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RP3\STAKEHOLDER COMMENTS\"/>
    </mc:Choice>
  </mc:AlternateContent>
  <xr:revisionPtr revIDLastSave="0" documentId="8_{B9F5243C-525B-4381-8783-07256607317D}" xr6:coauthVersionLast="41" xr6:coauthVersionMax="41" xr10:uidLastSave="{00000000-0000-0000-0000-000000000000}"/>
  <bookViews>
    <workbookView xWindow="-110" yWindow="-110" windowWidth="19420" windowHeight="10420" tabRatio="720" activeTab="2" xr2:uid="{00000000-000D-0000-FFFF-FFFF00000000}"/>
  </bookViews>
  <sheets>
    <sheet name="Checks" sheetId="34" r:id="rId1"/>
    <sheet name="Header" sheetId="36" r:id="rId2"/>
    <sheet name="T1" sheetId="2" r:id="rId3"/>
    <sheet name="T1 ANSP IAA" sheetId="12" r:id="rId4"/>
    <sheet name="T1 MET" sheetId="11" r:id="rId5"/>
    <sheet name="T1 NSA" sheetId="10" r:id="rId6"/>
    <sheet name="T1 EIDW" sheetId="51" r:id="rId7"/>
    <sheet name="T1 others" sheetId="58" r:id="rId8"/>
    <sheet name="T1 list others" sheetId="59" r:id="rId9"/>
    <sheet name="T2" sheetId="38" r:id="rId10"/>
    <sheet name="T2 ANSP IAA" sheetId="39" r:id="rId11"/>
    <sheet name="T2 MET" sheetId="40" r:id="rId12"/>
    <sheet name="T2 NSA" sheetId="41" r:id="rId13"/>
    <sheet name="T3" sheetId="43" r:id="rId14"/>
    <sheet name="T3 ANSP IAA" sheetId="44" r:id="rId15"/>
    <sheet name="T3 MET" sheetId="50" r:id="rId16"/>
    <sheet name="T3 NSA" sheetId="46" r:id="rId17"/>
    <sheet name="T4" sheetId="48" r:id="rId18"/>
    <sheet name="RP3 PP" sheetId="33" r:id="rId19"/>
  </sheets>
  <externalReferences>
    <externalReference r:id="rId20"/>
    <externalReference r:id="rId21"/>
    <externalReference r:id="rId22"/>
    <externalReference r:id="rId23"/>
    <externalReference r:id="rId24"/>
  </externalReferences>
  <definedNames>
    <definedName name="_" localSheetId="6">#REF!</definedName>
    <definedName name="_" localSheetId="7">#REF!</definedName>
    <definedName name="_" localSheetId="15">#REF!</definedName>
    <definedName name="_">#REF!</definedName>
    <definedName name="____DCn1" localSheetId="0">#REF!</definedName>
    <definedName name="____DCn1" localSheetId="6">#REF!</definedName>
    <definedName name="____DCn1" localSheetId="7">#REF!</definedName>
    <definedName name="____DCn1" localSheetId="15">#REF!</definedName>
    <definedName name="____DCn1">#REF!</definedName>
    <definedName name="____DCn2" localSheetId="0">#REF!</definedName>
    <definedName name="____DCn2" localSheetId="6">#REF!</definedName>
    <definedName name="____DCn2" localSheetId="7">#REF!</definedName>
    <definedName name="____DCn2" localSheetId="15">#REF!</definedName>
    <definedName name="____DCn2">#REF!</definedName>
    <definedName name="____EZ2" localSheetId="10" hidden="1">{#N/A,#N/A,TRUE,"Page de garde";#N/A,#N/A,TRUE,"Récap";#N/A,#N/A,TRUE,"2001";#N/A,#N/A,TRUE,"2002";#N/A,#N/A,TRUE,"MN";#N/A,#N/A,TRUE,"CB-CN ";#N/A,#N/A,TRUE,"Point TVA (avec ES)"}</definedName>
    <definedName name="____EZ2" localSheetId="17" hidden="1">{#N/A,#N/A,TRUE,"Page de garde";#N/A,#N/A,TRUE,"Récap";#N/A,#N/A,TRUE,"2001";#N/A,#N/A,TRUE,"2002";#N/A,#N/A,TRUE,"MN";#N/A,#N/A,TRUE,"CB-CN ";#N/A,#N/A,TRUE,"Point TVA (avec ES)"}</definedName>
    <definedName name="____EZ2" hidden="1">{#N/A,#N/A,TRUE,"Page de garde";#N/A,#N/A,TRUE,"Récap";#N/A,#N/A,TRUE,"2001";#N/A,#N/A,TRUE,"2002";#N/A,#N/A,TRUE,"MN";#N/A,#N/A,TRUE,"CB-CN ";#N/A,#N/A,TRUE,"Point TVA (avec ES)"}</definedName>
    <definedName name="____qry2000" localSheetId="6">#REF!</definedName>
    <definedName name="____qry2000" localSheetId="7">#REF!</definedName>
    <definedName name="____qry2000" localSheetId="15">#REF!</definedName>
    <definedName name="____qry2000">#REF!</definedName>
    <definedName name="___EZ2" localSheetId="10" hidden="1">{#N/A,#N/A,TRUE,"Page de garde";#N/A,#N/A,TRUE,"Récap";#N/A,#N/A,TRUE,"2001";#N/A,#N/A,TRUE,"2002";#N/A,#N/A,TRUE,"MN";#N/A,#N/A,TRUE,"CB-CN ";#N/A,#N/A,TRUE,"Point TVA (avec ES)"}</definedName>
    <definedName name="___EZ2" localSheetId="17" hidden="1">{#N/A,#N/A,TRUE,"Page de garde";#N/A,#N/A,TRUE,"Récap";#N/A,#N/A,TRUE,"2001";#N/A,#N/A,TRUE,"2002";#N/A,#N/A,TRUE,"MN";#N/A,#N/A,TRUE,"CB-CN ";#N/A,#N/A,TRUE,"Point TVA (avec ES)"}</definedName>
    <definedName name="___EZ2" hidden="1">{#N/A,#N/A,TRUE,"Page de garde";#N/A,#N/A,TRUE,"Récap";#N/A,#N/A,TRUE,"2001";#N/A,#N/A,TRUE,"2002";#N/A,#N/A,TRUE,"MN";#N/A,#N/A,TRUE,"CB-CN ";#N/A,#N/A,TRUE,"Point TVA (avec ES)"}</definedName>
    <definedName name="___qry2000" localSheetId="6">#REF!</definedName>
    <definedName name="___qry2000" localSheetId="7">#REF!</definedName>
    <definedName name="___qry2000" localSheetId="15">#REF!</definedName>
    <definedName name="___qry2000">#REF!</definedName>
    <definedName name="__EZ2" localSheetId="10" hidden="1">{#N/A,#N/A,TRUE,"Page de garde";#N/A,#N/A,TRUE,"Récap";#N/A,#N/A,TRUE,"2001";#N/A,#N/A,TRUE,"2002";#N/A,#N/A,TRUE,"MN";#N/A,#N/A,TRUE,"CB-CN ";#N/A,#N/A,TRUE,"Point TVA (avec ES)"}</definedName>
    <definedName name="__EZ2" localSheetId="17" hidden="1">{#N/A,#N/A,TRUE,"Page de garde";#N/A,#N/A,TRUE,"Récap";#N/A,#N/A,TRUE,"2001";#N/A,#N/A,TRUE,"2002";#N/A,#N/A,TRUE,"MN";#N/A,#N/A,TRUE,"CB-CN ";#N/A,#N/A,TRUE,"Point TVA (avec ES)"}</definedName>
    <definedName name="__EZ2" hidden="1">{#N/A,#N/A,TRUE,"Page de garde";#N/A,#N/A,TRUE,"Récap";#N/A,#N/A,TRUE,"2001";#N/A,#N/A,TRUE,"2002";#N/A,#N/A,TRUE,"MN";#N/A,#N/A,TRUE,"CB-CN ";#N/A,#N/A,TRUE,"Point TVA (avec ES)"}</definedName>
    <definedName name="__gry2000" localSheetId="6">#REF!</definedName>
    <definedName name="__gry2000" localSheetId="7">#REF!</definedName>
    <definedName name="__gry2000" localSheetId="15">#REF!</definedName>
    <definedName name="__gry2000">#REF!</definedName>
    <definedName name="__qry2000" localSheetId="6">#REF!</definedName>
    <definedName name="__qry2000" localSheetId="7">#REF!</definedName>
    <definedName name="__qry2000" localSheetId="15">#REF!</definedName>
    <definedName name="__qry2000">#REF!</definedName>
    <definedName name="_a" localSheetId="6">#REF!</definedName>
    <definedName name="_a" localSheetId="7">#REF!</definedName>
    <definedName name="_a" localSheetId="15">#REF!</definedName>
    <definedName name="_a">#REF!</definedName>
    <definedName name="_BQ4.2" localSheetId="6" hidden="1">#REF!</definedName>
    <definedName name="_BQ4.2" localSheetId="7" hidden="1">#REF!</definedName>
    <definedName name="_BQ4.2" localSheetId="15" hidden="1">#REF!</definedName>
    <definedName name="_BQ4.2" hidden="1">#REF!</definedName>
    <definedName name="_BQ4.3" localSheetId="6" hidden="1">#REF!</definedName>
    <definedName name="_BQ4.3" localSheetId="7" hidden="1">#REF!</definedName>
    <definedName name="_BQ4.3" localSheetId="15" hidden="1">#REF!</definedName>
    <definedName name="_BQ4.3" hidden="1">#REF!</definedName>
    <definedName name="_BQ4.4" localSheetId="6" hidden="1">#REF!</definedName>
    <definedName name="_BQ4.4" localSheetId="7" hidden="1">#REF!</definedName>
    <definedName name="_BQ4.4" localSheetId="15" hidden="1">#REF!</definedName>
    <definedName name="_BQ4.4" hidden="1">#REF!</definedName>
    <definedName name="_EZ2" localSheetId="10" hidden="1">{#N/A,#N/A,TRUE,"Page de garde";#N/A,#N/A,TRUE,"Récap";#N/A,#N/A,TRUE,"2001";#N/A,#N/A,TRUE,"2002";#N/A,#N/A,TRUE,"MN";#N/A,#N/A,TRUE,"CB-CN ";#N/A,#N/A,TRUE,"Point TVA (avec ES)"}</definedName>
    <definedName name="_EZ2" localSheetId="17" hidden="1">{#N/A,#N/A,TRUE,"Page de garde";#N/A,#N/A,TRUE,"Récap";#N/A,#N/A,TRUE,"2001";#N/A,#N/A,TRUE,"2002";#N/A,#N/A,TRUE,"MN";#N/A,#N/A,TRUE,"CB-CN ";#N/A,#N/A,TRUE,"Point TVA (avec ES)"}</definedName>
    <definedName name="_EZ2" hidden="1">{#N/A,#N/A,TRUE,"Page de garde";#N/A,#N/A,TRUE,"Récap";#N/A,#N/A,TRUE,"2001";#N/A,#N/A,TRUE,"2002";#N/A,#N/A,TRUE,"MN";#N/A,#N/A,TRUE,"CB-CN ";#N/A,#N/A,TRUE,"Point TVA (avec ES)"}</definedName>
    <definedName name="_xlnm._FilterDatabase" localSheetId="13" hidden="1">'T3'!$A$8:$J$172</definedName>
    <definedName name="_xlnm._FilterDatabase" localSheetId="14" hidden="1">'T3 ANSP IAA'!$A$8:$J$172</definedName>
    <definedName name="_xlnm._FilterDatabase" localSheetId="15" hidden="1">'T3 MET'!$A$8:$J$172</definedName>
    <definedName name="_xlnm._FilterDatabase" localSheetId="16" hidden="1">'T3 NSA'!$A$8:$J$172</definedName>
    <definedName name="_qry1999" localSheetId="6">#REF!</definedName>
    <definedName name="_qry1999" localSheetId="7">#REF!</definedName>
    <definedName name="_qry1999" localSheetId="15">#REF!</definedName>
    <definedName name="_qry1999">#REF!</definedName>
    <definedName name="_qry2000" localSheetId="6">#REF!</definedName>
    <definedName name="_qry2000" localSheetId="7">#REF!</definedName>
    <definedName name="_qry2000" localSheetId="15">#REF!</definedName>
    <definedName name="_qry2000">#REF!</definedName>
    <definedName name="_tblType" localSheetId="6">#REF!</definedName>
    <definedName name="_tblType" localSheetId="7">#REF!</definedName>
    <definedName name="_tblType" localSheetId="15">#REF!</definedName>
    <definedName name="_tblType">#REF!</definedName>
    <definedName name="aa" localSheetId="6">#REF!</definedName>
    <definedName name="aa" localSheetId="7">#REF!</definedName>
    <definedName name="aa" localSheetId="15">#REF!</definedName>
    <definedName name="aa">#REF!</definedName>
    <definedName name="aaa">[1]BEF!$F$8</definedName>
    <definedName name="AINFn1" localSheetId="0">#REF!</definedName>
    <definedName name="AINFn1" localSheetId="6">#REF!</definedName>
    <definedName name="AINFn1" localSheetId="7">#REF!</definedName>
    <definedName name="AINFn1" localSheetId="15">#REF!</definedName>
    <definedName name="AINFn1">#REF!</definedName>
    <definedName name="AINFn2" localSheetId="0">#REF!</definedName>
    <definedName name="AINFn2" localSheetId="6">#REF!</definedName>
    <definedName name="AINFn2" localSheetId="7">#REF!</definedName>
    <definedName name="AINFn2" localSheetId="15">#REF!</definedName>
    <definedName name="AINFn2">#REF!</definedName>
    <definedName name="Antal">'[2]Indata Flygskolor'!$A$6:$A$25</definedName>
    <definedName name="Bel" localSheetId="6">#REF!</definedName>
    <definedName name="Bel" localSheetId="7">#REF!</definedName>
    <definedName name="Bel" localSheetId="15">#REF!</definedName>
    <definedName name="Bel">#REF!</definedName>
    <definedName name="Belux" localSheetId="6">#REF!</definedName>
    <definedName name="Belux" localSheetId="7">#REF!</definedName>
    <definedName name="Belux" localSheetId="15">#REF!</definedName>
    <definedName name="Belux">#REF!</definedName>
    <definedName name="beu" localSheetId="10" hidden="1">{#N/A,#N/A,TRUE,"Page de garde";#N/A,#N/A,TRUE,"Récap";#N/A,#N/A,TRUE,"2001";#N/A,#N/A,TRUE,"2002";#N/A,#N/A,TRUE,"MN";#N/A,#N/A,TRUE,"CB-CN ";#N/A,#N/A,TRUE,"Point TVA (avec ES)"}</definedName>
    <definedName name="beu" localSheetId="17" hidden="1">{#N/A,#N/A,TRUE,"Page de garde";#N/A,#N/A,TRUE,"Récap";#N/A,#N/A,TRUE,"2001";#N/A,#N/A,TRUE,"2002";#N/A,#N/A,TRUE,"MN";#N/A,#N/A,TRUE,"CB-CN ";#N/A,#N/A,TRUE,"Point TVA (avec ES)"}</definedName>
    <definedName name="beu" hidden="1">{#N/A,#N/A,TRUE,"Page de garde";#N/A,#N/A,TRUE,"Récap";#N/A,#N/A,TRUE,"2001";#N/A,#N/A,TRUE,"2002";#N/A,#N/A,TRUE,"MN";#N/A,#N/A,TRUE,"CB-CN ";#N/A,#N/A,TRUE,"Point TVA (avec ES)"}</definedName>
    <definedName name="buiohno" localSheetId="10" hidden="1">{#N/A,#N/A,FALSE,"Synthèse";#N/A,#N/A,FALSE,"Evolution de la TVA";#N/A,#N/A,FALSE,"Ventilation DGI-Douanes";#N/A,#N/A,FALSE,"prévision hors constaté ";#N/A,#N/A,FALSE,"recettes et écart à la prévisio"}</definedName>
    <definedName name="buiohno" localSheetId="17" hidden="1">{#N/A,#N/A,FALSE,"Synthèse";#N/A,#N/A,FALSE,"Evolution de la TVA";#N/A,#N/A,FALSE,"Ventilation DGI-Douanes";#N/A,#N/A,FALSE,"prévision hors constaté ";#N/A,#N/A,FALSE,"recettes et écart à la prévisio"}</definedName>
    <definedName name="buiohno" hidden="1">{#N/A,#N/A,FALSE,"Synthèse";#N/A,#N/A,FALSE,"Evolution de la TVA";#N/A,#N/A,FALSE,"Ventilation DGI-Douanes";#N/A,#N/A,FALSE,"prévision hors constaté ";#N/A,#N/A,FALSE,"recettes et écart à la prévisio"}</definedName>
    <definedName name="ceats" localSheetId="6">#REF!</definedName>
    <definedName name="ceats" localSheetId="7">#REF!</definedName>
    <definedName name="ceats" localSheetId="15">#REF!</definedName>
    <definedName name="ceats">#REF!</definedName>
    <definedName name="ceats2" localSheetId="6">#REF!</definedName>
    <definedName name="ceats2" localSheetId="7">#REF!</definedName>
    <definedName name="ceats2" localSheetId="15">#REF!</definedName>
    <definedName name="ceats2">#REF!</definedName>
    <definedName name="ceats234" localSheetId="6">#REF!</definedName>
    <definedName name="ceats234" localSheetId="7">#REF!</definedName>
    <definedName name="ceats234" localSheetId="15">#REF!</definedName>
    <definedName name="ceats234">#REF!</definedName>
    <definedName name="COPIE" localSheetId="10" hidden="1">{#N/A,#N/A,TRUE,"Page de garde";#N/A,#N/A,TRUE,"Récap";#N/A,#N/A,TRUE,"2001";#N/A,#N/A,TRUE,"2002";#N/A,#N/A,TRUE,"MN";#N/A,#N/A,TRUE,"CB-CN ";#N/A,#N/A,TRUE,"Point TVA (avec ES)"}</definedName>
    <definedName name="COPIE" localSheetId="17" hidden="1">{#N/A,#N/A,TRUE,"Page de garde";#N/A,#N/A,TRUE,"Récap";#N/A,#N/A,TRUE,"2001";#N/A,#N/A,TRUE,"2002";#N/A,#N/A,TRUE,"MN";#N/A,#N/A,TRUE,"CB-CN ";#N/A,#N/A,TRUE,"Point TVA (avec ES)"}</definedName>
    <definedName name="COPIE" hidden="1">{#N/A,#N/A,TRUE,"Page de garde";#N/A,#N/A,TRUE,"Récap";#N/A,#N/A,TRUE,"2001";#N/A,#N/A,TRUE,"2002";#N/A,#N/A,TRUE,"MN";#N/A,#N/A,TRUE,"CB-CN ";#N/A,#N/A,TRUE,"Point TVA (avec ES)"}</definedName>
    <definedName name="COURANT" localSheetId="10" hidden="1">{#N/A,#N/A,FALSE,"Synthèse";#N/A,#N/A,FALSE,"Evolution de la TVA";#N/A,#N/A,FALSE,"Ventilation DGI-Douanes";#N/A,#N/A,FALSE,"prévision hors constaté ";#N/A,#N/A,FALSE,"recettes et écart à la prévisio"}</definedName>
    <definedName name="COURANT" localSheetId="17" hidden="1">{#N/A,#N/A,FALSE,"Synthèse";#N/A,#N/A,FALSE,"Evolution de la TVA";#N/A,#N/A,FALSE,"Ventilation DGI-Douanes";#N/A,#N/A,FALSE,"prévision hors constaté ";#N/A,#N/A,FALSE,"recettes et écart à la prévisio"}</definedName>
    <definedName name="COURANT" hidden="1">{#N/A,#N/A,FALSE,"Synthèse";#N/A,#N/A,FALSE,"Evolution de la TVA";#N/A,#N/A,FALSE,"Ventilation DGI-Douanes";#N/A,#N/A,FALSE,"prévision hors constaté ";#N/A,#N/A,FALSE,"recettes et écart à la prévisio"}</definedName>
    <definedName name="_xlnm.Database" localSheetId="6">#REF!</definedName>
    <definedName name="_xlnm.Database" localSheetId="7">#REF!</definedName>
    <definedName name="_xlnm.Database" localSheetId="15">#REF!</definedName>
    <definedName name="_xlnm.Database">#REF!</definedName>
    <definedName name="DC" localSheetId="0">#REF!</definedName>
    <definedName name="DC" localSheetId="6">#REF!</definedName>
    <definedName name="DC" localSheetId="7">#REF!</definedName>
    <definedName name="DC" localSheetId="15">#REF!</definedName>
    <definedName name="DC">#REF!</definedName>
    <definedName name="ddb" localSheetId="6">#REF!</definedName>
    <definedName name="ddb" localSheetId="7">#REF!</definedName>
    <definedName name="ddb" localSheetId="15">#REF!</definedName>
    <definedName name="ddb">#REF!</definedName>
    <definedName name="ddc" localSheetId="6">#REF!</definedName>
    <definedName name="ddc" localSheetId="7">#REF!</definedName>
    <definedName name="ddc" localSheetId="15">#REF!</definedName>
    <definedName name="ddc">#REF!</definedName>
    <definedName name="ddd" localSheetId="6">#REF!</definedName>
    <definedName name="ddd" localSheetId="7">#REF!</definedName>
    <definedName name="ddd" localSheetId="15">#REF!</definedName>
    <definedName name="ddd">#REF!</definedName>
    <definedName name="dqfqq" localSheetId="10" hidden="1">{#N/A,#N/A,TRUE,"Page de garde";#N/A,#N/A,TRUE,"Récap";#N/A,#N/A,TRUE,"2001";#N/A,#N/A,TRUE,"2002";#N/A,#N/A,TRUE,"MN";#N/A,#N/A,TRUE,"CB-CN ";#N/A,#N/A,TRUE,"Point TVA (avec ES)"}</definedName>
    <definedName name="dqfqq" localSheetId="17" hidden="1">{#N/A,#N/A,TRUE,"Page de garde";#N/A,#N/A,TRUE,"Récap";#N/A,#N/A,TRUE,"2001";#N/A,#N/A,TRUE,"2002";#N/A,#N/A,TRUE,"MN";#N/A,#N/A,TRUE,"CB-CN ";#N/A,#N/A,TRUE,"Point TVA (avec ES)"}</definedName>
    <definedName name="dqfqq" hidden="1">{#N/A,#N/A,TRUE,"Page de garde";#N/A,#N/A,TRUE,"Récap";#N/A,#N/A,TRUE,"2001";#N/A,#N/A,TRUE,"2002";#N/A,#N/A,TRUE,"MN";#N/A,#N/A,TRUE,"CB-CN ";#N/A,#N/A,TRUE,"Point TVA (avec ES)"}</definedName>
    <definedName name="E2FUT" localSheetId="10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2FUT" localSheetId="1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2FUT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3FUT" localSheetId="10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3FUT" localSheetId="1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3FUT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fqsd" localSheetId="10" hidden="1">{#N/A,#N/A,TRUE,"Page de garde";#N/A,#N/A,TRUE,"Récap";#N/A,#N/A,TRUE,"2001";#N/A,#N/A,TRUE,"2002";#N/A,#N/A,TRUE,"MN";#N/A,#N/A,TRUE,"CB-CN ";#N/A,#N/A,TRUE,"Point TVA (avec ES)"}</definedName>
    <definedName name="efqsd" localSheetId="17" hidden="1">{#N/A,#N/A,TRUE,"Page de garde";#N/A,#N/A,TRUE,"Récap";#N/A,#N/A,TRUE,"2001";#N/A,#N/A,TRUE,"2002";#N/A,#N/A,TRUE,"MN";#N/A,#N/A,TRUE,"CB-CN ";#N/A,#N/A,TRUE,"Point TVA (avec ES)"}</definedName>
    <definedName name="efqsd" hidden="1">{#N/A,#N/A,TRUE,"Page de garde";#N/A,#N/A,TRUE,"Récap";#N/A,#N/A,TRUE,"2001";#N/A,#N/A,TRUE,"2002";#N/A,#N/A,TRUE,"MN";#N/A,#N/A,TRUE,"CB-CN ";#N/A,#N/A,TRUE,"Point TVA (avec ES)"}</definedName>
    <definedName name="establ_fr" localSheetId="6">#REF!</definedName>
    <definedName name="establ_fr" localSheetId="7">#REF!</definedName>
    <definedName name="establ_fr" localSheetId="15">#REF!</definedName>
    <definedName name="establ_fr">#REF!</definedName>
    <definedName name="establishment" localSheetId="6">#REF!</definedName>
    <definedName name="establishment" localSheetId="7">#REF!</definedName>
    <definedName name="establishment" localSheetId="15">#REF!</definedName>
    <definedName name="establishment">#REF!</definedName>
    <definedName name="EUR" localSheetId="0">[1]BEF!$F$8</definedName>
    <definedName name="EUR">[3]BEF!$F$8</definedName>
    <definedName name="EV__LASTREFTIME__" hidden="1">39363.6565856481</definedName>
    <definedName name="exchnp6" localSheetId="6">[4]Tables!#REF!</definedName>
    <definedName name="exchnp6" localSheetId="7">[4]Tables!#REF!</definedName>
    <definedName name="exchnp6" localSheetId="15">[4]Tables!#REF!</definedName>
    <definedName name="exchnp6">[4]Tables!#REF!</definedName>
    <definedName name="EZ" localSheetId="10" hidden="1">{#N/A,#N/A,TRUE,"Page de garde";#N/A,#N/A,TRUE,"Récap";#N/A,#N/A,TRUE,"2001";#N/A,#N/A,TRUE,"2002";#N/A,#N/A,TRUE,"MN";#N/A,#N/A,TRUE,"CB-CN ";#N/A,#N/A,TRUE,"Point TVA (avec ES)"}</definedName>
    <definedName name="EZ" localSheetId="17" hidden="1">{#N/A,#N/A,TRUE,"Page de garde";#N/A,#N/A,TRUE,"Récap";#N/A,#N/A,TRUE,"2001";#N/A,#N/A,TRUE,"2002";#N/A,#N/A,TRUE,"MN";#N/A,#N/A,TRUE,"CB-CN ";#N/A,#N/A,TRUE,"Point TVA (avec ES)"}</definedName>
    <definedName name="EZ" hidden="1">{#N/A,#N/A,TRUE,"Page de garde";#N/A,#N/A,TRUE,"Récap";#N/A,#N/A,TRUE,"2001";#N/A,#N/A,TRUE,"2002";#N/A,#N/A,TRUE,"MN";#N/A,#N/A,TRUE,"CB-CN ";#N/A,#N/A,TRUE,"Point TVA (avec ES)"}</definedName>
    <definedName name="fd" localSheetId="10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fd" localSheetId="1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fd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FINFn1" localSheetId="0">#REF!</definedName>
    <definedName name="FINFn1" localSheetId="6">#REF!</definedName>
    <definedName name="FINFn1" localSheetId="7">#REF!</definedName>
    <definedName name="FINFn1" localSheetId="15">#REF!</definedName>
    <definedName name="FINFn1">#REF!</definedName>
    <definedName name="FINFn2" localSheetId="0">#REF!</definedName>
    <definedName name="FINFn2" localSheetId="6">#REF!</definedName>
    <definedName name="FINFn2" localSheetId="7">#REF!</definedName>
    <definedName name="FINFn2" localSheetId="15">#REF!</definedName>
    <definedName name="FINFn2">#REF!</definedName>
    <definedName name="fvr" localSheetId="10" hidden="1">{#N/A,#N/A,TRUE,"Page de garde";#N/A,#N/A,TRUE,"Récap";#N/A,#N/A,TRUE,"2001";#N/A,#N/A,TRUE,"2002";#N/A,#N/A,TRUE,"MN";#N/A,#N/A,TRUE,"CB-CN ";#N/A,#N/A,TRUE,"Point TVA (avec ES)"}</definedName>
    <definedName name="fvr" localSheetId="17" hidden="1">{#N/A,#N/A,TRUE,"Page de garde";#N/A,#N/A,TRUE,"Récap";#N/A,#N/A,TRUE,"2001";#N/A,#N/A,TRUE,"2002";#N/A,#N/A,TRUE,"MN";#N/A,#N/A,TRUE,"CB-CN ";#N/A,#N/A,TRUE,"Point TVA (avec ES)"}</definedName>
    <definedName name="fvr" hidden="1">{#N/A,#N/A,TRUE,"Page de garde";#N/A,#N/A,TRUE,"Récap";#N/A,#N/A,TRUE,"2001";#N/A,#N/A,TRUE,"2002";#N/A,#N/A,TRUE,"MN";#N/A,#N/A,TRUE,"CB-CN ";#N/A,#N/A,TRUE,"Point TVA (avec ES)"}</definedName>
    <definedName name="General" localSheetId="6">#REF!</definedName>
    <definedName name="General" localSheetId="7">#REF!</definedName>
    <definedName name="General" localSheetId="15">#REF!</definedName>
    <definedName name="General">#REF!</definedName>
    <definedName name="gfq" localSheetId="10" hidden="1">{#N/A,#N/A,TRUE,"Page de garde";#N/A,#N/A,TRUE,"Récap";#N/A,#N/A,TRUE,"2001";#N/A,#N/A,TRUE,"2002";#N/A,#N/A,TRUE,"MN";#N/A,#N/A,TRUE,"CB-CN ";#N/A,#N/A,TRUE,"Point TVA (avec ES)"}</definedName>
    <definedName name="gfq" localSheetId="17" hidden="1">{#N/A,#N/A,TRUE,"Page de garde";#N/A,#N/A,TRUE,"Récap";#N/A,#N/A,TRUE,"2001";#N/A,#N/A,TRUE,"2002";#N/A,#N/A,TRUE,"MN";#N/A,#N/A,TRUE,"CB-CN ";#N/A,#N/A,TRUE,"Point TVA (avec ES)"}</definedName>
    <definedName name="gfq" hidden="1">{#N/A,#N/A,TRUE,"Page de garde";#N/A,#N/A,TRUE,"Récap";#N/A,#N/A,TRUE,"2001";#N/A,#N/A,TRUE,"2002";#N/A,#N/A,TRUE,"MN";#N/A,#N/A,TRUE,"CB-CN ";#N/A,#N/A,TRUE,"Point TVA (avec ES)"}</definedName>
    <definedName name="ghcfyhj" localSheetId="10" hidden="1">{#N/A,#N/A,TRUE,"Page de garde";#N/A,#N/A,TRUE,"Récap";#N/A,#N/A,TRUE,"2001";#N/A,#N/A,TRUE,"2002";#N/A,#N/A,TRUE,"MN";#N/A,#N/A,TRUE,"CB-CN ";#N/A,#N/A,TRUE,"Point TVA (avec ES)"}</definedName>
    <definedName name="ghcfyhj" localSheetId="17" hidden="1">{#N/A,#N/A,TRUE,"Page de garde";#N/A,#N/A,TRUE,"Récap";#N/A,#N/A,TRUE,"2001";#N/A,#N/A,TRUE,"2002";#N/A,#N/A,TRUE,"MN";#N/A,#N/A,TRUE,"CB-CN ";#N/A,#N/A,TRUE,"Point TVA (avec ES)"}</definedName>
    <definedName name="ghcfyhj" hidden="1">{#N/A,#N/A,TRUE,"Page de garde";#N/A,#N/A,TRUE,"Récap";#N/A,#N/A,TRUE,"2001";#N/A,#N/A,TRUE,"2002";#N/A,#N/A,TRUE,"MN";#N/A,#N/A,TRUE,"CB-CN ";#N/A,#N/A,TRUE,"Point TVA (avec ES)"}</definedName>
    <definedName name="GRT" localSheetId="10" hidden="1">{#N/A,#N/A,FALSE,"Synthèse";#N/A,#N/A,FALSE,"Evolution de la TVA";#N/A,#N/A,FALSE,"Ventilation DGI-Douanes";#N/A,#N/A,FALSE,"prévision hors constaté ";#N/A,#N/A,FALSE,"recettes et écart à la prévisio"}</definedName>
    <definedName name="GRT" localSheetId="17" hidden="1">{#N/A,#N/A,FALSE,"Synthèse";#N/A,#N/A,FALSE,"Evolution de la TVA";#N/A,#N/A,FALSE,"Ventilation DGI-Douanes";#N/A,#N/A,FALSE,"prévision hors constaté ";#N/A,#N/A,FALSE,"recettes et écart à la prévisio"}</definedName>
    <definedName name="GRT" hidden="1">{#N/A,#N/A,FALSE,"Synthèse";#N/A,#N/A,FALSE,"Evolution de la TVA";#N/A,#N/A,FALSE,"Ventilation DGI-Douanes";#N/A,#N/A,FALSE,"prévision hors constaté ";#N/A,#N/A,FALSE,"recettes et écart à la prévisio"}</definedName>
    <definedName name="gvq" localSheetId="10" hidden="1">{#N/A,#N/A,TRUE,"Page de garde";#N/A,#N/A,TRUE,"Récap";#N/A,#N/A,TRUE,"2001";#N/A,#N/A,TRUE,"2002";#N/A,#N/A,TRUE,"MN";#N/A,#N/A,TRUE,"CB-CN ";#N/A,#N/A,TRUE,"Point TVA (avec ES)"}</definedName>
    <definedName name="gvq" localSheetId="17" hidden="1">{#N/A,#N/A,TRUE,"Page de garde";#N/A,#N/A,TRUE,"Récap";#N/A,#N/A,TRUE,"2001";#N/A,#N/A,TRUE,"2002";#N/A,#N/A,TRUE,"MN";#N/A,#N/A,TRUE,"CB-CN ";#N/A,#N/A,TRUE,"Point TVA (avec ES)"}</definedName>
    <definedName name="gvq" hidden="1">{#N/A,#N/A,TRUE,"Page de garde";#N/A,#N/A,TRUE,"Récap";#N/A,#N/A,TRUE,"2001";#N/A,#N/A,TRUE,"2002";#N/A,#N/A,TRUE,"MN";#N/A,#N/A,TRUE,"CB-CN ";#N/A,#N/A,TRUE,"Point TVA (avec ES)"}</definedName>
    <definedName name="hjdf" localSheetId="10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hjdf" localSheetId="1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hjdf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HTML_CodePage" hidden="1">1252</definedName>
    <definedName name="HTML_Control" localSheetId="10" hidden="1">{"'TBADMI (Annexe 3)'!$B$164:$G$189"}</definedName>
    <definedName name="HTML_Control" localSheetId="17" hidden="1">{"'TBADMI (Annexe 3)'!$B$164:$G$189"}</definedName>
    <definedName name="HTML_Control" hidden="1">{"'TBADMI (Annexe 3)'!$B$164:$G$189"}</definedName>
    <definedName name="HTML_Description" hidden="1">""</definedName>
    <definedName name="HTML_Email" hidden="1">""</definedName>
    <definedName name="HTML_Header" hidden="1">"TBADMI (Annexe 3)"</definedName>
    <definedName name="HTML_LastUpdate" hidden="1">"22/09/2000"</definedName>
    <definedName name="HTML_LineAfter" hidden="1">FALSE</definedName>
    <definedName name="HTML_LineBefore" hidden="1">FALSE</definedName>
    <definedName name="HTML_Name" hidden="1">"Alain NICOLAS"</definedName>
    <definedName name="HTML_OBDlg2" hidden="1">TRUE</definedName>
    <definedName name="HTML_OBDlg4" hidden="1">TRUE</definedName>
    <definedName name="HTML_OS" hidden="1">0</definedName>
    <definedName name="HTML_PathFile" hidden="1">"D:\Mes documents\MonHTML.htm"</definedName>
    <definedName name="HTML_Title" hidden="1">"DSG - TBADMI_V2"</definedName>
    <definedName name="ib" localSheetId="10" hidden="1">{#N/A,#N/A,TRUE,"Page de garde";#N/A,#N/A,TRUE,"Récap";#N/A,#N/A,TRUE,"2001";#N/A,#N/A,TRUE,"2002";#N/A,#N/A,TRUE,"MN";#N/A,#N/A,TRUE,"CB-CN ";#N/A,#N/A,TRUE,"Point TVA (avec ES)"}</definedName>
    <definedName name="ib" localSheetId="17" hidden="1">{#N/A,#N/A,TRUE,"Page de garde";#N/A,#N/A,TRUE,"Récap";#N/A,#N/A,TRUE,"2001";#N/A,#N/A,TRUE,"2002";#N/A,#N/A,TRUE,"MN";#N/A,#N/A,TRUE,"CB-CN ";#N/A,#N/A,TRUE,"Point TVA (avec ES)"}</definedName>
    <definedName name="ib" hidden="1">{#N/A,#N/A,TRUE,"Page de garde";#N/A,#N/A,TRUE,"Récap";#N/A,#N/A,TRUE,"2001";#N/A,#N/A,TRUE,"2002";#N/A,#N/A,TRUE,"MN";#N/A,#N/A,TRUE,"CB-CN ";#N/A,#N/A,TRUE,"Point TVA (avec ES)"}</definedName>
    <definedName name="jdgj" localSheetId="10" hidden="1">{#N/A,#N/A,FALSE,"A2C";#N/A,#N/A,FALSE,"A3C";#N/A,#N/A,FALSE,"A4C";#N/A,#N/A,FALSE,"A5C";#N/A,#N/A,FALSE,"A3PRIVAT";#N/A,#N/A,FALSE,"A4LFI";#N/A,#N/A,FALSE,"A5LFI";#N/A,#N/A,FALSE,"C2C"}</definedName>
    <definedName name="jdgj" localSheetId="17" hidden="1">{#N/A,#N/A,FALSE,"A2C";#N/A,#N/A,FALSE,"A3C";#N/A,#N/A,FALSE,"A4C";#N/A,#N/A,FALSE,"A5C";#N/A,#N/A,FALSE,"A3PRIVAT";#N/A,#N/A,FALSE,"A4LFI";#N/A,#N/A,FALSE,"A5LFI";#N/A,#N/A,FALSE,"C2C"}</definedName>
    <definedName name="jdgj" hidden="1">{#N/A,#N/A,FALSE,"A2C";#N/A,#N/A,FALSE,"A3C";#N/A,#N/A,FALSE,"A4C";#N/A,#N/A,FALSE,"A5C";#N/A,#N/A,FALSE,"A3PRIVAT";#N/A,#N/A,FALSE,"A4LFI";#N/A,#N/A,FALSE,"A5LFI";#N/A,#N/A,FALSE,"C2C"}</definedName>
    <definedName name="mapperDesc" localSheetId="6">#REF!</definedName>
    <definedName name="mapperDesc" localSheetId="7">#REF!</definedName>
    <definedName name="mapperDesc" localSheetId="15">#REF!</definedName>
    <definedName name="mapperDesc">#REF!</definedName>
    <definedName name="mm" localSheetId="10" hidden="1">{#N/A,#N/A,TRUE,"Page de garde";#N/A,#N/A,TRUE,"Récap";#N/A,#N/A,TRUE,"2001";#N/A,#N/A,TRUE,"2002";#N/A,#N/A,TRUE,"MN";#N/A,#N/A,TRUE,"CB-CN ";#N/A,#N/A,TRUE,"Point TVA (avec ES)"}</definedName>
    <definedName name="mm" localSheetId="17" hidden="1">{#N/A,#N/A,TRUE,"Page de garde";#N/A,#N/A,TRUE,"Récap";#N/A,#N/A,TRUE,"2001";#N/A,#N/A,TRUE,"2002";#N/A,#N/A,TRUE,"MN";#N/A,#N/A,TRUE,"CB-CN ";#N/A,#N/A,TRUE,"Point TVA (avec ES)"}</definedName>
    <definedName name="mm" hidden="1">{#N/A,#N/A,TRUE,"Page de garde";#N/A,#N/A,TRUE,"Récap";#N/A,#N/A,TRUE,"2001";#N/A,#N/A,TRUE,"2002";#N/A,#N/A,TRUE,"MN";#N/A,#N/A,TRUE,"CB-CN ";#N/A,#N/A,TRUE,"Point TVA (avec ES)"}</definedName>
    <definedName name="mmmmm" localSheetId="10" hidden="1">{#N/A,#N/A,FALSE,"Synthèse";#N/A,#N/A,FALSE,"Evolution de la TVA";#N/A,#N/A,FALSE,"Ventilation DGI-Douanes";#N/A,#N/A,FALSE,"prévision hors constaté ";#N/A,#N/A,FALSE,"recettes et écart à la prévisio"}</definedName>
    <definedName name="mmmmm" localSheetId="17" hidden="1">{#N/A,#N/A,FALSE,"Synthèse";#N/A,#N/A,FALSE,"Evolution de la TVA";#N/A,#N/A,FALSE,"Ventilation DGI-Douanes";#N/A,#N/A,FALSE,"prévision hors constaté ";#N/A,#N/A,FALSE,"recettes et écart à la prévisio"}</definedName>
    <definedName name="mmmmm" hidden="1">{#N/A,#N/A,FALSE,"Synthèse";#N/A,#N/A,FALSE,"Evolution de la TVA";#N/A,#N/A,FALSE,"Ventilation DGI-Douanes";#N/A,#N/A,FALSE,"prévision hors constaté ";#N/A,#N/A,FALSE,"recettes et écart à la prévisio"}</definedName>
    <definedName name="outturn1999" localSheetId="6">#REF!</definedName>
    <definedName name="outturn1999" localSheetId="7">#REF!</definedName>
    <definedName name="outturn1999" localSheetId="15">#REF!</definedName>
    <definedName name="outturn1999">#REF!</definedName>
    <definedName name="Phasing1999" localSheetId="6">#REF!</definedName>
    <definedName name="Phasing1999" localSheetId="7">#REF!</definedName>
    <definedName name="Phasing1999" localSheetId="15">#REF!</definedName>
    <definedName name="Phasing1999">#REF!</definedName>
    <definedName name="_xlnm.Print_Area" localSheetId="0">Checks!$A$1:$N$150</definedName>
    <definedName name="_xlnm.Print_Area" localSheetId="1">Header!$A$1:$N$29</definedName>
    <definedName name="_xlnm.Print_Area" localSheetId="2">'T1'!$A$1:$O$76</definedName>
    <definedName name="_xlnm.Print_Area" localSheetId="3">'T1 ANSP IAA'!$A$1:$U$71</definedName>
    <definedName name="_xlnm.Print_Area" localSheetId="6">'T1 EIDW'!$A$1:$U$77</definedName>
    <definedName name="_xlnm.Print_Area" localSheetId="4">'T1 MET'!$A$1:$U$77</definedName>
    <definedName name="_xlnm.Print_Area" localSheetId="5">'T1 NSA'!$A$1:$U$77</definedName>
    <definedName name="_xlnm.Print_Area" localSheetId="7">'T1 others'!$A$1:$U$77</definedName>
    <definedName name="_xlnm.Print_Area" localSheetId="9">'T2'!$A$1:$G$99</definedName>
    <definedName name="_xlnm.Print_Area" localSheetId="10">'T2 ANSP IAA'!$A$1:$G$99</definedName>
    <definedName name="_xlnm.Print_Area" localSheetId="11">'T2 MET'!$A$1:$G$99</definedName>
    <definedName name="_xlnm.Print_Area" localSheetId="12">'T2 NSA'!$A$1:$G$99</definedName>
    <definedName name="_xlnm.Print_Area" localSheetId="17">'T4'!$A$1:$R$124</definedName>
    <definedName name="qry1999Cats" localSheetId="6">#REF!</definedName>
    <definedName name="qry1999Cats" localSheetId="7">#REF!</definedName>
    <definedName name="qry1999Cats" localSheetId="15">#REF!</definedName>
    <definedName name="qry1999Cats">#REF!</definedName>
    <definedName name="qry1999Rephasing" localSheetId="6">#REF!</definedName>
    <definedName name="qry1999Rephasing" localSheetId="7">#REF!</definedName>
    <definedName name="qry1999Rephasing" localSheetId="15">#REF!</definedName>
    <definedName name="qry1999Rephasing">#REF!</definedName>
    <definedName name="qry2000Categories" localSheetId="6">#REF!</definedName>
    <definedName name="qry2000Categories" localSheetId="7">#REF!</definedName>
    <definedName name="qry2000Categories" localSheetId="15">#REF!</definedName>
    <definedName name="qry2000Categories">#REF!</definedName>
    <definedName name="qry2000Cats" localSheetId="6">#REF!</definedName>
    <definedName name="qry2000Cats" localSheetId="7">#REF!</definedName>
    <definedName name="qry2000Cats" localSheetId="15">#REF!</definedName>
    <definedName name="qry2000Cats">#REF!</definedName>
    <definedName name="qry2000type" localSheetId="6">#REF!</definedName>
    <definedName name="qry2000type" localSheetId="7">#REF!</definedName>
    <definedName name="qry2000type" localSheetId="15">#REF!</definedName>
    <definedName name="qry2000type">#REF!</definedName>
    <definedName name="qry2001Categories" localSheetId="6">#REF!</definedName>
    <definedName name="qry2001Categories" localSheetId="7">#REF!</definedName>
    <definedName name="qry2001Categories" localSheetId="15">#REF!</definedName>
    <definedName name="qry2001Categories">#REF!</definedName>
    <definedName name="qry2001type" localSheetId="6">#REF!</definedName>
    <definedName name="qry2001type" localSheetId="7">#REF!</definedName>
    <definedName name="qry2001type" localSheetId="15">#REF!</definedName>
    <definedName name="qry2001type">#REF!</definedName>
    <definedName name="qry99OutturnCategories">'[5]Eurocontrol detail'!$A$1:$B$7</definedName>
    <definedName name="qryCATtotals" localSheetId="6">#REF!</definedName>
    <definedName name="qryCATtotals" localSheetId="7">#REF!</definedName>
    <definedName name="qryCATtotals" localSheetId="15">#REF!</definedName>
    <definedName name="qryCATtotals">#REF!</definedName>
    <definedName name="qs" localSheetId="10" hidden="1">{#N/A,#N/A,TRUE,"Page de garde";#N/A,#N/A,TRUE,"Récap";#N/A,#N/A,TRUE,"2001";#N/A,#N/A,TRUE,"2002";#N/A,#N/A,TRUE,"MN";#N/A,#N/A,TRUE,"CB-CN ";#N/A,#N/A,TRUE,"Point TVA (avec ES)"}</definedName>
    <definedName name="qs" localSheetId="17" hidden="1">{#N/A,#N/A,TRUE,"Page de garde";#N/A,#N/A,TRUE,"Récap";#N/A,#N/A,TRUE,"2001";#N/A,#N/A,TRUE,"2002";#N/A,#N/A,TRUE,"MN";#N/A,#N/A,TRUE,"CB-CN ";#N/A,#N/A,TRUE,"Point TVA (avec ES)"}</definedName>
    <definedName name="qs" hidden="1">{#N/A,#N/A,TRUE,"Page de garde";#N/A,#N/A,TRUE,"Récap";#N/A,#N/A,TRUE,"2001";#N/A,#N/A,TRUE,"2002";#N/A,#N/A,TRUE,"MN";#N/A,#N/A,TRUE,"CB-CN ";#N/A,#N/A,TRUE,"Point TVA (avec ES)"}</definedName>
    <definedName name="_xlnm.Recorder" localSheetId="6">#REF!</definedName>
    <definedName name="_xlnm.Recorder" localSheetId="7">#REF!</definedName>
    <definedName name="_xlnm.Recorder" localSheetId="15">#REF!</definedName>
    <definedName name="_xlnm.Recorder">#REF!</definedName>
    <definedName name="SAPBEXdnldView" hidden="1">"D3P6O4JMXIHFGVEM2GX1TIU40"</definedName>
    <definedName name="SAPBEXsysID" hidden="1">"BWP"</definedName>
    <definedName name="sdqv" localSheetId="10" hidden="1">{#N/A,#N/A,TRUE,"Page de garde";#N/A,#N/A,TRUE,"Récap";#N/A,#N/A,TRUE,"2001";#N/A,#N/A,TRUE,"2002";#N/A,#N/A,TRUE,"MN";#N/A,#N/A,TRUE,"CB-CN ";#N/A,#N/A,TRUE,"Point TVA (avec ES)"}</definedName>
    <definedName name="sdqv" localSheetId="17" hidden="1">{#N/A,#N/A,TRUE,"Page de garde";#N/A,#N/A,TRUE,"Récap";#N/A,#N/A,TRUE,"2001";#N/A,#N/A,TRUE,"2002";#N/A,#N/A,TRUE,"MN";#N/A,#N/A,TRUE,"CB-CN ";#N/A,#N/A,TRUE,"Point TVA (avec ES)"}</definedName>
    <definedName name="sdqv" hidden="1">{#N/A,#N/A,TRUE,"Page de garde";#N/A,#N/A,TRUE,"Récap";#N/A,#N/A,TRUE,"2001";#N/A,#N/A,TRUE,"2002";#N/A,#N/A,TRUE,"MN";#N/A,#N/A,TRUE,"CB-CN ";#N/A,#N/A,TRUE,"Point TVA (avec ES)"}</definedName>
    <definedName name="section" localSheetId="6">#REF!</definedName>
    <definedName name="section" localSheetId="7">#REF!</definedName>
    <definedName name="section" localSheetId="15">#REF!</definedName>
    <definedName name="section">#REF!</definedName>
    <definedName name="Solde" localSheetId="10" hidden="1">{#N/A,#N/A,TRUE,"Page de garde";#N/A,#N/A,TRUE,"Récap";#N/A,#N/A,TRUE,"2001";#N/A,#N/A,TRUE,"2002";#N/A,#N/A,TRUE,"MN";#N/A,#N/A,TRUE,"CB-CN ";#N/A,#N/A,TRUE,"Point TVA (avec ES)"}</definedName>
    <definedName name="Solde" localSheetId="17" hidden="1">{#N/A,#N/A,TRUE,"Page de garde";#N/A,#N/A,TRUE,"Récap";#N/A,#N/A,TRUE,"2001";#N/A,#N/A,TRUE,"2002";#N/A,#N/A,TRUE,"MN";#N/A,#N/A,TRUE,"CB-CN ";#N/A,#N/A,TRUE,"Point TVA (avec ES)"}</definedName>
    <definedName name="Solde" hidden="1">{#N/A,#N/A,TRUE,"Page de garde";#N/A,#N/A,TRUE,"Récap";#N/A,#N/A,TRUE,"2001";#N/A,#N/A,TRUE,"2002";#N/A,#N/A,TRUE,"MN";#N/A,#N/A,TRUE,"CB-CN ";#N/A,#N/A,TRUE,"Point TVA (avec ES)"}</definedName>
    <definedName name="sqdf" localSheetId="10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qdf" localSheetId="1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qdf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s" localSheetId="6">#REF!</definedName>
    <definedName name="ss" localSheetId="7">#REF!</definedName>
    <definedName name="ss" localSheetId="15">#REF!</definedName>
    <definedName name="ss">#REF!</definedName>
    <definedName name="sss" localSheetId="10" hidden="1">{#N/A,#N/A,TRUE,"Page de garde";#N/A,#N/A,TRUE,"Récap";#N/A,#N/A,TRUE,"2001";#N/A,#N/A,TRUE,"2002";#N/A,#N/A,TRUE,"MN";#N/A,#N/A,TRUE,"CB-CN ";#N/A,#N/A,TRUE,"Point TVA (avec ES)"}</definedName>
    <definedName name="sss" localSheetId="17" hidden="1">{#N/A,#N/A,TRUE,"Page de garde";#N/A,#N/A,TRUE,"Récap";#N/A,#N/A,TRUE,"2001";#N/A,#N/A,TRUE,"2002";#N/A,#N/A,TRUE,"MN";#N/A,#N/A,TRUE,"CB-CN ";#N/A,#N/A,TRUE,"Point TVA (avec ES)"}</definedName>
    <definedName name="sss" hidden="1">{#N/A,#N/A,TRUE,"Page de garde";#N/A,#N/A,TRUE,"Récap";#N/A,#N/A,TRUE,"2001";#N/A,#N/A,TRUE,"2002";#N/A,#N/A,TRUE,"MN";#N/A,#N/A,TRUE,"CB-CN ";#N/A,#N/A,TRUE,"Point TVA (avec ES)"}</definedName>
    <definedName name="suivi" localSheetId="10" hidden="1">{#N/A,#N/A,FALSE,"Synthèse";#N/A,#N/A,FALSE,"Evolution de la TVA";#N/A,#N/A,FALSE,"Ventilation DGI-Douanes";#N/A,#N/A,FALSE,"prévision hors constaté ";#N/A,#N/A,FALSE,"recettes et écart à la prévisio"}</definedName>
    <definedName name="suivi" localSheetId="17" hidden="1">{#N/A,#N/A,FALSE,"Synthèse";#N/A,#N/A,FALSE,"Evolution de la TVA";#N/A,#N/A,FALSE,"Ventilation DGI-Douanes";#N/A,#N/A,FALSE,"prévision hors constaté ";#N/A,#N/A,FALSE,"recettes et écart à la prévisio"}</definedName>
    <definedName name="suivi" hidden="1">{#N/A,#N/A,FALSE,"Synthèse";#N/A,#N/A,FALSE,"Evolution de la TVA";#N/A,#N/A,FALSE,"Ventilation DGI-Douanes";#N/A,#N/A,FALSE,"prévision hors constaté ";#N/A,#N/A,FALSE,"recettes et écart à la prévisio"}</definedName>
    <definedName name="table" localSheetId="6">#REF!</definedName>
    <definedName name="table" localSheetId="7">#REF!</definedName>
    <definedName name="table" localSheetId="15">#REF!</definedName>
    <definedName name="table">#REF!</definedName>
    <definedName name="tblMapDescriptions" localSheetId="6">#REF!</definedName>
    <definedName name="tblMapDescriptions" localSheetId="7">#REF!</definedName>
    <definedName name="tblMapDescriptions" localSheetId="15">#REF!</definedName>
    <definedName name="tblMapDescriptions">#REF!</definedName>
    <definedName name="test" localSheetId="6">#REF!</definedName>
    <definedName name="test" localSheetId="7">#REF!</definedName>
    <definedName name="test" localSheetId="15">#REF!</definedName>
    <definedName name="test">#REF!</definedName>
    <definedName name="Teuro" localSheetId="0">#REF!</definedName>
    <definedName name="Teuro" localSheetId="6">#REF!</definedName>
    <definedName name="Teuro" localSheetId="7">#REF!</definedName>
    <definedName name="Teuro" localSheetId="15">#REF!</definedName>
    <definedName name="Teuro">#REF!</definedName>
    <definedName name="tghth" localSheetId="10" hidden="1">{"'TBADMI (Annexe 3)'!$B$164:$G$189"}</definedName>
    <definedName name="tghth" localSheetId="17" hidden="1">{"'TBADMI (Annexe 3)'!$B$164:$G$189"}</definedName>
    <definedName name="tghth" hidden="1">{"'TBADMI (Annexe 3)'!$B$164:$G$189"}</definedName>
    <definedName name="TITLE2" localSheetId="6">#REF!</definedName>
    <definedName name="TITLE2" localSheetId="7">#REF!</definedName>
    <definedName name="TITLE2" localSheetId="15">#REF!</definedName>
    <definedName name="TITLE2">#REF!</definedName>
    <definedName name="TITRE1" localSheetId="6">#REF!</definedName>
    <definedName name="TITRE1" localSheetId="7">#REF!</definedName>
    <definedName name="TITRE1" localSheetId="15">#REF!</definedName>
    <definedName name="TITRE1">#REF!</definedName>
    <definedName name="TITRE2" localSheetId="6">#REF!</definedName>
    <definedName name="TITRE2" localSheetId="7">#REF!</definedName>
    <definedName name="TITRE2" localSheetId="15">#REF!</definedName>
    <definedName name="TITRE2">#REF!</definedName>
    <definedName name="tot" localSheetId="6">#REF!</definedName>
    <definedName name="tot" localSheetId="7">#REF!</definedName>
    <definedName name="tot" localSheetId="15">#REF!</definedName>
    <definedName name="tot">#REF!</definedName>
    <definedName name="tota" localSheetId="6">#REF!</definedName>
    <definedName name="tota" localSheetId="7">#REF!</definedName>
    <definedName name="tota" localSheetId="15">#REF!</definedName>
    <definedName name="tota">#REF!</definedName>
    <definedName name="totb" localSheetId="6">#REF!</definedName>
    <definedName name="totb" localSheetId="7">#REF!</definedName>
    <definedName name="totb" localSheetId="15">#REF!</definedName>
    <definedName name="totb">#REF!</definedName>
    <definedName name="totc" localSheetId="6">#REF!</definedName>
    <definedName name="totc" localSheetId="7">#REF!</definedName>
    <definedName name="totc" localSheetId="15">#REF!</definedName>
    <definedName name="totc">#REF!</definedName>
    <definedName name="totd" localSheetId="6">#REF!</definedName>
    <definedName name="totd" localSheetId="7">#REF!</definedName>
    <definedName name="totd" localSheetId="15">#REF!</definedName>
    <definedName name="totd">#REF!</definedName>
    <definedName name="wrn.Dossier." localSheetId="10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wrn.Dossier." localSheetId="1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wrn.Dossier.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wrn.Dossier._.BEH._.2000." localSheetId="10" hidden="1">{#N/A,#N/A,TRUE,"Page de garde";#N/A,#N/A,TRUE,"Récap";#N/A,#N/A,TRUE,"2001";#N/A,#N/A,TRUE,"2002";#N/A,#N/A,TRUE,"MN";#N/A,#N/A,TRUE,"CB-CN ";#N/A,#N/A,TRUE,"Point TVA (avec ES)"}</definedName>
    <definedName name="wrn.Dossier._.BEH._.2000." localSheetId="17" hidden="1">{#N/A,#N/A,TRUE,"Page de garde";#N/A,#N/A,TRUE,"Récap";#N/A,#N/A,TRUE,"2001";#N/A,#N/A,TRUE,"2002";#N/A,#N/A,TRUE,"MN";#N/A,#N/A,TRUE,"CB-CN ";#N/A,#N/A,TRUE,"Point TVA (avec ES)"}</definedName>
    <definedName name="wrn.Dossier._.BEH._.2000." hidden="1">{#N/A,#N/A,TRUE,"Page de garde";#N/A,#N/A,TRUE,"Récap";#N/A,#N/A,TRUE,"2001";#N/A,#N/A,TRUE,"2002";#N/A,#N/A,TRUE,"MN";#N/A,#N/A,TRUE,"CB-CN ";#N/A,#N/A,TRUE,"Point TVA (avec ES)"}</definedName>
    <definedName name="wrn.Dossier._.janvier." localSheetId="10" hidden="1">{#N/A,#N/A,FALSE,"c_janv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janvier." localSheetId="17" hidden="1">{#N/A,#N/A,FALSE,"c_janv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janvier." hidden="1">{#N/A,#N/A,FALSE,"c_janv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Sénat." localSheetId="10" hidden="1">{#N/A,#N/A,FALSE,"c_sénat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Sénat." localSheetId="17" hidden="1">{#N/A,#N/A,FALSE,"c_sénat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Sénat." hidden="1">{#N/A,#N/A,FALSE,"c_sénat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sh_coul." localSheetId="10" hidden="1">{#N/A,#N/A,FALSE,"A2C";#N/A,#N/A,FALSE,"A3C";#N/A,#N/A,FALSE,"A4C";#N/A,#N/A,FALSE,"A5C";#N/A,#N/A,FALSE,"A3PRIVAT";#N/A,#N/A,FALSE,"A4LFI";#N/A,#N/A,FALSE,"A5LFI";#N/A,#N/A,FALSE,"C2C"}</definedName>
    <definedName name="wrn.sh_coul." localSheetId="17" hidden="1">{#N/A,#N/A,FALSE,"A2C";#N/A,#N/A,FALSE,"A3C";#N/A,#N/A,FALSE,"A4C";#N/A,#N/A,FALSE,"A5C";#N/A,#N/A,FALSE,"A3PRIVAT";#N/A,#N/A,FALSE,"A4LFI";#N/A,#N/A,FALSE,"A5LFI";#N/A,#N/A,FALSE,"C2C"}</definedName>
    <definedName name="wrn.sh_coul." hidden="1">{#N/A,#N/A,FALSE,"A2C";#N/A,#N/A,FALSE,"A3C";#N/A,#N/A,FALSE,"A4C";#N/A,#N/A,FALSE,"A5C";#N/A,#N/A,FALSE,"A3PRIVAT";#N/A,#N/A,FALSE,"A4LFI";#N/A,#N/A,FALSE,"A5LFI";#N/A,#N/A,FALSE,"C2C"}</definedName>
    <definedName name="wrn.sh_nb." localSheetId="10" hidden="1">{#N/A,#N/A,FALSE,"A2";#N/A,#N/A,FALSE,"A3";#N/A,#N/A,FALSE,"A4";#N/A,#N/A,FALSE,"A5";#N/A,#N/A,FALSE,"C2"}</definedName>
    <definedName name="wrn.sh_nb." localSheetId="17" hidden="1">{#N/A,#N/A,FALSE,"A2";#N/A,#N/A,FALSE,"A3";#N/A,#N/A,FALSE,"A4";#N/A,#N/A,FALSE,"A5";#N/A,#N/A,FALSE,"C2"}</definedName>
    <definedName name="wrn.sh_nb." hidden="1">{#N/A,#N/A,FALSE,"A2";#N/A,#N/A,FALSE,"A3";#N/A,#N/A,FALSE,"A4";#N/A,#N/A,FALSE,"A5";#N/A,#N/A,FALSE,"C2"}</definedName>
    <definedName name="wrn.Suivi._.mensuel." localSheetId="10" hidden="1">{#N/A,#N/A,FALSE,"Synthèse";#N/A,#N/A,FALSE,"Evolution de la TVA";#N/A,#N/A,FALSE,"Ventilation DGI-Douanes";#N/A,#N/A,FALSE,"prévision hors constaté ";#N/A,#N/A,FALSE,"recettes et écart à la prévisio"}</definedName>
    <definedName name="wrn.Suivi._.mensuel." localSheetId="17" hidden="1">{#N/A,#N/A,FALSE,"Synthèse";#N/A,#N/A,FALSE,"Evolution de la TVA";#N/A,#N/A,FALSE,"Ventilation DGI-Douanes";#N/A,#N/A,FALSE,"prévision hors constaté ";#N/A,#N/A,FALSE,"recettes et écart à la prévisio"}</definedName>
    <definedName name="wrn.Suivi._.mensuel." hidden="1">{#N/A,#N/A,FALSE,"Synthèse";#N/A,#N/A,FALSE,"Evolution de la TVA";#N/A,#N/A,FALSE,"Ventilation DGI-Douanes";#N/A,#N/A,FALSE,"prévision hors constaté ";#N/A,#N/A,FALSE,"recettes et écart à la prévisio"}</definedName>
    <definedName name="x">"Chart 4"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12" l="1"/>
  <c r="L33" i="12"/>
  <c r="M33" i="12"/>
  <c r="N33" i="12"/>
  <c r="O33" i="12"/>
  <c r="O50" i="10" l="1"/>
  <c r="N50" i="10"/>
  <c r="M50" i="10"/>
  <c r="L50" i="10"/>
  <c r="K50" i="10"/>
  <c r="J64" i="12" l="1"/>
  <c r="F195" i="34" l="1"/>
  <c r="G195" i="34"/>
  <c r="I195" i="34"/>
  <c r="J195" i="34"/>
  <c r="K195" i="34"/>
  <c r="L195" i="34"/>
  <c r="M195" i="34"/>
  <c r="N195" i="34"/>
  <c r="F196" i="34"/>
  <c r="G196" i="34"/>
  <c r="I196" i="34"/>
  <c r="J196" i="34"/>
  <c r="K196" i="34"/>
  <c r="L196" i="34"/>
  <c r="M196" i="34"/>
  <c r="N196" i="34"/>
  <c r="F197" i="34"/>
  <c r="G197" i="34"/>
  <c r="I197" i="34"/>
  <c r="J197" i="34"/>
  <c r="K197" i="34"/>
  <c r="L197" i="34"/>
  <c r="M197" i="34"/>
  <c r="N197" i="34"/>
  <c r="E195" i="34"/>
  <c r="F164" i="34"/>
  <c r="G164" i="34"/>
  <c r="I164" i="34"/>
  <c r="J164" i="34"/>
  <c r="K164" i="34"/>
  <c r="L164" i="34"/>
  <c r="M164" i="34"/>
  <c r="N164" i="34"/>
  <c r="F165" i="34"/>
  <c r="G165" i="34"/>
  <c r="I165" i="34"/>
  <c r="J165" i="34"/>
  <c r="K165" i="34"/>
  <c r="L165" i="34"/>
  <c r="M165" i="34"/>
  <c r="N165" i="34"/>
  <c r="F166" i="34"/>
  <c r="G166" i="34"/>
  <c r="H166" i="34"/>
  <c r="I166" i="34"/>
  <c r="J166" i="34"/>
  <c r="K166" i="34"/>
  <c r="L166" i="34"/>
  <c r="M166" i="34"/>
  <c r="N166" i="34"/>
  <c r="E164" i="34"/>
  <c r="F111" i="34"/>
  <c r="G111" i="34"/>
  <c r="H111" i="34"/>
  <c r="I111" i="34"/>
  <c r="J111" i="34"/>
  <c r="K111" i="34"/>
  <c r="L111" i="34"/>
  <c r="M111" i="34"/>
  <c r="N111" i="34"/>
  <c r="F113" i="34"/>
  <c r="G113" i="34"/>
  <c r="H113" i="34"/>
  <c r="I113" i="34"/>
  <c r="J113" i="34"/>
  <c r="K113" i="34"/>
  <c r="L113" i="34"/>
  <c r="M113" i="34"/>
  <c r="N113" i="34"/>
  <c r="E113" i="34"/>
  <c r="E111" i="34"/>
  <c r="J31" i="51" l="1"/>
  <c r="I31" i="51"/>
  <c r="H31" i="51"/>
  <c r="G31" i="51"/>
  <c r="F31" i="51"/>
  <c r="J171" i="43" l="1"/>
  <c r="H171" i="43"/>
  <c r="G171" i="43"/>
  <c r="F171" i="43"/>
  <c r="E171" i="43"/>
  <c r="J170" i="43"/>
  <c r="I170" i="43"/>
  <c r="G170" i="43"/>
  <c r="F170" i="43"/>
  <c r="E170" i="43"/>
  <c r="J169" i="43"/>
  <c r="I169" i="43"/>
  <c r="H169" i="43"/>
  <c r="F169" i="43"/>
  <c r="E169" i="43"/>
  <c r="J168" i="43"/>
  <c r="I168" i="43"/>
  <c r="H168" i="43"/>
  <c r="G168" i="43"/>
  <c r="E168" i="43"/>
  <c r="J167" i="43"/>
  <c r="I167" i="43"/>
  <c r="H167" i="43"/>
  <c r="G167" i="43"/>
  <c r="F167" i="43"/>
  <c r="I164" i="43"/>
  <c r="H164" i="43"/>
  <c r="G164" i="43"/>
  <c r="F164" i="43"/>
  <c r="E164" i="43"/>
  <c r="I163" i="43"/>
  <c r="H163" i="43"/>
  <c r="G163" i="43"/>
  <c r="F163" i="43"/>
  <c r="E163" i="43"/>
  <c r="I162" i="43"/>
  <c r="H162" i="43"/>
  <c r="G162" i="43"/>
  <c r="F162" i="43"/>
  <c r="E162" i="43"/>
  <c r="I161" i="43"/>
  <c r="H161" i="43"/>
  <c r="G161" i="43"/>
  <c r="F161" i="43"/>
  <c r="E161" i="43"/>
  <c r="I160" i="43"/>
  <c r="H160" i="43"/>
  <c r="G160" i="43"/>
  <c r="F160" i="43"/>
  <c r="E160" i="43"/>
  <c r="I157" i="43"/>
  <c r="H157" i="43"/>
  <c r="G157" i="43"/>
  <c r="F157" i="43"/>
  <c r="E157" i="43"/>
  <c r="I156" i="43"/>
  <c r="H156" i="43"/>
  <c r="G156" i="43"/>
  <c r="F156" i="43"/>
  <c r="E156" i="43"/>
  <c r="J155" i="43"/>
  <c r="H155" i="43"/>
  <c r="G155" i="43"/>
  <c r="F155" i="43"/>
  <c r="E155" i="43"/>
  <c r="J154" i="43"/>
  <c r="I154" i="43"/>
  <c r="G154" i="43"/>
  <c r="F154" i="43"/>
  <c r="E154" i="43"/>
  <c r="J153" i="43"/>
  <c r="I153" i="43"/>
  <c r="H153" i="43"/>
  <c r="G153" i="43"/>
  <c r="F153" i="43"/>
  <c r="I151" i="43"/>
  <c r="H151" i="43"/>
  <c r="G151" i="43"/>
  <c r="F151" i="43"/>
  <c r="E151" i="43"/>
  <c r="D151" i="43"/>
  <c r="I150" i="43"/>
  <c r="H150" i="43"/>
  <c r="G150" i="43"/>
  <c r="F150" i="43"/>
  <c r="E150" i="43"/>
  <c r="D150" i="43"/>
  <c r="I149" i="43"/>
  <c r="H149" i="43"/>
  <c r="G149" i="43"/>
  <c r="F149" i="43"/>
  <c r="E149" i="43"/>
  <c r="D149" i="43"/>
  <c r="I146" i="43"/>
  <c r="H146" i="43"/>
  <c r="G146" i="43"/>
  <c r="F146" i="43"/>
  <c r="E146" i="43"/>
  <c r="I145" i="43"/>
  <c r="H145" i="43"/>
  <c r="G145" i="43"/>
  <c r="F145" i="43"/>
  <c r="E145" i="43"/>
  <c r="J144" i="43"/>
  <c r="H144" i="43"/>
  <c r="G144" i="43"/>
  <c r="F144" i="43"/>
  <c r="E144" i="43"/>
  <c r="J143" i="43"/>
  <c r="I143" i="43"/>
  <c r="G143" i="43"/>
  <c r="F143" i="43"/>
  <c r="E143" i="43"/>
  <c r="J142" i="43"/>
  <c r="I142" i="43"/>
  <c r="H142" i="43"/>
  <c r="G142" i="43"/>
  <c r="F142" i="43"/>
  <c r="I140" i="43"/>
  <c r="H140" i="43"/>
  <c r="G140" i="43"/>
  <c r="F140" i="43"/>
  <c r="E140" i="43"/>
  <c r="D140" i="43"/>
  <c r="I139" i="43"/>
  <c r="H139" i="43"/>
  <c r="G139" i="43"/>
  <c r="F139" i="43"/>
  <c r="E139" i="43"/>
  <c r="D139" i="43"/>
  <c r="I138" i="43"/>
  <c r="H138" i="43"/>
  <c r="G138" i="43"/>
  <c r="F138" i="43"/>
  <c r="E138" i="43"/>
  <c r="D138" i="43"/>
  <c r="I135" i="43"/>
  <c r="H135" i="43"/>
  <c r="G135" i="43"/>
  <c r="F135" i="43"/>
  <c r="E135" i="43"/>
  <c r="I134" i="43"/>
  <c r="H134" i="43"/>
  <c r="G134" i="43"/>
  <c r="F134" i="43"/>
  <c r="E134" i="43"/>
  <c r="I133" i="43"/>
  <c r="H133" i="43"/>
  <c r="G133" i="43"/>
  <c r="F133" i="43"/>
  <c r="E133" i="43"/>
  <c r="I132" i="43"/>
  <c r="H132" i="43"/>
  <c r="G132" i="43"/>
  <c r="F132" i="43"/>
  <c r="E132" i="43"/>
  <c r="I131" i="43"/>
  <c r="H131" i="43"/>
  <c r="G131" i="43"/>
  <c r="F131" i="43"/>
  <c r="E131" i="43"/>
  <c r="I129" i="43"/>
  <c r="H129" i="43"/>
  <c r="G129" i="43"/>
  <c r="F129" i="43"/>
  <c r="E129" i="43"/>
  <c r="D129" i="43"/>
  <c r="I128" i="43"/>
  <c r="H128" i="43"/>
  <c r="G128" i="43"/>
  <c r="F128" i="43"/>
  <c r="E128" i="43"/>
  <c r="D128" i="43"/>
  <c r="I127" i="43"/>
  <c r="H127" i="43"/>
  <c r="G127" i="43"/>
  <c r="F127" i="43"/>
  <c r="E127" i="43"/>
  <c r="D127" i="43"/>
  <c r="I124" i="43"/>
  <c r="H124" i="43"/>
  <c r="G124" i="43"/>
  <c r="F124" i="43"/>
  <c r="E124" i="43"/>
  <c r="I123" i="43"/>
  <c r="H123" i="43"/>
  <c r="G123" i="43"/>
  <c r="F123" i="43"/>
  <c r="E123" i="43"/>
  <c r="H122" i="43"/>
  <c r="G122" i="43"/>
  <c r="F122" i="43"/>
  <c r="E122" i="43"/>
  <c r="I121" i="43"/>
  <c r="G121" i="43"/>
  <c r="F121" i="43"/>
  <c r="E121" i="43"/>
  <c r="I120" i="43"/>
  <c r="H120" i="43"/>
  <c r="G120" i="43"/>
  <c r="F120" i="43"/>
  <c r="I118" i="43"/>
  <c r="H118" i="43"/>
  <c r="G118" i="43"/>
  <c r="F118" i="43"/>
  <c r="E118" i="43"/>
  <c r="D118" i="43"/>
  <c r="I117" i="43"/>
  <c r="H117" i="43"/>
  <c r="G117" i="43"/>
  <c r="F117" i="43"/>
  <c r="D117" i="43"/>
  <c r="I116" i="43"/>
  <c r="H116" i="43"/>
  <c r="G116" i="43"/>
  <c r="F116" i="43"/>
  <c r="E116" i="43"/>
  <c r="D116" i="43"/>
  <c r="I113" i="43"/>
  <c r="H113" i="43"/>
  <c r="G113" i="43"/>
  <c r="F113" i="43"/>
  <c r="E113" i="43"/>
  <c r="I112" i="43"/>
  <c r="H112" i="43"/>
  <c r="G112" i="43"/>
  <c r="F112" i="43"/>
  <c r="E112" i="43"/>
  <c r="J111" i="43"/>
  <c r="H111" i="43"/>
  <c r="G111" i="43"/>
  <c r="F111" i="43"/>
  <c r="E111" i="43"/>
  <c r="J110" i="43"/>
  <c r="I110" i="43"/>
  <c r="G110" i="43"/>
  <c r="F110" i="43"/>
  <c r="E110" i="43"/>
  <c r="J109" i="43"/>
  <c r="I109" i="43"/>
  <c r="H109" i="43"/>
  <c r="F109" i="43"/>
  <c r="E109" i="43"/>
  <c r="I107" i="43"/>
  <c r="H107" i="43"/>
  <c r="G107" i="43"/>
  <c r="F107" i="43"/>
  <c r="E107" i="43"/>
  <c r="I106" i="43"/>
  <c r="H106" i="43"/>
  <c r="G106" i="43"/>
  <c r="F106" i="43"/>
  <c r="E106" i="43"/>
  <c r="H105" i="43"/>
  <c r="G105" i="43"/>
  <c r="F105" i="43"/>
  <c r="E105" i="43"/>
  <c r="I104" i="43"/>
  <c r="G104" i="43"/>
  <c r="F104" i="43"/>
  <c r="E104" i="43"/>
  <c r="I103" i="43"/>
  <c r="H103" i="43"/>
  <c r="F103" i="43"/>
  <c r="E103" i="43"/>
  <c r="I101" i="43"/>
  <c r="H101" i="43"/>
  <c r="G101" i="43"/>
  <c r="F101" i="43"/>
  <c r="E101" i="43"/>
  <c r="D101" i="43"/>
  <c r="I100" i="43"/>
  <c r="H100" i="43"/>
  <c r="G100" i="43"/>
  <c r="F100" i="43"/>
  <c r="D100" i="43"/>
  <c r="I99" i="43"/>
  <c r="H99" i="43"/>
  <c r="G99" i="43"/>
  <c r="F99" i="43"/>
  <c r="E99" i="43"/>
  <c r="D99" i="43"/>
  <c r="I96" i="43"/>
  <c r="H96" i="43"/>
  <c r="G96" i="43"/>
  <c r="F96" i="43"/>
  <c r="E96" i="43"/>
  <c r="I95" i="43"/>
  <c r="H95" i="43"/>
  <c r="G95" i="43"/>
  <c r="F95" i="43"/>
  <c r="E95" i="43"/>
  <c r="J94" i="43"/>
  <c r="H94" i="43"/>
  <c r="G94" i="43"/>
  <c r="F94" i="43"/>
  <c r="E94" i="43"/>
  <c r="J93" i="43"/>
  <c r="I93" i="43"/>
  <c r="G93" i="43"/>
  <c r="F93" i="43"/>
  <c r="E93" i="43"/>
  <c r="J92" i="43"/>
  <c r="I92" i="43"/>
  <c r="H92" i="43"/>
  <c r="F92" i="43"/>
  <c r="E92" i="43"/>
  <c r="J91" i="43"/>
  <c r="J90" i="43"/>
  <c r="I90" i="43"/>
  <c r="H90" i="43"/>
  <c r="G90" i="43"/>
  <c r="F90" i="43"/>
  <c r="E90" i="43"/>
  <c r="D90" i="43"/>
  <c r="J89" i="43"/>
  <c r="I89" i="43"/>
  <c r="H89" i="43"/>
  <c r="G89" i="43"/>
  <c r="F89" i="43"/>
  <c r="E89" i="43"/>
  <c r="D89" i="43"/>
  <c r="J88" i="43"/>
  <c r="I88" i="43"/>
  <c r="H88" i="43"/>
  <c r="G88" i="43"/>
  <c r="F88" i="43"/>
  <c r="E88" i="43"/>
  <c r="D88" i="43"/>
  <c r="I85" i="43"/>
  <c r="H85" i="43"/>
  <c r="G85" i="43"/>
  <c r="F85" i="43"/>
  <c r="E85" i="43"/>
  <c r="I84" i="43"/>
  <c r="H84" i="43"/>
  <c r="G84" i="43"/>
  <c r="F84" i="43"/>
  <c r="E84" i="43"/>
  <c r="J83" i="43"/>
  <c r="H83" i="43"/>
  <c r="G83" i="43"/>
  <c r="F83" i="43"/>
  <c r="E83" i="43"/>
  <c r="J82" i="43"/>
  <c r="I82" i="43"/>
  <c r="G82" i="43"/>
  <c r="F82" i="43"/>
  <c r="E82" i="43"/>
  <c r="J81" i="43"/>
  <c r="I81" i="43"/>
  <c r="H81" i="43"/>
  <c r="F81" i="43"/>
  <c r="E81" i="43"/>
  <c r="J79" i="43"/>
  <c r="I79" i="43"/>
  <c r="H79" i="43"/>
  <c r="G79" i="43"/>
  <c r="E79" i="43"/>
  <c r="D79" i="43"/>
  <c r="J78" i="43"/>
  <c r="I78" i="43"/>
  <c r="H78" i="43"/>
  <c r="G78" i="43"/>
  <c r="F78" i="43"/>
  <c r="D78" i="43"/>
  <c r="I77" i="43"/>
  <c r="H77" i="43"/>
  <c r="G77" i="43"/>
  <c r="F77" i="43"/>
  <c r="E77" i="43"/>
  <c r="D77" i="43"/>
  <c r="I74" i="43"/>
  <c r="H74" i="43"/>
  <c r="G74" i="43"/>
  <c r="F74" i="43"/>
  <c r="E74" i="43"/>
  <c r="D74" i="43"/>
  <c r="I73" i="43"/>
  <c r="H73" i="43"/>
  <c r="G73" i="43"/>
  <c r="F73" i="43"/>
  <c r="D73" i="43"/>
  <c r="I72" i="43"/>
  <c r="H72" i="43"/>
  <c r="F72" i="43"/>
  <c r="E72" i="43"/>
  <c r="D72" i="43"/>
  <c r="J71" i="43"/>
  <c r="I71" i="43"/>
  <c r="H71" i="43"/>
  <c r="G71" i="43"/>
  <c r="F71" i="43"/>
  <c r="E71" i="43"/>
  <c r="D71" i="43"/>
  <c r="F70" i="43"/>
  <c r="E70" i="43"/>
  <c r="I69" i="43"/>
  <c r="H69" i="43"/>
  <c r="G69" i="43"/>
  <c r="F69" i="43"/>
  <c r="E69" i="43"/>
  <c r="I68" i="43"/>
  <c r="H68" i="43"/>
  <c r="G68" i="43"/>
  <c r="F68" i="43"/>
  <c r="E68" i="43"/>
  <c r="H67" i="43"/>
  <c r="G67" i="43"/>
  <c r="F67" i="43"/>
  <c r="E67" i="43"/>
  <c r="I66" i="43"/>
  <c r="G66" i="43"/>
  <c r="F66" i="43"/>
  <c r="E66" i="43"/>
  <c r="I65" i="43"/>
  <c r="H65" i="43"/>
  <c r="F65" i="43"/>
  <c r="E65" i="43"/>
  <c r="F63" i="43"/>
  <c r="E63" i="43"/>
  <c r="I62" i="43"/>
  <c r="H62" i="43"/>
  <c r="G62" i="43"/>
  <c r="F62" i="43"/>
  <c r="E62" i="43"/>
  <c r="I61" i="43"/>
  <c r="H61" i="43"/>
  <c r="G61" i="43"/>
  <c r="F61" i="43"/>
  <c r="E61" i="43"/>
  <c r="H60" i="43"/>
  <c r="G60" i="43"/>
  <c r="F60" i="43"/>
  <c r="E60" i="43"/>
  <c r="I59" i="43"/>
  <c r="G59" i="43"/>
  <c r="F59" i="43"/>
  <c r="E59" i="43"/>
  <c r="I58" i="43"/>
  <c r="H58" i="43"/>
  <c r="F58" i="43"/>
  <c r="E58" i="43"/>
  <c r="F56" i="43"/>
  <c r="E56" i="43"/>
  <c r="I55" i="43"/>
  <c r="H55" i="43"/>
  <c r="G55" i="43"/>
  <c r="F55" i="43"/>
  <c r="E55" i="43"/>
  <c r="I54" i="43"/>
  <c r="H54" i="43"/>
  <c r="G54" i="43"/>
  <c r="F54" i="43"/>
  <c r="E54" i="43"/>
  <c r="H53" i="43"/>
  <c r="G53" i="43"/>
  <c r="F53" i="43"/>
  <c r="E53" i="43"/>
  <c r="I52" i="43"/>
  <c r="G52" i="43"/>
  <c r="F52" i="43"/>
  <c r="E52" i="43"/>
  <c r="I51" i="43"/>
  <c r="H51" i="43"/>
  <c r="F51" i="43"/>
  <c r="E51" i="43"/>
  <c r="J49" i="43"/>
  <c r="I49" i="43"/>
  <c r="H49" i="43"/>
  <c r="G49" i="43"/>
  <c r="F49" i="43"/>
  <c r="E49" i="43"/>
  <c r="D49" i="43"/>
  <c r="J48" i="43"/>
  <c r="I48" i="43"/>
  <c r="H48" i="43"/>
  <c r="G48" i="43"/>
  <c r="F48" i="43"/>
  <c r="E48" i="43"/>
  <c r="D48" i="43"/>
  <c r="J47" i="43"/>
  <c r="I47" i="43"/>
  <c r="H47" i="43"/>
  <c r="G47" i="43"/>
  <c r="F47" i="43"/>
  <c r="E47" i="43"/>
  <c r="D47" i="43"/>
  <c r="J46" i="43"/>
  <c r="I46" i="43"/>
  <c r="H46" i="43"/>
  <c r="G46" i="43"/>
  <c r="F46" i="43"/>
  <c r="E46" i="43"/>
  <c r="D46" i="43"/>
  <c r="J45" i="43"/>
  <c r="I45" i="43"/>
  <c r="H45" i="43"/>
  <c r="G45" i="43"/>
  <c r="F45" i="43"/>
  <c r="E45" i="43"/>
  <c r="D45" i="43"/>
  <c r="J44" i="43"/>
  <c r="I44" i="43"/>
  <c r="H44" i="43"/>
  <c r="G44" i="43"/>
  <c r="F44" i="43"/>
  <c r="E44" i="43"/>
  <c r="D44" i="43"/>
  <c r="J43" i="43"/>
  <c r="I43" i="43"/>
  <c r="H43" i="43"/>
  <c r="G43" i="43"/>
  <c r="F43" i="43"/>
  <c r="E43" i="43"/>
  <c r="D43" i="43"/>
  <c r="F42" i="43"/>
  <c r="E42" i="43"/>
  <c r="I41" i="43"/>
  <c r="H41" i="43"/>
  <c r="G41" i="43"/>
  <c r="F41" i="43"/>
  <c r="E41" i="43"/>
  <c r="I40" i="43"/>
  <c r="H40" i="43"/>
  <c r="G40" i="43"/>
  <c r="F40" i="43"/>
  <c r="E40" i="43"/>
  <c r="J39" i="43"/>
  <c r="H39" i="43"/>
  <c r="G39" i="43"/>
  <c r="F39" i="43"/>
  <c r="E39" i="43"/>
  <c r="J38" i="43"/>
  <c r="I38" i="43"/>
  <c r="G38" i="43"/>
  <c r="F38" i="43"/>
  <c r="E38" i="43"/>
  <c r="J37" i="43"/>
  <c r="I37" i="43"/>
  <c r="H37" i="43"/>
  <c r="F37" i="43"/>
  <c r="E37" i="43"/>
  <c r="F35" i="43"/>
  <c r="E35" i="43"/>
  <c r="I34" i="43"/>
  <c r="H34" i="43"/>
  <c r="G34" i="43"/>
  <c r="F34" i="43"/>
  <c r="E34" i="43"/>
  <c r="I33" i="43"/>
  <c r="H33" i="43"/>
  <c r="G33" i="43"/>
  <c r="F33" i="43"/>
  <c r="E33" i="43"/>
  <c r="H32" i="43"/>
  <c r="G32" i="43"/>
  <c r="F32" i="43"/>
  <c r="E32" i="43"/>
  <c r="I31" i="43"/>
  <c r="G31" i="43"/>
  <c r="F31" i="43"/>
  <c r="E31" i="43"/>
  <c r="I30" i="43"/>
  <c r="H30" i="43"/>
  <c r="F30" i="43"/>
  <c r="E30" i="43"/>
  <c r="J29" i="43"/>
  <c r="I29" i="43"/>
  <c r="H29" i="43"/>
  <c r="G29" i="43"/>
  <c r="F29" i="43"/>
  <c r="E29" i="43"/>
  <c r="D29" i="43"/>
  <c r="I27" i="43"/>
  <c r="H27" i="43"/>
  <c r="G27" i="43"/>
  <c r="F27" i="43"/>
  <c r="E27" i="43"/>
  <c r="I26" i="43"/>
  <c r="H26" i="43"/>
  <c r="G26" i="43"/>
  <c r="F26" i="43"/>
  <c r="E26" i="43"/>
  <c r="J25" i="43"/>
  <c r="H25" i="43"/>
  <c r="G25" i="43"/>
  <c r="F25" i="43"/>
  <c r="E25" i="43"/>
  <c r="J24" i="43"/>
  <c r="I24" i="43"/>
  <c r="G24" i="43"/>
  <c r="F24" i="43"/>
  <c r="E24" i="43"/>
  <c r="J23" i="43"/>
  <c r="I23" i="43"/>
  <c r="H23" i="43"/>
  <c r="F23" i="43"/>
  <c r="E23" i="43"/>
  <c r="I21" i="43"/>
  <c r="H21" i="43"/>
  <c r="G21" i="43"/>
  <c r="F21" i="43"/>
  <c r="E21" i="43"/>
  <c r="D21" i="43"/>
  <c r="I20" i="43"/>
  <c r="H20" i="43"/>
  <c r="G20" i="43"/>
  <c r="F20" i="43"/>
  <c r="D20" i="43"/>
  <c r="I19" i="43"/>
  <c r="H19" i="43"/>
  <c r="G19" i="43"/>
  <c r="F19" i="43"/>
  <c r="E19" i="43"/>
  <c r="D19" i="43"/>
  <c r="I16" i="43"/>
  <c r="H16" i="43"/>
  <c r="G16" i="43"/>
  <c r="F16" i="43"/>
  <c r="E16" i="43"/>
  <c r="I15" i="43"/>
  <c r="H15" i="43"/>
  <c r="G15" i="43"/>
  <c r="F15" i="43"/>
  <c r="E15" i="43"/>
  <c r="J14" i="43"/>
  <c r="H14" i="43"/>
  <c r="G14" i="43"/>
  <c r="F14" i="43"/>
  <c r="E14" i="43"/>
  <c r="J13" i="43"/>
  <c r="I13" i="43"/>
  <c r="G13" i="43"/>
  <c r="F13" i="43"/>
  <c r="E13" i="43"/>
  <c r="J12" i="43"/>
  <c r="I12" i="43"/>
  <c r="H12" i="43"/>
  <c r="F12" i="43"/>
  <c r="E12" i="43"/>
  <c r="J11" i="43"/>
  <c r="I11" i="43"/>
  <c r="H11" i="43"/>
  <c r="G11" i="43"/>
  <c r="J10" i="43"/>
  <c r="I10" i="43"/>
  <c r="H10" i="43"/>
  <c r="G10" i="43"/>
  <c r="E10" i="43"/>
  <c r="D10" i="43"/>
  <c r="J9" i="43"/>
  <c r="I9" i="43"/>
  <c r="H9" i="43"/>
  <c r="G9" i="43"/>
  <c r="F9" i="43"/>
  <c r="D9" i="43"/>
  <c r="G94" i="38"/>
  <c r="F94" i="38"/>
  <c r="E94" i="38"/>
  <c r="D94" i="38"/>
  <c r="C94" i="38"/>
  <c r="G66" i="38"/>
  <c r="F66" i="38"/>
  <c r="E66" i="38"/>
  <c r="D66" i="38"/>
  <c r="C66" i="38"/>
  <c r="U38" i="59" l="1"/>
  <c r="T38" i="59"/>
  <c r="U39" i="59" s="1"/>
  <c r="S38" i="59"/>
  <c r="T39" i="59" s="1"/>
  <c r="R38" i="59"/>
  <c r="S39" i="59" s="1"/>
  <c r="Q38" i="59"/>
  <c r="R39" i="59" s="1"/>
  <c r="E197" i="34"/>
  <c r="F200" i="34"/>
  <c r="G200" i="34"/>
  <c r="H200" i="34"/>
  <c r="I200" i="34"/>
  <c r="J200" i="34"/>
  <c r="K200" i="34"/>
  <c r="L200" i="34"/>
  <c r="M200" i="34"/>
  <c r="N200" i="34"/>
  <c r="G203" i="34"/>
  <c r="E200" i="34"/>
  <c r="E196" i="34"/>
  <c r="E181" i="34"/>
  <c r="E177" i="34"/>
  <c r="E166" i="34"/>
  <c r="E165" i="34"/>
  <c r="E160" i="34"/>
  <c r="E157" i="34"/>
  <c r="E156" i="34"/>
  <c r="E155" i="34"/>
  <c r="E154" i="34"/>
  <c r="E150" i="34"/>
  <c r="E146" i="34"/>
  <c r="E144" i="34"/>
  <c r="E142" i="34"/>
  <c r="E141" i="34"/>
  <c r="E140" i="34"/>
  <c r="E139" i="34"/>
  <c r="E126" i="34"/>
  <c r="E123" i="34"/>
  <c r="E119" i="34"/>
  <c r="E115" i="34"/>
  <c r="E86" i="34"/>
  <c r="E83" i="34"/>
  <c r="E79" i="34"/>
  <c r="E75" i="34"/>
  <c r="E73" i="34"/>
  <c r="E46" i="34"/>
  <c r="E43" i="34"/>
  <c r="O60" i="2"/>
  <c r="N60" i="2"/>
  <c r="M60" i="2"/>
  <c r="L60" i="2"/>
  <c r="K60" i="2"/>
  <c r="J60" i="2"/>
  <c r="I60" i="2"/>
  <c r="H60" i="2"/>
  <c r="G60" i="2"/>
  <c r="F60" i="2"/>
  <c r="O52" i="2"/>
  <c r="N52" i="2"/>
  <c r="M52" i="2"/>
  <c r="L52" i="2"/>
  <c r="K52" i="2"/>
  <c r="O47" i="2"/>
  <c r="N47" i="2"/>
  <c r="M47" i="2"/>
  <c r="L47" i="2"/>
  <c r="K47" i="2"/>
  <c r="J47" i="2"/>
  <c r="I47" i="2"/>
  <c r="H47" i="2"/>
  <c r="G47" i="2"/>
  <c r="F47" i="2"/>
  <c r="O38" i="2"/>
  <c r="N38" i="2"/>
  <c r="M38" i="2"/>
  <c r="L38" i="2"/>
  <c r="K38" i="2"/>
  <c r="J38" i="2"/>
  <c r="I38" i="2"/>
  <c r="H38" i="2"/>
  <c r="G38" i="2"/>
  <c r="F38" i="2"/>
  <c r="O37" i="2"/>
  <c r="N37" i="2"/>
  <c r="M37" i="2"/>
  <c r="L37" i="2"/>
  <c r="K37" i="2"/>
  <c r="J37" i="2"/>
  <c r="I37" i="2"/>
  <c r="H37" i="2"/>
  <c r="G37" i="2"/>
  <c r="F37" i="2"/>
  <c r="H36" i="2"/>
  <c r="H36" i="58" s="1"/>
  <c r="G208" i="34" s="1"/>
  <c r="G36" i="2"/>
  <c r="G36" i="58" s="1"/>
  <c r="F208" i="34" s="1"/>
  <c r="F36" i="2"/>
  <c r="F36" i="58" s="1"/>
  <c r="E208" i="34" s="1"/>
  <c r="O30" i="2"/>
  <c r="N30" i="2"/>
  <c r="M30" i="2"/>
  <c r="L30" i="2"/>
  <c r="K30" i="2"/>
  <c r="J30" i="2"/>
  <c r="J30" i="58" s="1"/>
  <c r="I30" i="2"/>
  <c r="I30" i="58" s="1"/>
  <c r="H30" i="2"/>
  <c r="H30" i="58" s="1"/>
  <c r="G30" i="2"/>
  <c r="G30" i="58" s="1"/>
  <c r="F30" i="2"/>
  <c r="F30" i="58" s="1"/>
  <c r="O29" i="2"/>
  <c r="N29" i="2"/>
  <c r="M29" i="2"/>
  <c r="L29" i="2"/>
  <c r="K29" i="2"/>
  <c r="J29" i="2"/>
  <c r="J29" i="58" s="1"/>
  <c r="I29" i="2"/>
  <c r="I29" i="58" s="1"/>
  <c r="H29" i="2"/>
  <c r="H29" i="58" s="1"/>
  <c r="G29" i="2"/>
  <c r="G29" i="58" s="1"/>
  <c r="F29" i="2"/>
  <c r="F29" i="58" s="1"/>
  <c r="H28" i="2"/>
  <c r="H28" i="58" s="1"/>
  <c r="G28" i="2"/>
  <c r="G28" i="58" s="1"/>
  <c r="F28" i="2"/>
  <c r="F28" i="58" s="1"/>
  <c r="O27" i="2"/>
  <c r="N27" i="2"/>
  <c r="M27" i="2"/>
  <c r="L27" i="2"/>
  <c r="K27" i="2"/>
  <c r="J27" i="2"/>
  <c r="J27" i="58" s="1"/>
  <c r="I27" i="2"/>
  <c r="I27" i="58" s="1"/>
  <c r="H27" i="2"/>
  <c r="H27" i="58" s="1"/>
  <c r="G27" i="2"/>
  <c r="G27" i="58" s="1"/>
  <c r="F27" i="2"/>
  <c r="F27" i="58" s="1"/>
  <c r="O26" i="2"/>
  <c r="N26" i="2"/>
  <c r="M26" i="2"/>
  <c r="L26" i="2"/>
  <c r="K26" i="2"/>
  <c r="J26" i="2"/>
  <c r="J26" i="58" s="1"/>
  <c r="I26" i="2"/>
  <c r="I26" i="58" s="1"/>
  <c r="H26" i="2"/>
  <c r="H26" i="58" s="1"/>
  <c r="G26" i="2"/>
  <c r="G26" i="58" s="1"/>
  <c r="F26" i="2"/>
  <c r="F26" i="58" s="1"/>
  <c r="H25" i="2"/>
  <c r="H25" i="58" s="1"/>
  <c r="G25" i="2"/>
  <c r="G25" i="58" s="1"/>
  <c r="F25" i="2"/>
  <c r="F25" i="58" s="1"/>
  <c r="H24" i="2"/>
  <c r="H24" i="58" s="1"/>
  <c r="G24" i="2"/>
  <c r="G24" i="58" s="1"/>
  <c r="F24" i="2"/>
  <c r="F24" i="58" s="1"/>
  <c r="H23" i="2"/>
  <c r="H23" i="58" s="1"/>
  <c r="G23" i="2"/>
  <c r="G23" i="58" s="1"/>
  <c r="F23" i="2"/>
  <c r="F23" i="58" s="1"/>
  <c r="H22" i="2"/>
  <c r="H22" i="58" s="1"/>
  <c r="G22" i="2"/>
  <c r="G22" i="58" s="1"/>
  <c r="F22" i="2"/>
  <c r="F22" i="58" s="1"/>
  <c r="O17" i="2"/>
  <c r="N17" i="2"/>
  <c r="M17" i="2"/>
  <c r="L17" i="2"/>
  <c r="K17" i="2"/>
  <c r="J17" i="2"/>
  <c r="J17" i="58" s="1"/>
  <c r="I17" i="2"/>
  <c r="I17" i="58" s="1"/>
  <c r="H17" i="2"/>
  <c r="H17" i="58" s="1"/>
  <c r="G17" i="2"/>
  <c r="G17" i="58" s="1"/>
  <c r="F17" i="2"/>
  <c r="F17" i="58" s="1"/>
  <c r="H16" i="2"/>
  <c r="H16" i="58" s="1"/>
  <c r="G212" i="34" s="1"/>
  <c r="G16" i="2"/>
  <c r="G16" i="58" s="1"/>
  <c r="F212" i="34" s="1"/>
  <c r="F16" i="2"/>
  <c r="F16" i="58" s="1"/>
  <c r="E212" i="34" s="1"/>
  <c r="H15" i="2"/>
  <c r="H15" i="58" s="1"/>
  <c r="G15" i="2"/>
  <c r="G15" i="58" s="1"/>
  <c r="F15" i="2"/>
  <c r="F15" i="58" s="1"/>
  <c r="H14" i="2"/>
  <c r="H14" i="58" s="1"/>
  <c r="G14" i="2"/>
  <c r="G14" i="58" s="1"/>
  <c r="F14" i="2"/>
  <c r="F14" i="58" s="1"/>
  <c r="H12" i="2"/>
  <c r="H12" i="58" s="1"/>
  <c r="G12" i="2"/>
  <c r="G12" i="58" s="1"/>
  <c r="F12" i="2"/>
  <c r="F12" i="58" s="1"/>
  <c r="O26" i="58" l="1"/>
  <c r="L17" i="58"/>
  <c r="N26" i="58"/>
  <c r="L27" i="58"/>
  <c r="M30" i="58"/>
  <c r="M17" i="58"/>
  <c r="N30" i="58"/>
  <c r="N17" i="58"/>
  <c r="L26" i="58"/>
  <c r="N27" i="58"/>
  <c r="K30" i="58"/>
  <c r="O30" i="58"/>
  <c r="K26" i="58"/>
  <c r="M27" i="58"/>
  <c r="K17" i="58"/>
  <c r="O17" i="58"/>
  <c r="M26" i="58"/>
  <c r="K27" i="58"/>
  <c r="O27" i="58"/>
  <c r="L30" i="58"/>
  <c r="K29" i="58"/>
  <c r="O29" i="58"/>
  <c r="L29" i="58"/>
  <c r="M29" i="58"/>
  <c r="N29" i="58"/>
  <c r="E185" i="34"/>
  <c r="G185" i="34"/>
  <c r="F185" i="34"/>
  <c r="G188" i="34"/>
  <c r="F31" i="58"/>
  <c r="G31" i="58"/>
  <c r="E188" i="34"/>
  <c r="H31" i="58"/>
  <c r="F188" i="34"/>
  <c r="E19" i="34"/>
  <c r="E16" i="34"/>
  <c r="A3" i="59"/>
  <c r="H68" i="58"/>
  <c r="G68" i="58"/>
  <c r="F68" i="58"/>
  <c r="H65" i="58"/>
  <c r="O64" i="58"/>
  <c r="N64" i="58"/>
  <c r="M64" i="58"/>
  <c r="L64" i="58"/>
  <c r="K64" i="58"/>
  <c r="J64" i="58"/>
  <c r="I64" i="58"/>
  <c r="H64" i="58"/>
  <c r="G64" i="58"/>
  <c r="F64" i="58"/>
  <c r="H39" i="58"/>
  <c r="G39" i="58"/>
  <c r="F39" i="58"/>
  <c r="F41" i="58" s="1"/>
  <c r="H18" i="58"/>
  <c r="G18" i="58"/>
  <c r="F18" i="58"/>
  <c r="F11" i="59" s="1"/>
  <c r="F38" i="59" s="1"/>
  <c r="E215" i="34" s="1"/>
  <c r="A3" i="58"/>
  <c r="G61" i="58" l="1"/>
  <c r="G11" i="59"/>
  <c r="G38" i="59" s="1"/>
  <c r="F215" i="34" s="1"/>
  <c r="H69" i="58"/>
  <c r="G202" i="34"/>
  <c r="G201" i="34"/>
  <c r="H61" i="58"/>
  <c r="G193" i="34" s="1"/>
  <c r="H11" i="59"/>
  <c r="H38" i="59" s="1"/>
  <c r="G41" i="58"/>
  <c r="F205" i="34" s="1"/>
  <c r="F211" i="34"/>
  <c r="F210" i="34"/>
  <c r="F207" i="34"/>
  <c r="F209" i="34"/>
  <c r="F206" i="34"/>
  <c r="H41" i="58"/>
  <c r="G205" i="34" s="1"/>
  <c r="G211" i="34"/>
  <c r="G210" i="34"/>
  <c r="G207" i="34"/>
  <c r="G209" i="34"/>
  <c r="G206" i="34"/>
  <c r="E206" i="34"/>
  <c r="E204" i="34"/>
  <c r="E209" i="34"/>
  <c r="E205" i="34"/>
  <c r="E210" i="34"/>
  <c r="E211" i="34"/>
  <c r="E207" i="34"/>
  <c r="E191" i="34"/>
  <c r="E187" i="34"/>
  <c r="E186" i="34"/>
  <c r="G32" i="58"/>
  <c r="F186" i="34"/>
  <c r="F191" i="34"/>
  <c r="F187" i="34"/>
  <c r="H32" i="58"/>
  <c r="G186" i="34"/>
  <c r="G191" i="34"/>
  <c r="G187" i="34"/>
  <c r="H19" i="58"/>
  <c r="F61" i="58"/>
  <c r="E190" i="34"/>
  <c r="E184" i="34"/>
  <c r="E189" i="34"/>
  <c r="E183" i="34"/>
  <c r="G19" i="58"/>
  <c r="F189" i="34"/>
  <c r="F183" i="34"/>
  <c r="F190" i="34"/>
  <c r="F184" i="34"/>
  <c r="G189" i="34"/>
  <c r="G183" i="34"/>
  <c r="G190" i="34"/>
  <c r="G184" i="34"/>
  <c r="G69" i="58"/>
  <c r="J198" i="34"/>
  <c r="J199" i="34"/>
  <c r="N198" i="34"/>
  <c r="N199" i="34"/>
  <c r="K199" i="34"/>
  <c r="K198" i="34"/>
  <c r="L198" i="34"/>
  <c r="L199" i="34"/>
  <c r="I199" i="34"/>
  <c r="I198" i="34"/>
  <c r="M199" i="34"/>
  <c r="M198" i="34"/>
  <c r="G198" i="34"/>
  <c r="G199" i="34"/>
  <c r="H198" i="34"/>
  <c r="H199" i="34"/>
  <c r="E198" i="34"/>
  <c r="E199" i="34"/>
  <c r="F199" i="34"/>
  <c r="F198" i="34"/>
  <c r="H39" i="59" l="1"/>
  <c r="G213" i="34"/>
  <c r="H66" i="58"/>
  <c r="G194" i="34" s="1"/>
  <c r="G204" i="34"/>
  <c r="G214" i="34"/>
  <c r="F213" i="34"/>
  <c r="G215" i="34"/>
  <c r="G39" i="59"/>
  <c r="F214" i="34"/>
  <c r="F204" i="34"/>
  <c r="E214" i="34"/>
  <c r="E213" i="34"/>
  <c r="E169" i="34"/>
  <c r="F181" i="34"/>
  <c r="F177" i="34"/>
  <c r="F169" i="34"/>
  <c r="F160" i="34"/>
  <c r="F157" i="34"/>
  <c r="F156" i="34"/>
  <c r="F155" i="34"/>
  <c r="F154" i="34"/>
  <c r="H70" i="58" l="1"/>
  <c r="G192" i="34"/>
  <c r="G181" i="34"/>
  <c r="H181" i="34"/>
  <c r="I181" i="34"/>
  <c r="J181" i="34"/>
  <c r="K181" i="34"/>
  <c r="L181" i="34"/>
  <c r="M181" i="34"/>
  <c r="N181" i="34"/>
  <c r="G177" i="34"/>
  <c r="H177" i="34"/>
  <c r="I177" i="34"/>
  <c r="J177" i="34"/>
  <c r="K177" i="34"/>
  <c r="L177" i="34"/>
  <c r="M177" i="34"/>
  <c r="N177" i="34"/>
  <c r="G172" i="34"/>
  <c r="G169" i="34"/>
  <c r="H169" i="34"/>
  <c r="I169" i="34"/>
  <c r="J169" i="34"/>
  <c r="K169" i="34"/>
  <c r="L169" i="34"/>
  <c r="M169" i="34"/>
  <c r="N169" i="34"/>
  <c r="G155" i="34"/>
  <c r="H155" i="34"/>
  <c r="I155" i="34"/>
  <c r="G156" i="34"/>
  <c r="H156" i="34"/>
  <c r="I156" i="34"/>
  <c r="G157" i="34"/>
  <c r="H157" i="34"/>
  <c r="I157" i="34"/>
  <c r="J157" i="34"/>
  <c r="K157" i="34"/>
  <c r="L157" i="34"/>
  <c r="M157" i="34"/>
  <c r="N157" i="34"/>
  <c r="G160" i="34"/>
  <c r="H160" i="34"/>
  <c r="I160" i="34"/>
  <c r="N154" i="34"/>
  <c r="M154" i="34"/>
  <c r="L154" i="34"/>
  <c r="K154" i="34"/>
  <c r="J154" i="34"/>
  <c r="I154" i="34"/>
  <c r="H154" i="34"/>
  <c r="G154" i="34"/>
  <c r="A3" i="12" l="1"/>
  <c r="H68" i="51" l="1"/>
  <c r="G68" i="51"/>
  <c r="F68" i="51"/>
  <c r="H65" i="51"/>
  <c r="O64" i="51"/>
  <c r="N64" i="51"/>
  <c r="M64" i="51"/>
  <c r="L64" i="51"/>
  <c r="K64" i="51"/>
  <c r="J64" i="51"/>
  <c r="I64" i="51"/>
  <c r="H64" i="51"/>
  <c r="G64" i="51"/>
  <c r="F64" i="51"/>
  <c r="O39" i="51"/>
  <c r="N39" i="51"/>
  <c r="M39" i="51"/>
  <c r="L39" i="51"/>
  <c r="K39" i="51"/>
  <c r="J39" i="51"/>
  <c r="I39" i="51"/>
  <c r="H39" i="51"/>
  <c r="G39" i="51"/>
  <c r="F39" i="51"/>
  <c r="O31" i="51"/>
  <c r="N31" i="51"/>
  <c r="M31" i="51"/>
  <c r="L31" i="51"/>
  <c r="K31" i="51"/>
  <c r="G32" i="51"/>
  <c r="O18" i="51"/>
  <c r="N18" i="51"/>
  <c r="M18" i="51"/>
  <c r="L18" i="51"/>
  <c r="K18" i="51"/>
  <c r="J18" i="51"/>
  <c r="I18" i="51"/>
  <c r="H18" i="51"/>
  <c r="G18" i="51"/>
  <c r="F18" i="51"/>
  <c r="A3" i="51"/>
  <c r="E179" i="34" l="1"/>
  <c r="E176" i="34"/>
  <c r="E175" i="34"/>
  <c r="E173" i="34"/>
  <c r="E174" i="34"/>
  <c r="E180" i="34"/>
  <c r="E178" i="34"/>
  <c r="F41" i="51"/>
  <c r="G179" i="34"/>
  <c r="G180" i="34"/>
  <c r="G176" i="34"/>
  <c r="G175" i="34"/>
  <c r="G173" i="34"/>
  <c r="G178" i="34"/>
  <c r="G174" i="34"/>
  <c r="H41" i="51"/>
  <c r="F180" i="34"/>
  <c r="F178" i="34"/>
  <c r="F175" i="34"/>
  <c r="F179" i="34"/>
  <c r="F174" i="34"/>
  <c r="F173" i="34"/>
  <c r="F176" i="34"/>
  <c r="G41" i="51"/>
  <c r="H173" i="34"/>
  <c r="H174" i="34"/>
  <c r="H175" i="34"/>
  <c r="H178" i="34"/>
  <c r="H179" i="34"/>
  <c r="H180" i="34"/>
  <c r="H176" i="34"/>
  <c r="I41" i="51"/>
  <c r="N175" i="34"/>
  <c r="N174" i="34"/>
  <c r="N179" i="34"/>
  <c r="N173" i="34"/>
  <c r="N180" i="34"/>
  <c r="I173" i="34"/>
  <c r="I174" i="34"/>
  <c r="I175" i="34"/>
  <c r="I178" i="34"/>
  <c r="I179" i="34"/>
  <c r="I180" i="34"/>
  <c r="I176" i="34"/>
  <c r="J41" i="51"/>
  <c r="J176" i="34"/>
  <c r="J179" i="34"/>
  <c r="J180" i="34"/>
  <c r="J173" i="34"/>
  <c r="J174" i="34"/>
  <c r="J175" i="34"/>
  <c r="J178" i="34"/>
  <c r="K41" i="51"/>
  <c r="K174" i="34"/>
  <c r="K178" i="34"/>
  <c r="K173" i="34"/>
  <c r="K175" i="34"/>
  <c r="K179" i="34"/>
  <c r="K180" i="34"/>
  <c r="K176" i="34"/>
  <c r="L41" i="51"/>
  <c r="M173" i="34"/>
  <c r="M174" i="34"/>
  <c r="M175" i="34"/>
  <c r="M178" i="34"/>
  <c r="M179" i="34"/>
  <c r="M180" i="34"/>
  <c r="M176" i="34"/>
  <c r="N41" i="51"/>
  <c r="L173" i="34"/>
  <c r="L174" i="34"/>
  <c r="L175" i="34"/>
  <c r="L178" i="34"/>
  <c r="L179" i="34"/>
  <c r="L180" i="34"/>
  <c r="L176" i="34"/>
  <c r="M41" i="51"/>
  <c r="G171" i="34"/>
  <c r="G170" i="34"/>
  <c r="G69" i="51"/>
  <c r="M32" i="51"/>
  <c r="L155" i="34"/>
  <c r="L156" i="34"/>
  <c r="L160" i="34"/>
  <c r="O32" i="51"/>
  <c r="N160" i="34"/>
  <c r="N155" i="34"/>
  <c r="N156" i="34"/>
  <c r="N32" i="51"/>
  <c r="M155" i="34"/>
  <c r="M156" i="34"/>
  <c r="M160" i="34"/>
  <c r="K32" i="51"/>
  <c r="J160" i="34"/>
  <c r="J155" i="34"/>
  <c r="J156" i="34"/>
  <c r="K155" i="34"/>
  <c r="K160" i="34"/>
  <c r="K156" i="34"/>
  <c r="K61" i="51"/>
  <c r="J153" i="34"/>
  <c r="J152" i="34"/>
  <c r="J158" i="34"/>
  <c r="J159" i="34"/>
  <c r="M61" i="51"/>
  <c r="L158" i="34"/>
  <c r="L159" i="34"/>
  <c r="L153" i="34"/>
  <c r="L152" i="34"/>
  <c r="K153" i="34"/>
  <c r="K152" i="34"/>
  <c r="K158" i="34"/>
  <c r="K159" i="34"/>
  <c r="N61" i="51"/>
  <c r="M158" i="34"/>
  <c r="M159" i="34"/>
  <c r="M152" i="34"/>
  <c r="M153" i="34"/>
  <c r="J61" i="51"/>
  <c r="I153" i="34"/>
  <c r="I152" i="34"/>
  <c r="I158" i="34"/>
  <c r="I159" i="34"/>
  <c r="G61" i="51"/>
  <c r="F36" i="34" s="1"/>
  <c r="F152" i="34"/>
  <c r="F159" i="34"/>
  <c r="F158" i="34"/>
  <c r="F153" i="34"/>
  <c r="I61" i="51"/>
  <c r="H158" i="34"/>
  <c r="H152" i="34"/>
  <c r="H153" i="34"/>
  <c r="H159" i="34"/>
  <c r="G159" i="34"/>
  <c r="G158" i="34"/>
  <c r="G153" i="34"/>
  <c r="G152" i="34"/>
  <c r="F61" i="51"/>
  <c r="E36" i="34" s="1"/>
  <c r="E159" i="34"/>
  <c r="E158" i="34"/>
  <c r="E153" i="34"/>
  <c r="E152" i="34"/>
  <c r="H69" i="51"/>
  <c r="M167" i="34"/>
  <c r="M168" i="34"/>
  <c r="J167" i="34"/>
  <c r="J168" i="34"/>
  <c r="N167" i="34"/>
  <c r="N168" i="34"/>
  <c r="L168" i="34"/>
  <c r="L167" i="34"/>
  <c r="I168" i="34"/>
  <c r="I167" i="34"/>
  <c r="K167" i="34"/>
  <c r="K168" i="34"/>
  <c r="H167" i="34"/>
  <c r="H168" i="34"/>
  <c r="E167" i="34"/>
  <c r="E168" i="34"/>
  <c r="F167" i="34"/>
  <c r="F168" i="34"/>
  <c r="G167" i="34"/>
  <c r="G168" i="34"/>
  <c r="N178" i="34"/>
  <c r="N176" i="34"/>
  <c r="O41" i="51"/>
  <c r="O61" i="51"/>
  <c r="N153" i="34"/>
  <c r="N152" i="34"/>
  <c r="N158" i="34"/>
  <c r="N159" i="34"/>
  <c r="I32" i="51"/>
  <c r="J32" i="51"/>
  <c r="H32" i="51"/>
  <c r="L32" i="51"/>
  <c r="H19" i="51"/>
  <c r="L19" i="51"/>
  <c r="I19" i="51"/>
  <c r="J19" i="51"/>
  <c r="L61" i="51"/>
  <c r="M19" i="51"/>
  <c r="N19" i="51"/>
  <c r="H61" i="51"/>
  <c r="G162" i="34" s="1"/>
  <c r="G19" i="51"/>
  <c r="K19" i="51"/>
  <c r="O19" i="51"/>
  <c r="H66" i="51" l="1"/>
  <c r="G161" i="34" s="1"/>
  <c r="G36" i="34"/>
  <c r="G65" i="2"/>
  <c r="G163" i="34" l="1"/>
  <c r="G39" i="34"/>
  <c r="H70" i="51"/>
  <c r="F203" i="34"/>
  <c r="F27" i="34"/>
  <c r="G65" i="58"/>
  <c r="F172" i="34"/>
  <c r="F67" i="34"/>
  <c r="G65" i="51"/>
  <c r="F193" i="34" l="1"/>
  <c r="G66" i="58"/>
  <c r="F194" i="34" s="1"/>
  <c r="G66" i="51"/>
  <c r="F162" i="34"/>
  <c r="F170" i="34"/>
  <c r="F171" i="34"/>
  <c r="F202" i="34"/>
  <c r="F201" i="34"/>
  <c r="C5" i="46"/>
  <c r="C4" i="46"/>
  <c r="C5" i="50"/>
  <c r="C4" i="50"/>
  <c r="C5" i="44"/>
  <c r="C4" i="44"/>
  <c r="C3" i="44"/>
  <c r="F163" i="34" l="1"/>
  <c r="F161" i="34"/>
  <c r="F192" i="34"/>
  <c r="F39" i="34"/>
  <c r="G70" i="58"/>
  <c r="H67" i="58"/>
  <c r="G70" i="51"/>
  <c r="H67" i="51"/>
  <c r="D157" i="44"/>
  <c r="D156" i="44"/>
  <c r="D155" i="44"/>
  <c r="D154" i="44"/>
  <c r="D153" i="44"/>
  <c r="D157" i="50"/>
  <c r="D156" i="50"/>
  <c r="J156" i="50" s="1"/>
  <c r="D155" i="50"/>
  <c r="I155" i="50" s="1"/>
  <c r="D154" i="50"/>
  <c r="D153" i="50"/>
  <c r="D157" i="46"/>
  <c r="D156" i="46"/>
  <c r="D155" i="46"/>
  <c r="D154" i="46"/>
  <c r="D153" i="46"/>
  <c r="J41" i="46"/>
  <c r="J41" i="43" s="1"/>
  <c r="D41" i="46"/>
  <c r="D41" i="43" s="1"/>
  <c r="D40" i="46"/>
  <c r="D40" i="43" s="1"/>
  <c r="D39" i="46"/>
  <c r="D39" i="43" s="1"/>
  <c r="D38" i="46"/>
  <c r="D38" i="43" s="1"/>
  <c r="D37" i="46"/>
  <c r="D37" i="43" s="1"/>
  <c r="D11" i="46"/>
  <c r="D17" i="46" s="1"/>
  <c r="D171" i="46"/>
  <c r="I171" i="46" s="1"/>
  <c r="I172" i="46" s="1"/>
  <c r="D170" i="46"/>
  <c r="H170" i="46" s="1"/>
  <c r="H172" i="46" s="1"/>
  <c r="D169" i="46"/>
  <c r="G169" i="46" s="1"/>
  <c r="G172" i="46" s="1"/>
  <c r="D168" i="46"/>
  <c r="F168" i="46" s="1"/>
  <c r="F172" i="46" s="1"/>
  <c r="D167" i="46"/>
  <c r="D164" i="46"/>
  <c r="J164" i="46" s="1"/>
  <c r="D163" i="46"/>
  <c r="J163" i="46" s="1"/>
  <c r="D162" i="46"/>
  <c r="D161" i="46"/>
  <c r="J161" i="46" s="1"/>
  <c r="D160" i="46"/>
  <c r="J160" i="46" s="1"/>
  <c r="D146" i="46"/>
  <c r="J146" i="46" s="1"/>
  <c r="D145" i="46"/>
  <c r="J145" i="46" s="1"/>
  <c r="D144" i="46"/>
  <c r="I144" i="46" s="1"/>
  <c r="D143" i="46"/>
  <c r="H143" i="46" s="1"/>
  <c r="D142" i="46"/>
  <c r="E142" i="46" s="1"/>
  <c r="D135" i="46"/>
  <c r="J135" i="46" s="1"/>
  <c r="D134" i="46"/>
  <c r="J134" i="46" s="1"/>
  <c r="D133" i="46"/>
  <c r="J133" i="46" s="1"/>
  <c r="D132" i="46"/>
  <c r="J132" i="46" s="1"/>
  <c r="D131" i="46"/>
  <c r="D124" i="46"/>
  <c r="J124" i="46" s="1"/>
  <c r="D123" i="46"/>
  <c r="J123" i="46" s="1"/>
  <c r="D122" i="46"/>
  <c r="D121" i="46"/>
  <c r="H121" i="46" s="1"/>
  <c r="J121" i="46" s="1"/>
  <c r="D120" i="46"/>
  <c r="D113" i="46"/>
  <c r="J113" i="46" s="1"/>
  <c r="D112" i="46"/>
  <c r="J112" i="46" s="1"/>
  <c r="D111" i="46"/>
  <c r="D110" i="46"/>
  <c r="H110" i="46" s="1"/>
  <c r="D109" i="46"/>
  <c r="G109" i="46" s="1"/>
  <c r="D96" i="46"/>
  <c r="D95" i="46"/>
  <c r="D94" i="46"/>
  <c r="I94" i="46" s="1"/>
  <c r="D93" i="46"/>
  <c r="H93" i="46" s="1"/>
  <c r="D92" i="46"/>
  <c r="J172" i="46"/>
  <c r="I165" i="46"/>
  <c r="H165" i="46"/>
  <c r="G165" i="46"/>
  <c r="F165" i="46"/>
  <c r="E165" i="46"/>
  <c r="I152" i="46"/>
  <c r="H152" i="46"/>
  <c r="G152" i="46"/>
  <c r="G158" i="46" s="1"/>
  <c r="F152" i="46"/>
  <c r="F158" i="46" s="1"/>
  <c r="E152" i="46"/>
  <c r="D152" i="46"/>
  <c r="J151" i="46"/>
  <c r="J150" i="46"/>
  <c r="J149" i="46"/>
  <c r="I141" i="46"/>
  <c r="H141" i="46"/>
  <c r="G141" i="46"/>
  <c r="G147" i="46" s="1"/>
  <c r="F141" i="46"/>
  <c r="F147" i="46" s="1"/>
  <c r="E141" i="46"/>
  <c r="D141" i="46"/>
  <c r="J140" i="46"/>
  <c r="J139" i="46"/>
  <c r="J138" i="46"/>
  <c r="I130" i="46"/>
  <c r="I136" i="46" s="1"/>
  <c r="H130" i="46"/>
  <c r="H136" i="46" s="1"/>
  <c r="G130" i="46"/>
  <c r="G136" i="46" s="1"/>
  <c r="F130" i="46"/>
  <c r="F136" i="46" s="1"/>
  <c r="E130" i="46"/>
  <c r="E136" i="46" s="1"/>
  <c r="D130" i="46"/>
  <c r="J129" i="46"/>
  <c r="J128" i="46"/>
  <c r="J127" i="46"/>
  <c r="E120" i="46"/>
  <c r="J120" i="46" s="1"/>
  <c r="I119" i="46"/>
  <c r="H119" i="46"/>
  <c r="G119" i="46"/>
  <c r="G125" i="46" s="1"/>
  <c r="F119" i="46"/>
  <c r="F125" i="46" s="1"/>
  <c r="D119" i="46"/>
  <c r="J118" i="46"/>
  <c r="E117" i="46"/>
  <c r="J117" i="46" s="1"/>
  <c r="J116" i="46"/>
  <c r="J119" i="46" s="1"/>
  <c r="I111" i="46"/>
  <c r="F108" i="46"/>
  <c r="E108" i="46"/>
  <c r="I102" i="46"/>
  <c r="H102" i="46"/>
  <c r="G102" i="46"/>
  <c r="F102" i="46"/>
  <c r="D102" i="46"/>
  <c r="J101" i="46"/>
  <c r="E100" i="46"/>
  <c r="J100" i="46" s="1"/>
  <c r="J99" i="46"/>
  <c r="J96" i="46"/>
  <c r="J95" i="46"/>
  <c r="G92" i="46"/>
  <c r="I91" i="46"/>
  <c r="H91" i="46"/>
  <c r="G91" i="46"/>
  <c r="F91" i="46"/>
  <c r="F97" i="46" s="1"/>
  <c r="E91" i="46"/>
  <c r="E97" i="46" s="1"/>
  <c r="D91" i="46"/>
  <c r="I75" i="46"/>
  <c r="H75" i="46"/>
  <c r="F75" i="46"/>
  <c r="D75" i="46"/>
  <c r="J74" i="46"/>
  <c r="E73" i="46"/>
  <c r="J73" i="46" s="1"/>
  <c r="G72" i="46"/>
  <c r="J72" i="46" s="1"/>
  <c r="F10" i="46"/>
  <c r="F11" i="46" s="1"/>
  <c r="E9" i="46"/>
  <c r="E11" i="46" s="1"/>
  <c r="D171" i="50"/>
  <c r="I171" i="50" s="1"/>
  <c r="I172" i="50" s="1"/>
  <c r="G89" i="40" s="1"/>
  <c r="D170" i="50"/>
  <c r="D169" i="50"/>
  <c r="G169" i="50" s="1"/>
  <c r="G172" i="50" s="1"/>
  <c r="E89" i="40" s="1"/>
  <c r="D168" i="50"/>
  <c r="F168" i="50" s="1"/>
  <c r="F172" i="50" s="1"/>
  <c r="D167" i="50"/>
  <c r="D164" i="50"/>
  <c r="J164" i="50" s="1"/>
  <c r="D163" i="50"/>
  <c r="D162" i="50"/>
  <c r="J162" i="50" s="1"/>
  <c r="D161" i="50"/>
  <c r="D160" i="50"/>
  <c r="D146" i="50"/>
  <c r="J146" i="50" s="1"/>
  <c r="D145" i="50"/>
  <c r="J145" i="50" s="1"/>
  <c r="D144" i="50"/>
  <c r="I144" i="50" s="1"/>
  <c r="D143" i="50"/>
  <c r="H143" i="50" s="1"/>
  <c r="D142" i="50"/>
  <c r="E142" i="50" s="1"/>
  <c r="D135" i="50"/>
  <c r="J135" i="50" s="1"/>
  <c r="D134" i="50"/>
  <c r="J134" i="50" s="1"/>
  <c r="D133" i="50"/>
  <c r="J133" i="50" s="1"/>
  <c r="D132" i="50"/>
  <c r="J132" i="50" s="1"/>
  <c r="D131" i="50"/>
  <c r="J131" i="50" s="1"/>
  <c r="D124" i="50"/>
  <c r="J124" i="50" s="1"/>
  <c r="D123" i="50"/>
  <c r="J123" i="50" s="1"/>
  <c r="D122" i="50"/>
  <c r="D121" i="50"/>
  <c r="D120" i="50"/>
  <c r="E120" i="50" s="1"/>
  <c r="J120" i="50" s="1"/>
  <c r="D113" i="50"/>
  <c r="J113" i="50" s="1"/>
  <c r="D112" i="50"/>
  <c r="J112" i="50" s="1"/>
  <c r="D111" i="50"/>
  <c r="I111" i="50" s="1"/>
  <c r="D110" i="50"/>
  <c r="H110" i="50" s="1"/>
  <c r="D109" i="50"/>
  <c r="G109" i="50" s="1"/>
  <c r="D96" i="50"/>
  <c r="D95" i="50"/>
  <c r="J95" i="50" s="1"/>
  <c r="D94" i="50"/>
  <c r="I94" i="50" s="1"/>
  <c r="D93" i="50"/>
  <c r="H93" i="50" s="1"/>
  <c r="D92" i="50"/>
  <c r="D69" i="50"/>
  <c r="D68" i="50"/>
  <c r="J68" i="50" s="1"/>
  <c r="D67" i="50"/>
  <c r="D66" i="50"/>
  <c r="D65" i="50"/>
  <c r="D62" i="50"/>
  <c r="J62" i="50" s="1"/>
  <c r="D61" i="50"/>
  <c r="J61" i="50" s="1"/>
  <c r="D60" i="50"/>
  <c r="D59" i="50"/>
  <c r="D58" i="50"/>
  <c r="D55" i="50"/>
  <c r="J55" i="50" s="1"/>
  <c r="D54" i="50"/>
  <c r="D53" i="50"/>
  <c r="I53" i="50" s="1"/>
  <c r="D52" i="50"/>
  <c r="H52" i="50" s="1"/>
  <c r="H56" i="50" s="1"/>
  <c r="D51" i="50"/>
  <c r="D34" i="50"/>
  <c r="D33" i="50"/>
  <c r="D32" i="50"/>
  <c r="D31" i="50"/>
  <c r="H31" i="50" s="1"/>
  <c r="H35" i="50" s="1"/>
  <c r="D30" i="50"/>
  <c r="D16" i="50"/>
  <c r="J16" i="50" s="1"/>
  <c r="D15" i="50"/>
  <c r="J15" i="50" s="1"/>
  <c r="D14" i="50"/>
  <c r="I14" i="50" s="1"/>
  <c r="I17" i="50" s="1"/>
  <c r="G82" i="40" s="1"/>
  <c r="D13" i="50"/>
  <c r="D12" i="50"/>
  <c r="G12" i="50" s="1"/>
  <c r="G17" i="50" s="1"/>
  <c r="E82" i="40" s="1"/>
  <c r="D85" i="40"/>
  <c r="D83" i="40"/>
  <c r="C85" i="40"/>
  <c r="C83" i="40"/>
  <c r="J172" i="50"/>
  <c r="H170" i="50"/>
  <c r="H172" i="50" s="1"/>
  <c r="F89" i="40" s="1"/>
  <c r="I165" i="50"/>
  <c r="G90" i="40" s="1"/>
  <c r="H165" i="50"/>
  <c r="F90" i="40" s="1"/>
  <c r="G165" i="50"/>
  <c r="E90" i="40" s="1"/>
  <c r="F165" i="50"/>
  <c r="D90" i="40" s="1"/>
  <c r="E165" i="50"/>
  <c r="C90" i="40" s="1"/>
  <c r="J163" i="50"/>
  <c r="J157" i="50"/>
  <c r="H154" i="50"/>
  <c r="E153" i="50"/>
  <c r="I152" i="50"/>
  <c r="H152" i="50"/>
  <c r="G152" i="50"/>
  <c r="G158" i="50" s="1"/>
  <c r="F152" i="50"/>
  <c r="F158" i="50" s="1"/>
  <c r="E152" i="50"/>
  <c r="D152" i="50"/>
  <c r="J151" i="50"/>
  <c r="J150" i="50"/>
  <c r="J149" i="50"/>
  <c r="I141" i="50"/>
  <c r="H141" i="50"/>
  <c r="G141" i="50"/>
  <c r="G147" i="50" s="1"/>
  <c r="F141" i="50"/>
  <c r="F147" i="50" s="1"/>
  <c r="E141" i="50"/>
  <c r="D141" i="50"/>
  <c r="D147" i="50" s="1"/>
  <c r="J140" i="50"/>
  <c r="J139" i="50"/>
  <c r="J138" i="50"/>
  <c r="I130" i="50"/>
  <c r="I136" i="50" s="1"/>
  <c r="H130" i="50"/>
  <c r="H136" i="50" s="1"/>
  <c r="G130" i="50"/>
  <c r="G136" i="50" s="1"/>
  <c r="F130" i="50"/>
  <c r="F136" i="50" s="1"/>
  <c r="E130" i="50"/>
  <c r="E136" i="50" s="1"/>
  <c r="D130" i="50"/>
  <c r="J129" i="50"/>
  <c r="J128" i="50"/>
  <c r="J127" i="50"/>
  <c r="I119" i="50"/>
  <c r="H119" i="50"/>
  <c r="G119" i="50"/>
  <c r="G125" i="50" s="1"/>
  <c r="F119" i="50"/>
  <c r="F125" i="50" s="1"/>
  <c r="D119" i="50"/>
  <c r="J118" i="50"/>
  <c r="E117" i="50"/>
  <c r="J117" i="50" s="1"/>
  <c r="J116" i="50"/>
  <c r="F108" i="50"/>
  <c r="E108" i="50"/>
  <c r="I102" i="50"/>
  <c r="H102" i="50"/>
  <c r="G102" i="50"/>
  <c r="F102" i="50"/>
  <c r="D102" i="50"/>
  <c r="J101" i="50"/>
  <c r="E100" i="50"/>
  <c r="J100" i="50" s="1"/>
  <c r="J99" i="50"/>
  <c r="J96" i="50"/>
  <c r="G92" i="50"/>
  <c r="I91" i="50"/>
  <c r="H91" i="50"/>
  <c r="G91" i="50"/>
  <c r="F91" i="50"/>
  <c r="F97" i="50" s="1"/>
  <c r="D86" i="40" s="1"/>
  <c r="E91" i="50"/>
  <c r="E97" i="50" s="1"/>
  <c r="C86" i="40" s="1"/>
  <c r="D91" i="50"/>
  <c r="I75" i="50"/>
  <c r="H75" i="50"/>
  <c r="F75" i="50"/>
  <c r="D84" i="40" s="1"/>
  <c r="D75" i="50"/>
  <c r="J74" i="50"/>
  <c r="E73" i="50"/>
  <c r="J73" i="50" s="1"/>
  <c r="G72" i="50"/>
  <c r="J72" i="50" s="1"/>
  <c r="J69" i="50"/>
  <c r="H66" i="50"/>
  <c r="H70" i="50" s="1"/>
  <c r="H59" i="50"/>
  <c r="H63" i="50" s="1"/>
  <c r="J54" i="50"/>
  <c r="J34" i="50"/>
  <c r="J33" i="50"/>
  <c r="G83" i="40"/>
  <c r="H13" i="50"/>
  <c r="H17" i="50" s="1"/>
  <c r="F82" i="40" s="1"/>
  <c r="D11" i="50"/>
  <c r="F10" i="50"/>
  <c r="F11" i="50" s="1"/>
  <c r="E9" i="50"/>
  <c r="E11" i="50" s="1"/>
  <c r="J172" i="44"/>
  <c r="J118" i="44"/>
  <c r="J118" i="43" s="1"/>
  <c r="J116" i="44"/>
  <c r="D165" i="46" l="1"/>
  <c r="J172" i="43"/>
  <c r="D35" i="50"/>
  <c r="J152" i="46"/>
  <c r="D165" i="50"/>
  <c r="F114" i="46"/>
  <c r="D158" i="46"/>
  <c r="G37" i="46"/>
  <c r="G42" i="46" s="1"/>
  <c r="G42" i="43" s="1"/>
  <c r="D88" i="40"/>
  <c r="J130" i="46"/>
  <c r="H38" i="46"/>
  <c r="H42" i="46" s="1"/>
  <c r="H42" i="43" s="1"/>
  <c r="J102" i="46"/>
  <c r="J75" i="46"/>
  <c r="J97" i="46"/>
  <c r="D42" i="46"/>
  <c r="D42" i="43" s="1"/>
  <c r="D153" i="43"/>
  <c r="D63" i="50"/>
  <c r="D172" i="50"/>
  <c r="D154" i="43"/>
  <c r="J116" i="43"/>
  <c r="D155" i="43"/>
  <c r="E88" i="40"/>
  <c r="J161" i="50"/>
  <c r="I39" i="46"/>
  <c r="I39" i="43" s="1"/>
  <c r="D156" i="43"/>
  <c r="D136" i="50"/>
  <c r="J40" i="46"/>
  <c r="D157" i="43"/>
  <c r="H71" i="51"/>
  <c r="H71" i="58"/>
  <c r="E17" i="46"/>
  <c r="F17" i="46"/>
  <c r="F175" i="46" s="1"/>
  <c r="D104" i="46"/>
  <c r="I42" i="46"/>
  <c r="I42" i="43" s="1"/>
  <c r="E147" i="46"/>
  <c r="J141" i="46"/>
  <c r="J147" i="46" s="1"/>
  <c r="I147" i="46"/>
  <c r="D104" i="50"/>
  <c r="J31" i="50"/>
  <c r="J102" i="50"/>
  <c r="F114" i="50"/>
  <c r="D87" i="40" s="1"/>
  <c r="H147" i="50"/>
  <c r="J59" i="50"/>
  <c r="J75" i="50"/>
  <c r="E75" i="50"/>
  <c r="C84" i="40" s="1"/>
  <c r="J119" i="50"/>
  <c r="J130" i="50"/>
  <c r="J141" i="50"/>
  <c r="J147" i="50" s="1"/>
  <c r="J152" i="50"/>
  <c r="J158" i="50" s="1"/>
  <c r="E158" i="50"/>
  <c r="D136" i="46"/>
  <c r="J162" i="46"/>
  <c r="J165" i="46" s="1"/>
  <c r="D97" i="46"/>
  <c r="D172" i="46"/>
  <c r="I97" i="46"/>
  <c r="H125" i="46"/>
  <c r="D125" i="46"/>
  <c r="D147" i="46"/>
  <c r="H147" i="46"/>
  <c r="G97" i="46"/>
  <c r="G75" i="46"/>
  <c r="H97" i="46"/>
  <c r="E102" i="46"/>
  <c r="E114" i="46" s="1"/>
  <c r="E119" i="46"/>
  <c r="E125" i="46" s="1"/>
  <c r="I122" i="46"/>
  <c r="I125" i="46" s="1"/>
  <c r="J131" i="46"/>
  <c r="E167" i="46"/>
  <c r="E172" i="46" s="1"/>
  <c r="E75" i="46"/>
  <c r="D89" i="40"/>
  <c r="F84" i="40"/>
  <c r="I158" i="50"/>
  <c r="I67" i="50"/>
  <c r="I70" i="50" s="1"/>
  <c r="H121" i="50"/>
  <c r="H125" i="50" s="1"/>
  <c r="G85" i="40"/>
  <c r="G97" i="50"/>
  <c r="E86" i="40" s="1"/>
  <c r="E85" i="40"/>
  <c r="D97" i="50"/>
  <c r="H97" i="50"/>
  <c r="F86" i="40" s="1"/>
  <c r="I97" i="50"/>
  <c r="G86" i="40" s="1"/>
  <c r="J97" i="50"/>
  <c r="D125" i="50"/>
  <c r="D158" i="50"/>
  <c r="H158" i="50"/>
  <c r="F83" i="40"/>
  <c r="D17" i="50"/>
  <c r="F85" i="40"/>
  <c r="J136" i="50"/>
  <c r="E17" i="50"/>
  <c r="J53" i="50"/>
  <c r="I56" i="50"/>
  <c r="J17" i="50"/>
  <c r="E83" i="40"/>
  <c r="E147" i="50"/>
  <c r="I147" i="50"/>
  <c r="F17" i="50"/>
  <c r="D82" i="40" s="1"/>
  <c r="I32" i="50"/>
  <c r="I35" i="50" s="1"/>
  <c r="G51" i="50"/>
  <c r="G56" i="50" s="1"/>
  <c r="J52" i="50"/>
  <c r="D56" i="50"/>
  <c r="I60" i="50"/>
  <c r="I63" i="50" s="1"/>
  <c r="G65" i="50"/>
  <c r="G70" i="50" s="1"/>
  <c r="J66" i="50"/>
  <c r="D70" i="50"/>
  <c r="E102" i="50"/>
  <c r="E114" i="50" s="1"/>
  <c r="C87" i="40" s="1"/>
  <c r="E119" i="50"/>
  <c r="E125" i="50" s="1"/>
  <c r="J160" i="50"/>
  <c r="G75" i="50"/>
  <c r="I122" i="50"/>
  <c r="J122" i="50" s="1"/>
  <c r="E167" i="50"/>
  <c r="E172" i="50" s="1"/>
  <c r="C89" i="40" s="1"/>
  <c r="G30" i="50"/>
  <c r="G58" i="50"/>
  <c r="H38" i="43" l="1"/>
  <c r="J136" i="46"/>
  <c r="G37" i="43"/>
  <c r="D103" i="46"/>
  <c r="G103" i="46" s="1"/>
  <c r="G108" i="46" s="1"/>
  <c r="J42" i="46"/>
  <c r="J42" i="43" s="1"/>
  <c r="J40" i="43"/>
  <c r="J165" i="50"/>
  <c r="F175" i="50"/>
  <c r="J32" i="50"/>
  <c r="C82" i="40"/>
  <c r="E175" i="50"/>
  <c r="D103" i="50"/>
  <c r="G103" i="50" s="1"/>
  <c r="G108" i="50" s="1"/>
  <c r="D105" i="50" s="1"/>
  <c r="F88" i="40"/>
  <c r="H104" i="46"/>
  <c r="H108" i="46" s="1"/>
  <c r="D106" i="46" s="1"/>
  <c r="J122" i="46"/>
  <c r="J125" i="46" s="1"/>
  <c r="J121" i="50"/>
  <c r="J125" i="50" s="1"/>
  <c r="C88" i="40"/>
  <c r="J67" i="50"/>
  <c r="G84" i="40"/>
  <c r="J60" i="50"/>
  <c r="H104" i="50"/>
  <c r="H108" i="50" s="1"/>
  <c r="D106" i="50" s="1"/>
  <c r="J58" i="50"/>
  <c r="G63" i="50"/>
  <c r="G35" i="50"/>
  <c r="E84" i="40" s="1"/>
  <c r="J30" i="50"/>
  <c r="J35" i="50" s="1"/>
  <c r="I125" i="50"/>
  <c r="G88" i="40" s="1"/>
  <c r="J51" i="50"/>
  <c r="J56" i="50" s="1"/>
  <c r="J65" i="50"/>
  <c r="J70" i="50" l="1"/>
  <c r="G114" i="46"/>
  <c r="G175" i="46" s="1"/>
  <c r="D105" i="46"/>
  <c r="J104" i="46"/>
  <c r="H114" i="46"/>
  <c r="J106" i="46"/>
  <c r="J103" i="46"/>
  <c r="J104" i="50"/>
  <c r="J63" i="50"/>
  <c r="G114" i="50"/>
  <c r="J106" i="50"/>
  <c r="H114" i="50"/>
  <c r="J103" i="50"/>
  <c r="I105" i="46" l="1"/>
  <c r="I108" i="46" s="1"/>
  <c r="D107" i="46" s="1"/>
  <c r="G175" i="50"/>
  <c r="E87" i="40"/>
  <c r="H175" i="50"/>
  <c r="F87" i="40"/>
  <c r="I105" i="50"/>
  <c r="I108" i="50" s="1"/>
  <c r="D107" i="50" s="1"/>
  <c r="J105" i="50" l="1"/>
  <c r="I114" i="46"/>
  <c r="J105" i="46"/>
  <c r="I114" i="50"/>
  <c r="J107" i="46" l="1"/>
  <c r="J108" i="46" s="1"/>
  <c r="J114" i="46" s="1"/>
  <c r="D108" i="46"/>
  <c r="D114" i="46" s="1"/>
  <c r="I175" i="50"/>
  <c r="G87" i="40"/>
  <c r="J107" i="50"/>
  <c r="J108" i="50" s="1"/>
  <c r="J114" i="50" s="1"/>
  <c r="J175" i="50" s="1"/>
  <c r="D108" i="50"/>
  <c r="D114" i="50" s="1"/>
  <c r="D175" i="50" s="1"/>
  <c r="F108" i="44" l="1"/>
  <c r="F108" i="43" s="1"/>
  <c r="E108" i="44"/>
  <c r="E108" i="43" s="1"/>
  <c r="D80" i="44" l="1"/>
  <c r="D80" i="43" s="1"/>
  <c r="G80" i="44"/>
  <c r="G80" i="43" s="1"/>
  <c r="H80" i="44"/>
  <c r="H80" i="43" s="1"/>
  <c r="I80" i="44"/>
  <c r="I80" i="43" s="1"/>
  <c r="J77" i="44"/>
  <c r="J77" i="43" s="1"/>
  <c r="J74" i="44"/>
  <c r="J74" i="43" s="1"/>
  <c r="J55" i="44"/>
  <c r="J55" i="43" s="1"/>
  <c r="J54" i="44"/>
  <c r="J54" i="43" s="1"/>
  <c r="D54" i="44"/>
  <c r="D54" i="43" s="1"/>
  <c r="D55" i="44"/>
  <c r="D55" i="43" s="1"/>
  <c r="J21" i="44"/>
  <c r="J21" i="43" s="1"/>
  <c r="J19" i="44"/>
  <c r="J19" i="43" s="1"/>
  <c r="F10" i="44"/>
  <c r="F10" i="43" s="1"/>
  <c r="E9" i="44"/>
  <c r="E9" i="43" s="1"/>
  <c r="D30" i="44"/>
  <c r="D30" i="43" s="1"/>
  <c r="I22" i="44"/>
  <c r="I22" i="43" s="1"/>
  <c r="H22" i="44"/>
  <c r="H22" i="43" s="1"/>
  <c r="G22" i="44"/>
  <c r="G22" i="43" s="1"/>
  <c r="F22" i="44"/>
  <c r="F22" i="43" s="1"/>
  <c r="D22" i="44"/>
  <c r="D22" i="43" s="1"/>
  <c r="G169" i="44"/>
  <c r="G169" i="43" s="1"/>
  <c r="E167" i="44"/>
  <c r="E167" i="43" s="1"/>
  <c r="D171" i="44"/>
  <c r="D171" i="43" s="1"/>
  <c r="D170" i="44"/>
  <c r="D170" i="43" s="1"/>
  <c r="D169" i="44"/>
  <c r="D169" i="43" s="1"/>
  <c r="D168" i="44"/>
  <c r="D168" i="43" s="1"/>
  <c r="D167" i="44"/>
  <c r="F168" i="44" l="1"/>
  <c r="F168" i="43" s="1"/>
  <c r="H170" i="44"/>
  <c r="H170" i="43" s="1"/>
  <c r="I171" i="44"/>
  <c r="I171" i="43" s="1"/>
  <c r="D167" i="43"/>
  <c r="D172" i="44"/>
  <c r="D172" i="43" s="1"/>
  <c r="E172" i="44"/>
  <c r="E172" i="43" s="1"/>
  <c r="I172" i="44"/>
  <c r="I172" i="43" s="1"/>
  <c r="F172" i="44"/>
  <c r="F172" i="43" s="1"/>
  <c r="G172" i="44"/>
  <c r="G172" i="43" s="1"/>
  <c r="H172" i="44"/>
  <c r="H172" i="43" s="1"/>
  <c r="F28" i="44"/>
  <c r="F28" i="43" s="1"/>
  <c r="J80" i="44"/>
  <c r="J80" i="43" s="1"/>
  <c r="D89" i="39" l="1"/>
  <c r="G89" i="39"/>
  <c r="F89" i="39"/>
  <c r="E89" i="39"/>
  <c r="E89" i="38" s="1"/>
  <c r="C89" i="39"/>
  <c r="C89" i="38" s="1"/>
  <c r="D91" i="44"/>
  <c r="D91" i="43" s="1"/>
  <c r="D75" i="44"/>
  <c r="D75" i="43" s="1"/>
  <c r="G89" i="41"/>
  <c r="F89" i="41"/>
  <c r="E89" i="41"/>
  <c r="D89" i="41"/>
  <c r="C89" i="41"/>
  <c r="F89" i="38" l="1"/>
  <c r="G89" i="38"/>
  <c r="D89" i="38"/>
  <c r="D152" i="44"/>
  <c r="D152" i="43" s="1"/>
  <c r="I152" i="44"/>
  <c r="I152" i="43" s="1"/>
  <c r="H152" i="44"/>
  <c r="H152" i="43" s="1"/>
  <c r="G152" i="44"/>
  <c r="G152" i="43" s="1"/>
  <c r="F152" i="44"/>
  <c r="F152" i="43" s="1"/>
  <c r="E152" i="44"/>
  <c r="E152" i="43" s="1"/>
  <c r="J151" i="44"/>
  <c r="J151" i="43" s="1"/>
  <c r="J150" i="44"/>
  <c r="J150" i="43" s="1"/>
  <c r="J149" i="44"/>
  <c r="J149" i="43" s="1"/>
  <c r="F158" i="44" l="1"/>
  <c r="F158" i="43" s="1"/>
  <c r="D158" i="44"/>
  <c r="D158" i="43" s="1"/>
  <c r="J152" i="44"/>
  <c r="J152" i="43" s="1"/>
  <c r="G158" i="44"/>
  <c r="G158" i="43" s="1"/>
  <c r="C5" i="43"/>
  <c r="C4" i="43"/>
  <c r="G123" i="48" l="1"/>
  <c r="C123" i="48"/>
  <c r="F62" i="48"/>
  <c r="E62" i="48"/>
  <c r="C62" i="48"/>
  <c r="R123" i="48"/>
  <c r="Q123" i="48"/>
  <c r="P123" i="48"/>
  <c r="O123" i="48"/>
  <c r="N123" i="48"/>
  <c r="M123" i="48"/>
  <c r="L123" i="48"/>
  <c r="K123" i="48"/>
  <c r="J123" i="48"/>
  <c r="I123" i="48"/>
  <c r="H123" i="48"/>
  <c r="E72" i="48"/>
  <c r="E71" i="48"/>
  <c r="E70" i="48"/>
  <c r="E69" i="48"/>
  <c r="R62" i="48"/>
  <c r="Q62" i="48"/>
  <c r="P62" i="48"/>
  <c r="O62" i="48"/>
  <c r="N62" i="48"/>
  <c r="M62" i="48"/>
  <c r="L62" i="48"/>
  <c r="K62" i="48"/>
  <c r="J62" i="48"/>
  <c r="I62" i="48"/>
  <c r="H62" i="48"/>
  <c r="D62" i="48"/>
  <c r="D164" i="44"/>
  <c r="D164" i="43" s="1"/>
  <c r="D163" i="44"/>
  <c r="D163" i="43" s="1"/>
  <c r="D162" i="44"/>
  <c r="D162" i="43" s="1"/>
  <c r="D161" i="44"/>
  <c r="D161" i="43" s="1"/>
  <c r="D160" i="44"/>
  <c r="D160" i="43" s="1"/>
  <c r="D146" i="44"/>
  <c r="D146" i="43" s="1"/>
  <c r="D145" i="44"/>
  <c r="D145" i="43" s="1"/>
  <c r="D144" i="44"/>
  <c r="D144" i="43" s="1"/>
  <c r="D143" i="44"/>
  <c r="D143" i="43" s="1"/>
  <c r="D142" i="44"/>
  <c r="D135" i="44"/>
  <c r="D135" i="43" s="1"/>
  <c r="D134" i="44"/>
  <c r="D134" i="43" s="1"/>
  <c r="D133" i="44"/>
  <c r="D133" i="43" s="1"/>
  <c r="D132" i="44"/>
  <c r="D132" i="43" s="1"/>
  <c r="D131" i="44"/>
  <c r="D131" i="43" s="1"/>
  <c r="D124" i="44"/>
  <c r="D124" i="43" s="1"/>
  <c r="D123" i="44"/>
  <c r="D123" i="43" s="1"/>
  <c r="D122" i="44"/>
  <c r="D122" i="43" s="1"/>
  <c r="D121" i="44"/>
  <c r="D121" i="43" s="1"/>
  <c r="D120" i="44"/>
  <c r="D120" i="43" s="1"/>
  <c r="D113" i="44"/>
  <c r="D113" i="43" s="1"/>
  <c r="D112" i="44"/>
  <c r="D112" i="43" s="1"/>
  <c r="D111" i="44"/>
  <c r="D111" i="43" s="1"/>
  <c r="D110" i="44"/>
  <c r="D110" i="43" s="1"/>
  <c r="D109" i="44"/>
  <c r="D109" i="43" s="1"/>
  <c r="D96" i="44"/>
  <c r="D95" i="44"/>
  <c r="D94" i="44"/>
  <c r="D93" i="44"/>
  <c r="D92" i="44"/>
  <c r="D85" i="44"/>
  <c r="D84" i="44"/>
  <c r="D83" i="44"/>
  <c r="D82" i="44"/>
  <c r="D81" i="44"/>
  <c r="D69" i="44"/>
  <c r="D68" i="44"/>
  <c r="D67" i="44"/>
  <c r="D67" i="43" s="1"/>
  <c r="D66" i="44"/>
  <c r="D66" i="43" s="1"/>
  <c r="D65" i="44"/>
  <c r="D65" i="43" s="1"/>
  <c r="D62" i="44"/>
  <c r="D61" i="44"/>
  <c r="D60" i="44"/>
  <c r="D60" i="43" s="1"/>
  <c r="D59" i="44"/>
  <c r="D59" i="43" s="1"/>
  <c r="D58" i="44"/>
  <c r="D53" i="44"/>
  <c r="D52" i="44"/>
  <c r="D51" i="44"/>
  <c r="D34" i="44"/>
  <c r="D33" i="44"/>
  <c r="D32" i="44"/>
  <c r="D32" i="43" s="1"/>
  <c r="D31" i="44"/>
  <c r="D27" i="44"/>
  <c r="D27" i="43" s="1"/>
  <c r="D26" i="44"/>
  <c r="D26" i="43" s="1"/>
  <c r="D25" i="44"/>
  <c r="D24" i="44"/>
  <c r="D23" i="44"/>
  <c r="D16" i="44"/>
  <c r="D15" i="44"/>
  <c r="D14" i="44"/>
  <c r="D13" i="44"/>
  <c r="D12" i="44"/>
  <c r="G90" i="41"/>
  <c r="F90" i="41"/>
  <c r="E90" i="41"/>
  <c r="D90" i="41"/>
  <c r="E88" i="41"/>
  <c r="D88" i="41"/>
  <c r="D87" i="41"/>
  <c r="D86" i="41"/>
  <c r="G85" i="41"/>
  <c r="F85" i="41"/>
  <c r="E85" i="41"/>
  <c r="D85" i="41"/>
  <c r="G84" i="41"/>
  <c r="D84" i="41"/>
  <c r="G83" i="41"/>
  <c r="F83" i="41"/>
  <c r="E83" i="41"/>
  <c r="D83" i="41"/>
  <c r="G82" i="41"/>
  <c r="J157" i="46" s="1"/>
  <c r="F82" i="41"/>
  <c r="J156" i="46" s="1"/>
  <c r="E82" i="41"/>
  <c r="I155" i="46" s="1"/>
  <c r="I158" i="46" s="1"/>
  <c r="I175" i="46" s="1"/>
  <c r="D82" i="41"/>
  <c r="H154" i="46" s="1"/>
  <c r="H158" i="46" s="1"/>
  <c r="H175" i="46" s="1"/>
  <c r="C90" i="41"/>
  <c r="C87" i="41"/>
  <c r="C86" i="41"/>
  <c r="C85" i="41"/>
  <c r="C84" i="41"/>
  <c r="C83" i="41"/>
  <c r="C82" i="41"/>
  <c r="A5" i="41"/>
  <c r="A4" i="41"/>
  <c r="A5" i="40"/>
  <c r="A4" i="40"/>
  <c r="A3" i="11"/>
  <c r="C3" i="50" s="1"/>
  <c r="E86" i="41"/>
  <c r="F84" i="41"/>
  <c r="E84" i="41"/>
  <c r="I165" i="44"/>
  <c r="I165" i="43" s="1"/>
  <c r="H165" i="44"/>
  <c r="H165" i="43" s="1"/>
  <c r="G165" i="44"/>
  <c r="G165" i="43" s="1"/>
  <c r="F165" i="44"/>
  <c r="F165" i="43" s="1"/>
  <c r="E165" i="44"/>
  <c r="E165" i="43" s="1"/>
  <c r="H143" i="44"/>
  <c r="H143" i="43" s="1"/>
  <c r="I141" i="44"/>
  <c r="I141" i="43" s="1"/>
  <c r="H141" i="44"/>
  <c r="H141" i="43" s="1"/>
  <c r="G141" i="44"/>
  <c r="G141" i="43" s="1"/>
  <c r="F141" i="44"/>
  <c r="F141" i="43" s="1"/>
  <c r="E141" i="44"/>
  <c r="E141" i="43" s="1"/>
  <c r="D141" i="44"/>
  <c r="D141" i="43" s="1"/>
  <c r="J140" i="44"/>
  <c r="J140" i="43" s="1"/>
  <c r="J139" i="44"/>
  <c r="J139" i="43" s="1"/>
  <c r="J138" i="44"/>
  <c r="J138" i="43" s="1"/>
  <c r="I130" i="44"/>
  <c r="I130" i="43" s="1"/>
  <c r="H130" i="44"/>
  <c r="H130" i="43" s="1"/>
  <c r="G130" i="44"/>
  <c r="G130" i="43" s="1"/>
  <c r="F130" i="44"/>
  <c r="F130" i="43" s="1"/>
  <c r="E130" i="44"/>
  <c r="E130" i="43" s="1"/>
  <c r="D130" i="44"/>
  <c r="D130" i="43" s="1"/>
  <c r="J129" i="44"/>
  <c r="J129" i="43" s="1"/>
  <c r="J128" i="44"/>
  <c r="J128" i="43" s="1"/>
  <c r="J127" i="44"/>
  <c r="J127" i="43" s="1"/>
  <c r="J123" i="44"/>
  <c r="J123" i="43" s="1"/>
  <c r="I119" i="44"/>
  <c r="I119" i="43" s="1"/>
  <c r="H119" i="44"/>
  <c r="H119" i="43" s="1"/>
  <c r="G119" i="44"/>
  <c r="G119" i="43" s="1"/>
  <c r="F119" i="44"/>
  <c r="F119" i="43" s="1"/>
  <c r="D119" i="44"/>
  <c r="D119" i="43" s="1"/>
  <c r="E117" i="44"/>
  <c r="E117" i="43" s="1"/>
  <c r="I102" i="44"/>
  <c r="I102" i="43" s="1"/>
  <c r="H102" i="44"/>
  <c r="H102" i="43" s="1"/>
  <c r="G102" i="44"/>
  <c r="G102" i="43" s="1"/>
  <c r="F102" i="44"/>
  <c r="F102" i="43" s="1"/>
  <c r="D102" i="44"/>
  <c r="D102" i="43" s="1"/>
  <c r="J101" i="44"/>
  <c r="J101" i="43" s="1"/>
  <c r="E100" i="44"/>
  <c r="E100" i="43" s="1"/>
  <c r="J99" i="44"/>
  <c r="J99" i="43" s="1"/>
  <c r="I91" i="44"/>
  <c r="I91" i="43" s="1"/>
  <c r="H91" i="44"/>
  <c r="H91" i="43" s="1"/>
  <c r="G91" i="44"/>
  <c r="G91" i="43" s="1"/>
  <c r="F91" i="44"/>
  <c r="F91" i="43" s="1"/>
  <c r="E91" i="44"/>
  <c r="E91" i="43" s="1"/>
  <c r="F79" i="44"/>
  <c r="F79" i="43" s="1"/>
  <c r="E78" i="44"/>
  <c r="E78" i="43" s="1"/>
  <c r="I75" i="44"/>
  <c r="I75" i="43" s="1"/>
  <c r="H75" i="44"/>
  <c r="H75" i="43" s="1"/>
  <c r="F75" i="44"/>
  <c r="F75" i="43" s="1"/>
  <c r="E73" i="44"/>
  <c r="E73" i="43" s="1"/>
  <c r="G72" i="44"/>
  <c r="G72" i="43" s="1"/>
  <c r="J27" i="44"/>
  <c r="J27" i="43" s="1"/>
  <c r="E20" i="44"/>
  <c r="E20" i="43" s="1"/>
  <c r="D11" i="44"/>
  <c r="D11" i="43" s="1"/>
  <c r="F11" i="44"/>
  <c r="F11" i="43" s="1"/>
  <c r="E11" i="44"/>
  <c r="E11" i="43" s="1"/>
  <c r="A5" i="39"/>
  <c r="A4" i="39"/>
  <c r="A3" i="39"/>
  <c r="A5" i="38"/>
  <c r="A4" i="38"/>
  <c r="I65" i="2"/>
  <c r="G109" i="44" l="1"/>
  <c r="G109" i="43" s="1"/>
  <c r="J133" i="44"/>
  <c r="J133" i="43" s="1"/>
  <c r="E123" i="48"/>
  <c r="J26" i="44"/>
  <c r="J26" i="43" s="1"/>
  <c r="I144" i="44"/>
  <c r="I144" i="43" s="1"/>
  <c r="F88" i="41"/>
  <c r="G65" i="44"/>
  <c r="G65" i="43" s="1"/>
  <c r="J113" i="44"/>
  <c r="J113" i="43" s="1"/>
  <c r="D25" i="43"/>
  <c r="I25" i="44"/>
  <c r="D12" i="43"/>
  <c r="G12" i="44"/>
  <c r="D53" i="43"/>
  <c r="I53" i="44"/>
  <c r="I53" i="43" s="1"/>
  <c r="D92" i="43"/>
  <c r="G92" i="44"/>
  <c r="G92" i="43" s="1"/>
  <c r="D97" i="44"/>
  <c r="D97" i="43" s="1"/>
  <c r="D85" i="43"/>
  <c r="J85" i="44"/>
  <c r="J85" i="43" s="1"/>
  <c r="D13" i="43"/>
  <c r="H13" i="44"/>
  <c r="D58" i="43"/>
  <c r="D63" i="44"/>
  <c r="D63" i="43" s="1"/>
  <c r="D68" i="43"/>
  <c r="J68" i="44"/>
  <c r="J68" i="43" s="1"/>
  <c r="D93" i="43"/>
  <c r="H93" i="44"/>
  <c r="H93" i="43" s="1"/>
  <c r="D14" i="43"/>
  <c r="I14" i="44"/>
  <c r="D31" i="43"/>
  <c r="D35" i="44"/>
  <c r="D35" i="43" s="1"/>
  <c r="D69" i="43"/>
  <c r="J69" i="44"/>
  <c r="J69" i="43" s="1"/>
  <c r="D94" i="43"/>
  <c r="I94" i="44"/>
  <c r="I94" i="43" s="1"/>
  <c r="D15" i="43"/>
  <c r="J15" i="44"/>
  <c r="D81" i="43"/>
  <c r="G81" i="44"/>
  <c r="D86" i="44"/>
  <c r="D86" i="43" s="1"/>
  <c r="D95" i="43"/>
  <c r="J95" i="44"/>
  <c r="G88" i="41"/>
  <c r="D16" i="43"/>
  <c r="J16" i="44"/>
  <c r="J16" i="43" s="1"/>
  <c r="D33" i="43"/>
  <c r="J33" i="44"/>
  <c r="J33" i="43" s="1"/>
  <c r="D61" i="43"/>
  <c r="J61" i="44"/>
  <c r="J61" i="43" s="1"/>
  <c r="D82" i="43"/>
  <c r="H82" i="44"/>
  <c r="D96" i="43"/>
  <c r="J96" i="44"/>
  <c r="J96" i="43" s="1"/>
  <c r="E142" i="44"/>
  <c r="E142" i="43" s="1"/>
  <c r="D142" i="43"/>
  <c r="D52" i="43"/>
  <c r="H52" i="44"/>
  <c r="H52" i="43" s="1"/>
  <c r="D23" i="43"/>
  <c r="G23" i="44"/>
  <c r="D28" i="44"/>
  <c r="D28" i="43" s="1"/>
  <c r="D34" i="43"/>
  <c r="J34" i="44"/>
  <c r="J34" i="43" s="1"/>
  <c r="D62" i="43"/>
  <c r="J62" i="44"/>
  <c r="J62" i="43" s="1"/>
  <c r="D83" i="43"/>
  <c r="I83" i="44"/>
  <c r="I111" i="44"/>
  <c r="I111" i="43" s="1"/>
  <c r="D24" i="43"/>
  <c r="H24" i="44"/>
  <c r="D51" i="43"/>
  <c r="G51" i="44"/>
  <c r="G51" i="43" s="1"/>
  <c r="D84" i="43"/>
  <c r="J84" i="44"/>
  <c r="H203" i="34"/>
  <c r="I65" i="58"/>
  <c r="H172" i="34"/>
  <c r="I65" i="51"/>
  <c r="A3" i="40"/>
  <c r="E22" i="44"/>
  <c r="E22" i="43" s="1"/>
  <c r="J20" i="44"/>
  <c r="J20" i="43" s="1"/>
  <c r="J72" i="44"/>
  <c r="J72" i="43" s="1"/>
  <c r="F97" i="44"/>
  <c r="F97" i="43" s="1"/>
  <c r="F125" i="44"/>
  <c r="F125" i="43" s="1"/>
  <c r="H136" i="44"/>
  <c r="H136" i="43" s="1"/>
  <c r="I147" i="44"/>
  <c r="I147" i="43" s="1"/>
  <c r="F114" i="44"/>
  <c r="F114" i="43" s="1"/>
  <c r="E17" i="44"/>
  <c r="E17" i="43" s="1"/>
  <c r="E75" i="44"/>
  <c r="E75" i="43" s="1"/>
  <c r="J73" i="44"/>
  <c r="J73" i="43" s="1"/>
  <c r="E80" i="44"/>
  <c r="E80" i="43" s="1"/>
  <c r="J100" i="44"/>
  <c r="J100" i="43" s="1"/>
  <c r="G125" i="44"/>
  <c r="G125" i="43" s="1"/>
  <c r="E136" i="44"/>
  <c r="E136" i="43" s="1"/>
  <c r="I136" i="44"/>
  <c r="I136" i="43" s="1"/>
  <c r="J141" i="44"/>
  <c r="J141" i="43" s="1"/>
  <c r="F147" i="44"/>
  <c r="F147" i="43" s="1"/>
  <c r="F17" i="44"/>
  <c r="F17" i="43" s="1"/>
  <c r="F80" i="44"/>
  <c r="F80" i="43" s="1"/>
  <c r="J117" i="44"/>
  <c r="J117" i="43" s="1"/>
  <c r="G147" i="44"/>
  <c r="G147" i="43" s="1"/>
  <c r="D84" i="39"/>
  <c r="D84" i="38" s="1"/>
  <c r="E97" i="44"/>
  <c r="E97" i="43" s="1"/>
  <c r="D125" i="44"/>
  <c r="D125" i="43" s="1"/>
  <c r="G136" i="44"/>
  <c r="G136" i="43" s="1"/>
  <c r="F136" i="44"/>
  <c r="F136" i="43" s="1"/>
  <c r="D147" i="44"/>
  <c r="D147" i="43" s="1"/>
  <c r="H147" i="44"/>
  <c r="H147" i="43" s="1"/>
  <c r="E102" i="44"/>
  <c r="E102" i="43" s="1"/>
  <c r="J158" i="46"/>
  <c r="J175" i="46" s="1"/>
  <c r="E153" i="46"/>
  <c r="E158" i="46" s="1"/>
  <c r="E175" i="46" s="1"/>
  <c r="D175" i="46"/>
  <c r="D83" i="39"/>
  <c r="D83" i="38" s="1"/>
  <c r="J145" i="44"/>
  <c r="J145" i="43" s="1"/>
  <c r="I32" i="44"/>
  <c r="I32" i="43" s="1"/>
  <c r="J132" i="44"/>
  <c r="J132" i="43" s="1"/>
  <c r="J146" i="44"/>
  <c r="J146" i="43" s="1"/>
  <c r="J112" i="44"/>
  <c r="J112" i="43" s="1"/>
  <c r="H154" i="44"/>
  <c r="H154" i="43" s="1"/>
  <c r="E90" i="39"/>
  <c r="E90" i="38" s="1"/>
  <c r="G90" i="39"/>
  <c r="G90" i="38" s="1"/>
  <c r="H110" i="44"/>
  <c r="H110" i="43" s="1"/>
  <c r="J124" i="44"/>
  <c r="J124" i="43" s="1"/>
  <c r="J161" i="44"/>
  <c r="J161" i="43" s="1"/>
  <c r="E120" i="44"/>
  <c r="E120" i="43" s="1"/>
  <c r="F90" i="39"/>
  <c r="F90" i="38" s="1"/>
  <c r="D56" i="44"/>
  <c r="D56" i="43" s="1"/>
  <c r="H121" i="44"/>
  <c r="H121" i="43" s="1"/>
  <c r="J131" i="44"/>
  <c r="J131" i="43" s="1"/>
  <c r="D136" i="44"/>
  <c r="D136" i="43" s="1"/>
  <c r="J135" i="44"/>
  <c r="J135" i="43" s="1"/>
  <c r="J162" i="44"/>
  <c r="J162" i="43" s="1"/>
  <c r="C90" i="39"/>
  <c r="C90" i="38" s="1"/>
  <c r="D17" i="44"/>
  <c r="D17" i="43" s="1"/>
  <c r="J163" i="44"/>
  <c r="J163" i="43" s="1"/>
  <c r="E153" i="44"/>
  <c r="E153" i="43" s="1"/>
  <c r="D90" i="39"/>
  <c r="D90" i="38" s="1"/>
  <c r="D70" i="44"/>
  <c r="D70" i="43" s="1"/>
  <c r="D165" i="44"/>
  <c r="D165" i="43" s="1"/>
  <c r="J160" i="44"/>
  <c r="J160" i="43" s="1"/>
  <c r="J164" i="44"/>
  <c r="J164" i="43" s="1"/>
  <c r="G86" i="41"/>
  <c r="I60" i="44"/>
  <c r="I60" i="43" s="1"/>
  <c r="H66" i="44"/>
  <c r="H66" i="43" s="1"/>
  <c r="J134" i="44"/>
  <c r="J134" i="43" s="1"/>
  <c r="H31" i="44"/>
  <c r="H31" i="43" s="1"/>
  <c r="E119" i="44"/>
  <c r="E119" i="43" s="1"/>
  <c r="J130" i="44"/>
  <c r="J130" i="43" s="1"/>
  <c r="H59" i="44"/>
  <c r="H59" i="43" s="1"/>
  <c r="I122" i="44"/>
  <c r="I122" i="43" s="1"/>
  <c r="G30" i="44"/>
  <c r="G30" i="43" s="1"/>
  <c r="G75" i="44"/>
  <c r="G75" i="43" s="1"/>
  <c r="G58" i="44"/>
  <c r="G58" i="43" s="1"/>
  <c r="I67" i="44"/>
  <c r="I67" i="43" s="1"/>
  <c r="F86" i="41"/>
  <c r="J65" i="44" l="1"/>
  <c r="J65" i="43" s="1"/>
  <c r="J121" i="44"/>
  <c r="J121" i="43" s="1"/>
  <c r="G70" i="44"/>
  <c r="G70" i="43" s="1"/>
  <c r="J51" i="44"/>
  <c r="J51" i="43" s="1"/>
  <c r="J53" i="44"/>
  <c r="J53" i="43" s="1"/>
  <c r="G97" i="44"/>
  <c r="G97" i="43" s="1"/>
  <c r="G56" i="44"/>
  <c r="G56" i="43" s="1"/>
  <c r="J52" i="44"/>
  <c r="J52" i="43" s="1"/>
  <c r="H97" i="44"/>
  <c r="H97" i="43" s="1"/>
  <c r="I97" i="44"/>
  <c r="I97" i="43" s="1"/>
  <c r="E147" i="44"/>
  <c r="E147" i="43" s="1"/>
  <c r="G81" i="43"/>
  <c r="G86" i="44"/>
  <c r="G86" i="43" s="1"/>
  <c r="J15" i="43"/>
  <c r="J17" i="44"/>
  <c r="J17" i="43" s="1"/>
  <c r="I14" i="43"/>
  <c r="I17" i="44"/>
  <c r="I17" i="43" s="1"/>
  <c r="H13" i="43"/>
  <c r="H17" i="44"/>
  <c r="H17" i="43" s="1"/>
  <c r="G23" i="43"/>
  <c r="G28" i="44"/>
  <c r="G28" i="43" s="1"/>
  <c r="H24" i="43"/>
  <c r="H28" i="44"/>
  <c r="H28" i="43" s="1"/>
  <c r="H56" i="44"/>
  <c r="H56" i="43" s="1"/>
  <c r="J84" i="43"/>
  <c r="J86" i="44"/>
  <c r="J86" i="43" s="1"/>
  <c r="I83" i="43"/>
  <c r="I86" i="44"/>
  <c r="I86" i="43" s="1"/>
  <c r="H82" i="43"/>
  <c r="H86" i="44"/>
  <c r="H86" i="43" s="1"/>
  <c r="G12" i="43"/>
  <c r="G17" i="44"/>
  <c r="G17" i="43" s="1"/>
  <c r="J95" i="43"/>
  <c r="J97" i="44"/>
  <c r="J97" i="43" s="1"/>
  <c r="I25" i="43"/>
  <c r="I28" i="44"/>
  <c r="I28" i="43" s="1"/>
  <c r="H162" i="34"/>
  <c r="I66" i="51"/>
  <c r="J102" i="44"/>
  <c r="J102" i="43" s="1"/>
  <c r="H170" i="34"/>
  <c r="H171" i="34"/>
  <c r="H201" i="34"/>
  <c r="H202" i="34"/>
  <c r="D87" i="39"/>
  <c r="D87" i="38" s="1"/>
  <c r="I63" i="44"/>
  <c r="I63" i="43" s="1"/>
  <c r="J60" i="44"/>
  <c r="J60" i="43" s="1"/>
  <c r="F86" i="44"/>
  <c r="F86" i="43" s="1"/>
  <c r="D104" i="44"/>
  <c r="D104" i="43" s="1"/>
  <c r="J22" i="44"/>
  <c r="J22" i="43" s="1"/>
  <c r="J32" i="44"/>
  <c r="J32" i="43" s="1"/>
  <c r="I125" i="44"/>
  <c r="I125" i="43" s="1"/>
  <c r="D88" i="39"/>
  <c r="D88" i="38" s="1"/>
  <c r="E28" i="44"/>
  <c r="E28" i="43" s="1"/>
  <c r="J67" i="44"/>
  <c r="J67" i="43" s="1"/>
  <c r="J66" i="44"/>
  <c r="J66" i="43" s="1"/>
  <c r="G63" i="44"/>
  <c r="G63" i="43" s="1"/>
  <c r="J58" i="44"/>
  <c r="J58" i="43" s="1"/>
  <c r="J120" i="44"/>
  <c r="J120" i="43" s="1"/>
  <c r="C86" i="39"/>
  <c r="C86" i="38" s="1"/>
  <c r="J147" i="44"/>
  <c r="J147" i="43" s="1"/>
  <c r="D103" i="44"/>
  <c r="D103" i="43" s="1"/>
  <c r="D86" i="39"/>
  <c r="D86" i="38" s="1"/>
  <c r="J75" i="44"/>
  <c r="J75" i="43" s="1"/>
  <c r="E125" i="44"/>
  <c r="E125" i="43" s="1"/>
  <c r="J119" i="44"/>
  <c r="J119" i="43" s="1"/>
  <c r="E88" i="39"/>
  <c r="E88" i="38" s="1"/>
  <c r="H63" i="44"/>
  <c r="H63" i="43" s="1"/>
  <c r="J59" i="44"/>
  <c r="J59" i="43" s="1"/>
  <c r="E114" i="44"/>
  <c r="E114" i="43" s="1"/>
  <c r="C82" i="39"/>
  <c r="C82" i="38" s="1"/>
  <c r="H125" i="44"/>
  <c r="H125" i="43" s="1"/>
  <c r="D82" i="39"/>
  <c r="D82" i="38" s="1"/>
  <c r="E86" i="44"/>
  <c r="E86" i="43" s="1"/>
  <c r="C84" i="39"/>
  <c r="C84" i="38" s="1"/>
  <c r="I35" i="44"/>
  <c r="I35" i="43" s="1"/>
  <c r="F86" i="39"/>
  <c r="F86" i="38" s="1"/>
  <c r="G82" i="39"/>
  <c r="G82" i="38" s="1"/>
  <c r="E158" i="44"/>
  <c r="E158" i="43" s="1"/>
  <c r="J122" i="44"/>
  <c r="J122" i="43" s="1"/>
  <c r="J165" i="44"/>
  <c r="J165" i="43" s="1"/>
  <c r="H158" i="44"/>
  <c r="H158" i="43" s="1"/>
  <c r="G86" i="39"/>
  <c r="G86" i="38" s="1"/>
  <c r="G85" i="39"/>
  <c r="G85" i="38" s="1"/>
  <c r="E82" i="39"/>
  <c r="E82" i="38" s="1"/>
  <c r="E85" i="39"/>
  <c r="E85" i="38" s="1"/>
  <c r="H70" i="44"/>
  <c r="H70" i="43" s="1"/>
  <c r="E86" i="39"/>
  <c r="E86" i="38" s="1"/>
  <c r="G83" i="39"/>
  <c r="G83" i="38" s="1"/>
  <c r="I70" i="44"/>
  <c r="I70" i="43" s="1"/>
  <c r="H35" i="44"/>
  <c r="H35" i="43" s="1"/>
  <c r="J136" i="44"/>
  <c r="J136" i="43" s="1"/>
  <c r="C88" i="41"/>
  <c r="J31" i="44"/>
  <c r="J31" i="43" s="1"/>
  <c r="G35" i="44"/>
  <c r="G35" i="43" s="1"/>
  <c r="I56" i="44"/>
  <c r="I56" i="43" s="1"/>
  <c r="J30" i="44"/>
  <c r="J30" i="43" s="1"/>
  <c r="J56" i="44"/>
  <c r="J56" i="43" s="1"/>
  <c r="F83" i="39" l="1"/>
  <c r="F83" i="38" s="1"/>
  <c r="F175" i="44"/>
  <c r="F175" i="43" s="1"/>
  <c r="F82" i="39"/>
  <c r="F82" i="38" s="1"/>
  <c r="E83" i="39"/>
  <c r="E83" i="38" s="1"/>
  <c r="F85" i="39"/>
  <c r="F85" i="38" s="1"/>
  <c r="H163" i="34"/>
  <c r="H161" i="34"/>
  <c r="H104" i="44"/>
  <c r="H104" i="43" s="1"/>
  <c r="I67" i="51"/>
  <c r="E175" i="44"/>
  <c r="E175" i="43" s="1"/>
  <c r="J125" i="44"/>
  <c r="J125" i="43" s="1"/>
  <c r="J63" i="44"/>
  <c r="J63" i="43" s="1"/>
  <c r="J28" i="44"/>
  <c r="J28" i="43" s="1"/>
  <c r="C85" i="39"/>
  <c r="C85" i="38" s="1"/>
  <c r="C83" i="39"/>
  <c r="C83" i="38" s="1"/>
  <c r="J70" i="44"/>
  <c r="J70" i="43" s="1"/>
  <c r="D85" i="39"/>
  <c r="D85" i="38" s="1"/>
  <c r="F88" i="39"/>
  <c r="F88" i="38" s="1"/>
  <c r="E84" i="39"/>
  <c r="E84" i="38" s="1"/>
  <c r="F84" i="39"/>
  <c r="F84" i="38" s="1"/>
  <c r="C88" i="39"/>
  <c r="C88" i="38" s="1"/>
  <c r="G84" i="39"/>
  <c r="G84" i="38" s="1"/>
  <c r="C87" i="39"/>
  <c r="C87" i="38" s="1"/>
  <c r="J35" i="44"/>
  <c r="J35" i="43" s="1"/>
  <c r="G103" i="44"/>
  <c r="J104" i="44" l="1"/>
  <c r="J104" i="43" s="1"/>
  <c r="H108" i="44"/>
  <c r="H108" i="43" s="1"/>
  <c r="J103" i="44"/>
  <c r="J103" i="43" s="1"/>
  <c r="G103" i="43"/>
  <c r="G108" i="44"/>
  <c r="G108" i="43" s="1"/>
  <c r="J156" i="44"/>
  <c r="J156" i="43" s="1"/>
  <c r="I155" i="44"/>
  <c r="I155" i="43" s="1"/>
  <c r="J157" i="44"/>
  <c r="J157" i="43" s="1"/>
  <c r="E87" i="41"/>
  <c r="H114" i="44"/>
  <c r="H114" i="43" s="1"/>
  <c r="D106" i="44"/>
  <c r="D106" i="43" s="1"/>
  <c r="J106" i="44" l="1"/>
  <c r="J106" i="43" s="1"/>
  <c r="H175" i="44"/>
  <c r="H175" i="43" s="1"/>
  <c r="F87" i="39"/>
  <c r="I158" i="44"/>
  <c r="I158" i="43" s="1"/>
  <c r="J158" i="44"/>
  <c r="J158" i="43" s="1"/>
  <c r="F87" i="41"/>
  <c r="G114" i="44"/>
  <c r="G114" i="43" s="1"/>
  <c r="D105" i="44"/>
  <c r="D105" i="43" s="1"/>
  <c r="F87" i="38" l="1"/>
  <c r="G175" i="44"/>
  <c r="G175" i="43" s="1"/>
  <c r="G88" i="39"/>
  <c r="G88" i="38" s="1"/>
  <c r="E87" i="39"/>
  <c r="E87" i="38" s="1"/>
  <c r="G87" i="41"/>
  <c r="I105" i="44"/>
  <c r="I105" i="43" s="1"/>
  <c r="I108" i="44" l="1"/>
  <c r="I108" i="43" s="1"/>
  <c r="J105" i="44"/>
  <c r="J105" i="43" s="1"/>
  <c r="D107" i="44" l="1"/>
  <c r="D107" i="43" s="1"/>
  <c r="I114" i="44"/>
  <c r="I114" i="43" s="1"/>
  <c r="I175" i="44" l="1"/>
  <c r="I175" i="43" s="1"/>
  <c r="J107" i="44"/>
  <c r="J107" i="43" s="1"/>
  <c r="G87" i="39"/>
  <c r="G87" i="38" s="1"/>
  <c r="D108" i="44"/>
  <c r="D108" i="43" s="1"/>
  <c r="D114" i="44" l="1"/>
  <c r="D114" i="43" s="1"/>
  <c r="J108" i="44"/>
  <c r="J108" i="43" s="1"/>
  <c r="D175" i="44" l="1"/>
  <c r="D175" i="43" s="1"/>
  <c r="J114" i="44"/>
  <c r="J114" i="43" s="1"/>
  <c r="J175" i="44" l="1"/>
  <c r="J175" i="43" s="1"/>
  <c r="F144" i="34" l="1"/>
  <c r="F142" i="34"/>
  <c r="L142" i="34"/>
  <c r="L144" i="34"/>
  <c r="I142" i="34"/>
  <c r="I144" i="34"/>
  <c r="M142" i="34"/>
  <c r="M144" i="34"/>
  <c r="J144" i="34"/>
  <c r="J142" i="34"/>
  <c r="G144" i="34"/>
  <c r="G142" i="34"/>
  <c r="N144" i="34"/>
  <c r="N142" i="34"/>
  <c r="K144" i="34"/>
  <c r="K142" i="34"/>
  <c r="H142" i="34"/>
  <c r="H144" i="34"/>
  <c r="E64" i="34" l="1"/>
  <c r="E104" i="34"/>
  <c r="A3" i="10" l="1"/>
  <c r="A3" i="2"/>
  <c r="C3" i="43" l="1"/>
  <c r="A3" i="48"/>
  <c r="A3" i="38"/>
  <c r="C15" i="33"/>
  <c r="C3" i="46"/>
  <c r="A3" i="41"/>
  <c r="L38" i="36"/>
  <c r="K38" i="36"/>
  <c r="J38" i="36"/>
  <c r="I38" i="36"/>
  <c r="H38" i="36"/>
  <c r="G38" i="36"/>
  <c r="F38" i="36"/>
  <c r="E38" i="36"/>
  <c r="D38" i="36"/>
  <c r="C38" i="36"/>
  <c r="F18" i="12" l="1"/>
  <c r="F39" i="12"/>
  <c r="G18" i="12"/>
  <c r="H18" i="10"/>
  <c r="G18" i="10"/>
  <c r="F18" i="10"/>
  <c r="H18" i="11"/>
  <c r="G18" i="11"/>
  <c r="F18" i="11"/>
  <c r="E72" i="34" l="1"/>
  <c r="F41" i="12"/>
  <c r="E122" i="34"/>
  <c r="E121" i="34"/>
  <c r="E128" i="34"/>
  <c r="E82" i="34"/>
  <c r="E81" i="34"/>
  <c r="E88" i="34"/>
  <c r="G18" i="2"/>
  <c r="E78" i="34"/>
  <c r="E74" i="34"/>
  <c r="E70" i="34"/>
  <c r="E77" i="34"/>
  <c r="E76" i="34"/>
  <c r="E71" i="34"/>
  <c r="E48" i="34"/>
  <c r="E41" i="34"/>
  <c r="E42" i="34"/>
  <c r="F18" i="2"/>
  <c r="F61" i="12"/>
  <c r="G61" i="12"/>
  <c r="F61" i="10"/>
  <c r="G19" i="11"/>
  <c r="E131" i="34" l="1"/>
  <c r="E15" i="34"/>
  <c r="E21" i="34"/>
  <c r="E14" i="34"/>
  <c r="E33" i="34"/>
  <c r="F66" i="10"/>
  <c r="E132" i="34" s="1"/>
  <c r="F31" i="11"/>
  <c r="H26" i="34"/>
  <c r="E130" i="34" l="1"/>
  <c r="E89" i="34"/>
  <c r="E85" i="34"/>
  <c r="E84" i="34"/>
  <c r="E87" i="34"/>
  <c r="F139" i="34"/>
  <c r="G139" i="34"/>
  <c r="H139" i="34"/>
  <c r="I139" i="34"/>
  <c r="J139" i="34"/>
  <c r="K139" i="34"/>
  <c r="L139" i="34"/>
  <c r="M139" i="34"/>
  <c r="N139" i="34"/>
  <c r="F140" i="34"/>
  <c r="G140" i="34"/>
  <c r="H140" i="34"/>
  <c r="I140" i="34"/>
  <c r="J140" i="34"/>
  <c r="K140" i="34"/>
  <c r="L140" i="34"/>
  <c r="M140" i="34"/>
  <c r="N140" i="34"/>
  <c r="F141" i="34"/>
  <c r="G141" i="34"/>
  <c r="H141" i="34"/>
  <c r="I141" i="34"/>
  <c r="J141" i="34"/>
  <c r="K141" i="34"/>
  <c r="L141" i="34"/>
  <c r="M141" i="34"/>
  <c r="N141" i="34"/>
  <c r="F146" i="34"/>
  <c r="G146" i="34"/>
  <c r="H146" i="34"/>
  <c r="I146" i="34"/>
  <c r="J146" i="34"/>
  <c r="K146" i="34"/>
  <c r="L146" i="34"/>
  <c r="M146" i="34"/>
  <c r="N146" i="34"/>
  <c r="F150" i="34"/>
  <c r="G150" i="34"/>
  <c r="H150" i="34"/>
  <c r="I150" i="34"/>
  <c r="J150" i="34"/>
  <c r="K150" i="34"/>
  <c r="L150" i="34"/>
  <c r="M150" i="34"/>
  <c r="N150" i="34"/>
  <c r="G46" i="34" l="1"/>
  <c r="F46" i="34"/>
  <c r="O39" i="11" l="1"/>
  <c r="N112" i="34" s="1"/>
  <c r="N39" i="11"/>
  <c r="M112" i="34" s="1"/>
  <c r="M39" i="11"/>
  <c r="L112" i="34" s="1"/>
  <c r="L39" i="11"/>
  <c r="K112" i="34" s="1"/>
  <c r="K39" i="11"/>
  <c r="J112" i="34" s="1"/>
  <c r="J39" i="11"/>
  <c r="I112" i="34" s="1"/>
  <c r="I39" i="11"/>
  <c r="H112" i="34" s="1"/>
  <c r="G39" i="11"/>
  <c r="F112" i="34" s="1"/>
  <c r="F39" i="11"/>
  <c r="H39" i="11"/>
  <c r="G112" i="34" s="1"/>
  <c r="E117" i="34" l="1"/>
  <c r="E116" i="34"/>
  <c r="E112" i="34"/>
  <c r="E118" i="34"/>
  <c r="E114" i="34"/>
  <c r="E110" i="34"/>
  <c r="E109" i="34" l="1"/>
  <c r="E108" i="34"/>
  <c r="N126" i="34"/>
  <c r="M126" i="34"/>
  <c r="L126" i="34"/>
  <c r="K126" i="34"/>
  <c r="J126" i="34"/>
  <c r="I126" i="34"/>
  <c r="H126" i="34"/>
  <c r="G126" i="34"/>
  <c r="F126" i="34"/>
  <c r="F123" i="34"/>
  <c r="G123" i="34"/>
  <c r="F117" i="34"/>
  <c r="G117" i="34"/>
  <c r="H117" i="34"/>
  <c r="I117" i="34"/>
  <c r="J117" i="34"/>
  <c r="K117" i="34"/>
  <c r="L117" i="34"/>
  <c r="M117" i="34"/>
  <c r="N117" i="34"/>
  <c r="F118" i="34"/>
  <c r="G118" i="34"/>
  <c r="H118" i="34"/>
  <c r="I118" i="34"/>
  <c r="J118" i="34"/>
  <c r="K118" i="34"/>
  <c r="L118" i="34"/>
  <c r="M118" i="34"/>
  <c r="N118" i="34"/>
  <c r="F119" i="34"/>
  <c r="G119" i="34"/>
  <c r="H119" i="34"/>
  <c r="I119" i="34"/>
  <c r="J119" i="34"/>
  <c r="K119" i="34"/>
  <c r="L119" i="34"/>
  <c r="M119" i="34"/>
  <c r="N119" i="34"/>
  <c r="F114" i="34"/>
  <c r="G114" i="34"/>
  <c r="H114" i="34"/>
  <c r="I114" i="34"/>
  <c r="J114" i="34"/>
  <c r="K114" i="34"/>
  <c r="L114" i="34"/>
  <c r="M114" i="34"/>
  <c r="N114" i="34"/>
  <c r="F115" i="34"/>
  <c r="G115" i="34"/>
  <c r="H115" i="34"/>
  <c r="I115" i="34"/>
  <c r="J115" i="34"/>
  <c r="K115" i="34"/>
  <c r="L115" i="34"/>
  <c r="M115" i="34"/>
  <c r="N115" i="34"/>
  <c r="F116" i="34"/>
  <c r="G116" i="34"/>
  <c r="H116" i="34"/>
  <c r="I116" i="34"/>
  <c r="J116" i="34"/>
  <c r="K116" i="34"/>
  <c r="L116" i="34"/>
  <c r="M116" i="34"/>
  <c r="N116" i="34"/>
  <c r="I110" i="34"/>
  <c r="J110" i="34"/>
  <c r="K110" i="34"/>
  <c r="L110" i="34"/>
  <c r="M110" i="34"/>
  <c r="N110" i="34"/>
  <c r="F110" i="34"/>
  <c r="G110" i="34"/>
  <c r="H110" i="34"/>
  <c r="H65" i="12"/>
  <c r="F83" i="34"/>
  <c r="G83" i="34"/>
  <c r="F86" i="34"/>
  <c r="G86" i="34"/>
  <c r="F104" i="34"/>
  <c r="G104" i="34"/>
  <c r="H104" i="34"/>
  <c r="I104" i="34"/>
  <c r="J104" i="34"/>
  <c r="K104" i="34"/>
  <c r="L104" i="34"/>
  <c r="M104" i="34"/>
  <c r="N104" i="34"/>
  <c r="G107" i="34"/>
  <c r="F79" i="34"/>
  <c r="G79" i="34"/>
  <c r="F75" i="34"/>
  <c r="G75" i="34"/>
  <c r="H23" i="34"/>
  <c r="I23" i="34"/>
  <c r="J23" i="34"/>
  <c r="K23" i="34"/>
  <c r="L23" i="34"/>
  <c r="M23" i="34"/>
  <c r="N23" i="34"/>
  <c r="H24" i="34"/>
  <c r="I24" i="34"/>
  <c r="J24" i="34"/>
  <c r="K24" i="34"/>
  <c r="L24" i="34"/>
  <c r="M24" i="34"/>
  <c r="N24" i="34"/>
  <c r="F64" i="34"/>
  <c r="G64" i="34"/>
  <c r="H64" i="34"/>
  <c r="I64" i="34"/>
  <c r="J64" i="34"/>
  <c r="K64" i="34"/>
  <c r="L64" i="34"/>
  <c r="M64" i="34"/>
  <c r="N64" i="34"/>
  <c r="G67" i="34"/>
  <c r="F43" i="34"/>
  <c r="G43" i="34"/>
  <c r="G27" i="34"/>
  <c r="H51" i="34" l="1"/>
  <c r="G65" i="34"/>
  <c r="G66" i="34"/>
  <c r="G52" i="34"/>
  <c r="G19" i="34" l="1"/>
  <c r="F16" i="34"/>
  <c r="G16" i="34"/>
  <c r="F19" i="34"/>
  <c r="H31" i="12" l="1"/>
  <c r="G31" i="12"/>
  <c r="F31" i="12"/>
  <c r="E44" i="34" l="1"/>
  <c r="E49" i="34"/>
  <c r="E45" i="34"/>
  <c r="E47" i="34"/>
  <c r="F49" i="34"/>
  <c r="F44" i="34"/>
  <c r="F45" i="34"/>
  <c r="G44" i="34"/>
  <c r="G45" i="34"/>
  <c r="G49" i="34"/>
  <c r="H31" i="10" l="1"/>
  <c r="G31" i="10"/>
  <c r="F31" i="10"/>
  <c r="I64" i="12"/>
  <c r="H64" i="12"/>
  <c r="G64" i="12"/>
  <c r="F64" i="12"/>
  <c r="H39" i="12"/>
  <c r="H41" i="12" s="1"/>
  <c r="G39" i="12"/>
  <c r="E125" i="34" l="1"/>
  <c r="E124" i="34"/>
  <c r="E129" i="34"/>
  <c r="E127" i="34"/>
  <c r="F31" i="2"/>
  <c r="F73" i="34"/>
  <c r="G73" i="34"/>
  <c r="H73" i="34"/>
  <c r="I73" i="34"/>
  <c r="E63" i="34"/>
  <c r="E62" i="34"/>
  <c r="F70" i="34"/>
  <c r="G70" i="34"/>
  <c r="F129" i="34"/>
  <c r="F125" i="34"/>
  <c r="F124" i="34"/>
  <c r="G129" i="34"/>
  <c r="G125" i="34"/>
  <c r="G124" i="34"/>
  <c r="F78" i="34"/>
  <c r="F76" i="34"/>
  <c r="F74" i="34"/>
  <c r="F72" i="34"/>
  <c r="F71" i="34"/>
  <c r="F77" i="34"/>
  <c r="G77" i="34"/>
  <c r="G72" i="34"/>
  <c r="G74" i="34"/>
  <c r="G78" i="34"/>
  <c r="G76" i="34"/>
  <c r="G71" i="34"/>
  <c r="I63" i="34"/>
  <c r="I62" i="34"/>
  <c r="H63" i="34"/>
  <c r="H62" i="34"/>
  <c r="F62" i="34"/>
  <c r="F63" i="34"/>
  <c r="G62" i="34"/>
  <c r="G63" i="34"/>
  <c r="H18" i="12"/>
  <c r="H18" i="2" s="1"/>
  <c r="E18" i="34" l="1"/>
  <c r="E17" i="34"/>
  <c r="E22" i="34"/>
  <c r="E20" i="34"/>
  <c r="E69" i="34"/>
  <c r="E68" i="34"/>
  <c r="H61" i="12"/>
  <c r="G42" i="34"/>
  <c r="G47" i="34"/>
  <c r="G48" i="34"/>
  <c r="G41" i="34"/>
  <c r="F48" i="34"/>
  <c r="F41" i="34"/>
  <c r="F47" i="34"/>
  <c r="F42" i="34"/>
  <c r="J39" i="10"/>
  <c r="I143" i="34" s="1"/>
  <c r="I39" i="10"/>
  <c r="H143" i="34" s="1"/>
  <c r="H39" i="10"/>
  <c r="H39" i="2" s="1"/>
  <c r="G39" i="10"/>
  <c r="G39" i="2" s="1"/>
  <c r="F39" i="10"/>
  <c r="J31" i="10"/>
  <c r="I31" i="10"/>
  <c r="H32" i="10"/>
  <c r="G32" i="10"/>
  <c r="H65" i="11"/>
  <c r="J64" i="11"/>
  <c r="I64" i="11"/>
  <c r="H64" i="11"/>
  <c r="G64" i="11"/>
  <c r="F64" i="11"/>
  <c r="E102" i="34" s="1"/>
  <c r="I108" i="34"/>
  <c r="H108" i="34"/>
  <c r="G108" i="34"/>
  <c r="F108" i="34"/>
  <c r="H31" i="11"/>
  <c r="H31" i="2" s="1"/>
  <c r="G31" i="11"/>
  <c r="G31" i="2" s="1"/>
  <c r="H32" i="12"/>
  <c r="G32" i="12"/>
  <c r="E148" i="34" l="1"/>
  <c r="E147" i="34"/>
  <c r="E145" i="34"/>
  <c r="E143" i="34"/>
  <c r="E149" i="34"/>
  <c r="F39" i="2"/>
  <c r="H66" i="12"/>
  <c r="G55" i="34" s="1"/>
  <c r="F143" i="34"/>
  <c r="G143" i="34"/>
  <c r="E103" i="34"/>
  <c r="G26" i="34"/>
  <c r="F65" i="2"/>
  <c r="G148" i="34"/>
  <c r="G145" i="34"/>
  <c r="G149" i="34"/>
  <c r="G147" i="34"/>
  <c r="H147" i="34"/>
  <c r="H148" i="34"/>
  <c r="H145" i="34"/>
  <c r="H149" i="34"/>
  <c r="I145" i="34"/>
  <c r="I147" i="34"/>
  <c r="I148" i="34"/>
  <c r="I149" i="34"/>
  <c r="F145" i="34"/>
  <c r="F149" i="34"/>
  <c r="F147" i="34"/>
  <c r="F148" i="34"/>
  <c r="G54" i="34"/>
  <c r="H124" i="34"/>
  <c r="H129" i="34"/>
  <c r="H125" i="34"/>
  <c r="I129" i="34"/>
  <c r="I125" i="34"/>
  <c r="I124" i="34"/>
  <c r="I109" i="34"/>
  <c r="H109" i="34"/>
  <c r="F17" i="34"/>
  <c r="F89" i="34"/>
  <c r="F84" i="34"/>
  <c r="F85" i="34"/>
  <c r="G17" i="34"/>
  <c r="G84" i="34"/>
  <c r="G85" i="34"/>
  <c r="G89" i="34"/>
  <c r="F109" i="34"/>
  <c r="G109" i="34"/>
  <c r="G61" i="11"/>
  <c r="F87" i="34"/>
  <c r="F88" i="34"/>
  <c r="F81" i="34"/>
  <c r="F82" i="34"/>
  <c r="H61" i="11"/>
  <c r="H66" i="11" s="1"/>
  <c r="G87" i="34"/>
  <c r="G88" i="34"/>
  <c r="G81" i="34"/>
  <c r="G82" i="34"/>
  <c r="F61" i="11"/>
  <c r="G105" i="34"/>
  <c r="G106" i="34"/>
  <c r="G92" i="34"/>
  <c r="H91" i="34"/>
  <c r="H103" i="34"/>
  <c r="H102" i="34"/>
  <c r="I102" i="34"/>
  <c r="I103" i="34"/>
  <c r="F107" i="34"/>
  <c r="G25" i="34"/>
  <c r="G102" i="34"/>
  <c r="G103" i="34"/>
  <c r="F103" i="34"/>
  <c r="F102" i="34"/>
  <c r="I32" i="10"/>
  <c r="G65" i="12"/>
  <c r="H32" i="11"/>
  <c r="G65" i="11"/>
  <c r="F92" i="34" s="1"/>
  <c r="J32" i="10"/>
  <c r="G32" i="11"/>
  <c r="H19" i="11"/>
  <c r="G41" i="12"/>
  <c r="G19" i="12"/>
  <c r="H19" i="12"/>
  <c r="F61" i="2" l="1"/>
  <c r="E34" i="34" s="1"/>
  <c r="E13" i="34"/>
  <c r="G66" i="12"/>
  <c r="F55" i="34" s="1"/>
  <c r="F52" i="34"/>
  <c r="F66" i="34"/>
  <c r="F65" i="34"/>
  <c r="E203" i="34"/>
  <c r="F26" i="34"/>
  <c r="F25" i="34"/>
  <c r="F65" i="58"/>
  <c r="E172" i="34"/>
  <c r="F65" i="51"/>
  <c r="E107" i="34"/>
  <c r="E67" i="34"/>
  <c r="G95" i="34"/>
  <c r="H61" i="10"/>
  <c r="H61" i="2" s="1"/>
  <c r="G93" i="34"/>
  <c r="G94" i="34"/>
  <c r="G68" i="34"/>
  <c r="G69" i="34"/>
  <c r="F68" i="34"/>
  <c r="F69" i="34"/>
  <c r="G53" i="34"/>
  <c r="F94" i="34"/>
  <c r="F54" i="34"/>
  <c r="G22" i="34"/>
  <c r="G18" i="34"/>
  <c r="F22" i="34"/>
  <c r="H32" i="2"/>
  <c r="G32" i="2"/>
  <c r="F18" i="34"/>
  <c r="F127" i="34"/>
  <c r="F122" i="34"/>
  <c r="F128" i="34"/>
  <c r="F121" i="34"/>
  <c r="G122" i="34"/>
  <c r="G127" i="34"/>
  <c r="G121" i="34"/>
  <c r="G128" i="34"/>
  <c r="G20" i="34"/>
  <c r="G14" i="34"/>
  <c r="G21" i="34"/>
  <c r="G15" i="34"/>
  <c r="G33" i="34"/>
  <c r="G51" i="34"/>
  <c r="G50" i="34"/>
  <c r="G66" i="11"/>
  <c r="F105" i="34"/>
  <c r="G91" i="34"/>
  <c r="F106" i="34"/>
  <c r="G90" i="34"/>
  <c r="G19" i="2"/>
  <c r="F65" i="11"/>
  <c r="F65" i="12"/>
  <c r="G19" i="10"/>
  <c r="G61" i="10"/>
  <c r="G61" i="2" s="1"/>
  <c r="H19" i="10"/>
  <c r="F66" i="51" l="1"/>
  <c r="E162" i="34"/>
  <c r="E161" i="34"/>
  <c r="F66" i="58"/>
  <c r="E192" i="34" s="1"/>
  <c r="E193" i="34"/>
  <c r="G34" i="34"/>
  <c r="G35" i="34"/>
  <c r="F34" i="34"/>
  <c r="F35" i="34"/>
  <c r="G12" i="34"/>
  <c r="G11" i="34"/>
  <c r="G13" i="34"/>
  <c r="F13" i="34"/>
  <c r="E32" i="34"/>
  <c r="E11" i="34"/>
  <c r="E12" i="34"/>
  <c r="E35" i="34"/>
  <c r="E31" i="34"/>
  <c r="F12" i="34"/>
  <c r="F11" i="34"/>
  <c r="E94" i="34"/>
  <c r="F90" i="34"/>
  <c r="F91" i="34"/>
  <c r="E171" i="34"/>
  <c r="E170" i="34"/>
  <c r="F51" i="34"/>
  <c r="E54" i="34"/>
  <c r="F50" i="34"/>
  <c r="E202" i="34"/>
  <c r="E201" i="34"/>
  <c r="E66" i="34"/>
  <c r="E65" i="34"/>
  <c r="F66" i="12"/>
  <c r="F66" i="11"/>
  <c r="E93" i="34" s="1"/>
  <c r="E105" i="34"/>
  <c r="E106" i="34"/>
  <c r="H66" i="10"/>
  <c r="H66" i="2" s="1"/>
  <c r="G131" i="34"/>
  <c r="F131" i="34"/>
  <c r="F95" i="34"/>
  <c r="F93" i="34"/>
  <c r="H67" i="12"/>
  <c r="F53" i="34"/>
  <c r="G31" i="34"/>
  <c r="G32" i="34"/>
  <c r="F21" i="34"/>
  <c r="F15" i="34"/>
  <c r="F33" i="34"/>
  <c r="F14" i="34"/>
  <c r="F20" i="34"/>
  <c r="H67" i="11"/>
  <c r="H19" i="2"/>
  <c r="G66" i="10"/>
  <c r="G66" i="2" s="1"/>
  <c r="E39" i="34" l="1"/>
  <c r="G38" i="34"/>
  <c r="G37" i="34"/>
  <c r="F38" i="34"/>
  <c r="F37" i="34"/>
  <c r="E55" i="34"/>
  <c r="F66" i="2"/>
  <c r="E37" i="34" s="1"/>
  <c r="F70" i="58"/>
  <c r="G71" i="58" s="1"/>
  <c r="E194" i="34"/>
  <c r="G67" i="58"/>
  <c r="E95" i="34"/>
  <c r="E53" i="34"/>
  <c r="E163" i="34"/>
  <c r="F70" i="51"/>
  <c r="G71" i="51" s="1"/>
  <c r="G67" i="51"/>
  <c r="G132" i="34"/>
  <c r="G130" i="34"/>
  <c r="F31" i="34"/>
  <c r="F32" i="34"/>
  <c r="F132" i="34"/>
  <c r="F130" i="34"/>
  <c r="G67" i="12"/>
  <c r="G67" i="11"/>
  <c r="G67" i="10"/>
  <c r="H67" i="10"/>
  <c r="E38" i="34" l="1"/>
  <c r="E29" i="34"/>
  <c r="H67" i="2"/>
  <c r="G67" i="2"/>
  <c r="O39" i="10" l="1"/>
  <c r="N143" i="34" s="1"/>
  <c r="N39" i="10"/>
  <c r="M143" i="34" s="1"/>
  <c r="M39" i="10"/>
  <c r="L143" i="34" s="1"/>
  <c r="L39" i="10"/>
  <c r="K143" i="34" s="1"/>
  <c r="K39" i="10"/>
  <c r="J143" i="34" s="1"/>
  <c r="O31" i="10"/>
  <c r="N31" i="10"/>
  <c r="M31" i="10"/>
  <c r="L31" i="10"/>
  <c r="K31" i="10"/>
  <c r="O64" i="11"/>
  <c r="N64" i="11"/>
  <c r="M64" i="11"/>
  <c r="L64" i="11"/>
  <c r="K64" i="11"/>
  <c r="N108" i="34"/>
  <c r="M108" i="34"/>
  <c r="L108" i="34"/>
  <c r="K108" i="34"/>
  <c r="J108" i="34"/>
  <c r="O64" i="12"/>
  <c r="N64" i="12"/>
  <c r="M64" i="12"/>
  <c r="L64" i="12"/>
  <c r="K64" i="12"/>
  <c r="K148" i="34" l="1"/>
  <c r="K145" i="34"/>
  <c r="K149" i="34"/>
  <c r="K147" i="34"/>
  <c r="L147" i="34"/>
  <c r="L148" i="34"/>
  <c r="L145" i="34"/>
  <c r="L149" i="34"/>
  <c r="M149" i="34"/>
  <c r="M147" i="34"/>
  <c r="M148" i="34"/>
  <c r="M145" i="34"/>
  <c r="J145" i="34"/>
  <c r="J149" i="34"/>
  <c r="J148" i="34"/>
  <c r="J147" i="34"/>
  <c r="N145" i="34"/>
  <c r="N149" i="34"/>
  <c r="N148" i="34"/>
  <c r="N147" i="34"/>
  <c r="M129" i="34"/>
  <c r="M125" i="34"/>
  <c r="M124" i="34"/>
  <c r="K32" i="10"/>
  <c r="J125" i="34"/>
  <c r="J129" i="34"/>
  <c r="J124" i="34"/>
  <c r="N125" i="34"/>
  <c r="N129" i="34"/>
  <c r="N124" i="34"/>
  <c r="K124" i="34"/>
  <c r="K129" i="34"/>
  <c r="K125" i="34"/>
  <c r="L124" i="34"/>
  <c r="L125" i="34"/>
  <c r="L129" i="34"/>
  <c r="J109" i="34"/>
  <c r="N109" i="34"/>
  <c r="K109" i="34"/>
  <c r="L109" i="34"/>
  <c r="M109" i="34"/>
  <c r="L63" i="34"/>
  <c r="L62" i="34"/>
  <c r="J103" i="34"/>
  <c r="J102" i="34"/>
  <c r="N103" i="34"/>
  <c r="N102" i="34"/>
  <c r="M63" i="34"/>
  <c r="M62" i="34"/>
  <c r="K103" i="34"/>
  <c r="K102" i="34"/>
  <c r="J62" i="34"/>
  <c r="J63" i="34"/>
  <c r="N62" i="34"/>
  <c r="N63" i="34"/>
  <c r="L103" i="34"/>
  <c r="L102" i="34"/>
  <c r="K63" i="34"/>
  <c r="K62" i="34"/>
  <c r="M102" i="34"/>
  <c r="M103" i="34"/>
  <c r="O32" i="10"/>
  <c r="L32" i="10"/>
  <c r="N32" i="10"/>
  <c r="M32" i="10"/>
  <c r="F135" i="34" l="1"/>
  <c r="F29" i="34"/>
  <c r="G69" i="2"/>
  <c r="F58" i="34"/>
  <c r="F98" i="34"/>
  <c r="E58" i="34"/>
  <c r="E135" i="34"/>
  <c r="E98" i="34"/>
  <c r="H69" i="2"/>
  <c r="G98" i="34"/>
  <c r="G135" i="34"/>
  <c r="G58" i="34"/>
  <c r="G29" i="34"/>
  <c r="G68" i="11"/>
  <c r="G70" i="2"/>
  <c r="F30" i="34" s="1"/>
  <c r="F68" i="11"/>
  <c r="H68" i="10"/>
  <c r="H70" i="2"/>
  <c r="G30" i="34" s="1"/>
  <c r="H68" i="12"/>
  <c r="G60" i="34" s="1"/>
  <c r="H68" i="11"/>
  <c r="G96" i="34" s="1"/>
  <c r="F68" i="10"/>
  <c r="G68" i="12"/>
  <c r="F60" i="34" s="1"/>
  <c r="G68" i="10"/>
  <c r="F134" i="34" s="1"/>
  <c r="F68" i="12"/>
  <c r="F70" i="2"/>
  <c r="E134" i="34" l="1"/>
  <c r="E133" i="34"/>
  <c r="E137" i="34"/>
  <c r="F70" i="12"/>
  <c r="E59" i="34" s="1"/>
  <c r="E56" i="34"/>
  <c r="E60" i="34"/>
  <c r="E97" i="34"/>
  <c r="E96" i="34"/>
  <c r="E100" i="34"/>
  <c r="E30" i="34"/>
  <c r="E28" i="34"/>
  <c r="E61" i="34"/>
  <c r="G100" i="34"/>
  <c r="F70" i="11"/>
  <c r="H69" i="11"/>
  <c r="H70" i="12"/>
  <c r="G61" i="34" s="1"/>
  <c r="G69" i="11"/>
  <c r="H70" i="11"/>
  <c r="F133" i="34"/>
  <c r="F28" i="34"/>
  <c r="G71" i="2"/>
  <c r="G137" i="34"/>
  <c r="G134" i="34"/>
  <c r="G70" i="11"/>
  <c r="F97" i="34"/>
  <c r="G69" i="12"/>
  <c r="G57" i="34"/>
  <c r="G56" i="34"/>
  <c r="E57" i="34"/>
  <c r="G28" i="34"/>
  <c r="G70" i="10"/>
  <c r="F136" i="34" s="1"/>
  <c r="F70" i="10"/>
  <c r="E138" i="34" s="1"/>
  <c r="H71" i="2"/>
  <c r="G97" i="34"/>
  <c r="F100" i="34"/>
  <c r="F96" i="34"/>
  <c r="F137" i="34"/>
  <c r="F56" i="34"/>
  <c r="F57" i="34"/>
  <c r="H69" i="10"/>
  <c r="G70" i="12"/>
  <c r="H70" i="10"/>
  <c r="G133" i="34"/>
  <c r="G69" i="10"/>
  <c r="H69" i="12"/>
  <c r="E136" i="34" l="1"/>
  <c r="E101" i="34"/>
  <c r="E99" i="34"/>
  <c r="F101" i="34"/>
  <c r="G71" i="11"/>
  <c r="H71" i="11"/>
  <c r="G59" i="34"/>
  <c r="G99" i="34"/>
  <c r="G101" i="34"/>
  <c r="H71" i="10"/>
  <c r="G138" i="34"/>
  <c r="G136" i="34"/>
  <c r="G71" i="12"/>
  <c r="F61" i="34"/>
  <c r="H71" i="12"/>
  <c r="F59" i="34"/>
  <c r="G71" i="10"/>
  <c r="F138" i="34"/>
  <c r="F99" i="34"/>
  <c r="I26" i="34" l="1"/>
  <c r="H107" i="34"/>
  <c r="H27" i="34"/>
  <c r="H25" i="34"/>
  <c r="H67" i="34"/>
  <c r="I65" i="11"/>
  <c r="I65" i="12"/>
  <c r="J65" i="2"/>
  <c r="H66" i="34" l="1"/>
  <c r="I27" i="34"/>
  <c r="I203" i="34"/>
  <c r="J65" i="58"/>
  <c r="I172" i="34"/>
  <c r="J65" i="51"/>
  <c r="K65" i="2"/>
  <c r="J25" i="34" s="1"/>
  <c r="H105" i="34"/>
  <c r="I91" i="34"/>
  <c r="H92" i="34"/>
  <c r="H106" i="34"/>
  <c r="H65" i="34"/>
  <c r="H50" i="34"/>
  <c r="H52" i="34"/>
  <c r="I51" i="34"/>
  <c r="I107" i="34"/>
  <c r="J65" i="11"/>
  <c r="I25" i="34"/>
  <c r="J26" i="34"/>
  <c r="I67" i="34"/>
  <c r="J65" i="12"/>
  <c r="H90" i="34"/>
  <c r="I162" i="34" l="1"/>
  <c r="J66" i="51"/>
  <c r="I161" i="34" s="1"/>
  <c r="J27" i="34"/>
  <c r="K65" i="11"/>
  <c r="C16" i="40" s="1"/>
  <c r="L65" i="2"/>
  <c r="K25" i="34" s="1"/>
  <c r="J107" i="34"/>
  <c r="K26" i="34"/>
  <c r="J67" i="34"/>
  <c r="J203" i="34"/>
  <c r="K65" i="58"/>
  <c r="J172" i="34"/>
  <c r="K65" i="12"/>
  <c r="C16" i="39" s="1"/>
  <c r="K65" i="51"/>
  <c r="C16" i="38"/>
  <c r="I202" i="34"/>
  <c r="I201" i="34"/>
  <c r="I170" i="34"/>
  <c r="I171" i="34"/>
  <c r="J106" i="34"/>
  <c r="J92" i="34"/>
  <c r="K51" i="34"/>
  <c r="J66" i="34"/>
  <c r="J65" i="34"/>
  <c r="I52" i="34"/>
  <c r="J50" i="34"/>
  <c r="I65" i="34"/>
  <c r="J51" i="34"/>
  <c r="I66" i="34"/>
  <c r="K67" i="34"/>
  <c r="I92" i="34"/>
  <c r="I105" i="34"/>
  <c r="J91" i="34"/>
  <c r="I106" i="34"/>
  <c r="J90" i="34"/>
  <c r="I50" i="34"/>
  <c r="I90" i="34"/>
  <c r="K91" i="34" l="1"/>
  <c r="J52" i="34"/>
  <c r="K203" i="34"/>
  <c r="L65" i="11"/>
  <c r="D16" i="40" s="1"/>
  <c r="L65" i="58"/>
  <c r="M65" i="2"/>
  <c r="L203" i="34" s="1"/>
  <c r="J105" i="34"/>
  <c r="D16" i="38"/>
  <c r="I163" i="34"/>
  <c r="L26" i="34"/>
  <c r="K107" i="34"/>
  <c r="L65" i="51"/>
  <c r="K170" i="34" s="1"/>
  <c r="J162" i="34"/>
  <c r="K66" i="51"/>
  <c r="L65" i="12"/>
  <c r="K50" i="34" s="1"/>
  <c r="K27" i="34"/>
  <c r="K172" i="34"/>
  <c r="J170" i="34"/>
  <c r="J171" i="34"/>
  <c r="J202" i="34"/>
  <c r="J201" i="34"/>
  <c r="J67" i="51"/>
  <c r="K201" i="34"/>
  <c r="K202" i="34"/>
  <c r="K106" i="34" l="1"/>
  <c r="M65" i="12"/>
  <c r="K90" i="34"/>
  <c r="L27" i="34"/>
  <c r="J163" i="34"/>
  <c r="N65" i="2"/>
  <c r="M65" i="11"/>
  <c r="E16" i="40" s="1"/>
  <c r="L107" i="34"/>
  <c r="L51" i="34"/>
  <c r="K65" i="34"/>
  <c r="E16" i="38"/>
  <c r="M65" i="51"/>
  <c r="L170" i="34" s="1"/>
  <c r="L172" i="34"/>
  <c r="L67" i="34"/>
  <c r="L25" i="34"/>
  <c r="M26" i="34"/>
  <c r="D16" i="39"/>
  <c r="M65" i="58"/>
  <c r="L202" i="34" s="1"/>
  <c r="K52" i="34"/>
  <c r="K105" i="34"/>
  <c r="K92" i="34"/>
  <c r="L91" i="34"/>
  <c r="K171" i="34"/>
  <c r="K66" i="34"/>
  <c r="L66" i="51"/>
  <c r="K161" i="34" s="1"/>
  <c r="K162" i="34"/>
  <c r="J161" i="34"/>
  <c r="L50" i="34"/>
  <c r="E16" i="39"/>
  <c r="M25" i="34"/>
  <c r="M203" i="34"/>
  <c r="N65" i="58"/>
  <c r="M172" i="34"/>
  <c r="N65" i="51"/>
  <c r="F16" i="38"/>
  <c r="K67" i="51"/>
  <c r="L106" i="34"/>
  <c r="L105" i="34"/>
  <c r="L92" i="34"/>
  <c r="M91" i="34"/>
  <c r="L52" i="34"/>
  <c r="M51" i="34"/>
  <c r="L65" i="34"/>
  <c r="L66" i="34"/>
  <c r="N26" i="34"/>
  <c r="N65" i="11"/>
  <c r="F16" i="40" s="1"/>
  <c r="M27" i="34"/>
  <c r="M67" i="34"/>
  <c r="O65" i="2"/>
  <c r="N25" i="34" s="1"/>
  <c r="N65" i="12"/>
  <c r="F16" i="39" s="1"/>
  <c r="M107" i="34"/>
  <c r="L90" i="34"/>
  <c r="M66" i="51" l="1"/>
  <c r="L161" i="34" s="1"/>
  <c r="L201" i="34"/>
  <c r="L171" i="34"/>
  <c r="L162" i="34"/>
  <c r="L163" i="34" s="1"/>
  <c r="L67" i="51"/>
  <c r="K163" i="34"/>
  <c r="M162" i="34"/>
  <c r="N66" i="51"/>
  <c r="M161" i="34" s="1"/>
  <c r="M202" i="34"/>
  <c r="M201" i="34"/>
  <c r="M170" i="34"/>
  <c r="M171" i="34"/>
  <c r="N203" i="34"/>
  <c r="O65" i="58"/>
  <c r="N172" i="34"/>
  <c r="O65" i="51"/>
  <c r="G16" i="38"/>
  <c r="M66" i="34"/>
  <c r="M65" i="34"/>
  <c r="N51" i="34"/>
  <c r="M52" i="34"/>
  <c r="M105" i="34"/>
  <c r="N91" i="34"/>
  <c r="M106" i="34"/>
  <c r="M92" i="34"/>
  <c r="N107" i="34"/>
  <c r="N27" i="34"/>
  <c r="N67" i="34"/>
  <c r="O65" i="11"/>
  <c r="O65" i="12"/>
  <c r="G16" i="39" s="1"/>
  <c r="M50" i="34"/>
  <c r="M90" i="34"/>
  <c r="M67" i="51" l="1"/>
  <c r="M163" i="34"/>
  <c r="N162" i="34"/>
  <c r="O66" i="51"/>
  <c r="N161" i="34" s="1"/>
  <c r="N67" i="51"/>
  <c r="N90" i="34"/>
  <c r="G16" i="40"/>
  <c r="N170" i="34"/>
  <c r="N171" i="34"/>
  <c r="N202" i="34"/>
  <c r="N201" i="34"/>
  <c r="N52" i="34"/>
  <c r="N65" i="34"/>
  <c r="N66" i="34"/>
  <c r="N50" i="34"/>
  <c r="N92" i="34"/>
  <c r="N106" i="34"/>
  <c r="N105" i="34"/>
  <c r="N163" i="34" l="1"/>
  <c r="O67" i="51"/>
  <c r="I39" i="12" l="1"/>
  <c r="I36" i="2"/>
  <c r="I36" i="58" s="1"/>
  <c r="H208" i="34" l="1"/>
  <c r="I39" i="58"/>
  <c r="H74" i="34"/>
  <c r="H77" i="34"/>
  <c r="H78" i="34"/>
  <c r="H75" i="34"/>
  <c r="H76" i="34"/>
  <c r="I39" i="2"/>
  <c r="H207" i="34" l="1"/>
  <c r="H210" i="34"/>
  <c r="H209" i="34"/>
  <c r="H211" i="34"/>
  <c r="L36" i="2" l="1"/>
  <c r="K75" i="34"/>
  <c r="L39" i="12"/>
  <c r="I68" i="58"/>
  <c r="I68" i="51"/>
  <c r="H135" i="34"/>
  <c r="H98" i="34"/>
  <c r="H58" i="34"/>
  <c r="I68" i="12"/>
  <c r="I68" i="10"/>
  <c r="I68" i="11"/>
  <c r="I69" i="2"/>
  <c r="L36" i="58" l="1"/>
  <c r="K208" i="34" s="1"/>
  <c r="K74" i="34"/>
  <c r="K73" i="34"/>
  <c r="H133" i="34"/>
  <c r="H134" i="34"/>
  <c r="I69" i="10"/>
  <c r="M36" i="2"/>
  <c r="L75" i="34"/>
  <c r="M39" i="12"/>
  <c r="L73" i="34" s="1"/>
  <c r="I69" i="51"/>
  <c r="I70" i="51"/>
  <c r="I71" i="51" s="1"/>
  <c r="I69" i="58"/>
  <c r="K76" i="34"/>
  <c r="K78" i="34"/>
  <c r="L39" i="2"/>
  <c r="K77" i="34"/>
  <c r="O39" i="12"/>
  <c r="N75" i="34"/>
  <c r="O36" i="2"/>
  <c r="J75" i="34"/>
  <c r="K39" i="12"/>
  <c r="K36" i="2"/>
  <c r="H56" i="34"/>
  <c r="H57" i="34"/>
  <c r="I69" i="12"/>
  <c r="H97" i="34"/>
  <c r="H96" i="34"/>
  <c r="I69" i="11"/>
  <c r="M75" i="34"/>
  <c r="N39" i="12"/>
  <c r="M73" i="34" s="1"/>
  <c r="N36" i="2"/>
  <c r="L39" i="58" l="1"/>
  <c r="K210" i="34" s="1"/>
  <c r="M36" i="58"/>
  <c r="M39" i="58" s="1"/>
  <c r="N36" i="58"/>
  <c r="M208" i="34" s="1"/>
  <c r="O36" i="58"/>
  <c r="O39" i="58" s="1"/>
  <c r="K36" i="58"/>
  <c r="J208" i="34" s="1"/>
  <c r="N208" i="34"/>
  <c r="N74" i="34"/>
  <c r="N73" i="34"/>
  <c r="J74" i="34"/>
  <c r="J73" i="34"/>
  <c r="L78" i="34"/>
  <c r="L77" i="34"/>
  <c r="M39" i="2"/>
  <c r="L76" i="34"/>
  <c r="M77" i="34"/>
  <c r="M78" i="34"/>
  <c r="N39" i="2"/>
  <c r="M76" i="34"/>
  <c r="L74" i="34"/>
  <c r="M74" i="34"/>
  <c r="J78" i="34"/>
  <c r="J76" i="34"/>
  <c r="J77" i="34"/>
  <c r="K39" i="2"/>
  <c r="N78" i="34"/>
  <c r="N76" i="34"/>
  <c r="O39" i="2"/>
  <c r="N77" i="34"/>
  <c r="L208" i="34" l="1"/>
  <c r="K209" i="34"/>
  <c r="K211" i="34"/>
  <c r="K207" i="34"/>
  <c r="N39" i="58"/>
  <c r="M211" i="34" s="1"/>
  <c r="K39" i="58"/>
  <c r="J211" i="34" s="1"/>
  <c r="M209" i="34"/>
  <c r="M210" i="34"/>
  <c r="L210" i="34"/>
  <c r="L207" i="34"/>
  <c r="L211" i="34"/>
  <c r="L209" i="34"/>
  <c r="N207" i="34"/>
  <c r="N209" i="34"/>
  <c r="N211" i="34"/>
  <c r="N210" i="34"/>
  <c r="J207" i="34" l="1"/>
  <c r="J210" i="34"/>
  <c r="M207" i="34"/>
  <c r="J209" i="34"/>
  <c r="I23" i="2" l="1"/>
  <c r="I23" i="58" s="1"/>
  <c r="I25" i="2"/>
  <c r="I25" i="58" s="1"/>
  <c r="I24" i="2"/>
  <c r="I24" i="58" s="1"/>
  <c r="I22" i="2" l="1"/>
  <c r="H46" i="34"/>
  <c r="I31" i="12"/>
  <c r="I22" i="58" l="1"/>
  <c r="H44" i="34"/>
  <c r="H49" i="34"/>
  <c r="I32" i="12"/>
  <c r="H45" i="34"/>
  <c r="K8" i="33" l="1"/>
  <c r="D19" i="33" s="1"/>
  <c r="J68" i="58" l="1"/>
  <c r="J68" i="51"/>
  <c r="I135" i="34"/>
  <c r="I98" i="34"/>
  <c r="I58" i="34"/>
  <c r="J68" i="12"/>
  <c r="J69" i="2"/>
  <c r="J68" i="11"/>
  <c r="J68" i="10"/>
  <c r="I97" i="34" l="1"/>
  <c r="I96" i="34"/>
  <c r="J69" i="11"/>
  <c r="I57" i="34"/>
  <c r="I56" i="34"/>
  <c r="J69" i="12"/>
  <c r="J69" i="51"/>
  <c r="J70" i="51"/>
  <c r="J71" i="51" s="1"/>
  <c r="J69" i="10"/>
  <c r="I133" i="34"/>
  <c r="I134" i="34"/>
  <c r="J69" i="58"/>
  <c r="M68" i="58" l="1"/>
  <c r="M68" i="51"/>
  <c r="G19" i="33"/>
  <c r="E92" i="38"/>
  <c r="E38" i="38"/>
  <c r="L135" i="34"/>
  <c r="L98" i="34"/>
  <c r="L58" i="34"/>
  <c r="M68" i="12"/>
  <c r="M68" i="10"/>
  <c r="M68" i="11"/>
  <c r="M69" i="2"/>
  <c r="L97" i="34" l="1"/>
  <c r="L96" i="34"/>
  <c r="E92" i="40"/>
  <c r="E38" i="40"/>
  <c r="O68" i="58"/>
  <c r="O68" i="51"/>
  <c r="G92" i="38"/>
  <c r="I19" i="33"/>
  <c r="G38" i="38"/>
  <c r="N135" i="34"/>
  <c r="N58" i="34"/>
  <c r="N98" i="34"/>
  <c r="O68" i="12"/>
  <c r="O69" i="2"/>
  <c r="O68" i="10"/>
  <c r="O68" i="11"/>
  <c r="C92" i="38"/>
  <c r="K68" i="58"/>
  <c r="K68" i="51"/>
  <c r="C38" i="38"/>
  <c r="E19" i="33"/>
  <c r="E20" i="33" s="1"/>
  <c r="J135" i="34"/>
  <c r="J58" i="34"/>
  <c r="J98" i="34"/>
  <c r="K68" i="12"/>
  <c r="K69" i="2"/>
  <c r="K68" i="10"/>
  <c r="K68" i="11"/>
  <c r="L68" i="58"/>
  <c r="M69" i="58" s="1"/>
  <c r="L68" i="51"/>
  <c r="M69" i="51" s="1"/>
  <c r="D92" i="38"/>
  <c r="F19" i="33"/>
  <c r="G20" i="33" s="1"/>
  <c r="D38" i="38"/>
  <c r="K135" i="34"/>
  <c r="K58" i="34"/>
  <c r="K98" i="34"/>
  <c r="L68" i="12"/>
  <c r="M69" i="12" s="1"/>
  <c r="L69" i="2"/>
  <c r="L68" i="10"/>
  <c r="M69" i="10" s="1"/>
  <c r="L68" i="11"/>
  <c r="L134" i="34"/>
  <c r="E92" i="41"/>
  <c r="E38" i="41"/>
  <c r="L133" i="34"/>
  <c r="M70" i="51"/>
  <c r="N68" i="58"/>
  <c r="N68" i="51"/>
  <c r="F92" i="38"/>
  <c r="F38" i="38"/>
  <c r="H19" i="33"/>
  <c r="H20" i="33" s="1"/>
  <c r="M135" i="34"/>
  <c r="M98" i="34"/>
  <c r="M58" i="34"/>
  <c r="N68" i="12"/>
  <c r="N68" i="11"/>
  <c r="N69" i="2"/>
  <c r="N68" i="10"/>
  <c r="L57" i="34"/>
  <c r="E92" i="39"/>
  <c r="E38" i="39"/>
  <c r="L56" i="34"/>
  <c r="F92" i="39" l="1"/>
  <c r="M56" i="34"/>
  <c r="F38" i="39"/>
  <c r="M57" i="34"/>
  <c r="N69" i="12"/>
  <c r="N69" i="58"/>
  <c r="D38" i="40"/>
  <c r="K96" i="34"/>
  <c r="L69" i="11"/>
  <c r="D92" i="40"/>
  <c r="K97" i="34"/>
  <c r="F20" i="33"/>
  <c r="C92" i="40"/>
  <c r="K69" i="11"/>
  <c r="C38" i="40"/>
  <c r="J96" i="34"/>
  <c r="J97" i="34"/>
  <c r="N96" i="34"/>
  <c r="G38" i="40"/>
  <c r="N97" i="34"/>
  <c r="G92" i="40"/>
  <c r="O69" i="11"/>
  <c r="I20" i="33"/>
  <c r="K19" i="33"/>
  <c r="L69" i="10"/>
  <c r="D92" i="41"/>
  <c r="K133" i="34"/>
  <c r="D38" i="41"/>
  <c r="K134" i="34"/>
  <c r="C92" i="41"/>
  <c r="C38" i="41"/>
  <c r="J134" i="34"/>
  <c r="J133" i="34"/>
  <c r="K69" i="10"/>
  <c r="K69" i="51"/>
  <c r="K70" i="51"/>
  <c r="K71" i="51" s="1"/>
  <c r="N133" i="34"/>
  <c r="G92" i="41"/>
  <c r="O69" i="10"/>
  <c r="G38" i="41"/>
  <c r="N134" i="34"/>
  <c r="L69" i="51"/>
  <c r="L70" i="51"/>
  <c r="M71" i="51" s="1"/>
  <c r="K69" i="58"/>
  <c r="O69" i="51"/>
  <c r="O70" i="51"/>
  <c r="F38" i="41"/>
  <c r="M133" i="34"/>
  <c r="M134" i="34"/>
  <c r="F92" i="41"/>
  <c r="N69" i="10"/>
  <c r="F38" i="40"/>
  <c r="F92" i="40"/>
  <c r="N69" i="11"/>
  <c r="M97" i="34"/>
  <c r="M96" i="34"/>
  <c r="N69" i="51"/>
  <c r="N70" i="51"/>
  <c r="N71" i="51" s="1"/>
  <c r="D92" i="39"/>
  <c r="K56" i="34"/>
  <c r="D38" i="39"/>
  <c r="K57" i="34"/>
  <c r="L69" i="12"/>
  <c r="L69" i="58"/>
  <c r="C38" i="39"/>
  <c r="J57" i="34"/>
  <c r="K69" i="12"/>
  <c r="J56" i="34"/>
  <c r="C92" i="39"/>
  <c r="N56" i="34"/>
  <c r="G92" i="39"/>
  <c r="G38" i="39"/>
  <c r="N57" i="34"/>
  <c r="O69" i="12"/>
  <c r="O69" i="58"/>
  <c r="M69" i="11"/>
  <c r="O71" i="51" l="1"/>
  <c r="L71" i="51"/>
  <c r="J24" i="2" l="1"/>
  <c r="J24" i="58" s="1"/>
  <c r="J25" i="2"/>
  <c r="J25" i="58" s="1"/>
  <c r="J23" i="2"/>
  <c r="J23" i="58" s="1"/>
  <c r="J22" i="2" l="1"/>
  <c r="I46" i="34"/>
  <c r="J31" i="12"/>
  <c r="J22" i="58" l="1"/>
  <c r="I49" i="34"/>
  <c r="I44" i="34"/>
  <c r="I45" i="34"/>
  <c r="J32" i="12"/>
  <c r="N18" i="10" l="1"/>
  <c r="M123" i="34"/>
  <c r="N123" i="34"/>
  <c r="O18" i="10"/>
  <c r="K123" i="34"/>
  <c r="L18" i="10"/>
  <c r="L123" i="34"/>
  <c r="M18" i="10"/>
  <c r="K121" i="34" l="1"/>
  <c r="L61" i="10"/>
  <c r="K127" i="34"/>
  <c r="K128" i="34"/>
  <c r="K122" i="34"/>
  <c r="N122" i="34"/>
  <c r="O19" i="10"/>
  <c r="N121" i="34"/>
  <c r="N128" i="34"/>
  <c r="O61" i="10"/>
  <c r="N127" i="34"/>
  <c r="N19" i="10"/>
  <c r="M19" i="10"/>
  <c r="L127" i="34"/>
  <c r="L122" i="34"/>
  <c r="M61" i="10"/>
  <c r="L128" i="34"/>
  <c r="L121" i="34"/>
  <c r="K18" i="10"/>
  <c r="J123" i="34"/>
  <c r="N61" i="10"/>
  <c r="M128" i="34"/>
  <c r="M127" i="34"/>
  <c r="M121" i="34"/>
  <c r="M122" i="34"/>
  <c r="J18" i="10"/>
  <c r="I123" i="34"/>
  <c r="I121" i="34" l="1"/>
  <c r="I122" i="34"/>
  <c r="I127" i="34"/>
  <c r="I128" i="34"/>
  <c r="J61" i="10"/>
  <c r="J122" i="34"/>
  <c r="K61" i="10"/>
  <c r="J128" i="34"/>
  <c r="K19" i="10"/>
  <c r="J121" i="34"/>
  <c r="J127" i="34"/>
  <c r="N66" i="10"/>
  <c r="F12" i="41"/>
  <c r="F81" i="41" s="1"/>
  <c r="F91" i="41" s="1"/>
  <c r="F93" i="41" s="1"/>
  <c r="F96" i="41" s="1"/>
  <c r="M131" i="34"/>
  <c r="M66" i="10"/>
  <c r="L130" i="34" s="1"/>
  <c r="L131" i="34"/>
  <c r="E12" i="41"/>
  <c r="E81" i="41" s="1"/>
  <c r="E91" i="41" s="1"/>
  <c r="E93" i="41" s="1"/>
  <c r="E96" i="41" s="1"/>
  <c r="N131" i="34"/>
  <c r="O66" i="10"/>
  <c r="N130" i="34" s="1"/>
  <c r="G12" i="41"/>
  <c r="G81" i="41" s="1"/>
  <c r="G91" i="41" s="1"/>
  <c r="G93" i="41" s="1"/>
  <c r="G96" i="41" s="1"/>
  <c r="L19" i="10"/>
  <c r="D12" i="41"/>
  <c r="D81" i="41" s="1"/>
  <c r="D91" i="41" s="1"/>
  <c r="D93" i="41" s="1"/>
  <c r="D96" i="41" s="1"/>
  <c r="L66" i="10"/>
  <c r="K131" i="34"/>
  <c r="C12" i="41" l="1"/>
  <c r="C81" i="41" s="1"/>
  <c r="C91" i="41" s="1"/>
  <c r="C93" i="41" s="1"/>
  <c r="C96" i="41" s="1"/>
  <c r="K66" i="10"/>
  <c r="J131" i="34"/>
  <c r="N137" i="34"/>
  <c r="O70" i="10"/>
  <c r="N136" i="34" s="1"/>
  <c r="O67" i="10"/>
  <c r="N132" i="34"/>
  <c r="M130" i="34"/>
  <c r="M137" i="34"/>
  <c r="M132" i="34"/>
  <c r="N70" i="10"/>
  <c r="M138" i="34" s="1"/>
  <c r="N67" i="10"/>
  <c r="L67" i="10"/>
  <c r="K132" i="34"/>
  <c r="L70" i="10"/>
  <c r="K137" i="34"/>
  <c r="K130" i="34"/>
  <c r="L132" i="34"/>
  <c r="L137" i="34"/>
  <c r="M67" i="10"/>
  <c r="M70" i="10"/>
  <c r="L136" i="34" s="1"/>
  <c r="I131" i="34"/>
  <c r="J66" i="10"/>
  <c r="I130" i="34" s="1"/>
  <c r="M136" i="34" l="1"/>
  <c r="K136" i="34"/>
  <c r="K138" i="34"/>
  <c r="N138" i="34"/>
  <c r="O71" i="10"/>
  <c r="K67" i="10"/>
  <c r="K70" i="10"/>
  <c r="J136" i="34" s="1"/>
  <c r="J132" i="34"/>
  <c r="J137" i="34"/>
  <c r="N71" i="10"/>
  <c r="M71" i="10"/>
  <c r="L138" i="34"/>
  <c r="J70" i="10"/>
  <c r="I137" i="34"/>
  <c r="I132" i="34"/>
  <c r="J130" i="34"/>
  <c r="J138" i="34" l="1"/>
  <c r="K71" i="10"/>
  <c r="L71" i="10"/>
  <c r="I136" i="34"/>
  <c r="I138" i="34"/>
  <c r="L13" i="2" l="1"/>
  <c r="N13" i="2"/>
  <c r="M13" i="2"/>
  <c r="O13" i="2"/>
  <c r="L13" i="58" l="1"/>
  <c r="O13" i="58"/>
  <c r="M13" i="58"/>
  <c r="N13" i="58"/>
  <c r="K13" i="2"/>
  <c r="K13" i="58" l="1"/>
  <c r="K12" i="2" l="1"/>
  <c r="L12" i="2" l="1"/>
  <c r="K12" i="58"/>
  <c r="O12" i="2" l="1"/>
  <c r="M12" i="2"/>
  <c r="L12" i="58"/>
  <c r="N12" i="2" l="1"/>
  <c r="M12" i="58"/>
  <c r="O12" i="58"/>
  <c r="N12" i="58" l="1"/>
  <c r="I79" i="58" l="1"/>
  <c r="H197" i="34" s="1"/>
  <c r="H196" i="34"/>
  <c r="H165" i="34"/>
  <c r="H195" i="34"/>
  <c r="H164" i="34"/>
  <c r="I18" i="10" l="1"/>
  <c r="H121" i="34" l="1"/>
  <c r="H128" i="34"/>
  <c r="I61" i="10"/>
  <c r="I19" i="10"/>
  <c r="H122" i="34"/>
  <c r="H127" i="34"/>
  <c r="J19" i="10"/>
  <c r="H123" i="34"/>
  <c r="I66" i="10" l="1"/>
  <c r="H131" i="34"/>
  <c r="H130" i="34"/>
  <c r="H132" i="34" l="1"/>
  <c r="I67" i="10"/>
  <c r="I70" i="10"/>
  <c r="H137" i="34"/>
  <c r="J67" i="10"/>
  <c r="H136" i="34" l="1"/>
  <c r="H138" i="34"/>
  <c r="I71" i="10"/>
  <c r="J71" i="10"/>
  <c r="L34" i="12" l="1"/>
  <c r="K72" i="34"/>
  <c r="L51" i="12"/>
  <c r="L51" i="2" s="1"/>
  <c r="L41" i="12"/>
  <c r="L16" i="2"/>
  <c r="K79" i="34"/>
  <c r="K70" i="34"/>
  <c r="K71" i="34"/>
  <c r="I15" i="2"/>
  <c r="I15" i="58" s="1"/>
  <c r="I79" i="34" l="1"/>
  <c r="J16" i="2"/>
  <c r="J16" i="58" s="1"/>
  <c r="I212" i="34" s="1"/>
  <c r="J36" i="12"/>
  <c r="O34" i="12"/>
  <c r="N71" i="34"/>
  <c r="N79" i="34"/>
  <c r="O16" i="2"/>
  <c r="N70" i="34"/>
  <c r="O51" i="12"/>
  <c r="O51" i="2" s="1"/>
  <c r="N72" i="34"/>
  <c r="O41" i="12"/>
  <c r="L16" i="58"/>
  <c r="N34" i="12"/>
  <c r="M70" i="34"/>
  <c r="N16" i="2"/>
  <c r="N41" i="12"/>
  <c r="N51" i="12"/>
  <c r="N51" i="2" s="1"/>
  <c r="M72" i="34"/>
  <c r="M71" i="34"/>
  <c r="M79" i="34"/>
  <c r="K68" i="34"/>
  <c r="K69" i="34"/>
  <c r="K34" i="12"/>
  <c r="J70" i="34"/>
  <c r="K16" i="2"/>
  <c r="K51" i="12"/>
  <c r="K51" i="2" s="1"/>
  <c r="J71" i="34"/>
  <c r="K41" i="12"/>
  <c r="J72" i="34"/>
  <c r="J79" i="34"/>
  <c r="M34" i="12"/>
  <c r="L72" i="34"/>
  <c r="L79" i="34"/>
  <c r="L71" i="34"/>
  <c r="M16" i="2"/>
  <c r="M41" i="12"/>
  <c r="L70" i="34"/>
  <c r="M51" i="12"/>
  <c r="M51" i="2" s="1"/>
  <c r="J18" i="11" l="1"/>
  <c r="I83" i="34"/>
  <c r="J69" i="34"/>
  <c r="J68" i="34"/>
  <c r="O16" i="58"/>
  <c r="L69" i="34"/>
  <c r="L68" i="34"/>
  <c r="M68" i="34"/>
  <c r="M69" i="34"/>
  <c r="K206" i="34"/>
  <c r="L51" i="58"/>
  <c r="L41" i="58"/>
  <c r="K212" i="34"/>
  <c r="M16" i="58"/>
  <c r="K16" i="58"/>
  <c r="N16" i="58"/>
  <c r="J36" i="2"/>
  <c r="J36" i="58" s="1"/>
  <c r="J39" i="12"/>
  <c r="I75" i="34"/>
  <c r="N69" i="34"/>
  <c r="N68" i="34"/>
  <c r="J15" i="2"/>
  <c r="J15" i="58" s="1"/>
  <c r="M41" i="58" l="1"/>
  <c r="L206" i="34"/>
  <c r="L212" i="34"/>
  <c r="M51" i="58"/>
  <c r="O51" i="58"/>
  <c r="N212" i="34"/>
  <c r="O41" i="58"/>
  <c r="N206" i="34"/>
  <c r="I78" i="34"/>
  <c r="J39" i="2"/>
  <c r="I77" i="34"/>
  <c r="I76" i="34"/>
  <c r="I71" i="34"/>
  <c r="I72" i="34"/>
  <c r="I70" i="34"/>
  <c r="J41" i="12"/>
  <c r="I68" i="34" s="1"/>
  <c r="I208" i="34"/>
  <c r="J39" i="58"/>
  <c r="I207" i="34"/>
  <c r="N41" i="58"/>
  <c r="N51" i="58"/>
  <c r="M212" i="34"/>
  <c r="M206" i="34"/>
  <c r="J61" i="11"/>
  <c r="J28" i="11"/>
  <c r="I81" i="34"/>
  <c r="I88" i="34"/>
  <c r="I82" i="34"/>
  <c r="K51" i="58"/>
  <c r="K41" i="58"/>
  <c r="J206" i="34"/>
  <c r="J212" i="34"/>
  <c r="K204" i="34"/>
  <c r="K205" i="34"/>
  <c r="I74" i="34"/>
  <c r="K50" i="11"/>
  <c r="I69" i="34" l="1"/>
  <c r="N204" i="34"/>
  <c r="N205" i="34"/>
  <c r="H83" i="34"/>
  <c r="I18" i="11"/>
  <c r="J28" i="2"/>
  <c r="I86" i="34"/>
  <c r="J31" i="11"/>
  <c r="J66" i="11"/>
  <c r="I93" i="34" s="1"/>
  <c r="I94" i="34"/>
  <c r="I211" i="34"/>
  <c r="I206" i="34"/>
  <c r="I210" i="34"/>
  <c r="I209" i="34"/>
  <c r="J41" i="58"/>
  <c r="I204" i="34" s="1"/>
  <c r="J204" i="34"/>
  <c r="J205" i="34"/>
  <c r="M205" i="34"/>
  <c r="M204" i="34"/>
  <c r="L204" i="34"/>
  <c r="L205" i="34"/>
  <c r="L50" i="11"/>
  <c r="O50" i="12" l="1"/>
  <c r="M50" i="12"/>
  <c r="I89" i="34"/>
  <c r="I84" i="34"/>
  <c r="I85" i="34"/>
  <c r="J31" i="2"/>
  <c r="I87" i="34"/>
  <c r="J28" i="58"/>
  <c r="I19" i="34"/>
  <c r="I16" i="2"/>
  <c r="I16" i="58" s="1"/>
  <c r="H72" i="34"/>
  <c r="H71" i="34"/>
  <c r="H79" i="34"/>
  <c r="H70" i="34"/>
  <c r="I41" i="12"/>
  <c r="K50" i="12"/>
  <c r="K50" i="2" s="1"/>
  <c r="K15" i="2"/>
  <c r="I205" i="34"/>
  <c r="I95" i="34"/>
  <c r="J70" i="11"/>
  <c r="I100" i="34"/>
  <c r="N50" i="12"/>
  <c r="H88" i="34"/>
  <c r="I61" i="11"/>
  <c r="I28" i="11"/>
  <c r="I19" i="11"/>
  <c r="H81" i="34"/>
  <c r="H82" i="34"/>
  <c r="J19" i="11"/>
  <c r="I14" i="2"/>
  <c r="I14" i="58" s="1"/>
  <c r="M50" i="11"/>
  <c r="L50" i="12" l="1"/>
  <c r="L50" i="2" s="1"/>
  <c r="L15" i="2"/>
  <c r="H86" i="34"/>
  <c r="I31" i="11"/>
  <c r="I28" i="2"/>
  <c r="I17" i="34"/>
  <c r="I18" i="34"/>
  <c r="I22" i="34"/>
  <c r="I66" i="11"/>
  <c r="H94" i="34"/>
  <c r="J31" i="58"/>
  <c r="I188" i="34"/>
  <c r="K15" i="58"/>
  <c r="K50" i="58" s="1"/>
  <c r="I41" i="58"/>
  <c r="H212" i="34"/>
  <c r="H206" i="34"/>
  <c r="I99" i="34"/>
  <c r="I101" i="34"/>
  <c r="M15" i="2"/>
  <c r="I12" i="2"/>
  <c r="I18" i="12"/>
  <c r="H43" i="34"/>
  <c r="M50" i="2"/>
  <c r="H68" i="34"/>
  <c r="H69" i="34"/>
  <c r="M15" i="58" l="1"/>
  <c r="M50" i="58" s="1"/>
  <c r="I187" i="34"/>
  <c r="I186" i="34"/>
  <c r="I191" i="34"/>
  <c r="H100" i="34"/>
  <c r="I70" i="11"/>
  <c r="H95" i="34"/>
  <c r="I67" i="11"/>
  <c r="J67" i="11"/>
  <c r="I28" i="58"/>
  <c r="H19" i="34"/>
  <c r="H205" i="34"/>
  <c r="H204" i="34"/>
  <c r="H89" i="34"/>
  <c r="I32" i="11"/>
  <c r="H85" i="34"/>
  <c r="H84" i="34"/>
  <c r="I31" i="2"/>
  <c r="H87" i="34"/>
  <c r="J32" i="11"/>
  <c r="N50" i="11"/>
  <c r="N50" i="2" s="1"/>
  <c r="N15" i="2"/>
  <c r="L15" i="58"/>
  <c r="L50" i="58" s="1"/>
  <c r="H41" i="34"/>
  <c r="H42" i="34"/>
  <c r="I18" i="2"/>
  <c r="I19" i="12"/>
  <c r="H48" i="34"/>
  <c r="I61" i="12"/>
  <c r="H47" i="34"/>
  <c r="I12" i="58"/>
  <c r="H16" i="34"/>
  <c r="H93" i="34"/>
  <c r="H99" i="34" l="1"/>
  <c r="H101" i="34"/>
  <c r="I71" i="11"/>
  <c r="J71" i="11"/>
  <c r="K18" i="11"/>
  <c r="J83" i="34"/>
  <c r="H21" i="34"/>
  <c r="H15" i="34"/>
  <c r="H33" i="34"/>
  <c r="H14" i="34"/>
  <c r="I19" i="2"/>
  <c r="H20" i="34"/>
  <c r="N15" i="58"/>
  <c r="N50" i="58" s="1"/>
  <c r="O50" i="11"/>
  <c r="O50" i="2" s="1"/>
  <c r="O15" i="2"/>
  <c r="H18" i="34"/>
  <c r="I32" i="2"/>
  <c r="H17" i="34"/>
  <c r="H22" i="34"/>
  <c r="J32" i="2"/>
  <c r="H188" i="34"/>
  <c r="I31" i="58"/>
  <c r="H185" i="34"/>
  <c r="I18" i="58"/>
  <c r="H54" i="34"/>
  <c r="I66" i="12"/>
  <c r="I61" i="2"/>
  <c r="H13" i="34"/>
  <c r="H35" i="34" l="1"/>
  <c r="H32" i="34"/>
  <c r="H11" i="34"/>
  <c r="H31" i="34"/>
  <c r="H12" i="34"/>
  <c r="I67" i="12"/>
  <c r="I70" i="12"/>
  <c r="H55" i="34"/>
  <c r="H60" i="34"/>
  <c r="I66" i="2"/>
  <c r="I61" i="58"/>
  <c r="H183" i="34"/>
  <c r="I19" i="58"/>
  <c r="I11" i="59"/>
  <c r="I38" i="59" s="1"/>
  <c r="H190" i="34"/>
  <c r="H184" i="34"/>
  <c r="H189" i="34"/>
  <c r="K83" i="34"/>
  <c r="L18" i="11"/>
  <c r="H187" i="34"/>
  <c r="H191" i="34"/>
  <c r="H186" i="34"/>
  <c r="I32" i="58"/>
  <c r="J32" i="58"/>
  <c r="O15" i="58"/>
  <c r="O50" i="58" s="1"/>
  <c r="H53" i="34"/>
  <c r="J81" i="34"/>
  <c r="J88" i="34"/>
  <c r="K19" i="11"/>
  <c r="K61" i="11"/>
  <c r="J82" i="34"/>
  <c r="K28" i="11"/>
  <c r="H59" i="34" l="1"/>
  <c r="H61" i="34"/>
  <c r="I71" i="12"/>
  <c r="I39" i="59"/>
  <c r="H215" i="34"/>
  <c r="L61" i="11"/>
  <c r="L28" i="11"/>
  <c r="K82" i="34"/>
  <c r="K88" i="34"/>
  <c r="K81" i="34"/>
  <c r="L19" i="11"/>
  <c r="M18" i="11"/>
  <c r="L83" i="34"/>
  <c r="J86" i="34"/>
  <c r="K31" i="11"/>
  <c r="K28" i="2"/>
  <c r="H34" i="34"/>
  <c r="H213" i="34"/>
  <c r="H36" i="34"/>
  <c r="H193" i="34"/>
  <c r="I66" i="58"/>
  <c r="H214" i="34"/>
  <c r="I70" i="2"/>
  <c r="H29" i="34"/>
  <c r="I67" i="2"/>
  <c r="H38" i="34"/>
  <c r="C15" i="40"/>
  <c r="J94" i="34"/>
  <c r="K66" i="11"/>
  <c r="C12" i="40"/>
  <c r="C81" i="40" s="1"/>
  <c r="C91" i="40" s="1"/>
  <c r="C93" i="40" s="1"/>
  <c r="C96" i="40" s="1"/>
  <c r="N18" i="11" l="1"/>
  <c r="M83" i="34"/>
  <c r="I70" i="58"/>
  <c r="I71" i="58" s="1"/>
  <c r="H194" i="34"/>
  <c r="I67" i="58"/>
  <c r="H39" i="34"/>
  <c r="H37" i="34"/>
  <c r="L28" i="2"/>
  <c r="K86" i="34"/>
  <c r="L31" i="11"/>
  <c r="D15" i="40"/>
  <c r="K94" i="34"/>
  <c r="D12" i="40"/>
  <c r="D81" i="40" s="1"/>
  <c r="D91" i="40" s="1"/>
  <c r="D93" i="40" s="1"/>
  <c r="D96" i="40" s="1"/>
  <c r="L66" i="11"/>
  <c r="K93" i="34"/>
  <c r="M61" i="11"/>
  <c r="L82" i="34"/>
  <c r="M19" i="11"/>
  <c r="L81" i="34"/>
  <c r="L88" i="34"/>
  <c r="M28" i="11"/>
  <c r="K28" i="58"/>
  <c r="O18" i="11"/>
  <c r="N83" i="34"/>
  <c r="H28" i="34"/>
  <c r="I71" i="2"/>
  <c r="H30" i="34"/>
  <c r="H192" i="34"/>
  <c r="J85" i="34"/>
  <c r="J89" i="34"/>
  <c r="J84" i="34"/>
  <c r="K32" i="11"/>
  <c r="J87" i="34"/>
  <c r="J93" i="34"/>
  <c r="J95" i="34"/>
  <c r="K67" i="11"/>
  <c r="K70" i="11"/>
  <c r="J100" i="34"/>
  <c r="J99" i="34"/>
  <c r="M28" i="2" l="1"/>
  <c r="L86" i="34"/>
  <c r="M31" i="11"/>
  <c r="K85" i="34"/>
  <c r="K84" i="34"/>
  <c r="K89" i="34"/>
  <c r="L32" i="11"/>
  <c r="K87" i="34"/>
  <c r="K71" i="11"/>
  <c r="J101" i="34"/>
  <c r="L28" i="58"/>
  <c r="O28" i="11"/>
  <c r="N81" i="34"/>
  <c r="N82" i="34"/>
  <c r="N88" i="34"/>
  <c r="O61" i="11"/>
  <c r="O19" i="11"/>
  <c r="L67" i="11"/>
  <c r="K95" i="34"/>
  <c r="L70" i="11"/>
  <c r="K100" i="34"/>
  <c r="E12" i="40"/>
  <c r="E81" i="40" s="1"/>
  <c r="E91" i="40" s="1"/>
  <c r="E93" i="40" s="1"/>
  <c r="E96" i="40" s="1"/>
  <c r="E15" i="40"/>
  <c r="M66" i="11"/>
  <c r="L94" i="34"/>
  <c r="N28" i="11"/>
  <c r="M81" i="34"/>
  <c r="N61" i="11"/>
  <c r="M82" i="34"/>
  <c r="N19" i="11"/>
  <c r="M88" i="34"/>
  <c r="L93" i="34" l="1"/>
  <c r="M67" i="11"/>
  <c r="L95" i="34"/>
  <c r="L100" i="34"/>
  <c r="M70" i="11"/>
  <c r="O28" i="2"/>
  <c r="N86" i="34"/>
  <c r="O31" i="11"/>
  <c r="M28" i="58"/>
  <c r="F12" i="40"/>
  <c r="F81" i="40" s="1"/>
  <c r="F91" i="40" s="1"/>
  <c r="F93" i="40" s="1"/>
  <c r="F96" i="40" s="1"/>
  <c r="F15" i="40"/>
  <c r="M94" i="34"/>
  <c r="N66" i="11"/>
  <c r="M93" i="34"/>
  <c r="G15" i="40"/>
  <c r="G12" i="40"/>
  <c r="G81" i="40" s="1"/>
  <c r="G91" i="40" s="1"/>
  <c r="G93" i="40" s="1"/>
  <c r="G96" i="40" s="1"/>
  <c r="N94" i="34"/>
  <c r="O66" i="11"/>
  <c r="N28" i="2"/>
  <c r="M86" i="34"/>
  <c r="N31" i="11"/>
  <c r="L85" i="34"/>
  <c r="M32" i="11"/>
  <c r="L89" i="34"/>
  <c r="L84" i="34"/>
  <c r="L87" i="34"/>
  <c r="K99" i="34"/>
  <c r="L71" i="11"/>
  <c r="K101" i="34"/>
  <c r="N95" i="34" l="1"/>
  <c r="O67" i="11"/>
  <c r="O70" i="11"/>
  <c r="N100" i="34"/>
  <c r="O32" i="11"/>
  <c r="N85" i="34"/>
  <c r="N89" i="34"/>
  <c r="N84" i="34"/>
  <c r="N87" i="34"/>
  <c r="O28" i="58"/>
  <c r="L99" i="34"/>
  <c r="L101" i="34"/>
  <c r="M71" i="11"/>
  <c r="N32" i="11"/>
  <c r="M89" i="34"/>
  <c r="M84" i="34"/>
  <c r="M85" i="34"/>
  <c r="M87" i="34"/>
  <c r="M95" i="34"/>
  <c r="N67" i="11"/>
  <c r="N70" i="11"/>
  <c r="M100" i="34"/>
  <c r="N28" i="58"/>
  <c r="N93" i="34"/>
  <c r="M101" i="34" l="1"/>
  <c r="N71" i="11"/>
  <c r="N99" i="34"/>
  <c r="N101" i="34"/>
  <c r="O71" i="11"/>
  <c r="M99" i="34"/>
  <c r="J14" i="2" l="1"/>
  <c r="J14" i="58" s="1"/>
  <c r="J12" i="2" l="1"/>
  <c r="I43" i="34"/>
  <c r="J18" i="12"/>
  <c r="I42" i="34" l="1"/>
  <c r="J18" i="2"/>
  <c r="J19" i="12"/>
  <c r="I41" i="34"/>
  <c r="I47" i="34"/>
  <c r="J61" i="12"/>
  <c r="I48" i="34"/>
  <c r="J12" i="58"/>
  <c r="I16" i="34"/>
  <c r="J66" i="12" l="1"/>
  <c r="J61" i="2"/>
  <c r="I54" i="34"/>
  <c r="I13" i="34"/>
  <c r="J18" i="58"/>
  <c r="I185" i="34"/>
  <c r="I21" i="34"/>
  <c r="I15" i="34"/>
  <c r="I33" i="34"/>
  <c r="J19" i="2"/>
  <c r="I20" i="34"/>
  <c r="I14" i="34"/>
  <c r="J61" i="58" l="1"/>
  <c r="I190" i="34"/>
  <c r="J11" i="59"/>
  <c r="J38" i="59" s="1"/>
  <c r="J19" i="58"/>
  <c r="I184" i="34"/>
  <c r="I189" i="34"/>
  <c r="I183" i="34"/>
  <c r="I35" i="34"/>
  <c r="I32" i="34"/>
  <c r="I31" i="34"/>
  <c r="I12" i="34"/>
  <c r="I11" i="34"/>
  <c r="I34" i="34"/>
  <c r="I53" i="34"/>
  <c r="J66" i="2"/>
  <c r="I60" i="34"/>
  <c r="J70" i="12"/>
  <c r="J67" i="12"/>
  <c r="I55" i="34"/>
  <c r="I59" i="34" l="1"/>
  <c r="J71" i="12"/>
  <c r="I61" i="34"/>
  <c r="I29" i="34"/>
  <c r="I38" i="34"/>
  <c r="J67" i="2"/>
  <c r="J70" i="2"/>
  <c r="K7" i="33"/>
  <c r="Q39" i="59"/>
  <c r="I215" i="34"/>
  <c r="J39" i="59"/>
  <c r="I193" i="34"/>
  <c r="I36" i="34"/>
  <c r="I213" i="34"/>
  <c r="I214" i="34"/>
  <c r="J66" i="58"/>
  <c r="I37" i="34" s="1"/>
  <c r="K9" i="33" l="1"/>
  <c r="D17" i="33"/>
  <c r="D21" i="33" s="1"/>
  <c r="D23" i="33" s="1"/>
  <c r="I28" i="34"/>
  <c r="J71" i="2"/>
  <c r="I30" i="34"/>
  <c r="I192" i="34"/>
  <c r="J70" i="58"/>
  <c r="J71" i="58" s="1"/>
  <c r="J67" i="58"/>
  <c r="I39" i="34"/>
  <c r="I194" i="34"/>
  <c r="K14" i="2" l="1"/>
  <c r="J43" i="34"/>
  <c r="K18" i="12"/>
  <c r="K24" i="12" l="1"/>
  <c r="K25" i="12"/>
  <c r="K18" i="2"/>
  <c r="K22" i="12"/>
  <c r="K61" i="12"/>
  <c r="J41" i="34"/>
  <c r="K19" i="12"/>
  <c r="J48" i="34"/>
  <c r="K23" i="12"/>
  <c r="J42" i="34"/>
  <c r="K14" i="58"/>
  <c r="J16" i="34"/>
  <c r="L14" i="2"/>
  <c r="K43" i="34"/>
  <c r="L18" i="12"/>
  <c r="J185" i="34" l="1"/>
  <c r="K18" i="58"/>
  <c r="K61" i="2"/>
  <c r="C12" i="39"/>
  <c r="J13" i="34"/>
  <c r="C15" i="39"/>
  <c r="C15" i="38" s="1"/>
  <c r="K66" i="12"/>
  <c r="C33" i="39"/>
  <c r="C33" i="38" s="1"/>
  <c r="J54" i="34"/>
  <c r="J46" i="34"/>
  <c r="K31" i="12"/>
  <c r="K22" i="2"/>
  <c r="J33" i="34"/>
  <c r="J14" i="34"/>
  <c r="K19" i="2"/>
  <c r="J21" i="34"/>
  <c r="J15" i="34"/>
  <c r="L19" i="12"/>
  <c r="L61" i="12"/>
  <c r="L18" i="2"/>
  <c r="K42" i="34"/>
  <c r="L24" i="12"/>
  <c r="K41" i="34"/>
  <c r="L22" i="12"/>
  <c r="K48" i="34"/>
  <c r="L25" i="12"/>
  <c r="L23" i="12"/>
  <c r="K25" i="2"/>
  <c r="M14" i="2"/>
  <c r="M18" i="12"/>
  <c r="L43" i="34"/>
  <c r="K23" i="2"/>
  <c r="K24" i="2"/>
  <c r="L14" i="58"/>
  <c r="K16" i="34"/>
  <c r="L25" i="2" l="1"/>
  <c r="C81" i="39"/>
  <c r="C12" i="38"/>
  <c r="M22" i="12"/>
  <c r="M61" i="12"/>
  <c r="M18" i="2"/>
  <c r="L42" i="34"/>
  <c r="M25" i="12"/>
  <c r="M19" i="12"/>
  <c r="L41" i="34"/>
  <c r="M24" i="12"/>
  <c r="L48" i="34"/>
  <c r="M23" i="12"/>
  <c r="J19" i="34"/>
  <c r="K22" i="58"/>
  <c r="J12" i="34"/>
  <c r="J35" i="34"/>
  <c r="E16" i="33"/>
  <c r="J32" i="34"/>
  <c r="J31" i="34"/>
  <c r="J11" i="34"/>
  <c r="K185" i="34"/>
  <c r="L18" i="58"/>
  <c r="M14" i="58"/>
  <c r="L16" i="34"/>
  <c r="L31" i="12"/>
  <c r="L22" i="2"/>
  <c r="K46" i="34"/>
  <c r="J45" i="34"/>
  <c r="K32" i="12"/>
  <c r="J49" i="34"/>
  <c r="J44" i="34"/>
  <c r="K31" i="2"/>
  <c r="J47" i="34"/>
  <c r="J183" i="34"/>
  <c r="J190" i="34"/>
  <c r="K11" i="59"/>
  <c r="K38" i="59" s="1"/>
  <c r="K61" i="58"/>
  <c r="J184" i="34"/>
  <c r="K19" i="58"/>
  <c r="K24" i="58"/>
  <c r="K25" i="58"/>
  <c r="L24" i="2"/>
  <c r="J53" i="34"/>
  <c r="J60" i="34"/>
  <c r="J55" i="34"/>
  <c r="K70" i="12"/>
  <c r="K66" i="2"/>
  <c r="K67" i="12"/>
  <c r="K23" i="58"/>
  <c r="L19" i="2"/>
  <c r="K15" i="34"/>
  <c r="K21" i="34"/>
  <c r="K14" i="34"/>
  <c r="K33" i="34"/>
  <c r="N14" i="2"/>
  <c r="M43" i="34"/>
  <c r="N18" i="12"/>
  <c r="L23" i="2"/>
  <c r="K54" i="34"/>
  <c r="L66" i="12"/>
  <c r="D33" i="39"/>
  <c r="D33" i="38" s="1"/>
  <c r="K13" i="34"/>
  <c r="D15" i="39"/>
  <c r="D15" i="38" s="1"/>
  <c r="L61" i="2"/>
  <c r="D12" i="39"/>
  <c r="K35" i="34" l="1"/>
  <c r="K12" i="34"/>
  <c r="K11" i="34"/>
  <c r="F16" i="33"/>
  <c r="K31" i="34"/>
  <c r="K32" i="34"/>
  <c r="N23" i="12"/>
  <c r="M48" i="34"/>
  <c r="N18" i="2"/>
  <c r="N19" i="12"/>
  <c r="N25" i="12"/>
  <c r="N24" i="12"/>
  <c r="M41" i="34"/>
  <c r="N22" i="12"/>
  <c r="N61" i="12"/>
  <c r="M42" i="34"/>
  <c r="J59" i="34"/>
  <c r="K71" i="12"/>
  <c r="J61" i="34"/>
  <c r="M25" i="2"/>
  <c r="L22" i="58"/>
  <c r="K19" i="34"/>
  <c r="N14" i="58"/>
  <c r="M16" i="34"/>
  <c r="K45" i="34"/>
  <c r="K49" i="34"/>
  <c r="L32" i="12"/>
  <c r="K44" i="34"/>
  <c r="L31" i="2"/>
  <c r="K47" i="34"/>
  <c r="L33" i="34"/>
  <c r="L21" i="34"/>
  <c r="M19" i="2"/>
  <c r="L15" i="34"/>
  <c r="L14" i="34"/>
  <c r="O14" i="2"/>
  <c r="N43" i="34"/>
  <c r="O18" i="12"/>
  <c r="K32" i="2"/>
  <c r="J18" i="34"/>
  <c r="J22" i="34"/>
  <c r="J17" i="34"/>
  <c r="J20" i="34"/>
  <c r="M23" i="2"/>
  <c r="M66" i="12"/>
  <c r="E15" i="39"/>
  <c r="E15" i="38" s="1"/>
  <c r="E33" i="39"/>
  <c r="E33" i="38" s="1"/>
  <c r="L54" i="34"/>
  <c r="L13" i="34"/>
  <c r="M61" i="2"/>
  <c r="E12" i="39"/>
  <c r="C91" i="39"/>
  <c r="C81" i="38"/>
  <c r="K53" i="34"/>
  <c r="K55" i="34"/>
  <c r="L67" i="12"/>
  <c r="L70" i="12"/>
  <c r="K60" i="34"/>
  <c r="L66" i="2"/>
  <c r="M31" i="12"/>
  <c r="M22" i="2"/>
  <c r="L46" i="34"/>
  <c r="M18" i="58"/>
  <c r="L185" i="34"/>
  <c r="M24" i="2"/>
  <c r="L23" i="58"/>
  <c r="L24" i="58"/>
  <c r="K66" i="58"/>
  <c r="J37" i="34" s="1"/>
  <c r="J213" i="34"/>
  <c r="J36" i="34"/>
  <c r="J214" i="34"/>
  <c r="J193" i="34"/>
  <c r="L25" i="58"/>
  <c r="D12" i="38"/>
  <c r="D81" i="39"/>
  <c r="J38" i="34"/>
  <c r="J29" i="34"/>
  <c r="K70" i="2"/>
  <c r="J28" i="34" s="1"/>
  <c r="K67" i="2"/>
  <c r="E17" i="33"/>
  <c r="J215" i="34"/>
  <c r="K39" i="59"/>
  <c r="K190" i="34"/>
  <c r="K184" i="34"/>
  <c r="L61" i="58"/>
  <c r="L11" i="59"/>
  <c r="L38" i="59" s="1"/>
  <c r="L39" i="59" s="1"/>
  <c r="K183" i="34"/>
  <c r="L19" i="58"/>
  <c r="J34" i="34"/>
  <c r="K31" i="58"/>
  <c r="J188" i="34"/>
  <c r="D81" i="38" l="1"/>
  <c r="D91" i="39"/>
  <c r="K59" i="34"/>
  <c r="L71" i="12"/>
  <c r="K61" i="34"/>
  <c r="L53" i="34"/>
  <c r="L55" i="34"/>
  <c r="L60" i="34"/>
  <c r="M66" i="2"/>
  <c r="M70" i="12"/>
  <c r="M67" i="12"/>
  <c r="O14" i="58"/>
  <c r="N16" i="34"/>
  <c r="M25" i="58"/>
  <c r="M46" i="34"/>
  <c r="N22" i="2"/>
  <c r="N31" i="12"/>
  <c r="K215" i="34"/>
  <c r="C91" i="38"/>
  <c r="C93" i="38" s="1"/>
  <c r="C96" i="38" s="1"/>
  <c r="C93" i="39"/>
  <c r="C96" i="39" s="1"/>
  <c r="M23" i="58"/>
  <c r="K188" i="34"/>
  <c r="L31" i="58"/>
  <c r="K34" i="34"/>
  <c r="K214" i="34"/>
  <c r="L66" i="58"/>
  <c r="K37" i="34" s="1"/>
  <c r="K193" i="34"/>
  <c r="K36" i="34"/>
  <c r="K213" i="34"/>
  <c r="E18" i="33"/>
  <c r="E21" i="33"/>
  <c r="J192" i="34"/>
  <c r="J194" i="34"/>
  <c r="K67" i="58"/>
  <c r="K70" i="58"/>
  <c r="K71" i="58" s="1"/>
  <c r="J39" i="34"/>
  <c r="M24" i="58"/>
  <c r="E81" i="39"/>
  <c r="E12" i="38"/>
  <c r="N18" i="58"/>
  <c r="M185" i="34"/>
  <c r="N24" i="2"/>
  <c r="L19" i="34"/>
  <c r="M22" i="58"/>
  <c r="L32" i="34"/>
  <c r="G16" i="33"/>
  <c r="L12" i="34"/>
  <c r="L31" i="34"/>
  <c r="L11" i="34"/>
  <c r="L35" i="34"/>
  <c r="N25" i="2"/>
  <c r="K32" i="58"/>
  <c r="J186" i="34"/>
  <c r="J187" i="34"/>
  <c r="J191" i="34"/>
  <c r="J189" i="34"/>
  <c r="J30" i="34"/>
  <c r="K71" i="2"/>
  <c r="M32" i="12"/>
  <c r="M31" i="2"/>
  <c r="L44" i="34"/>
  <c r="L49" i="34"/>
  <c r="L45" i="34"/>
  <c r="L47" i="34"/>
  <c r="L183" i="34"/>
  <c r="L184" i="34"/>
  <c r="M61" i="58"/>
  <c r="M19" i="58"/>
  <c r="M11" i="59"/>
  <c r="M38" i="59" s="1"/>
  <c r="M39" i="59" s="1"/>
  <c r="L190" i="34"/>
  <c r="M33" i="34"/>
  <c r="M15" i="34"/>
  <c r="M14" i="34"/>
  <c r="N19" i="2"/>
  <c r="M21" i="34"/>
  <c r="F17" i="33"/>
  <c r="L70" i="2"/>
  <c r="K29" i="34"/>
  <c r="K38" i="34"/>
  <c r="L67" i="2"/>
  <c r="N41" i="34"/>
  <c r="N42" i="34"/>
  <c r="O18" i="2"/>
  <c r="O25" i="12"/>
  <c r="O61" i="12"/>
  <c r="O19" i="12"/>
  <c r="O24" i="12"/>
  <c r="O22" i="12"/>
  <c r="N48" i="34"/>
  <c r="O23" i="12"/>
  <c r="K22" i="34"/>
  <c r="K17" i="34"/>
  <c r="K18" i="34"/>
  <c r="L32" i="2"/>
  <c r="K20" i="34"/>
  <c r="F33" i="39"/>
  <c r="F33" i="38" s="1"/>
  <c r="N66" i="12"/>
  <c r="N61" i="2"/>
  <c r="F12" i="39"/>
  <c r="F15" i="39"/>
  <c r="F15" i="38" s="1"/>
  <c r="M13" i="34"/>
  <c r="M54" i="34"/>
  <c r="N23" i="2"/>
  <c r="O24" i="2" l="1"/>
  <c r="L34" i="34"/>
  <c r="L214" i="34"/>
  <c r="L213" i="34"/>
  <c r="L193" i="34"/>
  <c r="M66" i="58"/>
  <c r="L37" i="34" s="1"/>
  <c r="L36" i="34"/>
  <c r="L18" i="34"/>
  <c r="L22" i="34"/>
  <c r="L17" i="34"/>
  <c r="M32" i="2"/>
  <c r="L20" i="34"/>
  <c r="N25" i="58"/>
  <c r="F12" i="38"/>
  <c r="F81" i="39"/>
  <c r="L188" i="34"/>
  <c r="M31" i="58"/>
  <c r="M190" i="34"/>
  <c r="M183" i="34"/>
  <c r="N61" i="58"/>
  <c r="M184" i="34"/>
  <c r="N11" i="59"/>
  <c r="N38" i="59" s="1"/>
  <c r="N39" i="59" s="1"/>
  <c r="N19" i="58"/>
  <c r="K191" i="34"/>
  <c r="K186" i="34"/>
  <c r="K187" i="34"/>
  <c r="L32" i="58"/>
  <c r="K189" i="34"/>
  <c r="M35" i="34"/>
  <c r="M32" i="34"/>
  <c r="M11" i="34"/>
  <c r="M12" i="34"/>
  <c r="H16" i="33"/>
  <c r="M31" i="34"/>
  <c r="N54" i="34"/>
  <c r="G12" i="39"/>
  <c r="G33" i="39"/>
  <c r="G33" i="38" s="1"/>
  <c r="N13" i="34"/>
  <c r="O66" i="12"/>
  <c r="G15" i="39"/>
  <c r="G15" i="38" s="1"/>
  <c r="O61" i="2"/>
  <c r="K30" i="34"/>
  <c r="L71" i="2"/>
  <c r="K194" i="34"/>
  <c r="L67" i="58"/>
  <c r="L70" i="58"/>
  <c r="L71" i="58" s="1"/>
  <c r="K39" i="34"/>
  <c r="M53" i="34"/>
  <c r="M55" i="34"/>
  <c r="M60" i="34"/>
  <c r="N70" i="12"/>
  <c r="N66" i="2"/>
  <c r="N67" i="12"/>
  <c r="M59" i="34"/>
  <c r="O25" i="2"/>
  <c r="F21" i="33"/>
  <c r="F18" i="33"/>
  <c r="N23" i="58"/>
  <c r="N15" i="34"/>
  <c r="O19" i="2"/>
  <c r="N33" i="34"/>
  <c r="N14" i="34"/>
  <c r="P19" i="2"/>
  <c r="N21" i="34"/>
  <c r="E22" i="33"/>
  <c r="E23" i="33"/>
  <c r="E24" i="33" s="1"/>
  <c r="O18" i="58"/>
  <c r="N185" i="34"/>
  <c r="O23" i="2"/>
  <c r="E81" i="38"/>
  <c r="E91" i="39"/>
  <c r="M49" i="34"/>
  <c r="M45" i="34"/>
  <c r="N31" i="2"/>
  <c r="M44" i="34"/>
  <c r="N32" i="12"/>
  <c r="M47" i="34"/>
  <c r="K28" i="34"/>
  <c r="L215" i="34"/>
  <c r="N24" i="58"/>
  <c r="K192" i="34"/>
  <c r="M19" i="34"/>
  <c r="N22" i="58"/>
  <c r="L59" i="34"/>
  <c r="L61" i="34"/>
  <c r="M71" i="12"/>
  <c r="D93" i="39"/>
  <c r="D96" i="39" s="1"/>
  <c r="D91" i="38"/>
  <c r="D93" i="38" s="1"/>
  <c r="D96" i="38" s="1"/>
  <c r="O31" i="12"/>
  <c r="N46" i="34"/>
  <c r="O22" i="2"/>
  <c r="M70" i="2"/>
  <c r="M67" i="2"/>
  <c r="G17" i="33"/>
  <c r="L38" i="34"/>
  <c r="L29" i="34"/>
  <c r="E93" i="39" l="1"/>
  <c r="E96" i="39" s="1"/>
  <c r="E91" i="38"/>
  <c r="E93" i="38" s="1"/>
  <c r="E96" i="38" s="1"/>
  <c r="G21" i="33"/>
  <c r="G18" i="33"/>
  <c r="O22" i="58"/>
  <c r="N19" i="34"/>
  <c r="M22" i="34"/>
  <c r="M17" i="34"/>
  <c r="N32" i="2"/>
  <c r="M18" i="34"/>
  <c r="M20" i="34"/>
  <c r="F23" i="33"/>
  <c r="F24" i="33" s="1"/>
  <c r="F22" i="33"/>
  <c r="N35" i="34"/>
  <c r="N12" i="34"/>
  <c r="N11" i="34"/>
  <c r="N32" i="34"/>
  <c r="N31" i="34"/>
  <c r="I16" i="33"/>
  <c r="L187" i="34"/>
  <c r="L186" i="34"/>
  <c r="M32" i="58"/>
  <c r="L191" i="34"/>
  <c r="L189" i="34"/>
  <c r="L192" i="34"/>
  <c r="M67" i="58"/>
  <c r="L39" i="34"/>
  <c r="L194" i="34"/>
  <c r="M70" i="58"/>
  <c r="M71" i="58" s="1"/>
  <c r="N31" i="58"/>
  <c r="M188" i="34"/>
  <c r="O25" i="58"/>
  <c r="M71" i="2"/>
  <c r="L30" i="34"/>
  <c r="O32" i="12"/>
  <c r="N49" i="34"/>
  <c r="N45" i="34"/>
  <c r="N44" i="34"/>
  <c r="O31" i="2"/>
  <c r="N47" i="34"/>
  <c r="N53" i="34"/>
  <c r="O70" i="12"/>
  <c r="N55" i="34"/>
  <c r="O67" i="12"/>
  <c r="O66" i="2"/>
  <c r="N60" i="34"/>
  <c r="O23" i="58"/>
  <c r="M215" i="34"/>
  <c r="F81" i="38"/>
  <c r="F91" i="39"/>
  <c r="L28" i="34"/>
  <c r="M29" i="34"/>
  <c r="N70" i="2"/>
  <c r="M38" i="34"/>
  <c r="H17" i="33"/>
  <c r="N67" i="2"/>
  <c r="G12" i="38"/>
  <c r="G81" i="39"/>
  <c r="M34" i="34"/>
  <c r="M214" i="34"/>
  <c r="M193" i="34"/>
  <c r="M36" i="34"/>
  <c r="N66" i="58"/>
  <c r="M37" i="34" s="1"/>
  <c r="M213" i="34"/>
  <c r="O24" i="58"/>
  <c r="N183" i="34"/>
  <c r="O19" i="58"/>
  <c r="O61" i="58"/>
  <c r="N184" i="34"/>
  <c r="O11" i="59"/>
  <c r="O38" i="59" s="1"/>
  <c r="N215" i="34" s="1"/>
  <c r="N190" i="34"/>
  <c r="M61" i="34"/>
  <c r="N71" i="12"/>
  <c r="P32" i="2" l="1"/>
  <c r="N22" i="34"/>
  <c r="O32" i="2"/>
  <c r="N18" i="34"/>
  <c r="N17" i="34"/>
  <c r="N20" i="34"/>
  <c r="N71" i="2"/>
  <c r="M30" i="34"/>
  <c r="F91" i="38"/>
  <c r="F93" i="38" s="1"/>
  <c r="F96" i="38" s="1"/>
  <c r="F93" i="39"/>
  <c r="F96" i="39" s="1"/>
  <c r="G91" i="39"/>
  <c r="G81" i="38"/>
  <c r="N29" i="34"/>
  <c r="N38" i="34"/>
  <c r="O67" i="2"/>
  <c r="O70" i="2"/>
  <c r="N28" i="34" s="1"/>
  <c r="I17" i="33"/>
  <c r="O39" i="59"/>
  <c r="N188" i="34"/>
  <c r="O31" i="58"/>
  <c r="N34" i="34"/>
  <c r="N213" i="34"/>
  <c r="N193" i="34"/>
  <c r="N36" i="34"/>
  <c r="O66" i="58"/>
  <c r="N192" i="34" s="1"/>
  <c r="N214" i="34"/>
  <c r="M192" i="34"/>
  <c r="M39" i="34"/>
  <c r="N70" i="58"/>
  <c r="N71" i="58" s="1"/>
  <c r="N67" i="58"/>
  <c r="M194" i="34"/>
  <c r="M28" i="34"/>
  <c r="N59" i="34"/>
  <c r="N61" i="34"/>
  <c r="O71" i="12"/>
  <c r="M187" i="34"/>
  <c r="N32" i="58"/>
  <c r="M186" i="34"/>
  <c r="M191" i="34"/>
  <c r="M189" i="34"/>
  <c r="H18" i="33"/>
  <c r="H21" i="33"/>
  <c r="G23" i="33"/>
  <c r="G24" i="33" s="1"/>
  <c r="G22" i="33"/>
  <c r="H22" i="33" l="1"/>
  <c r="H23" i="33"/>
  <c r="H24" i="33" s="1"/>
  <c r="N191" i="34"/>
  <c r="N187" i="34"/>
  <c r="O32" i="58"/>
  <c r="N186" i="34"/>
  <c r="N189" i="34"/>
  <c r="N37" i="34"/>
  <c r="N39" i="34"/>
  <c r="O70" i="58"/>
  <c r="O71" i="58" s="1"/>
  <c r="N194" i="34"/>
  <c r="O67" i="58"/>
  <c r="G93" i="39"/>
  <c r="G96" i="39" s="1"/>
  <c r="G91" i="38"/>
  <c r="G93" i="38" s="1"/>
  <c r="G96" i="38" s="1"/>
  <c r="I18" i="33"/>
  <c r="K17" i="33"/>
  <c r="I21" i="33"/>
  <c r="O71" i="2"/>
  <c r="N30" i="34"/>
  <c r="I22" i="33" l="1"/>
  <c r="K21" i="33"/>
  <c r="I23" i="33"/>
  <c r="I24" i="33" l="1"/>
  <c r="K23" i="33"/>
</calcChain>
</file>

<file path=xl/sharedStrings.xml><?xml version="1.0" encoding="utf-8"?>
<sst xmlns="http://schemas.openxmlformats.org/spreadsheetml/2006/main" count="1899" uniqueCount="489">
  <si>
    <t>Table 1 - Total Costs and Unit Costs</t>
  </si>
  <si>
    <t>Cost details</t>
  </si>
  <si>
    <t>1.     Detail by nature (in nominal terms)</t>
  </si>
  <si>
    <t>1.1   Staff</t>
  </si>
  <si>
    <t>1.3   Depreciation</t>
  </si>
  <si>
    <t>1.4   Cost of capital</t>
  </si>
  <si>
    <t>1.5   Exceptional items</t>
  </si>
  <si>
    <t>1.6   Total costs</t>
  </si>
  <si>
    <t>Total          % n/n-1</t>
  </si>
  <si>
    <t>2.     Detail by service (in nominal terms)</t>
  </si>
  <si>
    <t>2.1   Air Traffic Management</t>
  </si>
  <si>
    <t>2.5   Search and rescue</t>
  </si>
  <si>
    <t>2.8   Supervision costs</t>
  </si>
  <si>
    <t>2.10 Total costs</t>
  </si>
  <si>
    <t>3.   Complementary information (in nominal terms)</t>
  </si>
  <si>
    <t>Average asset base</t>
  </si>
  <si>
    <t>Cost of capital %</t>
  </si>
  <si>
    <t>4.  Total costs after deduction of costs for services to exempted flights (in nominal terms)</t>
  </si>
  <si>
    <t>4.1  Costs for exempted VFR flights</t>
  </si>
  <si>
    <t xml:space="preserve">4.2  Total determined/actual costs </t>
  </si>
  <si>
    <t>5.  Cost-efficiency KPI - Determined/Actual Unit Cost (in real terms)</t>
  </si>
  <si>
    <t>5.4 Total Service Units</t>
  </si>
  <si>
    <t>3.1  Net book val. fixed assets</t>
  </si>
  <si>
    <t>3.2  Adjustments total assets</t>
  </si>
  <si>
    <t>3.3  Net current assets</t>
  </si>
  <si>
    <t>3.4  Total asset base</t>
  </si>
  <si>
    <t>3.5  Cost of capital pre tax rate</t>
  </si>
  <si>
    <t>3.6  Return on equity</t>
  </si>
  <si>
    <t>3.7  Average interest on debts</t>
  </si>
  <si>
    <t>1.2   Other operating costs</t>
  </si>
  <si>
    <t>2.2   Communication</t>
  </si>
  <si>
    <t>2.3   Navigation</t>
  </si>
  <si>
    <t>2.4   Surveillance</t>
  </si>
  <si>
    <t>2.6   Aeronautical Information</t>
  </si>
  <si>
    <t>2.7   Meteorological services</t>
  </si>
  <si>
    <t>2.9   Other State costs</t>
  </si>
  <si>
    <t>Costs of common projects</t>
  </si>
  <si>
    <t>3.14 Exchange rate (if applicable)</t>
  </si>
  <si>
    <t>5.1  Inflation  %</t>
  </si>
  <si>
    <t>5.2  Inflation index (1)</t>
  </si>
  <si>
    <t>5.3  Total costs real terms (2)</t>
  </si>
  <si>
    <t>5.5 Unit cost in real terms prices (3)</t>
  </si>
  <si>
    <t xml:space="preserve">         of which, pension costs</t>
  </si>
  <si>
    <t>Actual costs - Reference Period</t>
  </si>
  <si>
    <t>3.13 Eurocontrol costs (Euro)</t>
  </si>
  <si>
    <t>3.15 Eurocontrol costs (national currency)</t>
  </si>
  <si>
    <t>3.8  Share of financing through equity</t>
  </si>
  <si>
    <t>3.9  Common projects</t>
  </si>
  <si>
    <t xml:space="preserve">Costs of new and existing investments </t>
  </si>
  <si>
    <t>3.10  Depreciation</t>
  </si>
  <si>
    <t xml:space="preserve">3.11  Cost of capital </t>
  </si>
  <si>
    <t xml:space="preserve">3.12  Cost of leasing </t>
  </si>
  <si>
    <t>Actual costs - Reference Period 3</t>
  </si>
  <si>
    <t>2020 D</t>
  </si>
  <si>
    <t>2021 D</t>
  </si>
  <si>
    <t>2022 D</t>
  </si>
  <si>
    <t>2023 D</t>
  </si>
  <si>
    <t>2024 D</t>
  </si>
  <si>
    <t>RP3 Performance Plan (determined 2020-2024)</t>
  </si>
  <si>
    <t>YoY variation</t>
  </si>
  <si>
    <t>All Entities</t>
  </si>
  <si>
    <t>Legend for the Check sheet</t>
  </si>
  <si>
    <t>Cells highlighted in green indicate that the items checked are equal and different to 0</t>
  </si>
  <si>
    <t>Cells highlighted in pale yellow indicate that the items entering the check are blank or 0</t>
  </si>
  <si>
    <t>Cells highlighted in red indicate that the items checked are not equal</t>
  </si>
  <si>
    <t>Cells highlighted in pale yellow indicate that one of the items entering the check is blank or 0</t>
  </si>
  <si>
    <t>#DIV/0</t>
  </si>
  <si>
    <t>Cells highlighted in orange indicate formulae that resulted in error</t>
  </si>
  <si>
    <t>N/A</t>
  </si>
  <si>
    <t>Cells highlighted in white with grey "N/A" indicate that the check is not applicable for the given combination of year and/or RP</t>
  </si>
  <si>
    <t>Rounding 
(dec. plcs)</t>
  </si>
  <si>
    <t>#</t>
  </si>
  <si>
    <t>Item</t>
  </si>
  <si>
    <t xml:space="preserve"> #001</t>
  </si>
  <si>
    <t>4.2</t>
  </si>
  <si>
    <t>Check that values in Table 1 Consolidated are sums of the same items across all the entities (in '000 NC)</t>
  </si>
  <si>
    <t>Total determined/actual costs (in '000 NC)</t>
  </si>
  <si>
    <t>Sum of Total determined/actual costs for all entities (in '000 NC)</t>
  </si>
  <si>
    <t xml:space="preserve"> #002</t>
  </si>
  <si>
    <t>1.6</t>
  </si>
  <si>
    <t>Check the sum of costs by nature (in '000 NC)</t>
  </si>
  <si>
    <t>Total costs by nature (in '000 NC)</t>
  </si>
  <si>
    <t>Sum of items 1.1 to 1.5 (in '000 NC)</t>
  </si>
  <si>
    <t xml:space="preserve"> #003</t>
  </si>
  <si>
    <t>2.10</t>
  </si>
  <si>
    <t>Check the sum of costs by service (in '000 NC)</t>
  </si>
  <si>
    <t>Total costs by service (in '000 NC)</t>
  </si>
  <si>
    <t>Sum of items 2.1 to 2.9 (in '000 NC)</t>
  </si>
  <si>
    <t xml:space="preserve"> #004</t>
  </si>
  <si>
    <t>Check that total costs by nature equals total costs by service (in '000 NC)</t>
  </si>
  <si>
    <t xml:space="preserve"> #009</t>
  </si>
  <si>
    <t>5.2</t>
  </si>
  <si>
    <t>Calculated price index</t>
  </si>
  <si>
    <t>Price Index</t>
  </si>
  <si>
    <t>5.3</t>
  </si>
  <si>
    <t>Total determined/actual costs after deduction of costs for exempted VFR flights / price index (in '000 NC)</t>
  </si>
  <si>
    <t>Total costs real terms (in '000 NC)</t>
  </si>
  <si>
    <t xml:space="preserve"> #017b</t>
  </si>
  <si>
    <t>5.5</t>
  </si>
  <si>
    <t>Total costs real terms / Total service units</t>
  </si>
  <si>
    <t>Unit Cost</t>
  </si>
  <si>
    <t>#063</t>
  </si>
  <si>
    <t>Check total costs after deduction of costs for exempted VFR</t>
  </si>
  <si>
    <t>Total determined/actual costs(in '000 NC)</t>
  </si>
  <si>
    <t>Total costs by service deducted by Costs for exempted VFR flights (in '000 NC)</t>
  </si>
  <si>
    <t>2.1</t>
  </si>
  <si>
    <t xml:space="preserve"> #016</t>
  </si>
  <si>
    <t>5.4</t>
  </si>
  <si>
    <t>Check that Service Units are the same for all entities (in '000)</t>
  </si>
  <si>
    <t>Total Service Units (Consolidated)</t>
  </si>
  <si>
    <t xml:space="preserve"> #006</t>
  </si>
  <si>
    <t>5.1</t>
  </si>
  <si>
    <t>Check that inflation rate for the entity is the same as at Charging Zone level (in %)</t>
  </si>
  <si>
    <t>Inflation rate (%) (Consolidated)</t>
  </si>
  <si>
    <t xml:space="preserve"> #006b</t>
  </si>
  <si>
    <t>Check that inflation index for the entity is the same as at Charging Zone level (in %)</t>
  </si>
  <si>
    <t>Price Index (Consolidated)</t>
  </si>
  <si>
    <t xml:space="preserve"> #019</t>
  </si>
  <si>
    <t>3.5</t>
  </si>
  <si>
    <t>Check calculation of cost of capital pre-tax rate</t>
  </si>
  <si>
    <t>Cost of capital pre tax rate (%)</t>
  </si>
  <si>
    <t>Cost of capital / total asset base (%)</t>
  </si>
  <si>
    <t xml:space="preserve"> #020</t>
  </si>
  <si>
    <t>Proportion of financing through equity is (in %):</t>
  </si>
  <si>
    <t xml:space="preserve"> #018</t>
  </si>
  <si>
    <t>3.4</t>
  </si>
  <si>
    <t>Check total asset base (in '000 NC)</t>
  </si>
  <si>
    <t>Sum of assets (in '000 NC)</t>
  </si>
  <si>
    <t>Total asset base (in '000 NC)</t>
  </si>
  <si>
    <t>#065</t>
  </si>
  <si>
    <t>Check that no cost of capital is calculated if no asset base is reported</t>
  </si>
  <si>
    <t>Cost of capital (in '000 NC)</t>
  </si>
  <si>
    <t xml:space="preserve">Check the sum of costs by nature (in '000 NC) </t>
  </si>
  <si>
    <t>Total Service Units (NSA)</t>
  </si>
  <si>
    <t>INFORMATION ON COSTS AND UNIT COSTS - TABLE 1</t>
  </si>
  <si>
    <t>Determined</t>
  </si>
  <si>
    <t>Actual</t>
  </si>
  <si>
    <t>Check calculation of Determined/Actual inflation index (base 100 in 2017)</t>
  </si>
  <si>
    <t xml:space="preserve">Check total costs into real terms (in '000 NC) RP3 </t>
  </si>
  <si>
    <t>Check calculation of the unit cost for RP3</t>
  </si>
  <si>
    <t>Check that inflation rate is not negative</t>
  </si>
  <si>
    <t>Proportion of financing through equity calculated from components is (in %):</t>
  </si>
  <si>
    <t>Check proportion of financing through equity is coherent with components</t>
  </si>
  <si>
    <t>3.8</t>
  </si>
  <si>
    <t xml:space="preserve"> #014 RP3</t>
  </si>
  <si>
    <t>Currency: Euro</t>
  </si>
  <si>
    <t>#100</t>
  </si>
  <si>
    <t>Inflation rate</t>
  </si>
  <si>
    <t>Terminal charging zone</t>
  </si>
  <si>
    <t>Real terminal unit costs (in national currency at 2017 prices)</t>
  </si>
  <si>
    <t xml:space="preserve">Total number of airports </t>
  </si>
  <si>
    <t>Airport Name</t>
  </si>
  <si>
    <t>ICAO Airport code</t>
  </si>
  <si>
    <t>Charging zone:</t>
  </si>
  <si>
    <t>Scope of the Terminal Charging Zone</t>
  </si>
  <si>
    <t>Actual costs 2015-2019</t>
  </si>
  <si>
    <t>Determined costs - Performance Plan  - RP3</t>
  </si>
  <si>
    <t>RP3 Cost-efficiency targets</t>
  </si>
  <si>
    <t>a) Baseline value for the determined costs and the determined unit costs (in real terms and in national currency)</t>
  </si>
  <si>
    <t>2019 baseline value for the determined costs (in real terms and in national currency)</t>
  </si>
  <si>
    <t>2019 baseline value for the determined unit costs (in real terms and in national currency)</t>
  </si>
  <si>
    <t>b) Cost-efficiency performance targets</t>
  </si>
  <si>
    <t>Baseline 2019</t>
  </si>
  <si>
    <t>CAGR</t>
  </si>
  <si>
    <t>2019 B</t>
  </si>
  <si>
    <t>2019B-2024D</t>
  </si>
  <si>
    <t>National currency</t>
  </si>
  <si>
    <t>EUR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</si>
  <si>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Average exchange rate 2017 (1 EUR=)</t>
    </r>
  </si>
  <si>
    <r>
      <t xml:space="preserve">Total </t>
    </r>
    <r>
      <rPr>
        <sz val="10"/>
        <color indexed="8"/>
        <rFont val="Calibri"/>
        <family val="2"/>
      </rPr>
      <t>terminal</t>
    </r>
    <r>
      <rPr>
        <sz val="10"/>
        <rFont val="Calibri"/>
        <family val="2"/>
      </rPr>
      <t xml:space="preserve"> costs in nominal terms (in national currency)</t>
    </r>
  </si>
  <si>
    <r>
      <t xml:space="preserve">Total </t>
    </r>
    <r>
      <rPr>
        <b/>
        <sz val="10"/>
        <color indexed="8"/>
        <rFont val="Calibri"/>
        <family val="2"/>
      </rPr>
      <t>terminal</t>
    </r>
    <r>
      <rPr>
        <b/>
        <sz val="10"/>
        <rFont val="Calibri"/>
        <family val="2"/>
      </rPr>
      <t xml:space="preserve"> costs in real terms (in national currency at 2017 prices)</t>
    </r>
  </si>
  <si>
    <r>
      <t xml:space="preserve">Total </t>
    </r>
    <r>
      <rPr>
        <sz val="10"/>
        <color indexed="8"/>
        <rFont val="Calibri"/>
        <family val="2"/>
      </rPr>
      <t>terminal</t>
    </r>
    <r>
      <rPr>
        <sz val="10"/>
        <rFont val="Calibri"/>
        <family val="2"/>
      </rPr>
      <t xml:space="preserve"> Service Units (TNSU)</t>
    </r>
  </si>
  <si>
    <r>
      <t xml:space="preserve">Real terminal unit costs (in EUR2017) </t>
    </r>
    <r>
      <rPr>
        <b/>
        <vertAlign val="superscript"/>
        <sz val="10"/>
        <rFont val="Calibri"/>
        <family val="2"/>
      </rPr>
      <t>1</t>
    </r>
  </si>
  <si>
    <t xml:space="preserve">Table 2 - Unit rate calculation </t>
  </si>
  <si>
    <t>Reference Period 3</t>
  </si>
  <si>
    <t>Table 2 A - Adjustments relating to year n</t>
  </si>
  <si>
    <t>A. Cost-sharing</t>
  </si>
  <si>
    <t>Determined costs</t>
  </si>
  <si>
    <r>
      <t xml:space="preserve">1.1       Determined costs in nominal terms - VFR excl. - Table 1 </t>
    </r>
    <r>
      <rPr>
        <b/>
        <i/>
        <sz val="8"/>
        <rFont val="Calibri"/>
        <family val="2"/>
      </rPr>
      <t>(Art. 22)</t>
    </r>
  </si>
  <si>
    <t>Inflation adjustment calculation</t>
  </si>
  <si>
    <t>2.1       Determined costs subject to inflation adjustment</t>
  </si>
  <si>
    <t>2.2       Forecast inflation index - Table 1</t>
  </si>
  <si>
    <t>2.3       Actual inflation index  - Table 1</t>
  </si>
  <si>
    <t>2.4       Actual / forecast total inflation index (in %)</t>
  </si>
  <si>
    <r>
      <t xml:space="preserve">2.5       Inflation adjustment relating to year n </t>
    </r>
    <r>
      <rPr>
        <b/>
        <i/>
        <sz val="8"/>
        <rFont val="Calibri"/>
        <family val="2"/>
      </rPr>
      <t>(Art. 26)</t>
    </r>
  </si>
  <si>
    <t>Differences between determined and actual costs referred to in Article 28(4) to 28(6)</t>
  </si>
  <si>
    <r>
      <t xml:space="preserve">3.1       New and existing investments </t>
    </r>
    <r>
      <rPr>
        <i/>
        <sz val="8"/>
        <rFont val="Calibri"/>
        <family val="2"/>
      </rPr>
      <t>(Art. 28(4))</t>
    </r>
  </si>
  <si>
    <r>
      <t xml:space="preserve">3.3       Competent authorities and qualified entities costs </t>
    </r>
    <r>
      <rPr>
        <i/>
        <sz val="8"/>
        <rFont val="Calibri"/>
        <family val="2"/>
      </rPr>
      <t>(Art. 28(5))</t>
    </r>
  </si>
  <si>
    <r>
      <t xml:space="preserve">3.4       Eurocontrol costs </t>
    </r>
    <r>
      <rPr>
        <i/>
        <sz val="8"/>
        <rFont val="Calibri"/>
        <family val="2"/>
      </rPr>
      <t>(Art. 28(5))</t>
    </r>
  </si>
  <si>
    <r>
      <t xml:space="preserve">3.5       Pension costs </t>
    </r>
    <r>
      <rPr>
        <i/>
        <sz val="8"/>
        <rFont val="Calibri"/>
        <family val="2"/>
      </rPr>
      <t>(Art. 28(6))</t>
    </r>
  </si>
  <si>
    <r>
      <t xml:space="preserve">3.6       Interest on loans </t>
    </r>
    <r>
      <rPr>
        <i/>
        <sz val="8"/>
        <rFont val="Calibri"/>
        <family val="2"/>
      </rPr>
      <t>(Art. 28(6))</t>
    </r>
  </si>
  <si>
    <r>
      <t>3.7       Changes in law</t>
    </r>
    <r>
      <rPr>
        <i/>
        <sz val="8"/>
        <rFont val="Calibri"/>
        <family val="2"/>
      </rPr>
      <t xml:space="preserve"> (Art. 28(6))</t>
    </r>
  </si>
  <si>
    <r>
      <t xml:space="preserve">3.8       Differences between determined and actual costs relating to year n </t>
    </r>
    <r>
      <rPr>
        <b/>
        <i/>
        <sz val="8"/>
        <rFont val="Calibri"/>
        <family val="2"/>
      </rPr>
      <t>(Art. 28(4) to 28(6))</t>
    </r>
  </si>
  <si>
    <t>B. Traffic risk sharing</t>
  </si>
  <si>
    <t>Traffic risk sharing adjustment</t>
  </si>
  <si>
    <t>4.1       Determined costs subject to traffic risk sharing</t>
  </si>
  <si>
    <t>4.2       % deviation % referred to in Article 27(2) and 27(5)</t>
  </si>
  <si>
    <t>4.3       % additional revenue returned to users referred to in Article 27(3) and 27(5)</t>
  </si>
  <si>
    <t>4.4       % loss of revenue borne by airspace users referred to in Article 27(3) and 27(5)</t>
  </si>
  <si>
    <t xml:space="preserve">4.5       % deviation referred to in Article 27(4) </t>
  </si>
  <si>
    <t>4.6       Forecast total service units (performance plan)</t>
  </si>
  <si>
    <t>4.7       Actual total service units</t>
  </si>
  <si>
    <t>4.8       Actual / forecast total service units (in %)</t>
  </si>
  <si>
    <r>
      <t xml:space="preserve">4.9       Traffic risk sharing adjustment relating to year n </t>
    </r>
    <r>
      <rPr>
        <b/>
        <i/>
        <sz val="8"/>
        <rFont val="Calibri"/>
        <family val="2"/>
      </rPr>
      <t>(Art. 27(2) to 27(5))</t>
    </r>
  </si>
  <si>
    <t>Traffic adjustments</t>
  </si>
  <si>
    <r>
      <t xml:space="preserve">5.1      For determined costs not subject to traffic risk-sharing </t>
    </r>
    <r>
      <rPr>
        <i/>
        <sz val="8"/>
        <rFont val="Calibri"/>
        <family val="2"/>
      </rPr>
      <t>(Art. 27(8))</t>
    </r>
  </si>
  <si>
    <r>
      <t xml:space="preserve">5.2      Adjustments to year n unit rate not subject to traffic risk-sharing </t>
    </r>
    <r>
      <rPr>
        <i/>
        <sz val="8"/>
        <rFont val="Calibri"/>
        <family val="2"/>
      </rPr>
      <t>(Art. 27(9))</t>
    </r>
  </si>
  <si>
    <r>
      <t xml:space="preserve">5.3      Traffic adjustements relating to year n </t>
    </r>
    <r>
      <rPr>
        <b/>
        <i/>
        <sz val="8"/>
        <rFont val="Calibri"/>
        <family val="2"/>
      </rPr>
      <t>(Art. 27(8) and 27(9))</t>
    </r>
  </si>
  <si>
    <t>C. Financial incentive schemes on capacity and environment</t>
  </si>
  <si>
    <t>Adjustments relating to financial incentives</t>
  </si>
  <si>
    <r>
      <t xml:space="preserve">6.1      Financial incentives relating to capacity </t>
    </r>
    <r>
      <rPr>
        <i/>
        <sz val="8"/>
        <rFont val="Calibri"/>
        <family val="2"/>
      </rPr>
      <t>(Art. 11(3))</t>
    </r>
  </si>
  <si>
    <r>
      <t xml:space="preserve">6.2      Financial incentives relating to environment </t>
    </r>
    <r>
      <rPr>
        <i/>
        <sz val="8"/>
        <rFont val="Calibri"/>
        <family val="2"/>
      </rPr>
      <t>(Art. 11(4))</t>
    </r>
  </si>
  <si>
    <r>
      <t xml:space="preserve">6.3      Additional financial incentives relating to capacity </t>
    </r>
    <r>
      <rPr>
        <i/>
        <sz val="8"/>
        <rFont val="Calibri"/>
        <family val="2"/>
      </rPr>
      <t>(Art. 11(4))</t>
    </r>
  </si>
  <si>
    <r>
      <t xml:space="preserve">6.4      Financial incentives relating to year n </t>
    </r>
    <r>
      <rPr>
        <b/>
        <i/>
        <sz val="8"/>
        <rFont val="Calibri"/>
        <family val="2"/>
      </rPr>
      <t>(Art. 11(3) and 11(4))</t>
    </r>
  </si>
  <si>
    <t>D. Other adjustments</t>
  </si>
  <si>
    <t>Modulation of charges</t>
  </si>
  <si>
    <r>
      <t xml:space="preserve">7.1      Adjustment to ensure revenue neutrality for modulation of charges in year n </t>
    </r>
    <r>
      <rPr>
        <b/>
        <i/>
        <sz val="8"/>
        <rFont val="Calibri"/>
        <family val="2"/>
      </rPr>
      <t>(Art. 32(1))</t>
    </r>
  </si>
  <si>
    <t xml:space="preserve">Revision of the unit rate </t>
  </si>
  <si>
    <t>8.1       Temporary unit rate applied in year n</t>
  </si>
  <si>
    <r>
      <t xml:space="preserve">8.2       Difference in revenue due to the temporary application of unit rate in year n </t>
    </r>
    <r>
      <rPr>
        <b/>
        <i/>
        <sz val="8"/>
        <rFont val="Calibri"/>
        <family val="2"/>
      </rPr>
      <t>(Art. 29(5))</t>
    </r>
  </si>
  <si>
    <t>Cross-financing between charging zones</t>
  </si>
  <si>
    <t>9.1       Cross-financing to (-) / from (+) other charging zone(s) relating to year n</t>
  </si>
  <si>
    <t>Other revenues</t>
  </si>
  <si>
    <r>
      <t xml:space="preserve">10.1     Union assistance programmes </t>
    </r>
    <r>
      <rPr>
        <i/>
        <sz val="8"/>
        <rFont val="Calibri"/>
        <family val="2"/>
      </rPr>
      <t>(Art. 25(3)(a))</t>
    </r>
  </si>
  <si>
    <r>
      <t>10.2     National public funding</t>
    </r>
    <r>
      <rPr>
        <i/>
        <sz val="8"/>
        <rFont val="Calibri"/>
        <family val="2"/>
      </rPr>
      <t xml:space="preserve"> (Art. 25(3)(a))</t>
    </r>
  </si>
  <si>
    <r>
      <t>10.3     Commercial activities (</t>
    </r>
    <r>
      <rPr>
        <i/>
        <sz val="8"/>
        <rFont val="Calibri"/>
        <family val="2"/>
      </rPr>
      <t>Art. 25(3)(b))</t>
    </r>
  </si>
  <si>
    <r>
      <t xml:space="preserve">10.4     Revenues from contracts with airport operators </t>
    </r>
    <r>
      <rPr>
        <i/>
        <sz val="8"/>
        <rFont val="Calibri"/>
        <family val="2"/>
      </rPr>
      <t>(Art. 25(3)(c))</t>
    </r>
  </si>
  <si>
    <r>
      <t xml:space="preserve">10.5     Total other revenues relating to year n </t>
    </r>
    <r>
      <rPr>
        <b/>
        <i/>
        <sz val="8"/>
        <rFont val="Calibri"/>
        <family val="2"/>
      </rPr>
      <t>(Art. 25(3))</t>
    </r>
  </si>
  <si>
    <t>Application of a lower unit rate</t>
  </si>
  <si>
    <r>
      <t xml:space="preserve">11.1     Loss of revenue relating to the application of a lower unit rate in n </t>
    </r>
    <r>
      <rPr>
        <b/>
        <i/>
        <sz val="8"/>
        <rFont val="Calibri"/>
        <family val="2"/>
      </rPr>
      <t>(Art. 29(6))</t>
    </r>
  </si>
  <si>
    <t>12        Total adjustments relating to year n</t>
  </si>
  <si>
    <t>Table 2 B - Calculation of the unit rate for year n (1)</t>
  </si>
  <si>
    <r>
      <t xml:space="preserve">13.1     Determined costs in nominal terms - VFR excl. </t>
    </r>
    <r>
      <rPr>
        <i/>
        <sz val="8"/>
        <rFont val="Calibri"/>
        <family val="2"/>
      </rPr>
      <t>(Art. 25(2)(a))</t>
    </r>
  </si>
  <si>
    <r>
      <t xml:space="preserve">13.2     Inflation adjustment : amount carried over to year n </t>
    </r>
    <r>
      <rPr>
        <i/>
        <sz val="8"/>
        <rFont val="Calibri"/>
        <family val="2"/>
      </rPr>
      <t>(Art. 25(2)(b))</t>
    </r>
  </si>
  <si>
    <r>
      <t xml:space="preserve">13.3     Traffic risk sharing adjustment : amounts carried over to year n </t>
    </r>
    <r>
      <rPr>
        <i/>
        <sz val="8"/>
        <rFont val="Calibri"/>
        <family val="2"/>
      </rPr>
      <t>(Art. 25(2)(c))</t>
    </r>
  </si>
  <si>
    <r>
      <t>13.4     Differences in costs as per Art. 28(4) to (6) : amounts carried over to year n</t>
    </r>
    <r>
      <rPr>
        <sz val="8"/>
        <rFont val="Calibri"/>
        <family val="2"/>
      </rPr>
      <t xml:space="preserve"> </t>
    </r>
    <r>
      <rPr>
        <i/>
        <sz val="8"/>
        <rFont val="Calibri"/>
        <family val="2"/>
      </rPr>
      <t>(Art. 25(2)(d))</t>
    </r>
  </si>
  <si>
    <r>
      <t xml:space="preserve">13.5     Financial incentives : amounts carried over to year n </t>
    </r>
    <r>
      <rPr>
        <i/>
        <sz val="8"/>
        <rFont val="Calibri"/>
        <family val="2"/>
      </rPr>
      <t>(Art. 25(2)(e))</t>
    </r>
  </si>
  <si>
    <r>
      <t>13.6     Modulation of charges : amounts carried over to year n</t>
    </r>
    <r>
      <rPr>
        <i/>
        <sz val="8"/>
        <rFont val="Calibri"/>
        <family val="2"/>
      </rPr>
      <t xml:space="preserve"> (Art. 25(2)(f))</t>
    </r>
  </si>
  <si>
    <r>
      <t xml:space="preserve">13.7     Traffic adjustments : amounts carried over to year n </t>
    </r>
    <r>
      <rPr>
        <sz val="8"/>
        <rFont val="Calibri"/>
        <family val="2"/>
      </rPr>
      <t>(Art. 25(2)(g) and (h))</t>
    </r>
  </si>
  <si>
    <r>
      <t xml:space="preserve">13.8     Other revenues </t>
    </r>
    <r>
      <rPr>
        <i/>
        <sz val="8"/>
        <rFont val="Calibri"/>
        <family val="2"/>
      </rPr>
      <t>(Art. 25(2)(i))</t>
    </r>
  </si>
  <si>
    <r>
      <t xml:space="preserve">13.9     Cross-financing between charging zones </t>
    </r>
    <r>
      <rPr>
        <i/>
        <sz val="8"/>
        <rFont val="Calibri"/>
        <family val="2"/>
      </rPr>
      <t>(Art. 25(2)(j))</t>
    </r>
  </si>
  <si>
    <r>
      <t xml:space="preserve">13.10   Difference in revenue from temporary application of unit rate </t>
    </r>
    <r>
      <rPr>
        <i/>
        <sz val="8"/>
        <rFont val="Calibri"/>
        <family val="2"/>
      </rPr>
      <t>(Art. 25(2)(k))</t>
    </r>
  </si>
  <si>
    <t>13.11  Grand total for the calculation of year n unit rate</t>
  </si>
  <si>
    <t>13.12  Forecast total service units for year n (performance plan)</t>
  </si>
  <si>
    <t xml:space="preserve">13.13  Unit rate for year n as per Art. 25(2) (in national currency) </t>
  </si>
  <si>
    <t>13.14  Reduction as per Art. 29(6), where applicable (in national currency)</t>
  </si>
  <si>
    <t>14        Applicable unit rate for year n</t>
  </si>
  <si>
    <t>Costs, revenues and other amounts  in '000  -  Service units in '000</t>
  </si>
  <si>
    <r>
      <t xml:space="preserve">(1) Including adjustments relating to previous reference periods </t>
    </r>
    <r>
      <rPr>
        <i/>
        <sz val="8"/>
        <rFont val="Calibri"/>
        <family val="2"/>
      </rPr>
      <t>(Art. 25(2)(l))</t>
    </r>
  </si>
  <si>
    <t>Table 3 - Complementary information on adjustments</t>
  </si>
  <si>
    <t>FILTER</t>
  </si>
  <si>
    <t>Complementary information on adjustments</t>
  </si>
  <si>
    <t>Amounts</t>
  </si>
  <si>
    <t>After RP</t>
  </si>
  <si>
    <t>Inflation adjustment 2018</t>
  </si>
  <si>
    <t>Inflation adjustment 2019</t>
  </si>
  <si>
    <t>RP2</t>
  </si>
  <si>
    <t>Total inflation adjustment up to 2019</t>
  </si>
  <si>
    <t>Inflation adjustment 2020</t>
  </si>
  <si>
    <t>Inflation adjustment 2021</t>
  </si>
  <si>
    <t>Inflation adjustment 2022</t>
  </si>
  <si>
    <t>Inflation adjustment 2023</t>
  </si>
  <si>
    <t>Inflation adjustment 2024</t>
  </si>
  <si>
    <t>Total</t>
  </si>
  <si>
    <t>Total inflation Adjustment (Art. 26)*</t>
  </si>
  <si>
    <t>Traffic risk sharing up to 2017</t>
  </si>
  <si>
    <t>Traffic risk sharing 2018</t>
  </si>
  <si>
    <t>Traffic risk sharing 2019</t>
  </si>
  <si>
    <t>Total traffic risk sharing adjustements up to 2019</t>
  </si>
  <si>
    <t>Traffic risk sharing 2020</t>
  </si>
  <si>
    <t>Traffic risk sharing 2021</t>
  </si>
  <si>
    <t>Traffic risk sharing 2022</t>
  </si>
  <si>
    <t>Traffic risk sharing 2023</t>
  </si>
  <si>
    <t>Traffic risk sharing 2024</t>
  </si>
  <si>
    <t>Total traffic risk sharing adjustment (Art. 27(2) to 27(5))*</t>
  </si>
  <si>
    <t>Difference in investment costs 2020</t>
  </si>
  <si>
    <t>Difference in investment costs 2021</t>
  </si>
  <si>
    <t>Difference in investment costs 2022</t>
  </si>
  <si>
    <t>Difference in investment costs 2023</t>
  </si>
  <si>
    <t>Difference in investment costs 2024</t>
  </si>
  <si>
    <t>Total adjustment relating to investment costs (Art. 28(4))</t>
  </si>
  <si>
    <t>Difference in competent authorities and QEs costs 2020</t>
  </si>
  <si>
    <t>Difference in competent authorities and QEs costs 2021</t>
  </si>
  <si>
    <t>Difference in competent authorities and QEs costs 2022</t>
  </si>
  <si>
    <t>Difference in competent authorities and QEs costs 2023</t>
  </si>
  <si>
    <t>Difference in competent authorities and QEs costs 2024</t>
  </si>
  <si>
    <t>Total adjustment relating to competent authorities and QEs costs (Art. 28(5))</t>
  </si>
  <si>
    <t>Difference in Eurocontrol costs 2020</t>
  </si>
  <si>
    <t>Difference in Eurocontrol costs 2021</t>
  </si>
  <si>
    <t>Difference in Eurocontrol costs 2022</t>
  </si>
  <si>
    <t>Difference in Eurocontrol costs 2023</t>
  </si>
  <si>
    <t>Difference in Eurocontrol costs 2024</t>
  </si>
  <si>
    <t>Total adjustment relating to Eurocontrol costs (Art. 28(5))</t>
  </si>
  <si>
    <t>Difference in pension costs 2020</t>
  </si>
  <si>
    <t>Difference in pension costs 2021</t>
  </si>
  <si>
    <t>Difference in pension costs 2022</t>
  </si>
  <si>
    <t>Difference in pension costs 2023</t>
  </si>
  <si>
    <t>Difference in pension costs 2024</t>
  </si>
  <si>
    <t>Total adjustment relating to pension costs (Art. 28(6))</t>
  </si>
  <si>
    <t>Difference in interest on loans 2020</t>
  </si>
  <si>
    <t>Difference in interest on loans 2021</t>
  </si>
  <si>
    <t>Difference in interest on loans 2022</t>
  </si>
  <si>
    <t>Difference in interest on loans 2023</t>
  </si>
  <si>
    <t>Difference in interest on loans 2024</t>
  </si>
  <si>
    <t>Total adjustment relating to interest on loans (Art. 28(6))</t>
  </si>
  <si>
    <t>Costs relating to change in law 2020</t>
  </si>
  <si>
    <t>Costs relating to change in law 2021</t>
  </si>
  <si>
    <t>Costs relating to change in law 2022</t>
  </si>
  <si>
    <t>Costs relating to change in law 2023</t>
  </si>
  <si>
    <t>Costs relating to change in law 2024</t>
  </si>
  <si>
    <t>Total adjustment relating to change in law (Art. 28(6))</t>
  </si>
  <si>
    <t>Cost exempt from cost sharing up to 2017</t>
  </si>
  <si>
    <t>Cost exempt from cost sharing 2018</t>
  </si>
  <si>
    <t>Cost exempt from cost sharing 2019</t>
  </si>
  <si>
    <t>Total adjustment relating to cost exempt from previous RPs</t>
  </si>
  <si>
    <t>Financial incentives year up to 2017</t>
  </si>
  <si>
    <t>Financial incentives year 2018</t>
  </si>
  <si>
    <t>Financial incentives year 2019</t>
  </si>
  <si>
    <t>Total financial incentives up to 2019</t>
  </si>
  <si>
    <t>Financial incentives year 2020</t>
  </si>
  <si>
    <t>Financial incentives year 2021</t>
  </si>
  <si>
    <t>Financial incentives year 2022</t>
  </si>
  <si>
    <t>Financial incentives year 2023</t>
  </si>
  <si>
    <t>Financial incentives year 2024</t>
  </si>
  <si>
    <t>Total financial incentives (Art. 11(3) and 11(4))*</t>
  </si>
  <si>
    <t>Modulation of charges  up to 2017</t>
  </si>
  <si>
    <t>Modulation of charges  year 2018</t>
  </si>
  <si>
    <t>Modulation of charges  year 2019</t>
  </si>
  <si>
    <t>Total modulation of charges up 2019</t>
  </si>
  <si>
    <t>Modulation of charges 2020</t>
  </si>
  <si>
    <t>Modulation of charges 2021</t>
  </si>
  <si>
    <t>Modulation of charges 2022</t>
  </si>
  <si>
    <t>Modulation of charges 2023</t>
  </si>
  <si>
    <t>Modulation of charges 2024</t>
  </si>
  <si>
    <t>Total adjustment relating to modulation of charges (Art. 32(1))*</t>
  </si>
  <si>
    <t>Traffic adjustment up to 2017</t>
  </si>
  <si>
    <t>Traffic adjustment 2018</t>
  </si>
  <si>
    <t>Traffic adjustment 2019</t>
  </si>
  <si>
    <t>Total traffic adjustments up to 2019</t>
  </si>
  <si>
    <t>Traffic adjustment on adjustments from previous RPs 2020</t>
  </si>
  <si>
    <t>Traffic adjustment on adjustments from previous RPs 2021</t>
  </si>
  <si>
    <t>Traffic adjustment on adjustments from previous RPs 2022</t>
  </si>
  <si>
    <t>Traffic adjustment on adjustments from previous RPs 2023</t>
  </si>
  <si>
    <t>Traffic adjustment on adjustments from previous RPs 2024</t>
  </si>
  <si>
    <t>Total traffic adjustment on adjustments from previous reference periods</t>
  </si>
  <si>
    <t>Traffic adjustment 2020</t>
  </si>
  <si>
    <t>Traffic adjustment 2021</t>
  </si>
  <si>
    <t>Traffic adjustment 2022</t>
  </si>
  <si>
    <t>Traffic adjustment 2023</t>
  </si>
  <si>
    <t>Traffic adjustment 2024</t>
  </si>
  <si>
    <t>Total traffic adjustment (Art. 27(8) and 27(9))*</t>
  </si>
  <si>
    <t>Revenues received from Union assistance programmes up to 2017</t>
  </si>
  <si>
    <t>Revenues received from Union assistance programmes in 2018</t>
  </si>
  <si>
    <t>Revenues received from Union assistance programmes in 2019</t>
  </si>
  <si>
    <t>Total revenues received from Union assistance programmes up to 2019</t>
  </si>
  <si>
    <t>Revenues received from Union assistance programmes in 2020</t>
  </si>
  <si>
    <t>Revenues received from Union assistance programmes in 2021</t>
  </si>
  <si>
    <t>Revenues received from Union assistance programmes in 2022</t>
  </si>
  <si>
    <t>Revenues received from Union assistance programmes in 2023</t>
  </si>
  <si>
    <t>Revenues received from Union assistance programmes in 2024</t>
  </si>
  <si>
    <t>Total revenues received from Union assistance programmes (Art. 25(3)(a))*</t>
  </si>
  <si>
    <t>Revenues received from national public funding up to 2017</t>
  </si>
  <si>
    <t>Revenues received from national public funding in 2018</t>
  </si>
  <si>
    <t>Revenues received from national public funding in 2019</t>
  </si>
  <si>
    <t>Total revenues received from national public funding up to 2019</t>
  </si>
  <si>
    <t>Revenues received from national public funding in 2020</t>
  </si>
  <si>
    <t>Revenues received from national public funding in 2021</t>
  </si>
  <si>
    <t>Revenues received from national public funding in 2022</t>
  </si>
  <si>
    <t>Revenues received from national public funding in 2023</t>
  </si>
  <si>
    <t>Revenues received from national public funding in 2024</t>
  </si>
  <si>
    <t>Total revenues received from national public funding (Art. 25(3)(a))*</t>
  </si>
  <si>
    <t>Revenues from commercial activities up to 2017</t>
  </si>
  <si>
    <t>Revenues from commercial activities in 2018</t>
  </si>
  <si>
    <t>Revenues from commercial activities in 2019</t>
  </si>
  <si>
    <t>Total revenues from commercial activities up to 2019</t>
  </si>
  <si>
    <t>Revenues from commercial activities in 2020</t>
  </si>
  <si>
    <t>Revenues from commercial activities in 2021</t>
  </si>
  <si>
    <t>Revenues from commercial activities in 2022</t>
  </si>
  <si>
    <t>Revenues from commercial activities in 2023</t>
  </si>
  <si>
    <t>Revenues from commercial activities in 2024</t>
  </si>
  <si>
    <t>Total revenues from commercial activities (Art. 25(3)(b))*</t>
  </si>
  <si>
    <t>Revenues from contracts with airport operators up to 2017</t>
  </si>
  <si>
    <t>Revenues from contracts with airport operators in 2018</t>
  </si>
  <si>
    <t>Revenues from contracts with airport operators in 2019</t>
  </si>
  <si>
    <t>Total revenues from contracts with airport operators up to 2019</t>
  </si>
  <si>
    <t>Revenues from contracts with airport operators in 2020</t>
  </si>
  <si>
    <t>Revenues from contracts with airport operators in 2021</t>
  </si>
  <si>
    <t>Revenues from contracts with airport operators in 2022</t>
  </si>
  <si>
    <t>Revenues from contracts with airport operators in 2023</t>
  </si>
  <si>
    <t>Revenues from contracts with airport operators in 2024</t>
  </si>
  <si>
    <t>Total revenues from contracts with airport operators (Art. 25(3)(c))*</t>
  </si>
  <si>
    <t>Revenue difference - revision of UR 2020</t>
  </si>
  <si>
    <t>Revenue difference - revision of UR 2021</t>
  </si>
  <si>
    <t>Revenue difference - revision of UR 2022</t>
  </si>
  <si>
    <t>Revenue difference - revision of UR 2023</t>
  </si>
  <si>
    <t>Revenue difference - revision of UR 2024</t>
  </si>
  <si>
    <t>Total revenue differences from temporary application of UR (Art. 29(5))</t>
  </si>
  <si>
    <t>Total adjustments</t>
  </si>
  <si>
    <t>Amounts  in '000  (national currency)</t>
  </si>
  <si>
    <t>* Including carry-overs relating to the previous reference period(s)</t>
  </si>
  <si>
    <t>2019 latest available terminal service units forecast</t>
  </si>
  <si>
    <t>Table 4 - Complementary information on common projects and on revenues from Union assistance programmes allocated to the charging zone</t>
  </si>
  <si>
    <t>Amounts received</t>
  </si>
  <si>
    <t>Project reference
 (as per Grant Agreement)</t>
  </si>
  <si>
    <t>Project title</t>
  </si>
  <si>
    <t>Value of funded project 
in '000 Euro</t>
  </si>
  <si>
    <t>Amounts granted (as per GA)       in '000 Euro</t>
  </si>
  <si>
    <t>Common project y/n</t>
  </si>
  <si>
    <t>Actual amounts received (charging zone) in '000 Euro</t>
  </si>
  <si>
    <t>For the   charging zone</t>
  </si>
  <si>
    <t>Project y/n</t>
  </si>
  <si>
    <t>XXX #1</t>
  </si>
  <si>
    <t>XXX</t>
  </si>
  <si>
    <t>Y</t>
  </si>
  <si>
    <t>XXX #2</t>
  </si>
  <si>
    <t>XXX #3</t>
  </si>
  <si>
    <t>XXX #4</t>
  </si>
  <si>
    <t>Total in '000 Euro</t>
  </si>
  <si>
    <t>Total in '000 national currency</t>
  </si>
  <si>
    <t>Amounts reimbursed to airspace users through other revenues</t>
  </si>
  <si>
    <t>Amounts retained in respect of aministrative costs for the charging zone in '000 Euro</t>
  </si>
  <si>
    <t>Total to be reimbursed for the charging zone in '000 Euro</t>
  </si>
  <si>
    <t>Amounts reimbursed to users (charging zone) in '000 national currency</t>
  </si>
  <si>
    <t>Eurocontrol costs</t>
  </si>
  <si>
    <t>Costs and asset base items in '000 - Service units in '000</t>
  </si>
  <si>
    <t>(1) Inflation index - Base 100 in 2017, Forecast inflation 2019 as per the Performance Plan</t>
  </si>
  <si>
    <t>(2) Determined costs (performance plan) and actual costs in real terms</t>
  </si>
  <si>
    <t>(3) Determined unit costs (performance plan) and actual unit costs in real terms</t>
  </si>
  <si>
    <t>Cross-financing to (-) / from (+) other charging zone(s) relating to 2020</t>
  </si>
  <si>
    <t>Cross-financing to (-) / from (+) other charging zone(s) relating to 2021</t>
  </si>
  <si>
    <t>Cross-financing to (-) / from (+) other charging zone(s) relating to 2022</t>
  </si>
  <si>
    <t>Cross-financing to (-) / from (+) other charging zone(s) relating to 2023</t>
  </si>
  <si>
    <t>Cross-financing to (-) / from (+) other charging zone(s) relating to 2024</t>
  </si>
  <si>
    <t>Total cross-financing to (-) / from (+) other charging zone(s)</t>
  </si>
  <si>
    <t xml:space="preserve"> #067</t>
  </si>
  <si>
    <t>Total determined/actual costs in T1 Consolidated (in '000 NC)</t>
  </si>
  <si>
    <t xml:space="preserve"> #067b</t>
  </si>
  <si>
    <t>Check the sum of costs by airports (in '000 NC)</t>
  </si>
  <si>
    <t>Total costs in real terms in T1 Consolidated (in '000 NC)</t>
  </si>
  <si>
    <t>Inflation index (Consolidated)</t>
  </si>
  <si>
    <t>Cost of capital pre tax rate</t>
  </si>
  <si>
    <t xml:space="preserve">Cost of capital / total asset base </t>
  </si>
  <si>
    <t>Check that inflation rate for the airport is the same as at Charging Zone level (in %)</t>
  </si>
  <si>
    <t>Check that inflation index for the airport is the same as at Charging Zone level</t>
  </si>
  <si>
    <t>NSA depreciation and cost of capital allocated to airport</t>
  </si>
  <si>
    <t>Sum of items 4.2 for all airports (in '000 NC)</t>
  </si>
  <si>
    <t>Sum of items 5.3 for all airports (in '000 NC)</t>
  </si>
  <si>
    <t xml:space="preserve"> #014b RP3</t>
  </si>
  <si>
    <t>Total NSA(s) depreciation and cost of capital (in '000 NC)</t>
  </si>
  <si>
    <t>Total NSA(s) depreciation and cost of capital allocated to airport (in '000 NC)</t>
  </si>
  <si>
    <t>NSA</t>
  </si>
  <si>
    <t>Other airports</t>
  </si>
  <si>
    <t>Table 1 - Total Costs</t>
  </si>
  <si>
    <t>Checks for T1 others and T1 list others</t>
  </si>
  <si>
    <t>Checks for T1 NSA</t>
  </si>
  <si>
    <t>Checks for T1 (consolidated)</t>
  </si>
  <si>
    <t>Inflation rate (%) (others)</t>
  </si>
  <si>
    <t>Inflation index (others)</t>
  </si>
  <si>
    <t xml:space="preserve"> #072</t>
  </si>
  <si>
    <t/>
  </si>
  <si>
    <t>Check consistency between T1 others and T1 list others</t>
  </si>
  <si>
    <t>Total determined/ actual costs in T1 others (in '000 NC)</t>
  </si>
  <si>
    <t>Total costs in T1 list others (in '000 NC)</t>
  </si>
  <si>
    <t>Actual costs 2020-2024</t>
  </si>
  <si>
    <t>4.2  Total determined/actual costs (1)</t>
  </si>
  <si>
    <t>(1) Total costs after deduction of costs for services to exempted flights (in nominal terms)</t>
  </si>
  <si>
    <t>Checks for T1 ANSP IAA</t>
  </si>
  <si>
    <t>Total Service Units (IAA)</t>
  </si>
  <si>
    <t>Inflation rate (%) (IAA)</t>
  </si>
  <si>
    <t>Price Index (IAA)</t>
  </si>
  <si>
    <t>Checks for T1 MET</t>
  </si>
  <si>
    <t>Total Service Units (MET)</t>
  </si>
  <si>
    <t>Inflation rate (%) (MET)</t>
  </si>
  <si>
    <t>Price Index (MET)</t>
  </si>
  <si>
    <t>Checks for T1 EIDW</t>
  </si>
  <si>
    <t>Inflation rate (%) (EIDW)</t>
  </si>
  <si>
    <t>Inflation index (EIDW)</t>
  </si>
  <si>
    <t>EIDW</t>
  </si>
  <si>
    <t>EICK</t>
  </si>
  <si>
    <t>Cork</t>
  </si>
  <si>
    <t>EINN</t>
  </si>
  <si>
    <t>Shannon</t>
  </si>
  <si>
    <t>Dublin International</t>
  </si>
  <si>
    <t>IAA</t>
  </si>
  <si>
    <t>MET</t>
  </si>
  <si>
    <t>Ireland - TCZ</t>
  </si>
  <si>
    <t>Check that breakdown of NSA(s) depreciation and cost of capital per airport is provided (in '000 NC)</t>
  </si>
  <si>
    <t>Dublin, Cork &amp; Shannon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</si>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</sst>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F_-;\-* #,##0.00\ _F_-;_-* &quot;-&quot;??\ _F_-;_-@_-"/>
    <numFmt numFmtId="167" formatCode="0.0%"/>
    <numFmt numFmtId="168" formatCode="#,##0.0"/>
    <numFmt numFmtId="169" formatCode="0.0"/>
    <numFmt numFmtId="170" formatCode="_-* #,##0_-;\-* #,##0_-;_-* &quot;-&quot;??_-;_-@_-"/>
    <numFmt numFmtId="171" formatCode="_(* #,##0.00_);_(* \(#,##0.00\);_(* &quot;-&quot;??_);_(@_)"/>
    <numFmt numFmtId="172" formatCode="_(&quot;£&quot;* #,##0.00_);_(&quot;£&quot;* \(#,##0.00\);_(&quot;£&quot;* &quot;-&quot;??_);_(@_)"/>
    <numFmt numFmtId="173" formatCode="_ * #,##0_ ;_ * \-#,##0_ ;_ * &quot;-&quot;_ ;_ @_ "/>
    <numFmt numFmtId="174" formatCode="_ * #,##0.00_ ;_ * \-#,##0.00_ ;_ * &quot;-&quot;??_ ;_ @_ "/>
    <numFmt numFmtId="175" formatCode="#,##0.00%;[Red]\(#,##0.00%\);&quot;-&quot;"/>
    <numFmt numFmtId="176" formatCode="#,##0;[Red]\(#,##0\);&quot;-&quot;"/>
    <numFmt numFmtId="177" formatCode="#,##0.00;[Red]\(#,##0.00\);&quot;-&quot;"/>
    <numFmt numFmtId="178" formatCode="_(* #,##0_);_(* \(#,##0\)"/>
    <numFmt numFmtId="179" formatCode="mmm\-yyyy"/>
    <numFmt numFmtId="180" formatCode="dd\ mmm\ yy"/>
    <numFmt numFmtId="181" formatCode="#,##0;\(#,##0\)"/>
    <numFmt numFmtId="182" formatCode="#,##0;\-#,##0;\-"/>
    <numFmt numFmtId="183" formatCode="#,##0_ ;[Red]\(#,##0\);\-\ "/>
    <numFmt numFmtId="184" formatCode="#,##0;\(#,##0\);\-"/>
    <numFmt numFmtId="185" formatCode="&quot;þ&quot;;&quot;ý&quot;;&quot;¨&quot;"/>
    <numFmt numFmtId="186" formatCode="&quot;þ&quot;;;&quot;o&quot;;"/>
    <numFmt numFmtId="187" formatCode="#,##0.00\ ;[Red]\(#,##0.00\)"/>
    <numFmt numFmtId="188" formatCode="#,##0_);\(#,##0\);&quot;- &quot;;&quot;  &quot;@"/>
    <numFmt numFmtId="189" formatCode="_-* #,##0\ _D_M_-;\-* #,##0\ _D_M_-;_-* &quot;-&quot;\ _D_M_-;_-@_-"/>
    <numFmt numFmtId="190" formatCode="_-* #,##0.00\ _D_M_-;\-* #,##0.00\ _D_M_-;_-* &quot;-&quot;??\ _D_M_-;_-@_-"/>
    <numFmt numFmtId="191" formatCode="[Green]&quot;é&quot;;[Red]&quot;ê&quot;;&quot;ù&quot;;"/>
    <numFmt numFmtId="192" formatCode="_-* #,##0.00\ [$€-1]_-;\-* #,##0.00\ [$€-1]_-;_-* &quot;-&quot;??\ [$€-1]_-"/>
    <numFmt numFmtId="193" formatCode="_-[$€-2]\ * #,##0.00_-;\-[$€-2]\ * #,##0.00_-;_-[$€-2]\ * &quot;-&quot;??_-"/>
    <numFmt numFmtId="194" formatCode="_-[$€-2]\ * #,##0.00_-;\-[$€-2]\ * #,##0.00_-;_-[$€-2]\ * &quot;-&quot;??_-;_-@_-"/>
    <numFmt numFmtId="195" formatCode="#,##0;\(#,##0\);0"/>
    <numFmt numFmtId="196" formatCode="_(* #,##0.0_%_);_(* \(#,##0.0_%\);_(* &quot; - &quot;_%_);_(@_)"/>
    <numFmt numFmtId="197" formatCode="_(* #,##0.0%_);_(* \(#,##0.0%\);_(* &quot; - &quot;\%_);_(@_)"/>
    <numFmt numFmtId="198" formatCode="_(* #,##0.0_);_(* \(#,##0.0\);_(* &quot; - &quot;_);_(@_)"/>
    <numFmt numFmtId="199" formatCode="_(* #,##0.00_);_(* \(#,##0.00\);_(* &quot; - &quot;_);_(@_)"/>
    <numFmt numFmtId="200" formatCode="_(* #,##0.000_);_(* \(#,##0.000\);_(* &quot; - &quot;_);_(@_)"/>
    <numFmt numFmtId="201" formatCode="#,##0;\(#,##0\);&quot;-&quot;"/>
    <numFmt numFmtId="202" formatCode="#,##0.0000_);\(#,##0.0000\);&quot;- &quot;;&quot;  &quot;@"/>
    <numFmt numFmtId="203" formatCode="#,##0\ ;[Red]\(#,##0\);\-\ "/>
    <numFmt numFmtId="204" formatCode="&quot;Lookup&quot;\ 0"/>
    <numFmt numFmtId="205" formatCode="###0_);\(###0\);&quot;- &quot;;&quot;  &quot;@"/>
    <numFmt numFmtId="206" formatCode="_-&quot;L.&quot;\ * #,##0_-;\-&quot;L.&quot;\ * #,##0_-;_-&quot;L.&quot;\ * &quot;-&quot;_-;_-@_-"/>
    <numFmt numFmtId="207" formatCode="_-&quot;€&quot;\ * #,##0.00_-;\-&quot;€&quot;\ * #,##0.00_-;_-&quot;€&quot;\ * &quot;-&quot;??_-;_-@_-"/>
    <numFmt numFmtId="208" formatCode="_-* #,##0\ &quot;DM&quot;_-;\-* #,##0\ &quot;DM&quot;_-;_-* &quot;-&quot;\ &quot;DM&quot;_-;_-@_-"/>
    <numFmt numFmtId="209" formatCode="_-* #,##0.00\ &quot;DM&quot;_-;\-* #,##0.00\ &quot;DM&quot;_-;_-* &quot;-&quot;??\ &quot;DM&quot;_-;_-@_-"/>
    <numFmt numFmtId="210" formatCode="_-* #,##0.00\ [$€]_-;\-* #,##0.00\ [$€]_-;_-* &quot;-&quot;??\ [$€]_-;_-@_-"/>
    <numFmt numFmtId="211" formatCode="_([$€-2]* #,##0.00_);_([$€-2]* \(#,##0.00\);_([$€-2]* &quot;-&quot;??_)"/>
    <numFmt numFmtId="212" formatCode="#,##0.000000"/>
    <numFmt numFmtId="213" formatCode="0.000"/>
    <numFmt numFmtId="214" formatCode="0.000%"/>
    <numFmt numFmtId="215" formatCode="#,##0_ ;\-#,##0\ "/>
    <numFmt numFmtId="216" formatCode="_-* #,##0\ _€_-;\-* #,##0\ _€_-;_-* &quot;-&quot;??\ _€_-;_-@_-"/>
    <numFmt numFmtId="217" formatCode="_(* #,##0.0_);_(* \(#,##0.0\);_(* &quot;-&quot;??_);_(@_)"/>
    <numFmt numFmtId="218" formatCode="_(* #,##0.0000000_);_(* \(#,##0.0000000\);_(* &quot;-&quot;??_);_(@_)"/>
    <numFmt numFmtId="219" formatCode="_-* #,##0.0_-;\-* #,##0.0_-;_-* &quot;-&quot;?_-;_-@_-"/>
    <numFmt numFmtId="220" formatCode="_-* #,##0_-;\-* #,##0_-;_-* &quot;-&quot;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name val="Arial"/>
      <family val="2"/>
    </font>
    <font>
      <b/>
      <sz val="8.5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.5"/>
      <name val="Calibri"/>
      <family val="2"/>
    </font>
    <font>
      <i/>
      <sz val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sz val="11"/>
      <name val="Arial"/>
      <family val="2"/>
      <charset val="238"/>
    </font>
    <font>
      <b/>
      <sz val="10"/>
      <name val="Calibri"/>
      <family val="2"/>
    </font>
    <font>
      <strike/>
      <sz val="9"/>
      <name val="Calibri"/>
      <family val="2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sz val="10"/>
      <name val="Book Antiqua"/>
      <family val="1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sz val="10"/>
      <name val="Times New Roman"/>
      <family val="1"/>
    </font>
    <font>
      <sz val="10"/>
      <name val="ZapfDingbats"/>
      <family val="2"/>
    </font>
    <font>
      <sz val="10"/>
      <color indexed="9"/>
      <name val="Arial"/>
      <family val="2"/>
    </font>
    <font>
      <sz val="10"/>
      <color indexed="40"/>
      <name val="Arial"/>
      <family val="2"/>
    </font>
    <font>
      <sz val="14"/>
      <name val="Wingdings"/>
      <charset val="2"/>
    </font>
    <font>
      <sz val="22"/>
      <color indexed="12"/>
      <name val="Wingdings"/>
      <charset val="2"/>
    </font>
    <font>
      <sz val="22"/>
      <name val="Wingdings"/>
      <charset val="2"/>
    </font>
    <font>
      <b/>
      <u val="singleAccounting"/>
      <sz val="11"/>
      <name val="Arial"/>
      <family val="2"/>
    </font>
    <font>
      <b/>
      <sz val="8"/>
      <color indexed="10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0"/>
      <color indexed="50"/>
      <name val="Arial"/>
      <family val="2"/>
    </font>
    <font>
      <sz val="16"/>
      <name val="Wingdings"/>
      <charset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etica"/>
      <family val="2"/>
    </font>
    <font>
      <sz val="10"/>
      <color indexed="18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b/>
      <u/>
      <sz val="16"/>
      <color indexed="10"/>
      <name val="Palatino"/>
      <family val="1"/>
    </font>
    <font>
      <b/>
      <sz val="10"/>
      <color indexed="18"/>
      <name val="Arial"/>
      <family val="2"/>
    </font>
    <font>
      <sz val="8"/>
      <color indexed="12"/>
      <name val="Helv"/>
    </font>
    <font>
      <u/>
      <sz val="10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12"/>
      <name val="Times New Roman"/>
      <family val="1"/>
    </font>
    <font>
      <sz val="10"/>
      <color indexed="24"/>
      <name val="Arial"/>
      <family val="2"/>
    </font>
    <font>
      <b/>
      <sz val="10"/>
      <color indexed="14"/>
      <name val="Times New Roman"/>
      <family val="1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8"/>
      <name val="Helvetica"/>
      <family val="2"/>
    </font>
    <font>
      <sz val="8"/>
      <color indexed="47"/>
      <name val="Arial"/>
      <family val="2"/>
    </font>
    <font>
      <sz val="14"/>
      <name val="Helvetica"/>
      <family val="2"/>
    </font>
    <font>
      <sz val="8"/>
      <color indexed="40"/>
      <name val="Arial"/>
      <family val="2"/>
    </font>
    <font>
      <sz val="8"/>
      <color indexed="10"/>
      <name val="Arial"/>
      <family val="2"/>
    </font>
    <font>
      <sz val="11"/>
      <color indexed="8"/>
      <name val="Arial"/>
      <family val="2"/>
    </font>
    <font>
      <sz val="11"/>
      <color indexed="8"/>
      <name val="Czcionka tekstu podstawowego"/>
      <family val="2"/>
    </font>
    <font>
      <sz val="8"/>
      <name val="Times New Roman"/>
      <family val="1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name val="Helvetica"/>
      <family val="2"/>
    </font>
    <font>
      <b/>
      <u/>
      <sz val="10"/>
      <name val="Helv"/>
    </font>
    <font>
      <sz val="8"/>
      <name val="Helv"/>
    </font>
    <font>
      <sz val="10"/>
      <name val="Century Gothic"/>
      <family val="2"/>
    </font>
    <font>
      <sz val="10"/>
      <color indexed="19"/>
      <name val="Arial"/>
      <family val="2"/>
    </font>
    <font>
      <sz val="12"/>
      <name val="Arial MT"/>
    </font>
    <font>
      <b/>
      <sz val="16"/>
      <color indexed="24"/>
      <name val="Univers 45 Light"/>
      <family val="2"/>
    </font>
    <font>
      <b/>
      <sz val="14"/>
      <name val="Arial"/>
      <family val="2"/>
    </font>
    <font>
      <b/>
      <sz val="10"/>
      <name val="Helv"/>
    </font>
    <font>
      <b/>
      <sz val="10"/>
      <color indexed="57"/>
      <name val="Arial"/>
      <family val="2"/>
    </font>
    <font>
      <b/>
      <sz val="24"/>
      <name val="Helvetica"/>
      <family val="2"/>
    </font>
    <font>
      <sz val="10"/>
      <color indexed="64"/>
      <name val="Arial"/>
      <family val="2"/>
      <charset val="204"/>
    </font>
    <font>
      <sz val="11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Times New Roman"/>
      <family val="1"/>
      <charset val="204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86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i/>
      <sz val="11"/>
      <color indexed="23"/>
      <name val="Calibri"/>
      <family val="2"/>
      <charset val="238"/>
    </font>
    <font>
      <sz val="10"/>
      <name val="Times New Roman"/>
      <family val="1"/>
      <charset val="186"/>
    </font>
    <font>
      <sz val="11"/>
      <color indexed="60"/>
      <name val="Calibri"/>
      <family val="2"/>
      <charset val="186"/>
    </font>
    <font>
      <sz val="1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1"/>
      <color indexed="20"/>
      <name val="Calibri"/>
      <family val="2"/>
      <charset val="238"/>
    </font>
    <font>
      <i/>
      <sz val="11"/>
      <color indexed="23"/>
      <name val="Calibri"/>
      <family val="2"/>
      <charset val="186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186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186"/>
    </font>
    <font>
      <sz val="11"/>
      <color rgb="FF9C0006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1"/>
      <color rgb="FF80808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Arial"/>
      <family val="2"/>
    </font>
    <font>
      <u/>
      <sz val="10"/>
      <color indexed="12"/>
      <name val="Arial"/>
      <family val="2"/>
    </font>
    <font>
      <sz val="9"/>
      <color rgb="FFFF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</font>
    <font>
      <i/>
      <strike/>
      <sz val="9"/>
      <name val="Calibri"/>
      <family val="2"/>
    </font>
    <font>
      <i/>
      <sz val="9"/>
      <color rgb="FFFF0000"/>
      <name val="Calibri"/>
      <family val="2"/>
    </font>
    <font>
      <sz val="9"/>
      <color rgb="FF0000FF"/>
      <name val="Calibri"/>
      <family val="2"/>
    </font>
    <font>
      <i/>
      <sz val="9"/>
      <color rgb="FF0000FF"/>
      <name val="Calibri"/>
      <family val="2"/>
    </font>
    <font>
      <b/>
      <sz val="9"/>
      <color rgb="FF0000FF"/>
      <name val="Calibri"/>
      <family val="2"/>
    </font>
    <font>
      <b/>
      <i/>
      <sz val="9"/>
      <color rgb="FF0000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vertAlign val="superscript"/>
      <sz val="10"/>
      <name val="Calibri"/>
      <family val="2"/>
    </font>
    <font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charset val="238"/>
    </font>
    <font>
      <b/>
      <i/>
      <sz val="8"/>
      <name val="Calibri"/>
      <family val="2"/>
    </font>
    <font>
      <i/>
      <sz val="8"/>
      <name val="Calibri"/>
      <family val="2"/>
    </font>
    <font>
      <sz val="10"/>
      <color rgb="FF0070C0"/>
      <name val="Calibri"/>
      <family val="2"/>
    </font>
    <font>
      <sz val="8"/>
      <name val="Calibri"/>
      <family val="2"/>
    </font>
    <font>
      <b/>
      <sz val="10"/>
      <color rgb="FF0070C0"/>
      <name val="Calibri"/>
      <family val="2"/>
    </font>
    <font>
      <b/>
      <sz val="10"/>
      <color rgb="FF00B050"/>
      <name val="Calibri"/>
      <family val="2"/>
    </font>
    <font>
      <i/>
      <sz val="10"/>
      <name val="Calibri"/>
      <family val="2"/>
    </font>
    <font>
      <sz val="11"/>
      <color theme="0"/>
      <name val="Calibri"/>
      <family val="2"/>
    </font>
    <font>
      <u/>
      <sz val="9"/>
      <name val="Calibri"/>
      <family val="2"/>
    </font>
    <font>
      <sz val="9"/>
      <color theme="1"/>
      <name val="Calibri"/>
      <family val="2"/>
      <scheme val="minor"/>
    </font>
    <font>
      <sz val="10"/>
      <color rgb="FF0000FF"/>
      <name val="Calibri"/>
      <family val="2"/>
    </font>
    <font>
      <sz val="9"/>
      <color rgb="FF0000FF"/>
      <name val="Calibri"/>
      <family val="2"/>
      <scheme val="minor"/>
    </font>
    <font>
      <b/>
      <sz val="10"/>
      <color rgb="FF0000FF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4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</font>
    <font>
      <i/>
      <sz val="9"/>
      <name val="Calibri"/>
      <family val="2"/>
      <charset val="238"/>
    </font>
    <font>
      <sz val="11"/>
      <name val="Arial"/>
      <family val="2"/>
    </font>
    <font>
      <sz val="11"/>
      <color theme="1"/>
      <name val="Calibri"/>
      <family val="2"/>
    </font>
  </fonts>
  <fills count="8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gray0625">
        <fgColor indexed="9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indexed="44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</patternFill>
    </fill>
    <fill>
      <patternFill patternType="mediumGray">
        <fgColor indexed="11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darkUp">
        <fgColor indexed="55"/>
        <bgColor indexed="22"/>
      </patternFill>
    </fill>
    <fill>
      <patternFill patternType="gray0625">
        <fgColor indexed="9"/>
        <bgColor theme="0"/>
      </patternFill>
    </fill>
    <fill>
      <patternFill patternType="solid">
        <fgColor rgb="FF00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5" fillId="0" borderId="0" applyFont="0" applyFill="0" applyBorder="0" applyAlignment="0" applyProtection="0"/>
    <xf numFmtId="0" fontId="5" fillId="0" borderId="0"/>
    <xf numFmtId="0" fontId="17" fillId="10" borderId="0" applyNumberFormat="0" applyBorder="0" applyAlignment="0" applyProtection="0"/>
    <xf numFmtId="171" fontId="5" fillId="0" borderId="0" applyFont="0" applyFill="0" applyBorder="0" applyAlignment="0" applyProtection="0"/>
    <xf numFmtId="175" fontId="38" fillId="14" borderId="0" applyBorder="0">
      <alignment horizontal="center"/>
      <protection locked="0"/>
    </xf>
    <xf numFmtId="175" fontId="38" fillId="0" borderId="0" applyFill="0" applyBorder="0">
      <alignment horizontal="center"/>
    </xf>
    <xf numFmtId="0" fontId="7" fillId="0" borderId="0" applyNumberFormat="0" applyFill="0" applyBorder="0" applyAlignment="0" applyProtection="0"/>
    <xf numFmtId="0" fontId="39" fillId="0" borderId="0" applyFont="0" applyFill="0" applyBorder="0" applyAlignment="0" applyProtection="0"/>
    <xf numFmtId="0" fontId="7" fillId="0" borderId="0" applyFont="0" applyFill="0" applyBorder="0" applyAlignment="0" applyProtection="0"/>
    <xf numFmtId="176" fontId="38" fillId="14" borderId="0" applyBorder="0">
      <alignment horizontal="center"/>
      <protection locked="0"/>
    </xf>
    <xf numFmtId="176" fontId="38" fillId="0" borderId="0" applyFill="0" applyBorder="0">
      <alignment horizontal="center"/>
    </xf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177" fontId="38" fillId="14" borderId="0" applyBorder="0">
      <alignment horizontal="center"/>
      <protection locked="0"/>
    </xf>
    <xf numFmtId="177" fontId="38" fillId="0" borderId="0" applyFill="0" applyBorder="0">
      <alignment horizontal="center"/>
    </xf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17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7" fillId="0" borderId="0"/>
    <xf numFmtId="0" fontId="17" fillId="10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40" fillId="0" borderId="37">
      <alignment horizontal="center" vertical="center"/>
    </xf>
    <xf numFmtId="0" fontId="7" fillId="33" borderId="38" applyNumberFormat="0" applyFont="0" applyAlignment="0" applyProtection="0"/>
    <xf numFmtId="0" fontId="26" fillId="34" borderId="39" applyNumberFormat="0" applyAlignment="0" applyProtection="0"/>
    <xf numFmtId="0" fontId="41" fillId="35" borderId="37"/>
    <xf numFmtId="0" fontId="42" fillId="0" borderId="0" applyFont="0" applyFill="0" applyBorder="0" applyAlignment="0" applyProtection="0"/>
    <xf numFmtId="178" fontId="43" fillId="35" borderId="37" applyBorder="0"/>
    <xf numFmtId="0" fontId="41" fillId="35" borderId="37">
      <alignment horizontal="center"/>
      <protection locked="0"/>
    </xf>
    <xf numFmtId="0" fontId="35" fillId="34" borderId="40" applyNumberFormat="0" applyAlignment="0" applyProtection="0"/>
    <xf numFmtId="0" fontId="37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44" fillId="33" borderId="38" applyNumberFormat="0" applyFont="0" applyAlignment="0" applyProtection="0"/>
    <xf numFmtId="0" fontId="26" fillId="34" borderId="39" applyNumberFormat="0" applyAlignment="0" applyProtection="0"/>
    <xf numFmtId="0" fontId="26" fillId="34" borderId="39" applyNumberFormat="0" applyAlignment="0" applyProtection="0"/>
    <xf numFmtId="0" fontId="26" fillId="34" borderId="39" applyNumberFormat="0" applyAlignment="0" applyProtection="0"/>
    <xf numFmtId="179" fontId="18" fillId="0" borderId="0" applyNumberFormat="0" applyFont="0" applyAlignment="0">
      <alignment vertical="top"/>
    </xf>
    <xf numFmtId="0" fontId="25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45" fillId="0" borderId="0"/>
    <xf numFmtId="180" fontId="46" fillId="36" borderId="22">
      <alignment horizontal="center"/>
    </xf>
    <xf numFmtId="181" fontId="7" fillId="37" borderId="41" applyNumberFormat="0">
      <alignment vertical="center"/>
    </xf>
    <xf numFmtId="182" fontId="7" fillId="2" borderId="41" applyNumberFormat="0">
      <alignment vertical="center"/>
    </xf>
    <xf numFmtId="1" fontId="7" fillId="38" borderId="41" applyNumberFormat="0">
      <alignment vertical="center"/>
    </xf>
    <xf numFmtId="181" fontId="7" fillId="38" borderId="41" applyNumberFormat="0">
      <alignment vertical="center"/>
    </xf>
    <xf numFmtId="181" fontId="7" fillId="5" borderId="41" applyNumberFormat="0">
      <alignment vertical="center"/>
    </xf>
    <xf numFmtId="183" fontId="47" fillId="0" borderId="0"/>
    <xf numFmtId="3" fontId="7" fillId="0" borderId="41" applyNumberFormat="0">
      <alignment vertical="center"/>
    </xf>
    <xf numFmtId="184" fontId="5" fillId="39" borderId="41" applyNumberFormat="0" applyFont="0" applyAlignment="0">
      <alignment vertical="center"/>
    </xf>
    <xf numFmtId="181" fontId="5" fillId="40" borderId="41" applyNumberFormat="0">
      <alignment vertical="center"/>
    </xf>
    <xf numFmtId="0" fontId="26" fillId="34" borderId="39" applyNumberFormat="0" applyAlignment="0" applyProtection="0"/>
    <xf numFmtId="0" fontId="26" fillId="34" borderId="39" applyNumberFormat="0" applyAlignment="0" applyProtection="0"/>
    <xf numFmtId="0" fontId="26" fillId="34" borderId="39" applyNumberFormat="0" applyAlignment="0" applyProtection="0"/>
    <xf numFmtId="0" fontId="19" fillId="41" borderId="42" applyNumberFormat="0" applyAlignment="0" applyProtection="0"/>
    <xf numFmtId="0" fontId="33" fillId="0" borderId="43" applyNumberFormat="0" applyFill="0" applyAlignment="0" applyProtection="0"/>
    <xf numFmtId="0" fontId="33" fillId="0" borderId="43" applyNumberFormat="0" applyFill="0" applyAlignment="0" applyProtection="0"/>
    <xf numFmtId="185" fontId="48" fillId="0" borderId="0" applyFill="0" applyBorder="0" applyProtection="0">
      <alignment horizontal="center" vertical="center"/>
    </xf>
    <xf numFmtId="186" fontId="49" fillId="14" borderId="44">
      <alignment horizontal="center" vertical="center"/>
      <protection locked="0"/>
    </xf>
    <xf numFmtId="186" fontId="50" fillId="0" borderId="0" applyFill="0" applyBorder="0">
      <alignment horizontal="center" vertical="center"/>
    </xf>
    <xf numFmtId="0" fontId="19" fillId="41" borderId="42" applyNumberFormat="0" applyAlignment="0" applyProtection="0"/>
    <xf numFmtId="0" fontId="51" fillId="0" borderId="0" applyNumberFormat="0">
      <alignment horizontal="center" wrapText="1"/>
    </xf>
    <xf numFmtId="165" fontId="5" fillId="0" borderId="0" applyFont="0" applyFill="0" applyBorder="0" applyAlignment="0" applyProtection="0"/>
    <xf numFmtId="187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45" applyFont="0" applyFill="0" applyBorder="0" applyAlignment="0" applyProtection="0">
      <alignment horizontal="right"/>
    </xf>
    <xf numFmtId="0" fontId="44" fillId="33" borderId="38" applyNumberFormat="0" applyFont="0" applyAlignment="0" applyProtection="0"/>
    <xf numFmtId="0" fontId="44" fillId="33" borderId="38" applyNumberFormat="0" applyFont="0" applyAlignment="0" applyProtection="0"/>
    <xf numFmtId="0" fontId="52" fillId="0" borderId="0" applyFill="0" applyBorder="0"/>
    <xf numFmtId="181" fontId="53" fillId="42" borderId="0" applyFont="0" applyAlignment="0">
      <alignment vertical="center" wrapText="1"/>
    </xf>
    <xf numFmtId="181" fontId="54" fillId="42" borderId="22" applyNumberFormat="0" applyBorder="0" applyAlignment="0">
      <alignment vertical="center" wrapText="1"/>
    </xf>
    <xf numFmtId="0" fontId="55" fillId="0" borderId="0"/>
    <xf numFmtId="0" fontId="55" fillId="0" borderId="0"/>
    <xf numFmtId="172" fontId="44" fillId="0" borderId="0" applyFont="0" applyFill="0" applyBorder="0" applyAlignment="0" applyProtection="0"/>
    <xf numFmtId="0" fontId="25" fillId="16" borderId="0" applyNumberFormat="0" applyBorder="0" applyAlignment="0" applyProtection="0"/>
    <xf numFmtId="38" fontId="56" fillId="35" borderId="46"/>
    <xf numFmtId="0" fontId="7" fillId="0" borderId="0" applyFont="0" applyFill="0" applyBorder="0" applyAlignment="0" applyProtection="0"/>
    <xf numFmtId="188" fontId="7" fillId="43" borderId="0" applyNumberFormat="0" applyFont="0" applyBorder="0" applyAlignment="0" applyProtection="0"/>
    <xf numFmtId="189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191" fontId="57" fillId="0" borderId="0" applyFill="0" applyBorder="0">
      <alignment horizontal="center" vertical="center"/>
    </xf>
    <xf numFmtId="0" fontId="32" fillId="20" borderId="39" applyNumberFormat="0" applyAlignment="0" applyProtection="0"/>
    <xf numFmtId="0" fontId="31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2" fillId="20" borderId="39" applyNumberFormat="0" applyAlignment="0" applyProtection="0"/>
    <xf numFmtId="0" fontId="32" fillId="20" borderId="39" applyNumberFormat="0" applyAlignment="0" applyProtection="0"/>
    <xf numFmtId="0" fontId="21" fillId="0" borderId="47" applyNumberFormat="0" applyFill="0" applyAlignment="0" applyProtection="0"/>
    <xf numFmtId="0" fontId="27" fillId="0" borderId="0" applyNumberForma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0" fontId="7" fillId="44" borderId="48" applyNumberFormat="0">
      <alignment vertical="center"/>
    </xf>
    <xf numFmtId="0" fontId="27" fillId="0" borderId="0" applyNumberFormat="0" applyFill="0" applyBorder="0" applyAlignment="0" applyProtection="0"/>
    <xf numFmtId="195" fontId="7" fillId="6" borderId="0" applyNumberFormat="0" applyFont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6" fontId="60" fillId="0" borderId="0">
      <alignment horizontal="right" vertical="top"/>
    </xf>
    <xf numFmtId="197" fontId="61" fillId="0" borderId="0">
      <alignment horizontal="right" vertical="top"/>
    </xf>
    <xf numFmtId="0" fontId="60" fillId="0" borderId="0">
      <alignment horizontal="right" vertical="top"/>
    </xf>
    <xf numFmtId="0" fontId="61" fillId="0" borderId="0" applyFill="0" applyBorder="0">
      <alignment horizontal="right" vertical="top"/>
    </xf>
    <xf numFmtId="198" fontId="61" fillId="0" borderId="0" applyFill="0" applyBorder="0">
      <alignment horizontal="right" vertical="top"/>
    </xf>
    <xf numFmtId="199" fontId="61" fillId="0" borderId="0" applyFill="0" applyBorder="0">
      <alignment horizontal="right" vertical="top"/>
    </xf>
    <xf numFmtId="200" fontId="61" fillId="0" borderId="0" applyFill="0" applyBorder="0">
      <alignment horizontal="right" vertical="top"/>
    </xf>
    <xf numFmtId="0" fontId="62" fillId="0" borderId="0">
      <alignment horizontal="center" wrapText="1"/>
    </xf>
    <xf numFmtId="201" fontId="63" fillId="0" borderId="0" applyFill="0" applyBorder="0">
      <alignment vertical="top"/>
    </xf>
    <xf numFmtId="201" fontId="64" fillId="0" borderId="0" applyFill="0" applyBorder="0" applyProtection="0">
      <alignment vertical="top"/>
    </xf>
    <xf numFmtId="201" fontId="65" fillId="0" borderId="0">
      <alignment vertical="top"/>
    </xf>
    <xf numFmtId="173" fontId="61" fillId="0" borderId="0" applyFill="0" applyBorder="0" applyAlignment="0" applyProtection="0">
      <alignment horizontal="right" vertical="top"/>
    </xf>
    <xf numFmtId="201" fontId="54" fillId="0" borderId="0"/>
    <xf numFmtId="0" fontId="61" fillId="0" borderId="0" applyFill="0" applyBorder="0">
      <alignment horizontal="left" vertical="top"/>
    </xf>
    <xf numFmtId="202" fontId="7" fillId="0" borderId="0" applyFon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184" fontId="8" fillId="0" borderId="0">
      <alignment vertical="top"/>
    </xf>
    <xf numFmtId="0" fontId="7" fillId="5" borderId="40" applyNumberFormat="0">
      <alignment vertical="center"/>
    </xf>
    <xf numFmtId="0" fontId="66" fillId="0" borderId="0" applyNumberFormat="0" applyFill="0" applyBorder="0" applyAlignment="0" applyProtection="0"/>
    <xf numFmtId="0" fontId="55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8" fontId="67" fillId="0" borderId="0" applyNumberFormat="0" applyFill="0" applyBorder="0" applyAlignment="0" applyProtection="0"/>
    <xf numFmtId="0" fontId="5" fillId="0" borderId="0"/>
    <xf numFmtId="183" fontId="5" fillId="0" borderId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68" fillId="5" borderId="49" applyNumberFormat="0">
      <alignment vertical="center"/>
    </xf>
    <xf numFmtId="0" fontId="28" fillId="17" borderId="0" applyNumberFormat="0" applyBorder="0" applyAlignment="0" applyProtection="0"/>
    <xf numFmtId="0" fontId="25" fillId="16" borderId="0" applyNumberFormat="0" applyBorder="0" applyAlignment="0" applyProtection="0"/>
    <xf numFmtId="0" fontId="28" fillId="17" borderId="0" applyNumberFormat="0" applyBorder="0" applyAlignment="0" applyProtection="0"/>
    <xf numFmtId="195" fontId="69" fillId="0" borderId="0" applyNumberFormat="0" applyFill="0" applyBorder="0" applyAlignment="0" applyProtection="0"/>
    <xf numFmtId="0" fontId="70" fillId="45" borderId="0"/>
    <xf numFmtId="0" fontId="18" fillId="46" borderId="0" applyNumberFormat="0" applyFill="0" applyBorder="0" applyAlignment="0" applyProtection="0"/>
    <xf numFmtId="0" fontId="71" fillId="11" borderId="0" applyNumberFormat="0" applyFill="0" applyBorder="0" applyAlignment="0" applyProtection="0"/>
    <xf numFmtId="0" fontId="31" fillId="0" borderId="36" applyNumberFormat="0" applyFill="0" applyAlignment="0" applyProtection="0"/>
    <xf numFmtId="0" fontId="7" fillId="0" borderId="0" applyFill="0" applyBorder="0"/>
    <xf numFmtId="0" fontId="72" fillId="0" borderId="0" applyFill="0" applyBorder="0" applyProtection="0">
      <alignment horizontal="right"/>
    </xf>
    <xf numFmtId="0" fontId="37" fillId="0" borderId="0" applyNumberFormat="0" applyFill="0" applyBorder="0" applyAlignment="0" applyProtection="0"/>
    <xf numFmtId="0" fontId="44" fillId="33" borderId="38" applyNumberFormat="0" applyFont="0" applyAlignment="0" applyProtection="0"/>
    <xf numFmtId="0" fontId="44" fillId="33" borderId="38" applyNumberFormat="0" applyFont="0" applyAlignment="0" applyProtection="0"/>
    <xf numFmtId="0" fontId="25" fillId="16" borderId="0" applyNumberFormat="0" applyBorder="0" applyAlignment="0" applyProtection="0"/>
    <xf numFmtId="203" fontId="59" fillId="0" borderId="0" applyFont="0" applyBorder="0" applyAlignment="0"/>
    <xf numFmtId="0" fontId="73" fillId="0" borderId="0" applyNumberFormat="0" applyFill="0" applyBorder="0" applyAlignment="0" applyProtection="0"/>
    <xf numFmtId="0" fontId="28" fillId="17" borderId="0" applyNumberFormat="0" applyBorder="0" applyAlignment="0" applyProtection="0"/>
    <xf numFmtId="0" fontId="25" fillId="16" borderId="0" applyNumberFormat="0" applyBorder="0" applyAlignment="0" applyProtection="0"/>
    <xf numFmtId="0" fontId="32" fillId="20" borderId="39" applyNumberFormat="0" applyAlignment="0" applyProtection="0"/>
    <xf numFmtId="184" fontId="74" fillId="0" borderId="0">
      <alignment vertical="top"/>
    </xf>
    <xf numFmtId="0" fontId="75" fillId="35" borderId="50"/>
    <xf numFmtId="181" fontId="76" fillId="35" borderId="44" applyNumberFormat="0">
      <alignment vertical="center"/>
      <protection locked="0"/>
    </xf>
    <xf numFmtId="0" fontId="76" fillId="47" borderId="44" applyNumberFormat="0">
      <alignment vertical="center"/>
      <protection locked="0"/>
    </xf>
    <xf numFmtId="0" fontId="77" fillId="2" borderId="46" applyNumberFormat="0" applyAlignment="0">
      <alignment horizontal="left"/>
      <protection locked="0"/>
    </xf>
    <xf numFmtId="0" fontId="77" fillId="2" borderId="46" applyNumberFormat="0" applyAlignment="0">
      <alignment horizontal="left"/>
      <protection locked="0"/>
    </xf>
    <xf numFmtId="0" fontId="77" fillId="2" borderId="46" applyNumberFormat="0" applyAlignment="0">
      <alignment horizontal="left"/>
      <protection locked="0"/>
    </xf>
    <xf numFmtId="0" fontId="77" fillId="2" borderId="46" applyNumberFormat="0" applyAlignment="0">
      <alignment horizontal="left"/>
      <protection locked="0"/>
    </xf>
    <xf numFmtId="0" fontId="7" fillId="35" borderId="51" applyNumberFormat="0" applyAlignment="0">
      <protection locked="0"/>
    </xf>
    <xf numFmtId="0" fontId="25" fillId="16" borderId="0" applyNumberFormat="0" applyBorder="0" applyAlignment="0" applyProtection="0"/>
    <xf numFmtId="0" fontId="78" fillId="0" borderId="0" applyNumberFormat="0" applyFill="0" applyBorder="0" applyProtection="0">
      <alignment horizontal="centerContinuous" wrapText="1"/>
    </xf>
    <xf numFmtId="0" fontId="37" fillId="0" borderId="0" applyNumberFormat="0" applyFill="0" applyBorder="0" applyAlignment="0" applyProtection="0"/>
    <xf numFmtId="0" fontId="35" fillId="34" borderId="40" applyNumberFormat="0" applyAlignment="0" applyProtection="0"/>
    <xf numFmtId="0" fontId="32" fillId="20" borderId="39" applyNumberFormat="0" applyAlignment="0" applyProtection="0"/>
    <xf numFmtId="0" fontId="21" fillId="0" borderId="47" applyNumberFormat="0" applyFill="0" applyAlignment="0" applyProtection="0"/>
    <xf numFmtId="165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41" borderId="42" applyNumberFormat="0" applyAlignment="0" applyProtection="0"/>
    <xf numFmtId="0" fontId="19" fillId="41" borderId="42" applyNumberFormat="0" applyAlignment="0" applyProtection="0"/>
    <xf numFmtId="0" fontId="19" fillId="41" borderId="42" applyNumberFormat="0" applyAlignment="0" applyProtection="0"/>
    <xf numFmtId="38" fontId="79" fillId="0" borderId="0"/>
    <xf numFmtId="38" fontId="80" fillId="0" borderId="0"/>
    <xf numFmtId="38" fontId="81" fillId="0" borderId="0"/>
    <xf numFmtId="38" fontId="82" fillId="0" borderId="0"/>
    <xf numFmtId="0" fontId="38" fillId="0" borderId="0"/>
    <xf numFmtId="0" fontId="38" fillId="0" borderId="0"/>
    <xf numFmtId="184" fontId="71" fillId="0" borderId="0" applyFont="0">
      <alignment vertical="top"/>
    </xf>
    <xf numFmtId="0" fontId="33" fillId="0" borderId="43" applyNumberFormat="0" applyFill="0" applyAlignment="0" applyProtection="0"/>
    <xf numFmtId="0" fontId="83" fillId="0" borderId="0" applyNumberFormat="0" applyFill="0" applyBorder="0" applyAlignment="0" applyProtection="0"/>
    <xf numFmtId="0" fontId="26" fillId="34" borderId="39" applyNumberFormat="0" applyAlignment="0" applyProtection="0"/>
    <xf numFmtId="0" fontId="33" fillId="0" borderId="43" applyNumberFormat="0" applyFill="0" applyAlignment="0" applyProtection="0"/>
    <xf numFmtId="0" fontId="33" fillId="0" borderId="43" applyNumberFormat="0" applyFill="0" applyAlignment="0" applyProtection="0"/>
    <xf numFmtId="0" fontId="33" fillId="0" borderId="43" applyNumberFormat="0" applyFill="0" applyAlignment="0" applyProtection="0"/>
    <xf numFmtId="204" fontId="84" fillId="0" borderId="0" applyFill="0">
      <alignment horizontal="center"/>
    </xf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44" fillId="33" borderId="38" applyNumberFormat="0" applyFont="0" applyAlignment="0" applyProtection="0"/>
    <xf numFmtId="0" fontId="85" fillId="0" borderId="0" applyNumberForma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86" fillId="0" borderId="0" applyNumberFormat="0" applyFill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6" fillId="37" borderId="52" applyNumberFormat="0" applyFont="0" applyFill="0" applyAlignment="0" applyProtection="0">
      <alignment vertical="center"/>
      <protection locked="0"/>
    </xf>
    <xf numFmtId="0" fontId="87" fillId="0" borderId="0" applyNumberFormat="0" applyBorder="0">
      <alignment horizontal="left" vertical="top"/>
    </xf>
    <xf numFmtId="0" fontId="76" fillId="37" borderId="52" applyNumberFormat="0" applyFont="0" applyFill="0" applyAlignment="0" applyProtection="0">
      <alignment vertical="center"/>
      <protection locked="0"/>
    </xf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44" fillId="0" borderId="0"/>
    <xf numFmtId="0" fontId="44" fillId="0" borderId="0"/>
    <xf numFmtId="166" fontId="5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2" fillId="0" borderId="0"/>
    <xf numFmtId="0" fontId="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1" fillId="0" borderId="0"/>
    <xf numFmtId="0" fontId="88" fillId="0" borderId="0"/>
    <xf numFmtId="0" fontId="113" fillId="0" borderId="0"/>
    <xf numFmtId="0" fontId="7" fillId="0" borderId="0"/>
    <xf numFmtId="0" fontId="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8" fillId="0" borderId="0"/>
    <xf numFmtId="0" fontId="44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/>
    <xf numFmtId="0" fontId="89" fillId="0" borderId="0"/>
    <xf numFmtId="0" fontId="89" fillId="0" borderId="0"/>
    <xf numFmtId="0" fontId="89" fillId="0" borderId="0"/>
    <xf numFmtId="0" fontId="7" fillId="0" borderId="0"/>
    <xf numFmtId="0" fontId="90" fillId="0" borderId="0"/>
    <xf numFmtId="0" fontId="7" fillId="33" borderId="38" applyNumberFormat="0" applyFont="0" applyAlignment="0" applyProtection="0"/>
    <xf numFmtId="0" fontId="7" fillId="33" borderId="38" applyNumberFormat="0" applyFont="0" applyAlignment="0" applyProtection="0"/>
    <xf numFmtId="195" fontId="91" fillId="0" borderId="0" applyNumberFormat="0" applyFill="0" applyBorder="0" applyAlignment="0" applyProtection="0"/>
    <xf numFmtId="0" fontId="2" fillId="33" borderId="38" applyNumberFormat="0" applyFont="0" applyAlignment="0" applyProtection="0"/>
    <xf numFmtId="205" fontId="7" fillId="0" borderId="0" applyFont="0" applyFill="0" applyBorder="0" applyAlignment="0" applyProtection="0"/>
    <xf numFmtId="0" fontId="7" fillId="0" borderId="37"/>
    <xf numFmtId="0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8" fontId="92" fillId="0" borderId="37" applyBorder="0"/>
    <xf numFmtId="1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5" fillId="34" borderId="40" applyNumberFormat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44" fillId="33" borderId="38" applyNumberFormat="0" applyFon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55" fillId="0" borderId="0"/>
    <xf numFmtId="9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93" fillId="0" borderId="53">
      <alignment horizontal="center"/>
    </xf>
    <xf numFmtId="0" fontId="71" fillId="0" borderId="12" applyFont="0">
      <alignment horizontal="right"/>
    </xf>
    <xf numFmtId="0" fontId="94" fillId="0" borderId="54">
      <alignment horizontal="center"/>
    </xf>
    <xf numFmtId="0" fontId="94" fillId="0" borderId="54">
      <alignment horizontal="center"/>
    </xf>
    <xf numFmtId="0" fontId="94" fillId="0" borderId="54">
      <alignment horizontal="center"/>
    </xf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5" fillId="49" borderId="55" applyNumberFormat="0" applyFon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Fill="0" applyBorder="0" applyProtection="0">
      <alignment vertical="center"/>
    </xf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35" fillId="34" borderId="40" applyNumberFormat="0" applyAlignment="0" applyProtection="0"/>
    <xf numFmtId="0" fontId="33" fillId="0" borderId="43" applyNumberFormat="0" applyFill="0" applyAlignment="0" applyProtection="0"/>
    <xf numFmtId="4" fontId="94" fillId="35" borderId="40" applyNumberFormat="0" applyProtection="0">
      <alignment vertical="center"/>
    </xf>
    <xf numFmtId="4" fontId="97" fillId="35" borderId="40" applyNumberFormat="0" applyProtection="0">
      <alignment vertical="center"/>
    </xf>
    <xf numFmtId="4" fontId="94" fillId="35" borderId="40" applyNumberFormat="0" applyProtection="0">
      <alignment horizontal="left" vertical="center" indent="1"/>
    </xf>
    <xf numFmtId="4" fontId="94" fillId="35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4" fillId="50" borderId="40" applyNumberFormat="0" applyProtection="0">
      <alignment horizontal="right" vertical="center"/>
    </xf>
    <xf numFmtId="4" fontId="94" fillId="42" borderId="40" applyNumberFormat="0" applyProtection="0">
      <alignment horizontal="right" vertical="center"/>
    </xf>
    <xf numFmtId="4" fontId="94" fillId="51" borderId="40" applyNumberFormat="0" applyProtection="0">
      <alignment horizontal="right" vertical="center"/>
    </xf>
    <xf numFmtId="4" fontId="94" fillId="44" borderId="40" applyNumberFormat="0" applyProtection="0">
      <alignment horizontal="right" vertical="center"/>
    </xf>
    <xf numFmtId="4" fontId="94" fillId="52" borderId="40" applyNumberFormat="0" applyProtection="0">
      <alignment horizontal="right" vertical="center"/>
    </xf>
    <xf numFmtId="4" fontId="94" fillId="53" borderId="40" applyNumberFormat="0" applyProtection="0">
      <alignment horizontal="right" vertical="center"/>
    </xf>
    <xf numFmtId="4" fontId="94" fillId="54" borderId="40" applyNumberFormat="0" applyProtection="0">
      <alignment horizontal="right" vertical="center"/>
    </xf>
    <xf numFmtId="4" fontId="94" fillId="55" borderId="40" applyNumberFormat="0" applyProtection="0">
      <alignment horizontal="right" vertical="center"/>
    </xf>
    <xf numFmtId="4" fontId="94" fillId="56" borderId="40" applyNumberFormat="0" applyProtection="0">
      <alignment horizontal="right" vertical="center"/>
    </xf>
    <xf numFmtId="4" fontId="93" fillId="57" borderId="40" applyNumberFormat="0" applyProtection="0">
      <alignment horizontal="left" vertical="center" indent="1"/>
    </xf>
    <xf numFmtId="4" fontId="94" fillId="58" borderId="56" applyNumberFormat="0" applyProtection="0">
      <alignment horizontal="left" vertical="center" indent="1"/>
    </xf>
    <xf numFmtId="4" fontId="98" fillId="59" borderId="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4" fillId="58" borderId="40" applyNumberFormat="0" applyProtection="0">
      <alignment horizontal="left" vertical="center" indent="1"/>
    </xf>
    <xf numFmtId="4" fontId="94" fillId="60" borderId="40" applyNumberFormat="0" applyProtection="0">
      <alignment horizontal="left" vertical="center" indent="1"/>
    </xf>
    <xf numFmtId="0" fontId="7" fillId="60" borderId="40" applyNumberFormat="0" applyProtection="0">
      <alignment horizontal="left" vertical="center" indent="1"/>
    </xf>
    <xf numFmtId="0" fontId="7" fillId="60" borderId="40" applyNumberFormat="0" applyProtection="0">
      <alignment horizontal="left" vertical="center" indent="1"/>
    </xf>
    <xf numFmtId="0" fontId="7" fillId="61" borderId="40" applyNumberFormat="0" applyProtection="0">
      <alignment horizontal="left" vertical="center" indent="1"/>
    </xf>
    <xf numFmtId="0" fontId="7" fillId="61" borderId="40" applyNumberFormat="0" applyProtection="0">
      <alignment horizontal="left" vertical="center" indent="1"/>
    </xf>
    <xf numFmtId="0" fontId="7" fillId="5" borderId="40" applyNumberFormat="0" applyProtection="0">
      <alignment horizontal="left" vertical="center" indent="1"/>
    </xf>
    <xf numFmtId="0" fontId="7" fillId="5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4" fillId="2" borderId="40" applyNumberFormat="0" applyProtection="0">
      <alignment vertical="center"/>
    </xf>
    <xf numFmtId="4" fontId="97" fillId="2" borderId="40" applyNumberFormat="0" applyProtection="0">
      <alignment vertical="center"/>
    </xf>
    <xf numFmtId="4" fontId="94" fillId="2" borderId="40" applyNumberFormat="0" applyProtection="0">
      <alignment horizontal="left" vertical="center" indent="1"/>
    </xf>
    <xf numFmtId="4" fontId="94" fillId="2" borderId="40" applyNumberFormat="0" applyProtection="0">
      <alignment horizontal="left" vertical="center" indent="1"/>
    </xf>
    <xf numFmtId="4" fontId="94" fillId="58" borderId="40" applyNumberFormat="0" applyProtection="0">
      <alignment horizontal="right" vertical="center"/>
    </xf>
    <xf numFmtId="4" fontId="97" fillId="58" borderId="40" applyNumberFormat="0" applyProtection="0">
      <alignment horizontal="right" vertical="center"/>
    </xf>
    <xf numFmtId="0" fontId="7" fillId="40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0" fontId="99" fillId="0" borderId="0"/>
    <xf numFmtId="4" fontId="100" fillId="58" borderId="40" applyNumberFormat="0" applyProtection="0">
      <alignment horizontal="right" vertical="center"/>
    </xf>
    <xf numFmtId="0" fontId="28" fillId="17" borderId="0" applyNumberFormat="0" applyBorder="0" applyAlignment="0" applyProtection="0"/>
    <xf numFmtId="0" fontId="25" fillId="16" borderId="0" applyNumberFormat="0" applyBorder="0" applyAlignment="0" applyProtection="0"/>
    <xf numFmtId="181" fontId="53" fillId="42" borderId="0">
      <alignment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1" fontId="18" fillId="62" borderId="0"/>
    <xf numFmtId="0" fontId="32" fillId="20" borderId="39" applyNumberFormat="0" applyAlignment="0" applyProtection="0"/>
    <xf numFmtId="0" fontId="26" fillId="34" borderId="39" applyNumberFormat="0" applyAlignment="0" applyProtection="0"/>
    <xf numFmtId="0" fontId="101" fillId="0" borderId="0" applyNumberFormat="0" applyFill="0" applyBorder="0" applyAlignment="0" applyProtection="0"/>
    <xf numFmtId="0" fontId="35" fillId="34" borderId="40" applyNumberFormat="0" applyAlignment="0" applyProtection="0"/>
    <xf numFmtId="0" fontId="5" fillId="56" borderId="41" applyNumberFormat="0">
      <alignment horizontal="center" vertical="center"/>
      <protection locked="0"/>
    </xf>
    <xf numFmtId="0" fontId="44" fillId="0" borderId="0"/>
    <xf numFmtId="0" fontId="44" fillId="0" borderId="0"/>
    <xf numFmtId="0" fontId="1" fillId="0" borderId="0"/>
    <xf numFmtId="0" fontId="102" fillId="0" borderId="33" applyNumberFormat="0" applyFill="0" applyBorder="0" applyAlignment="0" applyProtection="0">
      <alignment horizontal="left"/>
    </xf>
    <xf numFmtId="14" fontId="103" fillId="0" borderId="17" applyNumberFormat="0" applyFill="0" applyBorder="0" applyAlignment="0" applyProtection="0">
      <alignment horizontal="center"/>
    </xf>
    <xf numFmtId="0" fontId="7" fillId="0" borderId="0"/>
    <xf numFmtId="0" fontId="104" fillId="0" borderId="0">
      <alignment horizontal="center" vertical="center"/>
    </xf>
    <xf numFmtId="0" fontId="7" fillId="0" borderId="0" applyNumberFormat="0" applyFill="0" applyBorder="0" applyAlignment="0" applyProtection="0"/>
    <xf numFmtId="0" fontId="59" fillId="0" borderId="32" applyFont="0" applyFill="0" applyAlignment="0" applyProtection="0"/>
    <xf numFmtId="195" fontId="105" fillId="0" borderId="57" applyNumberFormat="0" applyFon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33" fillId="0" borderId="43" applyNumberFormat="0" applyFill="0" applyAlignment="0" applyProtection="0"/>
    <xf numFmtId="0" fontId="32" fillId="20" borderId="39" applyNumberFormat="0" applyAlignment="0" applyProtection="0"/>
    <xf numFmtId="0" fontId="95" fillId="0" borderId="58" applyNumberFormat="0" applyFont="0" applyFill="0" applyAlignment="0" applyProtection="0">
      <alignment horizontal="right"/>
    </xf>
    <xf numFmtId="0" fontId="19" fillId="41" borderId="42" applyNumberFormat="0" applyAlignment="0" applyProtection="0"/>
    <xf numFmtId="0" fontId="2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19" fillId="41" borderId="42" applyNumberFormat="0" applyAlignment="0" applyProtection="0"/>
    <xf numFmtId="0" fontId="106" fillId="63" borderId="0"/>
    <xf numFmtId="0" fontId="36" fillId="0" borderId="0" applyNumberFormat="0" applyFill="0" applyBorder="0" applyAlignment="0" applyProtection="0"/>
    <xf numFmtId="181" fontId="53" fillId="64" borderId="0" applyNumberFormat="0">
      <alignment vertical="center"/>
    </xf>
    <xf numFmtId="181" fontId="107" fillId="37" borderId="0" applyNumberFormat="0">
      <alignment vertical="center"/>
    </xf>
    <xf numFmtId="181" fontId="108" fillId="0" borderId="0" applyNumberFormat="0">
      <alignment vertical="center"/>
    </xf>
    <xf numFmtId="181" fontId="18" fillId="0" borderId="0" applyNumberFormat="0">
      <alignment vertic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9" fillId="0" borderId="0">
      <alignment vertical="center"/>
    </xf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188" fontId="100" fillId="0" borderId="0" applyNumberFormat="0" applyFill="0" applyBorder="0" applyAlignment="0" applyProtection="0"/>
    <xf numFmtId="195" fontId="105" fillId="0" borderId="59" applyNumberFormat="0" applyFon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59" fillId="0" borderId="60" applyFont="0" applyFill="0" applyAlignment="0" applyProtection="0"/>
    <xf numFmtId="0" fontId="106" fillId="63" borderId="0"/>
    <xf numFmtId="0" fontId="35" fillId="34" borderId="40" applyNumberFormat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16" borderId="0" applyNumberFormat="0" applyBorder="0" applyAlignment="0" applyProtection="0"/>
    <xf numFmtId="181" fontId="5" fillId="65" borderId="0" applyNumberFormat="0" applyFont="0" applyBorder="0" applyAlignment="0" applyProtection="0"/>
    <xf numFmtId="0" fontId="110" fillId="0" borderId="0">
      <alignment vertical="center"/>
    </xf>
    <xf numFmtId="0" fontId="35" fillId="34" borderId="40" applyNumberFormat="0" applyAlignment="0" applyProtection="0"/>
    <xf numFmtId="0" fontId="35" fillId="34" borderId="40" applyNumberFormat="0" applyAlignment="0" applyProtection="0"/>
    <xf numFmtId="206" fontId="59" fillId="0" borderId="0" applyFont="0" applyFill="0" applyBorder="0" applyAlignment="0" applyProtection="0"/>
    <xf numFmtId="207" fontId="4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41" borderId="42" applyNumberFormat="0" applyAlignment="0" applyProtection="0"/>
    <xf numFmtId="0" fontId="33" fillId="0" borderId="43" applyNumberFormat="0" applyFill="0" applyAlignment="0" applyProtection="0"/>
    <xf numFmtId="0" fontId="111" fillId="0" borderId="0" applyNumberFormat="0" applyFill="0" applyBorder="0" applyAlignment="0" applyProtection="0"/>
    <xf numFmtId="208" fontId="44" fillId="0" borderId="0" applyFont="0" applyFill="0" applyBorder="0" applyAlignment="0" applyProtection="0"/>
    <xf numFmtId="209" fontId="4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0"/>
    <xf numFmtId="0" fontId="7" fillId="23" borderId="0" applyNumberFormat="0" applyFont="0" applyBorder="0" applyAlignment="0" applyProtection="0"/>
    <xf numFmtId="0" fontId="19" fillId="41" borderId="4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4" fillId="0" borderId="0"/>
    <xf numFmtId="0" fontId="23" fillId="12" borderId="0" applyNumberFormat="0" applyBorder="0" applyAlignment="0" applyProtection="0"/>
    <xf numFmtId="0" fontId="5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184" fontId="5" fillId="39" borderId="41" applyNumberFormat="0" applyFont="0" applyAlignment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183" fontId="5" fillId="0" borderId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56" borderId="41" applyNumberFormat="0">
      <alignment horizontal="center" vertical="center"/>
      <protection locked="0"/>
    </xf>
    <xf numFmtId="0" fontId="1" fillId="0" borderId="0"/>
    <xf numFmtId="43" fontId="2" fillId="0" borderId="0" applyFont="0" applyFill="0" applyBorder="0" applyAlignment="0" applyProtection="0"/>
    <xf numFmtId="181" fontId="5" fillId="65" borderId="0" applyNumberFormat="0" applyFont="0" applyBorder="0" applyAlignment="0" applyProtection="0"/>
    <xf numFmtId="0" fontId="1" fillId="0" borderId="0"/>
    <xf numFmtId="17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4" fillId="15" borderId="0" applyNumberFormat="0" applyBorder="0" applyAlignment="0" applyProtection="0"/>
    <xf numFmtId="0" fontId="114" fillId="16" borderId="0" applyNumberFormat="0" applyBorder="0" applyAlignment="0" applyProtection="0"/>
    <xf numFmtId="0" fontId="114" fillId="17" borderId="0" applyNumberFormat="0" applyBorder="0" applyAlignment="0" applyProtection="0"/>
    <xf numFmtId="0" fontId="114" fillId="18" borderId="0" applyNumberFormat="0" applyBorder="0" applyAlignment="0" applyProtection="0"/>
    <xf numFmtId="0" fontId="114" fillId="19" borderId="0" applyNumberFormat="0" applyBorder="0" applyAlignment="0" applyProtection="0"/>
    <xf numFmtId="0" fontId="114" fillId="20" borderId="0" applyNumberFormat="0" applyBorder="0" applyAlignment="0" applyProtection="0"/>
    <xf numFmtId="0" fontId="115" fillId="15" borderId="0" applyNumberFormat="0" applyBorder="0" applyAlignment="0" applyProtection="0"/>
    <xf numFmtId="0" fontId="115" fillId="16" borderId="0" applyNumberFormat="0" applyBorder="0" applyAlignment="0" applyProtection="0"/>
    <xf numFmtId="0" fontId="115" fillId="17" borderId="0" applyNumberFormat="0" applyBorder="0" applyAlignment="0" applyProtection="0"/>
    <xf numFmtId="0" fontId="115" fillId="18" borderId="0" applyNumberFormat="0" applyBorder="0" applyAlignment="0" applyProtection="0"/>
    <xf numFmtId="0" fontId="115" fillId="19" borderId="0" applyNumberFormat="0" applyBorder="0" applyAlignment="0" applyProtection="0"/>
    <xf numFmtId="0" fontId="115" fillId="20" borderId="0" applyNumberFormat="0" applyBorder="0" applyAlignment="0" applyProtection="0"/>
    <xf numFmtId="0" fontId="114" fillId="21" borderId="0" applyNumberFormat="0" applyBorder="0" applyAlignment="0" applyProtection="0"/>
    <xf numFmtId="0" fontId="114" fillId="22" borderId="0" applyNumberFormat="0" applyBorder="0" applyAlignment="0" applyProtection="0"/>
    <xf numFmtId="0" fontId="114" fillId="23" borderId="0" applyNumberFormat="0" applyBorder="0" applyAlignment="0" applyProtection="0"/>
    <xf numFmtId="0" fontId="114" fillId="18" borderId="0" applyNumberFormat="0" applyBorder="0" applyAlignment="0" applyProtection="0"/>
    <xf numFmtId="0" fontId="114" fillId="21" borderId="0" applyNumberFormat="0" applyBorder="0" applyAlignment="0" applyProtection="0"/>
    <xf numFmtId="0" fontId="114" fillId="24" borderId="0" applyNumberFormat="0" applyBorder="0" applyAlignment="0" applyProtection="0"/>
    <xf numFmtId="0" fontId="115" fillId="21" borderId="0" applyNumberFormat="0" applyBorder="0" applyAlignment="0" applyProtection="0"/>
    <xf numFmtId="0" fontId="115" fillId="22" borderId="0" applyNumberFormat="0" applyBorder="0" applyAlignment="0" applyProtection="0"/>
    <xf numFmtId="0" fontId="115" fillId="23" borderId="0" applyNumberFormat="0" applyBorder="0" applyAlignment="0" applyProtection="0"/>
    <xf numFmtId="0" fontId="115" fillId="18" borderId="0" applyNumberFormat="0" applyBorder="0" applyAlignment="0" applyProtection="0"/>
    <xf numFmtId="0" fontId="115" fillId="21" borderId="0" applyNumberFormat="0" applyBorder="0" applyAlignment="0" applyProtection="0"/>
    <xf numFmtId="0" fontId="11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16" fillId="25" borderId="0" applyNumberFormat="0" applyBorder="0" applyAlignment="0" applyProtection="0"/>
    <xf numFmtId="0" fontId="116" fillId="22" borderId="0" applyNumberFormat="0" applyBorder="0" applyAlignment="0" applyProtection="0"/>
    <xf numFmtId="0" fontId="116" fillId="23" borderId="0" applyNumberFormat="0" applyBorder="0" applyAlignment="0" applyProtection="0"/>
    <xf numFmtId="0" fontId="116" fillId="26" borderId="0" applyNumberFormat="0" applyBorder="0" applyAlignment="0" applyProtection="0"/>
    <xf numFmtId="0" fontId="116" fillId="27" borderId="0" applyNumberFormat="0" applyBorder="0" applyAlignment="0" applyProtection="0"/>
    <xf numFmtId="0" fontId="116" fillId="28" borderId="0" applyNumberFormat="0" applyBorder="0" applyAlignment="0" applyProtection="0"/>
    <xf numFmtId="0" fontId="20" fillId="25" borderId="0" applyNumberFormat="0" applyBorder="0" applyAlignment="0" applyProtection="0"/>
    <xf numFmtId="0" fontId="117" fillId="25" borderId="0" applyNumberFormat="0" applyBorder="0" applyAlignment="0" applyProtection="0"/>
    <xf numFmtId="0" fontId="20" fillId="22" borderId="0" applyNumberFormat="0" applyBorder="0" applyAlignment="0" applyProtection="0"/>
    <xf numFmtId="0" fontId="117" fillId="22" borderId="0" applyNumberFormat="0" applyBorder="0" applyAlignment="0" applyProtection="0"/>
    <xf numFmtId="0" fontId="20" fillId="23" borderId="0" applyNumberFormat="0" applyBorder="0" applyAlignment="0" applyProtection="0"/>
    <xf numFmtId="0" fontId="117" fillId="23" borderId="0" applyNumberFormat="0" applyBorder="0" applyAlignment="0" applyProtection="0"/>
    <xf numFmtId="0" fontId="20" fillId="26" borderId="0" applyNumberFormat="0" applyBorder="0" applyAlignment="0" applyProtection="0"/>
    <xf numFmtId="0" fontId="117" fillId="26" borderId="0" applyNumberFormat="0" applyBorder="0" applyAlignment="0" applyProtection="0"/>
    <xf numFmtId="0" fontId="20" fillId="27" borderId="0" applyNumberFormat="0" applyBorder="0" applyAlignment="0" applyProtection="0"/>
    <xf numFmtId="0" fontId="117" fillId="27" borderId="0" applyNumberFormat="0" applyBorder="0" applyAlignment="0" applyProtection="0"/>
    <xf numFmtId="0" fontId="20" fillId="28" borderId="0" applyNumberFormat="0" applyBorder="0" applyAlignment="0" applyProtection="0"/>
    <xf numFmtId="0" fontId="117" fillId="2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26" fillId="34" borderId="39" applyNumberFormat="0" applyAlignment="0" applyProtection="0"/>
    <xf numFmtId="0" fontId="118" fillId="34" borderId="39" applyNumberFormat="0" applyAlignment="0" applyProtection="0"/>
    <xf numFmtId="0" fontId="37" fillId="0" borderId="0" applyNumberFormat="0" applyFill="0" applyBorder="0" applyAlignment="0" applyProtection="0"/>
    <xf numFmtId="0" fontId="119" fillId="20" borderId="39" applyNumberFormat="0" applyAlignment="0" applyProtection="0"/>
    <xf numFmtId="0" fontId="26" fillId="34" borderId="39" applyNumberFormat="0" applyAlignment="0" applyProtection="0"/>
    <xf numFmtId="0" fontId="33" fillId="0" borderId="43" applyNumberFormat="0" applyFill="0" applyAlignment="0" applyProtection="0"/>
    <xf numFmtId="0" fontId="120" fillId="0" borderId="0" applyNumberFormat="0" applyFill="0" applyBorder="0" applyAlignment="0" applyProtection="0"/>
    <xf numFmtId="0" fontId="121" fillId="0" borderId="34" applyNumberFormat="0" applyFill="0" applyAlignment="0" applyProtection="0"/>
    <xf numFmtId="0" fontId="122" fillId="0" borderId="35" applyNumberFormat="0" applyFill="0" applyAlignment="0" applyProtection="0"/>
    <xf numFmtId="0" fontId="123" fillId="0" borderId="36" applyNumberFormat="0" applyFill="0" applyAlignment="0" applyProtection="0"/>
    <xf numFmtId="0" fontId="12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4" fillId="33" borderId="38" applyNumberFormat="0" applyFont="0" applyAlignment="0" applyProtection="0"/>
    <xf numFmtId="0" fontId="125" fillId="41" borderId="42" applyNumberFormat="0" applyAlignment="0" applyProtection="0"/>
    <xf numFmtId="0" fontId="32" fillId="20" borderId="39" applyNumberFormat="0" applyAlignment="0" applyProtection="0"/>
    <xf numFmtId="210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127" fillId="16" borderId="0" applyNumberFormat="0" applyBorder="0" applyAlignment="0" applyProtection="0"/>
    <xf numFmtId="0" fontId="28" fillId="17" borderId="0" applyNumberFormat="0" applyBorder="0" applyAlignment="0" applyProtection="0"/>
    <xf numFmtId="0" fontId="128" fillId="17" borderId="0" applyNumberFormat="0" applyBorder="0" applyAlignment="0" applyProtection="0"/>
    <xf numFmtId="0" fontId="129" fillId="0" borderId="43" applyNumberFormat="0" applyFill="0" applyAlignment="0" applyProtection="0"/>
    <xf numFmtId="0" fontId="3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131" fillId="33" borderId="38" applyNumberFormat="0" applyFont="0" applyAlignment="0" applyProtection="0"/>
    <xf numFmtId="0" fontId="116" fillId="29" borderId="0" applyNumberFormat="0" applyBorder="0" applyAlignment="0" applyProtection="0"/>
    <xf numFmtId="0" fontId="116" fillId="30" borderId="0" applyNumberFormat="0" applyBorder="0" applyAlignment="0" applyProtection="0"/>
    <xf numFmtId="0" fontId="116" fillId="31" borderId="0" applyNumberFormat="0" applyBorder="0" applyAlignment="0" applyProtection="0"/>
    <xf numFmtId="0" fontId="116" fillId="26" borderId="0" applyNumberFormat="0" applyBorder="0" applyAlignment="0" applyProtection="0"/>
    <xf numFmtId="0" fontId="116" fillId="27" borderId="0" applyNumberFormat="0" applyBorder="0" applyAlignment="0" applyProtection="0"/>
    <xf numFmtId="0" fontId="116" fillId="32" borderId="0" applyNumberFormat="0" applyBorder="0" applyAlignment="0" applyProtection="0"/>
    <xf numFmtId="0" fontId="132" fillId="17" borderId="0" applyNumberFormat="0" applyBorder="0" applyAlignment="0" applyProtection="0"/>
    <xf numFmtId="0" fontId="133" fillId="34" borderId="40" applyNumberFormat="0" applyAlignment="0" applyProtection="0"/>
    <xf numFmtId="0" fontId="21" fillId="0" borderId="47" applyNumberFormat="0" applyFill="0" applyAlignment="0" applyProtection="0"/>
    <xf numFmtId="0" fontId="134" fillId="0" borderId="47" applyNumberFormat="0" applyFill="0" applyAlignment="0" applyProtection="0"/>
    <xf numFmtId="0" fontId="19" fillId="41" borderId="42" applyNumberFormat="0" applyAlignment="0" applyProtection="0"/>
    <xf numFmtId="0" fontId="135" fillId="41" borderId="42" applyNumberFormat="0" applyAlignment="0" applyProtection="0"/>
    <xf numFmtId="0" fontId="33" fillId="0" borderId="43" applyNumberFormat="0" applyFill="0" applyAlignment="0" applyProtection="0"/>
    <xf numFmtId="0" fontId="136" fillId="0" borderId="43" applyNumberFormat="0" applyFill="0" applyAlignment="0" applyProtection="0"/>
    <xf numFmtId="0" fontId="137" fillId="0" borderId="0" applyNumberFormat="0" applyFill="0" applyBorder="0" applyAlignment="0" applyProtection="0"/>
    <xf numFmtId="0" fontId="44" fillId="33" borderId="38" applyNumberFormat="0" applyFont="0" applyAlignment="0" applyProtection="0"/>
    <xf numFmtId="0" fontId="138" fillId="33" borderId="38" applyNumberFormat="0" applyFont="0" applyAlignment="0" applyProtection="0"/>
    <xf numFmtId="165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4" fillId="48" borderId="0" applyNumberFormat="0" applyBorder="0" applyAlignment="0" applyProtection="0"/>
    <xf numFmtId="0" fontId="139" fillId="48" borderId="0" applyNumberFormat="0" applyBorder="0" applyAlignment="0" applyProtection="0"/>
    <xf numFmtId="0" fontId="34" fillId="48" borderId="0" applyNumberFormat="0" applyBorder="0" applyAlignment="0" applyProtection="0"/>
    <xf numFmtId="0" fontId="131" fillId="0" borderId="0"/>
    <xf numFmtId="0" fontId="4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140" fillId="0" borderId="0"/>
    <xf numFmtId="0" fontId="2" fillId="0" borderId="0"/>
    <xf numFmtId="0" fontId="5" fillId="0" borderId="0"/>
    <xf numFmtId="0" fontId="14" fillId="0" borderId="0"/>
    <xf numFmtId="0" fontId="141" fillId="0" borderId="47" applyNumberFormat="0" applyFill="0" applyAlignment="0" applyProtection="0"/>
    <xf numFmtId="0" fontId="44" fillId="33" borderId="38" applyNumberFormat="0" applyFont="0" applyAlignment="0" applyProtection="0"/>
    <xf numFmtId="0" fontId="138" fillId="33" borderId="38" applyNumberFormat="0" applyFont="0" applyAlignment="0" applyProtection="0"/>
    <xf numFmtId="0" fontId="29" fillId="0" borderId="34" applyNumberFormat="0" applyFill="0" applyAlignment="0" applyProtection="0"/>
    <xf numFmtId="0" fontId="142" fillId="0" borderId="34" applyNumberFormat="0" applyFill="0" applyAlignment="0" applyProtection="0"/>
    <xf numFmtId="0" fontId="30" fillId="0" borderId="35" applyNumberFormat="0" applyFill="0" applyAlignment="0" applyProtection="0"/>
    <xf numFmtId="0" fontId="143" fillId="0" borderId="35" applyNumberFormat="0" applyFill="0" applyAlignment="0" applyProtection="0"/>
    <xf numFmtId="0" fontId="31" fillId="0" borderId="36" applyNumberFormat="0" applyFill="0" applyAlignment="0" applyProtection="0"/>
    <xf numFmtId="0" fontId="144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29" borderId="0" applyNumberFormat="0" applyBorder="0" applyAlignment="0" applyProtection="0"/>
    <xf numFmtId="0" fontId="117" fillId="29" borderId="0" applyNumberFormat="0" applyBorder="0" applyAlignment="0" applyProtection="0"/>
    <xf numFmtId="0" fontId="20" fillId="30" borderId="0" applyNumberFormat="0" applyBorder="0" applyAlignment="0" applyProtection="0"/>
    <xf numFmtId="0" fontId="117" fillId="30" borderId="0" applyNumberFormat="0" applyBorder="0" applyAlignment="0" applyProtection="0"/>
    <xf numFmtId="0" fontId="20" fillId="31" borderId="0" applyNumberFormat="0" applyBorder="0" applyAlignment="0" applyProtection="0"/>
    <xf numFmtId="0" fontId="117" fillId="31" borderId="0" applyNumberFormat="0" applyBorder="0" applyAlignment="0" applyProtection="0"/>
    <xf numFmtId="0" fontId="20" fillId="26" borderId="0" applyNumberFormat="0" applyBorder="0" applyAlignment="0" applyProtection="0"/>
    <xf numFmtId="0" fontId="117" fillId="26" borderId="0" applyNumberFormat="0" applyBorder="0" applyAlignment="0" applyProtection="0"/>
    <xf numFmtId="0" fontId="20" fillId="27" borderId="0" applyNumberFormat="0" applyBorder="0" applyAlignment="0" applyProtection="0"/>
    <xf numFmtId="0" fontId="117" fillId="27" borderId="0" applyNumberFormat="0" applyBorder="0" applyAlignment="0" applyProtection="0"/>
    <xf numFmtId="0" fontId="20" fillId="32" borderId="0" applyNumberFormat="0" applyBorder="0" applyAlignment="0" applyProtection="0"/>
    <xf numFmtId="0" fontId="117" fillId="32" borderId="0" applyNumberFormat="0" applyBorder="0" applyAlignment="0" applyProtection="0"/>
    <xf numFmtId="0" fontId="146" fillId="16" borderId="0" applyNumberFormat="0" applyBorder="0" applyAlignment="0" applyProtection="0"/>
    <xf numFmtId="0" fontId="28" fillId="17" borderId="0" applyNumberFormat="0" applyBorder="0" applyAlignment="0" applyProtection="0"/>
    <xf numFmtId="0" fontId="2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48" borderId="0" applyNumberFormat="0" applyBorder="0" applyAlignment="0" applyProtection="0"/>
    <xf numFmtId="0" fontId="32" fillId="20" borderId="39" applyNumberFormat="0" applyAlignment="0" applyProtection="0"/>
    <xf numFmtId="0" fontId="149" fillId="20" borderId="39" applyNumberFormat="0" applyAlignment="0" applyProtection="0"/>
    <xf numFmtId="0" fontId="35" fillId="34" borderId="40" applyNumberFormat="0" applyAlignment="0" applyProtection="0"/>
    <xf numFmtId="0" fontId="7" fillId="0" borderId="0"/>
    <xf numFmtId="0" fontId="150" fillId="34" borderId="39" applyNumberFormat="0" applyAlignment="0" applyProtection="0"/>
    <xf numFmtId="9" fontId="2" fillId="0" borderId="0" applyFont="0" applyFill="0" applyBorder="0" applyAlignment="0" applyProtection="0"/>
    <xf numFmtId="9" fontId="13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5" fillId="34" borderId="40" applyNumberFormat="0" applyAlignment="0" applyProtection="0"/>
    <xf numFmtId="0" fontId="151" fillId="34" borderId="40" applyNumberFormat="0" applyAlignment="0" applyProtection="0"/>
    <xf numFmtId="0" fontId="19" fillId="41" borderId="42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152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2" fillId="0" borderId="0"/>
    <xf numFmtId="0" fontId="7" fillId="0" borderId="0" applyBorder="0"/>
    <xf numFmtId="0" fontId="167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171" fontId="14" fillId="0" borderId="0" applyFont="0" applyFill="0" applyBorder="0" applyAlignment="0" applyProtection="0"/>
    <xf numFmtId="0" fontId="216" fillId="0" borderId="0"/>
    <xf numFmtId="0" fontId="1" fillId="0" borderId="0"/>
    <xf numFmtId="0" fontId="1" fillId="0" borderId="0"/>
    <xf numFmtId="0" fontId="5" fillId="0" borderId="0"/>
  </cellStyleXfs>
  <cellXfs count="1433">
    <xf numFmtId="0" fontId="0" fillId="0" borderId="0" xfId="0"/>
    <xf numFmtId="0" fontId="4" fillId="0" borderId="0" xfId="2" applyFont="1" applyAlignment="1">
      <alignment vertical="center"/>
    </xf>
    <xf numFmtId="0" fontId="9" fillId="0" borderId="17" xfId="2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vertical="center"/>
    </xf>
    <xf numFmtId="3" fontId="4" fillId="0" borderId="27" xfId="3" applyNumberFormat="1" applyFont="1" applyFill="1" applyBorder="1" applyAlignment="1">
      <alignment vertical="center"/>
    </xf>
    <xf numFmtId="0" fontId="4" fillId="7" borderId="0" xfId="3" applyFont="1" applyFill="1" applyBorder="1" applyAlignment="1">
      <alignment vertical="center"/>
    </xf>
    <xf numFmtId="0" fontId="4" fillId="0" borderId="1" xfId="3" applyFont="1" applyFill="1" applyBorder="1" applyAlignment="1">
      <alignment vertical="center"/>
    </xf>
    <xf numFmtId="10" fontId="4" fillId="7" borderId="0" xfId="5" applyNumberFormat="1" applyFont="1" applyFill="1" applyBorder="1" applyAlignment="1">
      <alignment vertical="center"/>
    </xf>
    <xf numFmtId="167" fontId="4" fillId="0" borderId="16" xfId="6" applyNumberFormat="1" applyFont="1" applyFill="1" applyBorder="1" applyAlignment="1">
      <alignment vertical="center"/>
    </xf>
    <xf numFmtId="167" fontId="4" fillId="0" borderId="9" xfId="6" applyNumberFormat="1" applyFont="1" applyFill="1" applyBorder="1" applyAlignment="1">
      <alignment vertical="center"/>
    </xf>
    <xf numFmtId="0" fontId="4" fillId="0" borderId="25" xfId="3" applyFont="1" applyFill="1" applyBorder="1" applyAlignment="1">
      <alignment vertical="center"/>
    </xf>
    <xf numFmtId="167" fontId="4" fillId="0" borderId="11" xfId="6" applyNumberFormat="1" applyFont="1" applyFill="1" applyBorder="1" applyAlignment="1">
      <alignment vertical="center"/>
    </xf>
    <xf numFmtId="167" fontId="4" fillId="0" borderId="12" xfId="6" applyNumberFormat="1" applyFont="1" applyFill="1" applyBorder="1" applyAlignment="1">
      <alignment vertical="center"/>
    </xf>
    <xf numFmtId="10" fontId="4" fillId="0" borderId="23" xfId="6" applyNumberFormat="1" applyFont="1" applyBorder="1" applyAlignment="1">
      <alignment vertical="center"/>
    </xf>
    <xf numFmtId="167" fontId="4" fillId="0" borderId="0" xfId="6" applyNumberFormat="1" applyFont="1" applyBorder="1" applyAlignment="1">
      <alignment vertical="center"/>
    </xf>
    <xf numFmtId="167" fontId="4" fillId="0" borderId="0" xfId="5" applyNumberFormat="1" applyFont="1" applyFill="1" applyBorder="1" applyAlignment="1">
      <alignment vertical="center"/>
    </xf>
    <xf numFmtId="167" fontId="4" fillId="0" borderId="0" xfId="6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vertical="center" wrapText="1"/>
    </xf>
    <xf numFmtId="10" fontId="4" fillId="0" borderId="0" xfId="5" applyNumberFormat="1" applyFont="1" applyFill="1" applyBorder="1" applyAlignment="1">
      <alignment vertical="center"/>
    </xf>
    <xf numFmtId="10" fontId="4" fillId="0" borderId="0" xfId="8" applyNumberFormat="1" applyFont="1" applyFill="1" applyBorder="1" applyAlignment="1">
      <alignment vertical="center"/>
    </xf>
    <xf numFmtId="10" fontId="4" fillId="0" borderId="11" xfId="6" applyNumberFormat="1" applyFont="1" applyFill="1" applyBorder="1" applyAlignment="1">
      <alignment horizontal="right" vertical="center"/>
    </xf>
    <xf numFmtId="10" fontId="4" fillId="0" borderId="13" xfId="6" applyNumberFormat="1" applyFont="1" applyFill="1" applyBorder="1" applyAlignment="1">
      <alignment horizontal="right" vertical="center"/>
    </xf>
    <xf numFmtId="10" fontId="4" fillId="0" borderId="23" xfId="6" applyNumberFormat="1" applyFont="1" applyFill="1" applyBorder="1" applyAlignment="1">
      <alignment horizontal="right" vertical="center"/>
    </xf>
    <xf numFmtId="10" fontId="4" fillId="0" borderId="24" xfId="6" applyNumberFormat="1" applyFont="1" applyFill="1" applyBorder="1" applyAlignment="1">
      <alignment horizontal="right" vertical="center"/>
    </xf>
    <xf numFmtId="10" fontId="4" fillId="0" borderId="14" xfId="6" applyNumberFormat="1" applyFont="1" applyFill="1" applyBorder="1" applyAlignment="1">
      <alignment horizontal="right" vertical="center"/>
    </xf>
    <xf numFmtId="10" fontId="4" fillId="0" borderId="16" xfId="6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10" fontId="10" fillId="0" borderId="0" xfId="5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 wrapText="1"/>
    </xf>
    <xf numFmtId="10" fontId="4" fillId="0" borderId="0" xfId="6" applyNumberFormat="1" applyFont="1" applyFill="1" applyBorder="1" applyAlignment="1">
      <alignment horizontal="right" vertical="center"/>
    </xf>
    <xf numFmtId="10" fontId="4" fillId="0" borderId="0" xfId="6" applyNumberFormat="1" applyFont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0" fontId="3" fillId="0" borderId="0" xfId="3" applyFont="1" applyBorder="1" applyAlignment="1">
      <alignment vertical="center" shrinkToFit="1"/>
    </xf>
    <xf numFmtId="0" fontId="4" fillId="0" borderId="0" xfId="3" applyFont="1" applyFill="1" applyBorder="1" applyAlignment="1">
      <alignment vertical="center" shrinkToFit="1"/>
    </xf>
    <xf numFmtId="3" fontId="4" fillId="0" borderId="0" xfId="3" applyNumberFormat="1" applyFont="1" applyFill="1" applyBorder="1" applyAlignment="1">
      <alignment vertical="center" shrinkToFit="1"/>
    </xf>
    <xf numFmtId="0" fontId="4" fillId="7" borderId="0" xfId="3" applyFont="1" applyFill="1" applyBorder="1" applyAlignment="1">
      <alignment vertical="center" shrinkToFit="1"/>
    </xf>
    <xf numFmtId="10" fontId="4" fillId="0" borderId="0" xfId="6" applyNumberFormat="1" applyFont="1" applyFill="1" applyBorder="1" applyAlignment="1">
      <alignment horizontal="right" vertical="center" shrinkToFit="1"/>
    </xf>
    <xf numFmtId="167" fontId="4" fillId="0" borderId="0" xfId="6" applyNumberFormat="1" applyFont="1" applyFill="1" applyBorder="1" applyAlignment="1">
      <alignment vertical="center" shrinkToFit="1"/>
    </xf>
    <xf numFmtId="3" fontId="3" fillId="0" borderId="0" xfId="3" applyNumberFormat="1" applyFont="1" applyBorder="1" applyAlignment="1">
      <alignment vertical="center"/>
    </xf>
    <xf numFmtId="0" fontId="154" fillId="71" borderId="0" xfId="852" applyFont="1" applyFill="1"/>
    <xf numFmtId="0" fontId="155" fillId="71" borderId="0" xfId="852" applyFont="1" applyFill="1"/>
    <xf numFmtId="0" fontId="155" fillId="73" borderId="0" xfId="852" applyFont="1" applyFill="1"/>
    <xf numFmtId="0" fontId="155" fillId="4" borderId="0" xfId="852" applyFont="1" applyFill="1" applyAlignment="1">
      <alignment horizontal="center" vertical="center"/>
    </xf>
    <xf numFmtId="49" fontId="155" fillId="4" borderId="0" xfId="852" applyNumberFormat="1" applyFont="1" applyFill="1" applyAlignment="1">
      <alignment horizontal="center" vertical="center"/>
    </xf>
    <xf numFmtId="0" fontId="155" fillId="4" borderId="0" xfId="852" applyFont="1" applyFill="1"/>
    <xf numFmtId="0" fontId="154" fillId="4" borderId="12" xfId="852" applyFont="1" applyFill="1" applyBorder="1" applyAlignment="1">
      <alignment vertical="center" wrapText="1"/>
    </xf>
    <xf numFmtId="0" fontId="159" fillId="77" borderId="22" xfId="852" applyFont="1" applyFill="1" applyBorder="1" applyAlignment="1">
      <alignment horizontal="center" vertical="center" wrapText="1"/>
    </xf>
    <xf numFmtId="0" fontId="159" fillId="3" borderId="3" xfId="852" applyFont="1" applyFill="1" applyBorder="1" applyAlignment="1">
      <alignment horizontal="center" vertical="center" wrapText="1"/>
    </xf>
    <xf numFmtId="0" fontId="159" fillId="3" borderId="6" xfId="852" applyFont="1" applyFill="1" applyBorder="1" applyAlignment="1">
      <alignment horizontal="center" vertical="center" wrapText="1"/>
    </xf>
    <xf numFmtId="0" fontId="159" fillId="3" borderId="5" xfId="852" applyFont="1" applyFill="1" applyBorder="1" applyAlignment="1">
      <alignment horizontal="center" vertical="center" wrapText="1"/>
    </xf>
    <xf numFmtId="0" fontId="161" fillId="78" borderId="0" xfId="3" applyFont="1" applyFill="1" applyAlignment="1">
      <alignment horizontal="center"/>
    </xf>
    <xf numFmtId="49" fontId="161" fillId="78" borderId="0" xfId="3" applyNumberFormat="1" applyFont="1" applyFill="1" applyAlignment="1"/>
    <xf numFmtId="0" fontId="161" fillId="78" borderId="0" xfId="3" applyFont="1" applyFill="1" applyAlignment="1"/>
    <xf numFmtId="0" fontId="159" fillId="78" borderId="12" xfId="3" applyFont="1" applyFill="1" applyBorder="1" applyAlignment="1"/>
    <xf numFmtId="0" fontId="159" fillId="78" borderId="0" xfId="3" applyFont="1" applyFill="1" applyAlignment="1"/>
    <xf numFmtId="0" fontId="159" fillId="71" borderId="0" xfId="1283" applyFont="1" applyFill="1"/>
    <xf numFmtId="0" fontId="155" fillId="0" borderId="0" xfId="3" applyFont="1" applyFill="1" applyAlignment="1">
      <alignment horizontal="center" vertical="center"/>
    </xf>
    <xf numFmtId="49" fontId="155" fillId="0" borderId="0" xfId="1281" quotePrefix="1" applyNumberFormat="1" applyFont="1" applyFill="1" applyAlignment="1">
      <alignment horizontal="center" vertical="center"/>
    </xf>
    <xf numFmtId="0" fontId="155" fillId="0" borderId="0" xfId="1281" applyFont="1" applyFill="1" applyAlignment="1"/>
    <xf numFmtId="0" fontId="154" fillId="77" borderId="12" xfId="1281" applyFont="1" applyFill="1" applyBorder="1" applyAlignment="1"/>
    <xf numFmtId="213" fontId="154" fillId="0" borderId="0" xfId="3" applyNumberFormat="1" applyFont="1" applyFill="1" applyAlignment="1"/>
    <xf numFmtId="0" fontId="154" fillId="71" borderId="0" xfId="1283" applyFont="1" applyFill="1"/>
    <xf numFmtId="0" fontId="162" fillId="0" borderId="0" xfId="3" applyFont="1" applyFill="1" applyAlignment="1">
      <alignment horizontal="center" vertical="center"/>
    </xf>
    <xf numFmtId="49" fontId="162" fillId="0" borderId="0" xfId="1281" applyNumberFormat="1" applyFont="1" applyFill="1" applyAlignment="1">
      <alignment horizontal="center" vertical="center"/>
    </xf>
    <xf numFmtId="0" fontId="162" fillId="0" borderId="0" xfId="1281" applyFont="1" applyFill="1" applyAlignment="1">
      <alignment horizontal="left" indent="2"/>
    </xf>
    <xf numFmtId="0" fontId="163" fillId="0" borderId="12" xfId="1281" applyFont="1" applyFill="1" applyBorder="1" applyAlignment="1">
      <alignment horizontal="left" indent="2"/>
    </xf>
    <xf numFmtId="0" fontId="163" fillId="71" borderId="0" xfId="1283" applyFont="1" applyFill="1"/>
    <xf numFmtId="0" fontId="163" fillId="0" borderId="12" xfId="1281" applyFont="1" applyFill="1" applyBorder="1" applyAlignment="1"/>
    <xf numFmtId="0" fontId="164" fillId="78" borderId="12" xfId="3" applyFont="1" applyFill="1" applyBorder="1" applyAlignment="1"/>
    <xf numFmtId="0" fontId="164" fillId="78" borderId="0" xfId="3" applyFont="1" applyFill="1" applyAlignment="1"/>
    <xf numFmtId="0" fontId="164" fillId="71" borderId="0" xfId="1283" applyFont="1" applyFill="1"/>
    <xf numFmtId="0" fontId="155" fillId="0" borderId="0" xfId="3" applyFont="1" applyAlignment="1">
      <alignment horizontal="center" vertical="center"/>
    </xf>
    <xf numFmtId="0" fontId="154" fillId="77" borderId="12" xfId="1281" applyNumberFormat="1" applyFont="1" applyFill="1" applyBorder="1" applyAlignment="1"/>
    <xf numFmtId="0" fontId="162" fillId="0" borderId="0" xfId="3" applyFont="1" applyAlignment="1">
      <alignment horizontal="center" vertical="center"/>
    </xf>
    <xf numFmtId="49" fontId="162" fillId="0" borderId="0" xfId="1281" quotePrefix="1" applyNumberFormat="1" applyFont="1" applyFill="1" applyAlignment="1">
      <alignment horizontal="center" vertical="center"/>
    </xf>
    <xf numFmtId="0" fontId="24" fillId="0" borderId="0" xfId="1282" applyFont="1" applyFill="1" applyAlignment="1">
      <alignment horizontal="center" vertical="center"/>
    </xf>
    <xf numFmtId="0" fontId="165" fillId="0" borderId="0" xfId="1282" applyFont="1" applyFill="1" applyAlignment="1">
      <alignment horizontal="center" vertical="center"/>
    </xf>
    <xf numFmtId="10" fontId="163" fillId="0" borderId="0" xfId="3" applyNumberFormat="1" applyFont="1" applyFill="1" applyAlignment="1"/>
    <xf numFmtId="0" fontId="162" fillId="0" borderId="0" xfId="1282" applyFont="1" applyFill="1" applyAlignment="1">
      <alignment horizontal="center" vertical="center"/>
    </xf>
    <xf numFmtId="0" fontId="155" fillId="0" borderId="0" xfId="853" applyFont="1" applyFill="1" applyAlignment="1"/>
    <xf numFmtId="214" fontId="163" fillId="0" borderId="0" xfId="3" applyNumberFormat="1" applyFont="1" applyFill="1" applyAlignment="1"/>
    <xf numFmtId="0" fontId="155" fillId="0" borderId="0" xfId="1280" applyFont="1" applyFill="1" applyAlignment="1"/>
    <xf numFmtId="0" fontId="162" fillId="0" borderId="0" xfId="1280" applyFont="1" applyFill="1" applyAlignment="1">
      <alignment horizontal="left" indent="2"/>
    </xf>
    <xf numFmtId="10" fontId="163" fillId="0" borderId="0" xfId="849" applyNumberFormat="1" applyFont="1" applyFill="1" applyAlignment="1"/>
    <xf numFmtId="0" fontId="162" fillId="71" borderId="0" xfId="852" applyFont="1" applyFill="1"/>
    <xf numFmtId="0" fontId="155" fillId="71" borderId="0" xfId="12" applyFont="1" applyFill="1" applyAlignment="1">
      <alignment horizontal="center" vertical="center"/>
    </xf>
    <xf numFmtId="49" fontId="155" fillId="71" borderId="0" xfId="12" applyNumberFormat="1" applyFont="1" applyFill="1" applyAlignment="1">
      <alignment horizontal="center" vertical="center"/>
    </xf>
    <xf numFmtId="0" fontId="155" fillId="71" borderId="0" xfId="12" applyFont="1" applyFill="1"/>
    <xf numFmtId="0" fontId="154" fillId="71" borderId="0" xfId="12" applyFont="1" applyFill="1"/>
    <xf numFmtId="0" fontId="155" fillId="71" borderId="0" xfId="852" applyFont="1" applyFill="1" applyAlignment="1">
      <alignment horizontal="center" vertical="center"/>
    </xf>
    <xf numFmtId="49" fontId="155" fillId="71" borderId="0" xfId="852" applyNumberFormat="1" applyFont="1" applyFill="1" applyAlignment="1">
      <alignment horizontal="center" vertical="center"/>
    </xf>
    <xf numFmtId="0" fontId="159" fillId="3" borderId="21" xfId="852" applyFont="1" applyFill="1" applyBorder="1" applyAlignment="1">
      <alignment horizontal="center" vertical="center" wrapText="1"/>
    </xf>
    <xf numFmtId="0" fontId="166" fillId="0" borderId="0" xfId="3" applyFont="1" applyFill="1" applyAlignment="1">
      <alignment horizontal="center" vertical="center"/>
    </xf>
    <xf numFmtId="10" fontId="163" fillId="0" borderId="0" xfId="1281" applyNumberFormat="1" applyFont="1" applyFill="1" applyBorder="1" applyAlignment="1"/>
    <xf numFmtId="4" fontId="4" fillId="0" borderId="0" xfId="5" applyNumberFormat="1" applyFont="1" applyFill="1" applyBorder="1" applyAlignment="1">
      <alignment horizontal="left" vertical="center"/>
    </xf>
    <xf numFmtId="43" fontId="10" fillId="0" borderId="0" xfId="1" applyFont="1" applyFill="1" applyBorder="1" applyAlignment="1">
      <alignment vertical="center"/>
    </xf>
    <xf numFmtId="10" fontId="4" fillId="69" borderId="24" xfId="6" applyNumberFormat="1" applyFont="1" applyFill="1" applyBorder="1" applyAlignment="1">
      <alignment horizontal="right" vertical="center" shrinkToFit="1"/>
    </xf>
    <xf numFmtId="10" fontId="4" fillId="69" borderId="30" xfId="6" applyNumberFormat="1" applyFont="1" applyFill="1" applyBorder="1" applyAlignment="1">
      <alignment horizontal="right" vertical="center" shrinkToFit="1"/>
    </xf>
    <xf numFmtId="10" fontId="4" fillId="69" borderId="23" xfId="6" applyNumberFormat="1" applyFont="1" applyFill="1" applyBorder="1" applyAlignment="1">
      <alignment horizontal="right" vertical="center" shrinkToFit="1"/>
    </xf>
    <xf numFmtId="170" fontId="3" fillId="0" borderId="0" xfId="1" applyNumberFormat="1" applyFont="1" applyBorder="1" applyAlignment="1">
      <alignment vertical="center"/>
    </xf>
    <xf numFmtId="0" fontId="170" fillId="7" borderId="0" xfId="1284" applyFont="1" applyFill="1" applyProtection="1"/>
    <xf numFmtId="0" fontId="171" fillId="7" borderId="0" xfId="1284" applyFont="1" applyFill="1" applyBorder="1" applyAlignment="1" applyProtection="1">
      <alignment horizontal="centerContinuous" vertical="center"/>
    </xf>
    <xf numFmtId="0" fontId="171" fillId="7" borderId="0" xfId="1284" applyFont="1" applyFill="1" applyBorder="1" applyAlignment="1" applyProtection="1">
      <alignment horizontal="centerContinuous"/>
    </xf>
    <xf numFmtId="0" fontId="171" fillId="7" borderId="0" xfId="1284" applyFont="1" applyFill="1" applyAlignment="1" applyProtection="1"/>
    <xf numFmtId="0" fontId="171" fillId="7" borderId="0" xfId="1284" applyFont="1" applyFill="1" applyBorder="1" applyAlignment="1" applyProtection="1">
      <alignment horizontal="left" vertical="center"/>
    </xf>
    <xf numFmtId="0" fontId="170" fillId="7" borderId="0" xfId="1284" applyFont="1" applyFill="1" applyBorder="1" applyAlignment="1" applyProtection="1">
      <alignment horizontal="left" vertical="center"/>
      <protection locked="0"/>
    </xf>
    <xf numFmtId="0" fontId="170" fillId="7" borderId="0" xfId="1284" applyFont="1" applyFill="1" applyBorder="1" applyAlignment="1" applyProtection="1">
      <alignment horizontal="left" vertical="center" indent="1"/>
      <protection locked="0"/>
    </xf>
    <xf numFmtId="0" fontId="171" fillId="7" borderId="0" xfId="1284" applyFont="1" applyFill="1" applyBorder="1" applyAlignment="1" applyProtection="1">
      <alignment horizontal="right" vertical="center"/>
    </xf>
    <xf numFmtId="0" fontId="171" fillId="3" borderId="21" xfId="0" applyFont="1" applyFill="1" applyBorder="1" applyAlignment="1">
      <alignment horizontal="center" wrapText="1"/>
    </xf>
    <xf numFmtId="0" fontId="171" fillId="3" borderId="6" xfId="0" applyFont="1" applyFill="1" applyBorder="1" applyAlignment="1">
      <alignment horizontal="center" wrapText="1"/>
    </xf>
    <xf numFmtId="0" fontId="171" fillId="3" borderId="7" xfId="0" applyFont="1" applyFill="1" applyBorder="1" applyAlignment="1">
      <alignment horizontal="center" wrapText="1"/>
    </xf>
    <xf numFmtId="3" fontId="170" fillId="7" borderId="0" xfId="1284" applyNumberFormat="1" applyFont="1" applyFill="1" applyProtection="1"/>
    <xf numFmtId="0" fontId="171" fillId="7" borderId="0" xfId="1284" applyFont="1" applyFill="1" applyBorder="1" applyAlignment="1" applyProtection="1">
      <alignment horizontal="center"/>
    </xf>
    <xf numFmtId="3" fontId="171" fillId="7" borderId="0" xfId="1284" applyNumberFormat="1" applyFont="1" applyFill="1" applyBorder="1" applyAlignment="1" applyProtection="1">
      <alignment horizontal="center"/>
    </xf>
    <xf numFmtId="3" fontId="170" fillId="7" borderId="0" xfId="1284" applyNumberFormat="1" applyFont="1" applyFill="1" applyBorder="1" applyProtection="1"/>
    <xf numFmtId="3" fontId="170" fillId="7" borderId="1" xfId="1284" applyNumberFormat="1" applyFont="1" applyFill="1" applyBorder="1" applyProtection="1"/>
    <xf numFmtId="3" fontId="170" fillId="7" borderId="28" xfId="1284" applyNumberFormat="1" applyFont="1" applyFill="1" applyBorder="1" applyAlignment="1" applyProtection="1">
      <alignment horizontal="right"/>
    </xf>
    <xf numFmtId="3" fontId="170" fillId="7" borderId="14" xfId="1284" applyNumberFormat="1" applyFont="1" applyFill="1" applyBorder="1" applyAlignment="1" applyProtection="1">
      <alignment horizontal="right"/>
    </xf>
    <xf numFmtId="3" fontId="170" fillId="7" borderId="16" xfId="1284" applyNumberFormat="1" applyFont="1" applyFill="1" applyBorder="1" applyAlignment="1" applyProtection="1">
      <alignment horizontal="right"/>
    </xf>
    <xf numFmtId="3" fontId="170" fillId="7" borderId="25" xfId="1284" applyNumberFormat="1" applyFont="1" applyFill="1" applyBorder="1" applyProtection="1"/>
    <xf numFmtId="3" fontId="170" fillId="7" borderId="18" xfId="1284" applyNumberFormat="1" applyFont="1" applyFill="1" applyBorder="1" applyAlignment="1" applyProtection="1">
      <alignment horizontal="right"/>
    </xf>
    <xf numFmtId="3" fontId="170" fillId="7" borderId="13" xfId="1284" applyNumberFormat="1" applyFont="1" applyFill="1" applyBorder="1" applyAlignment="1" applyProtection="1">
      <alignment horizontal="right"/>
    </xf>
    <xf numFmtId="3" fontId="170" fillId="7" borderId="11" xfId="1284" applyNumberFormat="1" applyFont="1" applyFill="1" applyBorder="1" applyAlignment="1" applyProtection="1">
      <alignment horizontal="right"/>
    </xf>
    <xf numFmtId="0" fontId="170" fillId="7" borderId="25" xfId="0" applyFont="1" applyFill="1" applyBorder="1"/>
    <xf numFmtId="0" fontId="170" fillId="7" borderId="25" xfId="1284" applyFont="1" applyFill="1" applyBorder="1" applyProtection="1"/>
    <xf numFmtId="3" fontId="171" fillId="7" borderId="61" xfId="1284" applyNumberFormat="1" applyFont="1" applyFill="1" applyBorder="1" applyAlignment="1" applyProtection="1">
      <alignment horizontal="right"/>
    </xf>
    <xf numFmtId="3" fontId="171" fillId="7" borderId="21" xfId="1284" applyNumberFormat="1" applyFont="1" applyFill="1" applyBorder="1" applyAlignment="1" applyProtection="1">
      <alignment horizontal="right"/>
    </xf>
    <xf numFmtId="3" fontId="171" fillId="7" borderId="7" xfId="1284" applyNumberFormat="1" applyFont="1" applyFill="1" applyBorder="1" applyAlignment="1" applyProtection="1">
      <alignment horizontal="right"/>
    </xf>
    <xf numFmtId="3" fontId="171" fillId="7" borderId="6" xfId="1284" applyNumberFormat="1" applyFont="1" applyFill="1" applyBorder="1" applyAlignment="1" applyProtection="1">
      <alignment horizontal="right"/>
    </xf>
    <xf numFmtId="3" fontId="170" fillId="7" borderId="24" xfId="1284" applyNumberFormat="1" applyFont="1" applyFill="1" applyBorder="1" applyAlignment="1" applyProtection="1">
      <alignment horizontal="right"/>
    </xf>
    <xf numFmtId="3" fontId="170" fillId="7" borderId="23" xfId="1284" applyNumberFormat="1" applyFont="1" applyFill="1" applyBorder="1" applyAlignment="1" applyProtection="1">
      <alignment horizontal="right"/>
    </xf>
    <xf numFmtId="3" fontId="170" fillId="7" borderId="30" xfId="1284" applyNumberFormat="1" applyFont="1" applyFill="1" applyBorder="1" applyAlignment="1" applyProtection="1">
      <alignment horizontal="right"/>
    </xf>
    <xf numFmtId="0" fontId="170" fillId="60" borderId="0" xfId="1284" applyFont="1" applyFill="1" applyProtection="1"/>
    <xf numFmtId="0" fontId="170" fillId="7" borderId="0" xfId="1284" applyFont="1" applyFill="1" applyBorder="1" applyProtection="1"/>
    <xf numFmtId="0" fontId="171" fillId="7" borderId="64" xfId="1284" applyFont="1" applyFill="1" applyBorder="1" applyAlignment="1" applyProtection="1">
      <alignment horizontal="right"/>
    </xf>
    <xf numFmtId="0" fontId="171" fillId="7" borderId="0" xfId="1284" applyFont="1" applyFill="1" applyBorder="1" applyAlignment="1" applyProtection="1">
      <alignment horizontal="right"/>
    </xf>
    <xf numFmtId="3" fontId="171" fillId="7" borderId="0" xfId="1284" applyNumberFormat="1" applyFont="1" applyFill="1" applyBorder="1" applyAlignment="1" applyProtection="1">
      <alignment horizontal="right"/>
    </xf>
    <xf numFmtId="0" fontId="170" fillId="7" borderId="0" xfId="0" applyFont="1" applyFill="1" applyBorder="1"/>
    <xf numFmtId="10" fontId="4" fillId="4" borderId="14" xfId="6" applyNumberFormat="1" applyFont="1" applyFill="1" applyBorder="1" applyAlignment="1">
      <alignment horizontal="right" vertical="center"/>
    </xf>
    <xf numFmtId="10" fontId="4" fillId="4" borderId="16" xfId="6" applyNumberFormat="1" applyFont="1" applyFill="1" applyBorder="1" applyAlignment="1">
      <alignment horizontal="right" vertical="center"/>
    </xf>
    <xf numFmtId="10" fontId="4" fillId="4" borderId="28" xfId="6" applyNumberFormat="1" applyFont="1" applyFill="1" applyBorder="1" applyAlignment="1">
      <alignment horizontal="right" vertical="center"/>
    </xf>
    <xf numFmtId="10" fontId="4" fillId="4" borderId="13" xfId="6" applyNumberFormat="1" applyFont="1" applyFill="1" applyBorder="1" applyAlignment="1">
      <alignment horizontal="right" vertical="center"/>
    </xf>
    <xf numFmtId="10" fontId="4" fillId="4" borderId="11" xfId="6" applyNumberFormat="1" applyFont="1" applyFill="1" applyBorder="1" applyAlignment="1">
      <alignment horizontal="right" vertical="center"/>
    </xf>
    <xf numFmtId="10" fontId="4" fillId="4" borderId="18" xfId="6" applyNumberFormat="1" applyFont="1" applyFill="1" applyBorder="1" applyAlignment="1">
      <alignment horizontal="right" vertical="center"/>
    </xf>
    <xf numFmtId="10" fontId="4" fillId="4" borderId="24" xfId="6" applyNumberFormat="1" applyFont="1" applyFill="1" applyBorder="1" applyAlignment="1">
      <alignment horizontal="right" vertical="center"/>
    </xf>
    <xf numFmtId="10" fontId="4" fillId="4" borderId="23" xfId="6" applyNumberFormat="1" applyFont="1" applyFill="1" applyBorder="1" applyAlignment="1">
      <alignment horizontal="right" vertical="center"/>
    </xf>
    <xf numFmtId="10" fontId="4" fillId="4" borderId="30" xfId="6" applyNumberFormat="1" applyFont="1" applyFill="1" applyBorder="1" applyAlignment="1">
      <alignment horizontal="right" vertical="center"/>
    </xf>
    <xf numFmtId="10" fontId="4" fillId="69" borderId="14" xfId="6" applyNumberFormat="1" applyFont="1" applyFill="1" applyBorder="1" applyAlignment="1">
      <alignment horizontal="right" vertical="center"/>
    </xf>
    <xf numFmtId="10" fontId="4" fillId="69" borderId="16" xfId="6" applyNumberFormat="1" applyFont="1" applyFill="1" applyBorder="1" applyAlignment="1">
      <alignment horizontal="right" vertical="center"/>
    </xf>
    <xf numFmtId="10" fontId="4" fillId="69" borderId="13" xfId="6" applyNumberFormat="1" applyFont="1" applyFill="1" applyBorder="1" applyAlignment="1">
      <alignment horizontal="right" vertical="center"/>
    </xf>
    <xf numFmtId="10" fontId="4" fillId="69" borderId="11" xfId="6" applyNumberFormat="1" applyFont="1" applyFill="1" applyBorder="1" applyAlignment="1">
      <alignment horizontal="right" vertical="center"/>
    </xf>
    <xf numFmtId="10" fontId="4" fillId="69" borderId="24" xfId="6" applyNumberFormat="1" applyFont="1" applyFill="1" applyBorder="1" applyAlignment="1">
      <alignment horizontal="right" vertical="center"/>
    </xf>
    <xf numFmtId="10" fontId="4" fillId="69" borderId="23" xfId="6" applyNumberFormat="1" applyFont="1" applyFill="1" applyBorder="1" applyAlignment="1">
      <alignment horizontal="right" vertical="center"/>
    </xf>
    <xf numFmtId="10" fontId="4" fillId="7" borderId="14" xfId="6" applyNumberFormat="1" applyFont="1" applyFill="1" applyBorder="1" applyAlignment="1">
      <alignment horizontal="right" vertical="center"/>
    </xf>
    <xf numFmtId="10" fontId="4" fillId="7" borderId="16" xfId="6" applyNumberFormat="1" applyFont="1" applyFill="1" applyBorder="1" applyAlignment="1">
      <alignment horizontal="right" vertical="center"/>
    </xf>
    <xf numFmtId="10" fontId="4" fillId="7" borderId="13" xfId="6" applyNumberFormat="1" applyFont="1" applyFill="1" applyBorder="1" applyAlignment="1">
      <alignment horizontal="right" vertical="center"/>
    </xf>
    <xf numFmtId="10" fontId="4" fillId="7" borderId="11" xfId="6" applyNumberFormat="1" applyFont="1" applyFill="1" applyBorder="1" applyAlignment="1">
      <alignment horizontal="right" vertical="center"/>
    </xf>
    <xf numFmtId="10" fontId="4" fillId="7" borderId="24" xfId="6" applyNumberFormat="1" applyFont="1" applyFill="1" applyBorder="1" applyAlignment="1">
      <alignment horizontal="right" vertical="center"/>
    </xf>
    <xf numFmtId="10" fontId="4" fillId="7" borderId="23" xfId="6" applyNumberFormat="1" applyFont="1" applyFill="1" applyBorder="1" applyAlignment="1">
      <alignment horizontal="right" vertical="center"/>
    </xf>
    <xf numFmtId="10" fontId="4" fillId="7" borderId="30" xfId="6" applyNumberFormat="1" applyFont="1" applyFill="1" applyBorder="1" applyAlignment="1">
      <alignment horizontal="right" vertical="center"/>
    </xf>
    <xf numFmtId="0" fontId="174" fillId="0" borderId="0" xfId="3" applyFont="1" applyBorder="1" applyAlignment="1">
      <alignment vertical="center"/>
    </xf>
    <xf numFmtId="167" fontId="4" fillId="69" borderId="16" xfId="6" applyNumberFormat="1" applyFont="1" applyFill="1" applyBorder="1" applyAlignment="1">
      <alignment vertical="center"/>
    </xf>
    <xf numFmtId="167" fontId="4" fillId="69" borderId="9" xfId="6" applyNumberFormat="1" applyFont="1" applyFill="1" applyBorder="1" applyAlignment="1">
      <alignment vertical="center"/>
    </xf>
    <xf numFmtId="167" fontId="4" fillId="69" borderId="11" xfId="6" applyNumberFormat="1" applyFont="1" applyFill="1" applyBorder="1" applyAlignment="1">
      <alignment vertical="center"/>
    </xf>
    <xf numFmtId="167" fontId="4" fillId="69" borderId="12" xfId="6" applyNumberFormat="1" applyFont="1" applyFill="1" applyBorder="1" applyAlignment="1">
      <alignment vertical="center"/>
    </xf>
    <xf numFmtId="10" fontId="4" fillId="69" borderId="23" xfId="6" applyNumberFormat="1" applyFont="1" applyFill="1" applyBorder="1" applyAlignment="1">
      <alignment vertical="center"/>
    </xf>
    <xf numFmtId="0" fontId="174" fillId="0" borderId="0" xfId="3" applyFont="1" applyBorder="1" applyAlignment="1">
      <alignment vertical="center" shrinkToFit="1"/>
    </xf>
    <xf numFmtId="0" fontId="3" fillId="7" borderId="0" xfId="3" applyFont="1" applyFill="1" applyBorder="1" applyAlignment="1">
      <alignment vertical="center"/>
    </xf>
    <xf numFmtId="0" fontId="3" fillId="7" borderId="0" xfId="3" applyFont="1" applyFill="1" applyBorder="1" applyAlignment="1">
      <alignment vertical="center" shrinkToFit="1"/>
    </xf>
    <xf numFmtId="0" fontId="174" fillId="7" borderId="0" xfId="3" applyFont="1" applyFill="1" applyBorder="1" applyAlignment="1">
      <alignment vertical="center" shrinkToFit="1"/>
    </xf>
    <xf numFmtId="167" fontId="4" fillId="7" borderId="24" xfId="6" applyNumberFormat="1" applyFont="1" applyFill="1" applyBorder="1" applyAlignment="1">
      <alignment horizontal="right" vertical="center" shrinkToFit="1"/>
    </xf>
    <xf numFmtId="167" fontId="4" fillId="7" borderId="23" xfId="6" applyNumberFormat="1" applyFont="1" applyFill="1" applyBorder="1" applyAlignment="1">
      <alignment horizontal="right" vertical="center" shrinkToFit="1"/>
    </xf>
    <xf numFmtId="167" fontId="177" fillId="7" borderId="23" xfId="6" applyNumberFormat="1" applyFont="1" applyFill="1" applyBorder="1" applyAlignment="1">
      <alignment horizontal="right" vertical="center" shrinkToFit="1"/>
    </xf>
    <xf numFmtId="167" fontId="178" fillId="7" borderId="30" xfId="6" applyNumberFormat="1" applyFont="1" applyFill="1" applyBorder="1" applyAlignment="1">
      <alignment horizontal="right" vertical="center" shrinkToFit="1"/>
    </xf>
    <xf numFmtId="167" fontId="177" fillId="7" borderId="24" xfId="6" applyNumberFormat="1" applyFont="1" applyFill="1" applyBorder="1" applyAlignment="1">
      <alignment horizontal="right" vertical="center" shrinkToFit="1"/>
    </xf>
    <xf numFmtId="167" fontId="177" fillId="7" borderId="30" xfId="6" applyNumberFormat="1" applyFont="1" applyFill="1" applyBorder="1" applyAlignment="1">
      <alignment horizontal="right" vertical="center" shrinkToFit="1"/>
    </xf>
    <xf numFmtId="215" fontId="177" fillId="0" borderId="24" xfId="1" applyNumberFormat="1" applyFont="1" applyFill="1" applyBorder="1" applyAlignment="1">
      <alignment horizontal="right" vertical="center"/>
    </xf>
    <xf numFmtId="215" fontId="177" fillId="0" borderId="23" xfId="1" applyNumberFormat="1" applyFont="1" applyFill="1" applyBorder="1" applyAlignment="1">
      <alignment horizontal="right" vertical="center"/>
    </xf>
    <xf numFmtId="215" fontId="177" fillId="0" borderId="23" xfId="1" applyNumberFormat="1" applyFont="1" applyBorder="1" applyAlignment="1">
      <alignment vertical="center"/>
    </xf>
    <xf numFmtId="3" fontId="4" fillId="7" borderId="0" xfId="3" applyNumberFormat="1" applyFont="1" applyFill="1" applyBorder="1" applyAlignment="1">
      <alignment vertical="center"/>
    </xf>
    <xf numFmtId="3" fontId="4" fillId="7" borderId="27" xfId="3" applyNumberFormat="1" applyFont="1" applyFill="1" applyBorder="1" applyAlignment="1">
      <alignment vertical="center"/>
    </xf>
    <xf numFmtId="0" fontId="4" fillId="7" borderId="0" xfId="2" applyFont="1" applyFill="1"/>
    <xf numFmtId="3" fontId="4" fillId="7" borderId="0" xfId="3" applyNumberFormat="1" applyFont="1" applyFill="1" applyBorder="1" applyAlignment="1">
      <alignment vertical="center" shrinkToFit="1"/>
    </xf>
    <xf numFmtId="3" fontId="4" fillId="7" borderId="0" xfId="2" applyNumberFormat="1" applyFont="1" applyFill="1"/>
    <xf numFmtId="0" fontId="4" fillId="7" borderId="27" xfId="3" applyFont="1" applyFill="1" applyBorder="1" applyAlignment="1">
      <alignment vertical="center"/>
    </xf>
    <xf numFmtId="0" fontId="4" fillId="7" borderId="1" xfId="3" applyFont="1" applyFill="1" applyBorder="1" applyAlignment="1">
      <alignment vertical="center"/>
    </xf>
    <xf numFmtId="167" fontId="4" fillId="7" borderId="16" xfId="6" applyNumberFormat="1" applyFont="1" applyFill="1" applyBorder="1" applyAlignment="1">
      <alignment vertical="center"/>
    </xf>
    <xf numFmtId="167" fontId="4" fillId="7" borderId="9" xfId="6" applyNumberFormat="1" applyFont="1" applyFill="1" applyBorder="1" applyAlignment="1">
      <alignment vertical="center"/>
    </xf>
    <xf numFmtId="0" fontId="4" fillId="7" borderId="25" xfId="3" applyFont="1" applyFill="1" applyBorder="1" applyAlignment="1">
      <alignment vertical="center"/>
    </xf>
    <xf numFmtId="167" fontId="4" fillId="7" borderId="11" xfId="6" applyNumberFormat="1" applyFont="1" applyFill="1" applyBorder="1" applyAlignment="1">
      <alignment vertical="center"/>
    </xf>
    <xf numFmtId="167" fontId="4" fillId="7" borderId="12" xfId="6" applyNumberFormat="1" applyFont="1" applyFill="1" applyBorder="1" applyAlignment="1">
      <alignment vertical="center"/>
    </xf>
    <xf numFmtId="0" fontId="4" fillId="7" borderId="2" xfId="3" applyFont="1" applyFill="1" applyBorder="1" applyAlignment="1">
      <alignment vertical="center"/>
    </xf>
    <xf numFmtId="10" fontId="4" fillId="7" borderId="23" xfId="6" applyNumberFormat="1" applyFont="1" applyFill="1" applyBorder="1" applyAlignment="1">
      <alignment vertical="center"/>
    </xf>
    <xf numFmtId="0" fontId="5" fillId="7" borderId="0" xfId="9" applyFont="1" applyFill="1"/>
    <xf numFmtId="0" fontId="174" fillId="7" borderId="0" xfId="3" applyFont="1" applyFill="1" applyBorder="1" applyAlignment="1">
      <alignment vertical="center"/>
    </xf>
    <xf numFmtId="215" fontId="177" fillId="7" borderId="24" xfId="1" applyNumberFormat="1" applyFont="1" applyFill="1" applyBorder="1" applyAlignment="1">
      <alignment horizontal="right" vertical="center" shrinkToFit="1"/>
    </xf>
    <xf numFmtId="215" fontId="177" fillId="7" borderId="23" xfId="1" applyNumberFormat="1" applyFont="1" applyFill="1" applyBorder="1" applyAlignment="1">
      <alignment horizontal="right" vertical="center" shrinkToFit="1"/>
    </xf>
    <xf numFmtId="215" fontId="177" fillId="7" borderId="30" xfId="1" applyNumberFormat="1" applyFont="1" applyFill="1" applyBorder="1" applyAlignment="1">
      <alignment horizontal="right" vertical="center" shrinkToFit="1"/>
    </xf>
    <xf numFmtId="10" fontId="4" fillId="7" borderId="0" xfId="6" applyNumberFormat="1" applyFont="1" applyFill="1" applyBorder="1" applyAlignment="1">
      <alignment horizontal="right" vertical="center"/>
    </xf>
    <xf numFmtId="10" fontId="4" fillId="7" borderId="0" xfId="6" applyNumberFormat="1" applyFont="1" applyFill="1" applyBorder="1" applyAlignment="1">
      <alignment vertical="center"/>
    </xf>
    <xf numFmtId="0" fontId="10" fillId="7" borderId="0" xfId="3" applyFont="1" applyFill="1" applyBorder="1" applyAlignment="1">
      <alignment vertical="center" shrinkToFit="1"/>
    </xf>
    <xf numFmtId="10" fontId="10" fillId="4" borderId="30" xfId="6" applyNumberFormat="1" applyFont="1" applyFill="1" applyBorder="1" applyAlignment="1">
      <alignment horizontal="right" vertical="center"/>
    </xf>
    <xf numFmtId="0" fontId="181" fillId="0" borderId="0" xfId="0" applyFont="1" applyFill="1" applyBorder="1"/>
    <xf numFmtId="0" fontId="181" fillId="0" borderId="0" xfId="0" applyFont="1"/>
    <xf numFmtId="0" fontId="181" fillId="0" borderId="0" xfId="0" applyFont="1" applyFill="1" applyBorder="1" applyAlignment="1" applyProtection="1">
      <alignment horizontal="left" vertical="center"/>
      <protection locked="0"/>
    </xf>
    <xf numFmtId="0" fontId="182" fillId="0" borderId="0" xfId="0" applyFont="1" applyFill="1" applyBorder="1" applyAlignment="1" applyProtection="1">
      <alignment horizontal="left" vertical="center"/>
      <protection locked="0"/>
    </xf>
    <xf numFmtId="0" fontId="181" fillId="0" borderId="33" xfId="0" applyFont="1" applyBorder="1" applyProtection="1"/>
    <xf numFmtId="0" fontId="181" fillId="0" borderId="65" xfId="0" applyFont="1" applyBorder="1" applyProtection="1"/>
    <xf numFmtId="0" fontId="181" fillId="0" borderId="66" xfId="0" applyFont="1" applyBorder="1" applyProtection="1"/>
    <xf numFmtId="0" fontId="181" fillId="0" borderId="64" xfId="0" applyFont="1" applyBorder="1" applyProtection="1"/>
    <xf numFmtId="0" fontId="182" fillId="0" borderId="0" xfId="0" applyFont="1" applyBorder="1" applyProtection="1"/>
    <xf numFmtId="0" fontId="181" fillId="0" borderId="0" xfId="0" applyFont="1" applyBorder="1" applyProtection="1"/>
    <xf numFmtId="0" fontId="181" fillId="0" borderId="67" xfId="0" applyFont="1" applyBorder="1" applyProtection="1"/>
    <xf numFmtId="0" fontId="182" fillId="8" borderId="69" xfId="0" applyFont="1" applyFill="1" applyBorder="1" applyAlignment="1" applyProtection="1">
      <alignment horizontal="left" vertical="center"/>
    </xf>
    <xf numFmtId="0" fontId="181" fillId="8" borderId="70" xfId="0" applyFont="1" applyFill="1" applyBorder="1" applyAlignment="1" applyProtection="1">
      <alignment horizontal="left" vertical="center"/>
    </xf>
    <xf numFmtId="3" fontId="182" fillId="0" borderId="64" xfId="0" applyNumberFormat="1" applyFont="1" applyFill="1" applyBorder="1" applyAlignment="1" applyProtection="1">
      <alignment horizontal="center" vertical="center"/>
    </xf>
    <xf numFmtId="4" fontId="182" fillId="0" borderId="71" xfId="0" applyNumberFormat="1" applyFont="1" applyFill="1" applyBorder="1" applyAlignment="1" applyProtection="1">
      <alignment horizontal="right" vertical="center"/>
    </xf>
    <xf numFmtId="3" fontId="182" fillId="0" borderId="0" xfId="0" applyNumberFormat="1" applyFont="1" applyFill="1" applyBorder="1" applyAlignment="1" applyProtection="1">
      <alignment horizontal="center" vertical="center"/>
    </xf>
    <xf numFmtId="0" fontId="182" fillId="8" borderId="72" xfId="0" applyFont="1" applyFill="1" applyBorder="1" applyAlignment="1" applyProtection="1">
      <alignment horizontal="center" vertical="center" wrapText="1"/>
    </xf>
    <xf numFmtId="0" fontId="182" fillId="8" borderId="69" xfId="0" applyFont="1" applyFill="1" applyBorder="1" applyAlignment="1" applyProtection="1">
      <alignment horizontal="center" vertical="center"/>
    </xf>
    <xf numFmtId="0" fontId="182" fillId="8" borderId="70" xfId="0" applyFont="1" applyFill="1" applyBorder="1" applyAlignment="1" applyProtection="1">
      <alignment horizontal="left" vertical="center"/>
    </xf>
    <xf numFmtId="0" fontId="182" fillId="8" borderId="73" xfId="0" applyFont="1" applyFill="1" applyBorder="1" applyAlignment="1" applyProtection="1">
      <alignment horizontal="left" vertical="center"/>
    </xf>
    <xf numFmtId="0" fontId="8" fillId="0" borderId="0" xfId="17" applyFont="1" applyBorder="1" applyAlignment="1" applyProtection="1">
      <alignment horizontal="center" vertical="center"/>
    </xf>
    <xf numFmtId="0" fontId="182" fillId="8" borderId="71" xfId="0" applyFont="1" applyFill="1" applyBorder="1" applyAlignment="1" applyProtection="1">
      <alignment horizontal="center" vertical="center"/>
    </xf>
    <xf numFmtId="3" fontId="182" fillId="8" borderId="74" xfId="0" applyNumberFormat="1" applyFont="1" applyFill="1" applyBorder="1" applyAlignment="1" applyProtection="1">
      <alignment horizontal="center" vertical="center"/>
    </xf>
    <xf numFmtId="0" fontId="182" fillId="8" borderId="71" xfId="0" applyFont="1" applyFill="1" applyBorder="1" applyAlignment="1" applyProtection="1">
      <alignment horizontal="center" vertical="center" wrapText="1"/>
    </xf>
    <xf numFmtId="0" fontId="181" fillId="8" borderId="69" xfId="0" applyFont="1" applyFill="1" applyBorder="1" applyAlignment="1" applyProtection="1">
      <alignment horizontal="left" vertical="center"/>
    </xf>
    <xf numFmtId="0" fontId="185" fillId="80" borderId="72" xfId="0" applyFont="1" applyFill="1" applyBorder="1" applyAlignment="1" applyProtection="1">
      <alignment horizontal="right" vertical="center" wrapText="1"/>
    </xf>
    <xf numFmtId="3" fontId="181" fillId="0" borderId="71" xfId="0" applyNumberFormat="1" applyFont="1" applyFill="1" applyBorder="1" applyAlignment="1" applyProtection="1">
      <alignment horizontal="right" vertical="center"/>
    </xf>
    <xf numFmtId="3" fontId="182" fillId="0" borderId="71" xfId="0" applyNumberFormat="1" applyFont="1" applyFill="1" applyBorder="1" applyAlignment="1" applyProtection="1">
      <alignment horizontal="center" vertical="center"/>
    </xf>
    <xf numFmtId="3" fontId="182" fillId="0" borderId="71" xfId="0" applyNumberFormat="1" applyFont="1" applyFill="1" applyBorder="1" applyAlignment="1" applyProtection="1">
      <alignment horizontal="right" vertical="center"/>
    </xf>
    <xf numFmtId="167" fontId="182" fillId="0" borderId="71" xfId="0" applyNumberFormat="1" applyFont="1" applyFill="1" applyBorder="1" applyAlignment="1" applyProtection="1">
      <alignment horizontal="center" vertical="center"/>
    </xf>
    <xf numFmtId="167" fontId="181" fillId="0" borderId="71" xfId="0" applyNumberFormat="1" applyFont="1" applyFill="1" applyBorder="1" applyAlignment="1" applyProtection="1">
      <alignment horizontal="right" vertical="center"/>
    </xf>
    <xf numFmtId="3" fontId="188" fillId="0" borderId="71" xfId="0" applyNumberFormat="1" applyFont="1" applyFill="1" applyBorder="1" applyAlignment="1" applyProtection="1">
      <alignment horizontal="center" vertical="center"/>
    </xf>
    <xf numFmtId="167" fontId="181" fillId="0" borderId="71" xfId="0" applyNumberFormat="1" applyFont="1" applyFill="1" applyBorder="1" applyAlignment="1" applyProtection="1">
      <alignment horizontal="center" vertical="center"/>
    </xf>
    <xf numFmtId="0" fontId="189" fillId="0" borderId="0" xfId="0" applyFont="1"/>
    <xf numFmtId="0" fontId="189" fillId="0" borderId="64" xfId="0" applyFont="1" applyBorder="1" applyProtection="1"/>
    <xf numFmtId="0" fontId="190" fillId="0" borderId="0" xfId="17" applyFont="1" applyBorder="1" applyAlignment="1" applyProtection="1">
      <alignment horizontal="center" vertical="center"/>
    </xf>
    <xf numFmtId="0" fontId="189" fillId="0" borderId="67" xfId="0" applyFont="1" applyBorder="1" applyProtection="1"/>
    <xf numFmtId="4" fontId="182" fillId="0" borderId="71" xfId="0" applyNumberFormat="1" applyFont="1" applyFill="1" applyBorder="1" applyAlignment="1" applyProtection="1">
      <alignment horizontal="center" vertical="center"/>
    </xf>
    <xf numFmtId="0" fontId="192" fillId="0" borderId="0" xfId="17" applyFont="1" applyBorder="1" applyAlignment="1" applyProtection="1">
      <alignment wrapText="1"/>
    </xf>
    <xf numFmtId="0" fontId="7" fillId="0" borderId="0" xfId="17" applyFont="1" applyBorder="1" applyAlignment="1" applyProtection="1">
      <alignment horizontal="right" wrapText="1"/>
    </xf>
    <xf numFmtId="0" fontId="188" fillId="8" borderId="69" xfId="0" applyFont="1" applyFill="1" applyBorder="1" applyAlignment="1" applyProtection="1">
      <alignment horizontal="left" vertical="center"/>
    </xf>
    <xf numFmtId="212" fontId="193" fillId="0" borderId="71" xfId="0" applyNumberFormat="1" applyFont="1" applyFill="1" applyBorder="1" applyAlignment="1" applyProtection="1">
      <alignment horizontal="center" vertical="center"/>
    </xf>
    <xf numFmtId="168" fontId="193" fillId="0" borderId="71" xfId="0" applyNumberFormat="1" applyFont="1" applyFill="1" applyBorder="1" applyAlignment="1" applyProtection="1">
      <alignment horizontal="center" vertical="center"/>
    </xf>
    <xf numFmtId="0" fontId="181" fillId="0" borderId="75" xfId="0" applyFont="1" applyBorder="1" applyProtection="1"/>
    <xf numFmtId="0" fontId="181" fillId="0" borderId="76" xfId="0" applyFont="1" applyBorder="1" applyProtection="1"/>
    <xf numFmtId="0" fontId="181" fillId="0" borderId="77" xfId="0" applyFont="1" applyBorder="1" applyProtection="1"/>
    <xf numFmtId="0" fontId="181" fillId="0" borderId="0" xfId="0" applyFont="1" applyBorder="1"/>
    <xf numFmtId="0" fontId="181" fillId="7" borderId="0" xfId="0" applyFont="1" applyFill="1" applyBorder="1" applyProtection="1"/>
    <xf numFmtId="0" fontId="183" fillId="7" borderId="0" xfId="0" applyFont="1" applyFill="1" applyBorder="1" applyProtection="1"/>
    <xf numFmtId="3" fontId="184" fillId="7" borderId="68" xfId="0" applyNumberFormat="1" applyFont="1" applyFill="1" applyBorder="1" applyAlignment="1" applyProtection="1">
      <alignment horizontal="left" vertical="center"/>
    </xf>
    <xf numFmtId="3" fontId="183" fillId="7" borderId="68" xfId="0" applyNumberFormat="1" applyFont="1" applyFill="1" applyBorder="1" applyAlignment="1" applyProtection="1">
      <alignment horizontal="left" vertical="center"/>
    </xf>
    <xf numFmtId="3" fontId="182" fillId="7" borderId="0" xfId="0" applyNumberFormat="1" applyFont="1" applyFill="1" applyBorder="1" applyAlignment="1" applyProtection="1">
      <alignment horizontal="center" vertical="center"/>
    </xf>
    <xf numFmtId="216" fontId="183" fillId="7" borderId="0" xfId="0" applyNumberFormat="1" applyFont="1" applyFill="1" applyBorder="1" applyProtection="1"/>
    <xf numFmtId="3" fontId="195" fillId="0" borderId="71" xfId="0" applyNumberFormat="1" applyFont="1" applyFill="1" applyBorder="1" applyAlignment="1" applyProtection="1">
      <alignment horizontal="right" vertical="center"/>
      <protection locked="0"/>
    </xf>
    <xf numFmtId="0" fontId="15" fillId="3" borderId="3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5" fillId="79" borderId="3" xfId="1283" applyFont="1" applyFill="1" applyBorder="1" applyAlignment="1">
      <alignment horizontal="left" vertical="center" indent="4"/>
    </xf>
    <xf numFmtId="0" fontId="186" fillId="79" borderId="5" xfId="1283" applyFont="1" applyFill="1" applyBorder="1" applyAlignment="1"/>
    <xf numFmtId="217" fontId="186" fillId="79" borderId="7" xfId="1" applyNumberFormat="1" applyFont="1" applyFill="1" applyBorder="1"/>
    <xf numFmtId="217" fontId="186" fillId="79" borderId="6" xfId="1" applyNumberFormat="1" applyFont="1" applyFill="1" applyBorder="1"/>
    <xf numFmtId="217" fontId="186" fillId="79" borderId="5" xfId="1" applyNumberFormat="1" applyFont="1" applyFill="1" applyBorder="1"/>
    <xf numFmtId="9" fontId="186" fillId="4" borderId="11" xfId="4" applyFont="1" applyFill="1" applyBorder="1" applyAlignment="1"/>
    <xf numFmtId="9" fontId="186" fillId="4" borderId="12" xfId="4" applyFont="1" applyFill="1" applyBorder="1" applyAlignment="1"/>
    <xf numFmtId="0" fontId="15" fillId="8" borderId="3" xfId="1283" applyFont="1" applyFill="1" applyBorder="1" applyAlignment="1">
      <alignment vertical="center"/>
    </xf>
    <xf numFmtId="0" fontId="186" fillId="8" borderId="4" xfId="1283" applyFont="1" applyFill="1" applyBorder="1"/>
    <xf numFmtId="168" fontId="15" fillId="8" borderId="7" xfId="1283" applyNumberFormat="1" applyFont="1" applyFill="1" applyBorder="1"/>
    <xf numFmtId="168" fontId="15" fillId="8" borderId="6" xfId="1283" applyNumberFormat="1" applyFont="1" applyFill="1" applyBorder="1"/>
    <xf numFmtId="3" fontId="15" fillId="8" borderId="6" xfId="1283" applyNumberFormat="1" applyFont="1" applyFill="1" applyBorder="1"/>
    <xf numFmtId="3" fontId="15" fillId="8" borderId="21" xfId="1283" applyNumberFormat="1" applyFont="1" applyFill="1" applyBorder="1"/>
    <xf numFmtId="168" fontId="186" fillId="4" borderId="11" xfId="1" applyNumberFormat="1" applyFont="1" applyFill="1" applyBorder="1"/>
    <xf numFmtId="3" fontId="186" fillId="4" borderId="11" xfId="1" applyNumberFormat="1" applyFont="1" applyFill="1" applyBorder="1"/>
    <xf numFmtId="3" fontId="186" fillId="4" borderId="12" xfId="1" applyNumberFormat="1" applyFont="1" applyFill="1" applyBorder="1"/>
    <xf numFmtId="9" fontId="199" fillId="4" borderId="12" xfId="4" applyFont="1" applyFill="1" applyBorder="1" applyAlignment="1"/>
    <xf numFmtId="167" fontId="186" fillId="4" borderId="12" xfId="4" applyNumberFormat="1" applyFont="1" applyFill="1" applyBorder="1"/>
    <xf numFmtId="167" fontId="186" fillId="4" borderId="13" xfId="14" applyNumberFormat="1" applyFont="1" applyFill="1" applyBorder="1"/>
    <xf numFmtId="167" fontId="186" fillId="4" borderId="11" xfId="14" applyNumberFormat="1" applyFont="1" applyFill="1" applyBorder="1"/>
    <xf numFmtId="3" fontId="4" fillId="7" borderId="14" xfId="1287" applyNumberFormat="1" applyFont="1" applyFill="1" applyBorder="1" applyAlignment="1"/>
    <xf numFmtId="3" fontId="4" fillId="69" borderId="16" xfId="1287" applyNumberFormat="1" applyFont="1" applyFill="1" applyBorder="1" applyAlignment="1"/>
    <xf numFmtId="3" fontId="4" fillId="69" borderId="28" xfId="1287" applyNumberFormat="1" applyFont="1" applyFill="1" applyBorder="1" applyAlignment="1"/>
    <xf numFmtId="3" fontId="4" fillId="69" borderId="1" xfId="1287" applyNumberFormat="1" applyFont="1" applyFill="1" applyBorder="1" applyAlignment="1"/>
    <xf numFmtId="3" fontId="4" fillId="7" borderId="11" xfId="1287" applyNumberFormat="1" applyFont="1" applyFill="1" applyBorder="1" applyAlignment="1"/>
    <xf numFmtId="3" fontId="4" fillId="69" borderId="11" xfId="1287" applyNumberFormat="1" applyFont="1" applyFill="1" applyBorder="1" applyAlignment="1"/>
    <xf numFmtId="3" fontId="4" fillId="69" borderId="18" xfId="1287" applyNumberFormat="1" applyFont="1" applyFill="1" applyBorder="1" applyAlignment="1"/>
    <xf numFmtId="3" fontId="4" fillId="69" borderId="25" xfId="1287" applyNumberFormat="1" applyFont="1" applyFill="1" applyBorder="1" applyAlignment="1"/>
    <xf numFmtId="3" fontId="4" fillId="69" borderId="6" xfId="1287" applyNumberFormat="1" applyFont="1" applyFill="1" applyBorder="1" applyAlignment="1"/>
    <xf numFmtId="3" fontId="4" fillId="69" borderId="21" xfId="1287" applyNumberFormat="1" applyFont="1" applyFill="1" applyBorder="1" applyAlignment="1"/>
    <xf numFmtId="3" fontId="4" fillId="69" borderId="22" xfId="1287" applyNumberFormat="1" applyFont="1" applyFill="1" applyBorder="1" applyAlignment="1"/>
    <xf numFmtId="3" fontId="4" fillId="7" borderId="25" xfId="1287" applyNumberFormat="1" applyFont="1" applyFill="1" applyBorder="1" applyAlignment="1"/>
    <xf numFmtId="0" fontId="4" fillId="7" borderId="25" xfId="1287" applyFont="1" applyFill="1" applyBorder="1" applyAlignment="1">
      <alignment horizontal="left" indent="1"/>
    </xf>
    <xf numFmtId="3" fontId="4" fillId="69" borderId="14" xfId="1287" applyNumberFormat="1" applyFont="1" applyFill="1" applyBorder="1" applyAlignment="1"/>
    <xf numFmtId="3" fontId="4" fillId="69" borderId="13" xfId="1287" applyNumberFormat="1" applyFont="1" applyFill="1" applyBorder="1" applyAlignment="1"/>
    <xf numFmtId="3" fontId="4" fillId="7" borderId="16" xfId="1287" applyNumberFormat="1" applyFont="1" applyFill="1" applyBorder="1" applyAlignment="1"/>
    <xf numFmtId="3" fontId="4" fillId="7" borderId="18" xfId="1287" applyNumberFormat="1" applyFont="1" applyFill="1" applyBorder="1" applyAlignment="1"/>
    <xf numFmtId="3" fontId="4" fillId="69" borderId="24" xfId="1287" applyNumberFormat="1" applyFont="1" applyFill="1" applyBorder="1" applyAlignment="1"/>
    <xf numFmtId="3" fontId="4" fillId="69" borderId="23" xfId="1287" applyNumberFormat="1" applyFont="1" applyFill="1" applyBorder="1" applyAlignment="1"/>
    <xf numFmtId="3" fontId="4" fillId="69" borderId="7" xfId="1287" applyNumberFormat="1" applyFont="1" applyFill="1" applyBorder="1" applyAlignment="1"/>
    <xf numFmtId="3" fontId="4" fillId="69" borderId="2" xfId="1287" applyNumberFormat="1" applyFont="1" applyFill="1" applyBorder="1" applyAlignment="1"/>
    <xf numFmtId="168" fontId="4" fillId="69" borderId="28" xfId="1287" applyNumberFormat="1" applyFont="1" applyFill="1" applyBorder="1" applyAlignment="1"/>
    <xf numFmtId="168" fontId="4" fillId="69" borderId="18" xfId="1287" applyNumberFormat="1" applyFont="1" applyFill="1" applyBorder="1" applyAlignment="1"/>
    <xf numFmtId="3" fontId="3" fillId="69" borderId="61" xfId="1287" applyNumberFormat="1" applyFont="1" applyFill="1" applyBorder="1" applyAlignment="1"/>
    <xf numFmtId="3" fontId="3" fillId="69" borderId="6" xfId="1287" applyNumberFormat="1" applyFont="1" applyFill="1" applyBorder="1" applyAlignment="1"/>
    <xf numFmtId="3" fontId="4" fillId="69" borderId="8" xfId="1287" applyNumberFormat="1" applyFont="1" applyFill="1" applyBorder="1" applyAlignment="1"/>
    <xf numFmtId="3" fontId="4" fillId="69" borderId="17" xfId="1287" applyNumberFormat="1" applyFont="1" applyFill="1" applyBorder="1" applyAlignment="1"/>
    <xf numFmtId="3" fontId="4" fillId="69" borderId="19" xfId="1287" applyNumberFormat="1" applyFont="1" applyFill="1" applyBorder="1" applyAlignment="1"/>
    <xf numFmtId="168" fontId="4" fillId="69" borderId="30" xfId="1287" applyNumberFormat="1" applyFont="1" applyFill="1" applyBorder="1" applyAlignment="1"/>
    <xf numFmtId="3" fontId="3" fillId="69" borderId="22" xfId="1287" applyNumberFormat="1" applyFont="1" applyFill="1" applyBorder="1" applyAlignment="1"/>
    <xf numFmtId="3" fontId="3" fillId="69" borderId="63" xfId="1287" applyNumberFormat="1" applyFont="1" applyFill="1" applyBorder="1" applyAlignment="1"/>
    <xf numFmtId="3" fontId="3" fillId="69" borderId="7" xfId="1287" applyNumberFormat="1" applyFont="1" applyFill="1" applyBorder="1" applyAlignment="1"/>
    <xf numFmtId="3" fontId="3" fillId="69" borderId="21" xfId="1287" applyNumberFormat="1" applyFont="1" applyFill="1" applyBorder="1" applyAlignment="1"/>
    <xf numFmtId="3" fontId="4" fillId="69" borderId="1" xfId="3" applyNumberFormat="1" applyFont="1" applyFill="1" applyBorder="1" applyAlignment="1"/>
    <xf numFmtId="3" fontId="4" fillId="69" borderId="25" xfId="3" applyNumberFormat="1" applyFont="1" applyFill="1" applyBorder="1" applyAlignment="1"/>
    <xf numFmtId="3" fontId="4" fillId="69" borderId="2" xfId="3" applyNumberFormat="1" applyFont="1" applyFill="1" applyBorder="1" applyAlignment="1"/>
    <xf numFmtId="0" fontId="11" fillId="7" borderId="0" xfId="9" applyFont="1" applyFill="1"/>
    <xf numFmtId="0" fontId="181" fillId="7" borderId="0" xfId="0" applyFont="1" applyFill="1"/>
    <xf numFmtId="0" fontId="15" fillId="7" borderId="0" xfId="1283" applyFont="1" applyFill="1" applyAlignment="1">
      <alignment horizontal="center"/>
    </xf>
    <xf numFmtId="0" fontId="186" fillId="7" borderId="0" xfId="1283" applyFont="1" applyFill="1"/>
    <xf numFmtId="0" fontId="196" fillId="7" borderId="0" xfId="1283" applyFont="1" applyFill="1" applyAlignment="1">
      <alignment horizontal="right"/>
    </xf>
    <xf numFmtId="0" fontId="15" fillId="7" borderId="1" xfId="1283" applyFont="1" applyFill="1" applyBorder="1"/>
    <xf numFmtId="0" fontId="186" fillId="7" borderId="0" xfId="1283" applyFont="1" applyFill="1" applyBorder="1"/>
    <xf numFmtId="0" fontId="7" fillId="7" borderId="0" xfId="0" applyFont="1" applyFill="1"/>
    <xf numFmtId="0" fontId="15" fillId="7" borderId="25" xfId="1283" applyFont="1" applyFill="1" applyBorder="1"/>
    <xf numFmtId="0" fontId="15" fillId="7" borderId="2" xfId="1283" applyFont="1" applyFill="1" applyBorder="1"/>
    <xf numFmtId="0" fontId="15" fillId="7" borderId="0" xfId="1283" applyFont="1" applyFill="1" applyBorder="1" applyAlignment="1"/>
    <xf numFmtId="217" fontId="15" fillId="7" borderId="0" xfId="1" applyNumberFormat="1" applyFont="1" applyFill="1" applyBorder="1"/>
    <xf numFmtId="0" fontId="181" fillId="7" borderId="0" xfId="0" applyFont="1" applyFill="1" applyBorder="1"/>
    <xf numFmtId="0" fontId="15" fillId="7" borderId="19" xfId="1283" applyFont="1" applyFill="1" applyBorder="1"/>
    <xf numFmtId="0" fontId="15" fillId="7" borderId="20" xfId="1283" applyFont="1" applyFill="1" applyBorder="1"/>
    <xf numFmtId="168" fontId="15" fillId="7" borderId="7" xfId="1283" applyNumberFormat="1" applyFont="1" applyFill="1" applyBorder="1"/>
    <xf numFmtId="168" fontId="15" fillId="7" borderId="6" xfId="1283" applyNumberFormat="1" applyFont="1" applyFill="1" applyBorder="1"/>
    <xf numFmtId="168" fontId="15" fillId="7" borderId="21" xfId="1283" applyNumberFormat="1" applyFont="1" applyFill="1" applyBorder="1"/>
    <xf numFmtId="0" fontId="186" fillId="7" borderId="8" xfId="1283" applyFont="1" applyFill="1" applyBorder="1"/>
    <xf numFmtId="0" fontId="186" fillId="7" borderId="9" xfId="1283" applyFont="1" applyFill="1" applyBorder="1"/>
    <xf numFmtId="168" fontId="186" fillId="7" borderId="13" xfId="1283" applyNumberFormat="1" applyFont="1" applyFill="1" applyBorder="1"/>
    <xf numFmtId="168" fontId="186" fillId="7" borderId="11" xfId="1" applyNumberFormat="1" applyFont="1" applyFill="1" applyBorder="1"/>
    <xf numFmtId="168" fontId="186" fillId="7" borderId="12" xfId="1" applyNumberFormat="1" applyFont="1" applyFill="1" applyBorder="1"/>
    <xf numFmtId="0" fontId="186" fillId="7" borderId="17" xfId="1283" applyFont="1" applyFill="1" applyBorder="1" applyAlignment="1"/>
    <xf numFmtId="0" fontId="186" fillId="7" borderId="12" xfId="1283" applyFont="1" applyFill="1" applyBorder="1" applyAlignment="1"/>
    <xf numFmtId="171" fontId="186" fillId="7" borderId="13" xfId="1" applyNumberFormat="1" applyFont="1" applyFill="1" applyBorder="1"/>
    <xf numFmtId="0" fontId="186" fillId="7" borderId="17" xfId="1283" applyFont="1" applyFill="1" applyBorder="1"/>
    <xf numFmtId="0" fontId="186" fillId="7" borderId="12" xfId="1283" applyFont="1" applyFill="1" applyBorder="1"/>
    <xf numFmtId="171" fontId="186" fillId="7" borderId="11" xfId="1283" applyNumberFormat="1" applyFont="1" applyFill="1" applyBorder="1"/>
    <xf numFmtId="171" fontId="186" fillId="7" borderId="12" xfId="4" applyNumberFormat="1" applyFont="1" applyFill="1" applyBorder="1"/>
    <xf numFmtId="0" fontId="186" fillId="7" borderId="19" xfId="1283" applyFont="1" applyFill="1" applyBorder="1"/>
    <xf numFmtId="0" fontId="186" fillId="7" borderId="20" xfId="1283" applyFont="1" applyFill="1" applyBorder="1"/>
    <xf numFmtId="167" fontId="186" fillId="7" borderId="13" xfId="14" applyNumberFormat="1" applyFont="1" applyFill="1" applyBorder="1"/>
    <xf numFmtId="167" fontId="186" fillId="7" borderId="11" xfId="14" applyNumberFormat="1" applyFont="1" applyFill="1" applyBorder="1"/>
    <xf numFmtId="4" fontId="186" fillId="7" borderId="11" xfId="1283" applyNumberFormat="1" applyFont="1" applyFill="1" applyBorder="1"/>
    <xf numFmtId="167" fontId="186" fillId="7" borderId="12" xfId="4" applyNumberFormat="1" applyFont="1" applyFill="1" applyBorder="1"/>
    <xf numFmtId="168" fontId="186" fillId="7" borderId="6" xfId="1283" applyNumberFormat="1" applyFont="1" applyFill="1" applyBorder="1"/>
    <xf numFmtId="168" fontId="186" fillId="7" borderId="21" xfId="1283" applyNumberFormat="1" applyFont="1" applyFill="1" applyBorder="1"/>
    <xf numFmtId="0" fontId="186" fillId="7" borderId="8" xfId="1283" applyFont="1" applyFill="1" applyBorder="1" applyAlignment="1">
      <alignment vertical="center"/>
    </xf>
    <xf numFmtId="0" fontId="186" fillId="7" borderId="9" xfId="1283" applyFont="1" applyFill="1" applyBorder="1" applyAlignment="1">
      <alignment vertical="center"/>
    </xf>
    <xf numFmtId="168" fontId="186" fillId="7" borderId="14" xfId="1283" applyNumberFormat="1" applyFont="1" applyFill="1" applyBorder="1"/>
    <xf numFmtId="168" fontId="186" fillId="7" borderId="16" xfId="1283" applyNumberFormat="1" applyFont="1" applyFill="1" applyBorder="1"/>
    <xf numFmtId="3" fontId="186" fillId="7" borderId="16" xfId="1283" applyNumberFormat="1" applyFont="1" applyFill="1" applyBorder="1"/>
    <xf numFmtId="3" fontId="186" fillId="7" borderId="9" xfId="1283" applyNumberFormat="1" applyFont="1" applyFill="1" applyBorder="1"/>
    <xf numFmtId="0" fontId="186" fillId="7" borderId="17" xfId="1283" applyFont="1" applyFill="1" applyBorder="1" applyAlignment="1">
      <alignment vertical="center"/>
    </xf>
    <xf numFmtId="0" fontId="186" fillId="7" borderId="12" xfId="1283" applyFont="1" applyFill="1" applyBorder="1" applyAlignment="1">
      <alignment vertical="center"/>
    </xf>
    <xf numFmtId="168" fontId="186" fillId="7" borderId="11" xfId="1283" applyNumberFormat="1" applyFont="1" applyFill="1" applyBorder="1"/>
    <xf numFmtId="3" fontId="186" fillId="7" borderId="11" xfId="1283" applyNumberFormat="1" applyFont="1" applyFill="1" applyBorder="1"/>
    <xf numFmtId="3" fontId="186" fillId="7" borderId="12" xfId="1283" applyNumberFormat="1" applyFont="1" applyFill="1" applyBorder="1"/>
    <xf numFmtId="0" fontId="15" fillId="7" borderId="3" xfId="1283" applyFont="1" applyFill="1" applyBorder="1"/>
    <xf numFmtId="0" fontId="15" fillId="7" borderId="5" xfId="1283" applyFont="1" applyFill="1" applyBorder="1"/>
    <xf numFmtId="0" fontId="186" fillId="7" borderId="17" xfId="1283" applyFont="1" applyFill="1" applyBorder="1" applyAlignment="1">
      <alignment horizontal="left"/>
    </xf>
    <xf numFmtId="0" fontId="186" fillId="7" borderId="12" xfId="1283" applyFont="1" applyFill="1" applyBorder="1" applyAlignment="1">
      <alignment horizontal="left"/>
    </xf>
    <xf numFmtId="9" fontId="186" fillId="7" borderId="11" xfId="4" applyFont="1" applyFill="1" applyBorder="1" applyAlignment="1"/>
    <xf numFmtId="9" fontId="186" fillId="7" borderId="12" xfId="4" applyFont="1" applyFill="1" applyBorder="1" applyAlignment="1"/>
    <xf numFmtId="168" fontId="186" fillId="7" borderId="10" xfId="1283" applyNumberFormat="1" applyFont="1" applyFill="1" applyBorder="1"/>
    <xf numFmtId="168" fontId="186" fillId="7" borderId="12" xfId="1283" applyNumberFormat="1" applyFont="1" applyFill="1" applyBorder="1"/>
    <xf numFmtId="0" fontId="186" fillId="7" borderId="19" xfId="1283" applyFont="1" applyFill="1" applyBorder="1" applyAlignment="1">
      <alignment horizontal="left"/>
    </xf>
    <xf numFmtId="0" fontId="186" fillId="7" borderId="20" xfId="1283" applyFont="1" applyFill="1" applyBorder="1" applyAlignment="1">
      <alignment horizontal="left"/>
    </xf>
    <xf numFmtId="167" fontId="186" fillId="7" borderId="23" xfId="4" applyNumberFormat="1" applyFont="1" applyFill="1" applyBorder="1" applyAlignment="1"/>
    <xf numFmtId="9" fontId="186" fillId="7" borderId="23" xfId="4" applyFont="1" applyFill="1" applyBorder="1" applyAlignment="1"/>
    <xf numFmtId="9" fontId="199" fillId="7" borderId="20" xfId="4" applyFont="1" applyFill="1" applyBorder="1" applyAlignment="1"/>
    <xf numFmtId="0" fontId="186" fillId="7" borderId="14" xfId="1283" applyFont="1" applyFill="1" applyBorder="1" applyAlignment="1">
      <alignment horizontal="left"/>
    </xf>
    <xf numFmtId="0" fontId="186" fillId="7" borderId="28" xfId="1283" applyFont="1" applyFill="1" applyBorder="1" applyAlignment="1">
      <alignment horizontal="left"/>
    </xf>
    <xf numFmtId="3" fontId="186" fillId="7" borderId="16" xfId="1" applyNumberFormat="1" applyFont="1" applyFill="1" applyBorder="1"/>
    <xf numFmtId="3" fontId="186" fillId="7" borderId="28" xfId="1" applyNumberFormat="1" applyFont="1" applyFill="1" applyBorder="1"/>
    <xf numFmtId="0" fontId="186" fillId="7" borderId="13" xfId="1283" applyFont="1" applyFill="1" applyBorder="1" applyAlignment="1">
      <alignment horizontal="left"/>
    </xf>
    <xf numFmtId="0" fontId="186" fillId="7" borderId="18" xfId="1283" applyFont="1" applyFill="1" applyBorder="1" applyAlignment="1">
      <alignment horizontal="left"/>
    </xf>
    <xf numFmtId="168" fontId="186" fillId="7" borderId="11" xfId="1283" quotePrefix="1" applyNumberFormat="1" applyFont="1" applyFill="1" applyBorder="1"/>
    <xf numFmtId="3" fontId="186" fillId="7" borderId="11" xfId="1" applyNumberFormat="1" applyFont="1" applyFill="1" applyBorder="1"/>
    <xf numFmtId="3" fontId="186" fillId="7" borderId="18" xfId="1" applyNumberFormat="1" applyFont="1" applyFill="1" applyBorder="1"/>
    <xf numFmtId="9" fontId="199" fillId="7" borderId="12" xfId="4" applyFont="1" applyFill="1" applyBorder="1" applyAlignment="1"/>
    <xf numFmtId="3" fontId="186" fillId="7" borderId="12" xfId="1" applyNumberFormat="1" applyFont="1" applyFill="1" applyBorder="1"/>
    <xf numFmtId="168" fontId="15" fillId="7" borderId="61" xfId="1283" applyNumberFormat="1" applyFont="1" applyFill="1" applyBorder="1"/>
    <xf numFmtId="168" fontId="15" fillId="7" borderId="5" xfId="1283" applyNumberFormat="1" applyFont="1" applyFill="1" applyBorder="1"/>
    <xf numFmtId="0" fontId="8" fillId="7" borderId="0" xfId="0" applyFont="1" applyFill="1"/>
    <xf numFmtId="218" fontId="15" fillId="7" borderId="0" xfId="1" applyNumberFormat="1" applyFont="1" applyFill="1" applyBorder="1"/>
    <xf numFmtId="3" fontId="15" fillId="7" borderId="6" xfId="1283" applyNumberFormat="1" applyFont="1" applyFill="1" applyBorder="1"/>
    <xf numFmtId="3" fontId="15" fillId="7" borderId="5" xfId="1283" applyNumberFormat="1" applyFont="1" applyFill="1" applyBorder="1"/>
    <xf numFmtId="0" fontId="182" fillId="7" borderId="0" xfId="0" applyFont="1" applyFill="1"/>
    <xf numFmtId="168" fontId="186" fillId="7" borderId="7" xfId="1283" applyNumberFormat="1" applyFont="1" applyFill="1" applyBorder="1"/>
    <xf numFmtId="43" fontId="186" fillId="7" borderId="16" xfId="1" applyFont="1" applyFill="1" applyBorder="1"/>
    <xf numFmtId="43" fontId="186" fillId="7" borderId="9" xfId="1" applyFont="1" applyFill="1" applyBorder="1"/>
    <xf numFmtId="0" fontId="15" fillId="7" borderId="3" xfId="1283" applyFont="1" applyFill="1" applyBorder="1" applyAlignment="1">
      <alignment vertical="center"/>
    </xf>
    <xf numFmtId="0" fontId="186" fillId="7" borderId="5" xfId="1283" applyFont="1" applyFill="1" applyBorder="1"/>
    <xf numFmtId="3" fontId="186" fillId="7" borderId="6" xfId="1283" applyNumberFormat="1" applyFont="1" applyFill="1" applyBorder="1"/>
    <xf numFmtId="3" fontId="186" fillId="7" borderId="5" xfId="1283" applyNumberFormat="1" applyFont="1" applyFill="1" applyBorder="1"/>
    <xf numFmtId="0" fontId="186" fillId="7" borderId="8" xfId="1283" applyFont="1" applyFill="1" applyBorder="1" applyAlignment="1">
      <alignment horizontal="left"/>
    </xf>
    <xf numFmtId="0" fontId="186" fillId="7" borderId="9" xfId="1283" applyFont="1" applyFill="1" applyBorder="1" applyAlignment="1">
      <alignment horizontal="left"/>
    </xf>
    <xf numFmtId="3" fontId="186" fillId="7" borderId="28" xfId="1283" applyNumberFormat="1" applyFont="1" applyFill="1" applyBorder="1"/>
    <xf numFmtId="3" fontId="186" fillId="7" borderId="18" xfId="1283" applyNumberFormat="1" applyFont="1" applyFill="1" applyBorder="1"/>
    <xf numFmtId="0" fontId="15" fillId="7" borderId="3" xfId="1283" applyFont="1" applyFill="1" applyBorder="1" applyAlignment="1">
      <alignment horizontal="left"/>
    </xf>
    <xf numFmtId="0" fontId="15" fillId="7" borderId="5" xfId="1283" applyFont="1" applyFill="1" applyBorder="1" applyAlignment="1">
      <alignment horizontal="left"/>
    </xf>
    <xf numFmtId="3" fontId="15" fillId="7" borderId="21" xfId="1283" applyNumberFormat="1" applyFont="1" applyFill="1" applyBorder="1"/>
    <xf numFmtId="0" fontId="15" fillId="7" borderId="0" xfId="1283" applyFont="1" applyFill="1" applyBorder="1" applyAlignment="1">
      <alignment horizontal="left"/>
    </xf>
    <xf numFmtId="168" fontId="15" fillId="7" borderId="0" xfId="1283" applyNumberFormat="1" applyFont="1" applyFill="1" applyBorder="1"/>
    <xf numFmtId="3" fontId="15" fillId="7" borderId="0" xfId="1283" applyNumberFormat="1" applyFont="1" applyFill="1" applyBorder="1"/>
    <xf numFmtId="0" fontId="15" fillId="7" borderId="0" xfId="1283" applyFont="1" applyFill="1" applyBorder="1" applyAlignment="1">
      <alignment vertical="center"/>
    </xf>
    <xf numFmtId="3" fontId="186" fillId="7" borderId="0" xfId="1283" applyNumberFormat="1" applyFont="1" applyFill="1" applyBorder="1"/>
    <xf numFmtId="0" fontId="15" fillId="7" borderId="8" xfId="1283" applyFont="1" applyFill="1" applyBorder="1" applyAlignment="1">
      <alignment vertical="center"/>
    </xf>
    <xf numFmtId="0" fontId="15" fillId="7" borderId="9" xfId="1283" applyFont="1" applyFill="1" applyBorder="1" applyAlignment="1">
      <alignment vertical="center"/>
    </xf>
    <xf numFmtId="0" fontId="15" fillId="7" borderId="0" xfId="1283" applyFont="1" applyFill="1" applyBorder="1"/>
    <xf numFmtId="4" fontId="15" fillId="7" borderId="0" xfId="1283" applyNumberFormat="1" applyFont="1" applyFill="1" applyBorder="1"/>
    <xf numFmtId="0" fontId="203" fillId="7" borderId="0" xfId="1283" applyFont="1" applyFill="1"/>
    <xf numFmtId="43" fontId="15" fillId="7" borderId="0" xfId="1" applyFont="1" applyFill="1" applyBorder="1"/>
    <xf numFmtId="0" fontId="203" fillId="7" borderId="0" xfId="1283" applyFont="1" applyFill="1" applyAlignment="1"/>
    <xf numFmtId="168" fontId="186" fillId="4" borderId="13" xfId="1283" applyNumberFormat="1" applyFont="1" applyFill="1" applyBorder="1"/>
    <xf numFmtId="168" fontId="186" fillId="4" borderId="11" xfId="1283" applyNumberFormat="1" applyFont="1" applyFill="1" applyBorder="1"/>
    <xf numFmtId="3" fontId="186" fillId="4" borderId="11" xfId="1283" applyNumberFormat="1" applyFont="1" applyFill="1" applyBorder="1"/>
    <xf numFmtId="3" fontId="186" fillId="4" borderId="12" xfId="1283" applyNumberFormat="1" applyFont="1" applyFill="1" applyBorder="1"/>
    <xf numFmtId="9" fontId="207" fillId="7" borderId="11" xfId="4" applyFont="1" applyFill="1" applyBorder="1" applyAlignment="1"/>
    <xf numFmtId="9" fontId="207" fillId="7" borderId="12" xfId="4" applyFont="1" applyFill="1" applyBorder="1" applyAlignment="1"/>
    <xf numFmtId="0" fontId="15" fillId="8" borderId="22" xfId="1283" applyFont="1" applyFill="1" applyBorder="1" applyAlignment="1">
      <alignment horizontal="left" vertical="center"/>
    </xf>
    <xf numFmtId="0" fontId="186" fillId="8" borderId="22" xfId="1283" applyFont="1" applyFill="1" applyBorder="1"/>
    <xf numFmtId="168" fontId="186" fillId="4" borderId="12" xfId="1" applyNumberFormat="1" applyFont="1" applyFill="1" applyBorder="1"/>
    <xf numFmtId="168" fontId="15" fillId="4" borderId="7" xfId="1283" applyNumberFormat="1" applyFont="1" applyFill="1" applyBorder="1"/>
    <xf numFmtId="168" fontId="15" fillId="4" borderId="61" xfId="1283" applyNumberFormat="1" applyFont="1" applyFill="1" applyBorder="1"/>
    <xf numFmtId="168" fontId="15" fillId="4" borderId="5" xfId="1283" applyNumberFormat="1" applyFont="1" applyFill="1" applyBorder="1"/>
    <xf numFmtId="171" fontId="186" fillId="4" borderId="13" xfId="1" applyNumberFormat="1" applyFont="1" applyFill="1" applyBorder="1"/>
    <xf numFmtId="171" fontId="186" fillId="4" borderId="11" xfId="1283" applyNumberFormat="1" applyFont="1" applyFill="1" applyBorder="1"/>
    <xf numFmtId="171" fontId="186" fillId="4" borderId="12" xfId="4" applyNumberFormat="1" applyFont="1" applyFill="1" applyBorder="1"/>
    <xf numFmtId="4" fontId="186" fillId="4" borderId="11" xfId="1283" applyNumberFormat="1" applyFont="1" applyFill="1" applyBorder="1"/>
    <xf numFmtId="168" fontId="15" fillId="4" borderId="6" xfId="1283" applyNumberFormat="1" applyFont="1" applyFill="1" applyBorder="1"/>
    <xf numFmtId="168" fontId="186" fillId="4" borderId="6" xfId="1283" applyNumberFormat="1" applyFont="1" applyFill="1" applyBorder="1"/>
    <xf numFmtId="168" fontId="186" fillId="4" borderId="21" xfId="1283" applyNumberFormat="1" applyFont="1" applyFill="1" applyBorder="1"/>
    <xf numFmtId="168" fontId="186" fillId="4" borderId="14" xfId="1283" applyNumberFormat="1" applyFont="1" applyFill="1" applyBorder="1"/>
    <xf numFmtId="168" fontId="186" fillId="4" borderId="16" xfId="1283" applyNumberFormat="1" applyFont="1" applyFill="1" applyBorder="1"/>
    <xf numFmtId="3" fontId="186" fillId="4" borderId="16" xfId="1283" applyNumberFormat="1" applyFont="1" applyFill="1" applyBorder="1"/>
    <xf numFmtId="3" fontId="186" fillId="4" borderId="9" xfId="1283" applyNumberFormat="1" applyFont="1" applyFill="1" applyBorder="1"/>
    <xf numFmtId="0" fontId="3" fillId="4" borderId="0" xfId="3" applyFont="1" applyFill="1" applyBorder="1" applyAlignment="1">
      <alignment vertical="center"/>
    </xf>
    <xf numFmtId="0" fontId="4" fillId="4" borderId="2" xfId="3" applyFont="1" applyFill="1" applyBorder="1" applyAlignment="1">
      <alignment vertical="center"/>
    </xf>
    <xf numFmtId="10" fontId="4" fillId="4" borderId="24" xfId="6" applyNumberFormat="1" applyFont="1" applyFill="1" applyBorder="1" applyAlignment="1">
      <alignment horizontal="right" vertical="center" shrinkToFit="1"/>
    </xf>
    <xf numFmtId="10" fontId="4" fillId="4" borderId="23" xfId="6" applyNumberFormat="1" applyFont="1" applyFill="1" applyBorder="1" applyAlignment="1">
      <alignment horizontal="right" vertical="center" shrinkToFit="1"/>
    </xf>
    <xf numFmtId="10" fontId="10" fillId="4" borderId="30" xfId="6" applyNumberFormat="1" applyFont="1" applyFill="1" applyBorder="1" applyAlignment="1">
      <alignment horizontal="right" vertical="center" shrinkToFit="1"/>
    </xf>
    <xf numFmtId="10" fontId="4" fillId="4" borderId="30" xfId="6" applyNumberFormat="1" applyFont="1" applyFill="1" applyBorder="1" applyAlignment="1">
      <alignment horizontal="right" vertical="center" shrinkToFit="1"/>
    </xf>
    <xf numFmtId="10" fontId="10" fillId="4" borderId="28" xfId="6" applyNumberFormat="1" applyFont="1" applyFill="1" applyBorder="1" applyAlignment="1">
      <alignment horizontal="right" vertical="center"/>
    </xf>
    <xf numFmtId="10" fontId="10" fillId="4" borderId="18" xfId="6" applyNumberFormat="1" applyFont="1" applyFill="1" applyBorder="1" applyAlignment="1">
      <alignment horizontal="right" vertical="center"/>
    </xf>
    <xf numFmtId="3" fontId="208" fillId="7" borderId="14" xfId="1284" applyNumberFormat="1" applyFont="1" applyFill="1" applyBorder="1" applyAlignment="1" applyProtection="1">
      <alignment horizontal="right"/>
    </xf>
    <xf numFmtId="3" fontId="208" fillId="7" borderId="16" xfId="1284" applyNumberFormat="1" applyFont="1" applyFill="1" applyBorder="1" applyAlignment="1" applyProtection="1">
      <alignment horizontal="right"/>
    </xf>
    <xf numFmtId="3" fontId="208" fillId="7" borderId="28" xfId="1284" applyNumberFormat="1" applyFont="1" applyFill="1" applyBorder="1" applyAlignment="1" applyProtection="1">
      <alignment horizontal="right"/>
    </xf>
    <xf numFmtId="3" fontId="208" fillId="7" borderId="13" xfId="1284" applyNumberFormat="1" applyFont="1" applyFill="1" applyBorder="1" applyAlignment="1" applyProtection="1">
      <alignment horizontal="right"/>
    </xf>
    <xf numFmtId="3" fontId="208" fillId="7" borderId="11" xfId="1284" applyNumberFormat="1" applyFont="1" applyFill="1" applyBorder="1" applyAlignment="1" applyProtection="1">
      <alignment horizontal="right"/>
    </xf>
    <xf numFmtId="3" fontId="208" fillId="7" borderId="18" xfId="1284" applyNumberFormat="1" applyFont="1" applyFill="1" applyBorder="1" applyAlignment="1" applyProtection="1">
      <alignment horizontal="right"/>
    </xf>
    <xf numFmtId="3" fontId="177" fillId="7" borderId="11" xfId="1287" applyNumberFormat="1" applyFont="1" applyFill="1" applyBorder="1" applyAlignment="1"/>
    <xf numFmtId="3" fontId="177" fillId="69" borderId="16" xfId="1287" applyNumberFormat="1" applyFont="1" applyFill="1" applyBorder="1" applyAlignment="1"/>
    <xf numFmtId="168" fontId="177" fillId="69" borderId="28" xfId="1287" applyNumberFormat="1" applyFont="1" applyFill="1" applyBorder="1" applyAlignment="1"/>
    <xf numFmtId="3" fontId="177" fillId="69" borderId="13" xfId="1287" applyNumberFormat="1" applyFont="1" applyFill="1" applyBorder="1" applyAlignment="1"/>
    <xf numFmtId="168" fontId="177" fillId="69" borderId="18" xfId="1287" applyNumberFormat="1" applyFont="1" applyFill="1" applyBorder="1" applyAlignment="1"/>
    <xf numFmtId="3" fontId="177" fillId="69" borderId="11" xfId="1287" applyNumberFormat="1" applyFont="1" applyFill="1" applyBorder="1" applyAlignment="1"/>
    <xf numFmtId="3" fontId="177" fillId="69" borderId="24" xfId="1287" applyNumberFormat="1" applyFont="1" applyFill="1" applyBorder="1" applyAlignment="1"/>
    <xf numFmtId="3" fontId="177" fillId="69" borderId="23" xfId="1287" applyNumberFormat="1" applyFont="1" applyFill="1" applyBorder="1" applyAlignment="1"/>
    <xf numFmtId="3" fontId="177" fillId="69" borderId="14" xfId="1287" applyNumberFormat="1" applyFont="1" applyFill="1" applyBorder="1" applyAlignment="1"/>
    <xf numFmtId="3" fontId="177" fillId="69" borderId="18" xfId="1287" applyNumberFormat="1" applyFont="1" applyFill="1" applyBorder="1" applyAlignment="1"/>
    <xf numFmtId="3" fontId="195" fillId="7" borderId="71" xfId="0" applyNumberFormat="1" applyFont="1" applyFill="1" applyBorder="1" applyAlignment="1" applyProtection="1">
      <alignment horizontal="right" vertical="center"/>
      <protection locked="0"/>
    </xf>
    <xf numFmtId="0" fontId="210" fillId="4" borderId="7" xfId="0" applyFont="1" applyFill="1" applyBorder="1" applyAlignment="1">
      <alignment horizontal="center" vertical="center" wrapText="1"/>
    </xf>
    <xf numFmtId="0" fontId="210" fillId="4" borderId="21" xfId="0" applyFont="1" applyFill="1" applyBorder="1" applyAlignment="1">
      <alignment horizontal="center" vertical="center" wrapText="1"/>
    </xf>
    <xf numFmtId="0" fontId="210" fillId="4" borderId="61" xfId="0" applyFont="1" applyFill="1" applyBorder="1" applyAlignment="1">
      <alignment horizontal="center" vertical="center" wrapText="1"/>
    </xf>
    <xf numFmtId="0" fontId="210" fillId="4" borderId="7" xfId="0" applyFont="1" applyFill="1" applyBorder="1" applyAlignment="1">
      <alignment horizontal="center" vertical="center"/>
    </xf>
    <xf numFmtId="0" fontId="210" fillId="4" borderId="6" xfId="0" applyFont="1" applyFill="1" applyBorder="1" applyAlignment="1">
      <alignment horizontal="center" vertical="center"/>
    </xf>
    <xf numFmtId="0" fontId="210" fillId="4" borderId="21" xfId="0" applyFont="1" applyFill="1" applyBorder="1" applyAlignment="1">
      <alignment horizontal="center" vertical="center"/>
    </xf>
    <xf numFmtId="0" fontId="210" fillId="4" borderId="63" xfId="0" applyFont="1" applyFill="1" applyBorder="1" applyAlignment="1">
      <alignment horizontal="center" vertical="center"/>
    </xf>
    <xf numFmtId="0" fontId="3" fillId="7" borderId="0" xfId="1287" applyFont="1" applyFill="1" applyAlignment="1"/>
    <xf numFmtId="0" fontId="206" fillId="7" borderId="0" xfId="0" applyFont="1" applyFill="1"/>
    <xf numFmtId="0" fontId="3" fillId="7" borderId="22" xfId="2" applyFont="1" applyFill="1" applyBorder="1"/>
    <xf numFmtId="0" fontId="4" fillId="7" borderId="0" xfId="2" applyFont="1" applyFill="1" applyBorder="1"/>
    <xf numFmtId="3" fontId="212" fillId="7" borderId="28" xfId="0" applyNumberFormat="1" applyFont="1" applyFill="1" applyBorder="1" applyAlignment="1">
      <alignment horizontal="right" vertical="center" shrinkToFit="1"/>
    </xf>
    <xf numFmtId="3" fontId="212" fillId="7" borderId="62" xfId="0" applyNumberFormat="1" applyFont="1" applyFill="1" applyBorder="1" applyAlignment="1">
      <alignment horizontal="right" vertical="center" shrinkToFit="1"/>
    </xf>
    <xf numFmtId="0" fontId="212" fillId="7" borderId="0" xfId="0" applyFont="1" applyFill="1"/>
    <xf numFmtId="0" fontId="211" fillId="7" borderId="13" xfId="0" applyFont="1" applyFill="1" applyBorder="1" applyAlignment="1">
      <alignment horizontal="left" vertical="center"/>
    </xf>
    <xf numFmtId="0" fontId="211" fillId="7" borderId="18" xfId="0" applyFont="1" applyFill="1" applyBorder="1" applyAlignment="1">
      <alignment horizontal="left" vertical="center"/>
    </xf>
    <xf numFmtId="3" fontId="211" fillId="7" borderId="26" xfId="0" applyNumberFormat="1" applyFont="1" applyFill="1" applyBorder="1" applyAlignment="1">
      <alignment horizontal="right" vertical="center" shrinkToFit="1"/>
    </xf>
    <xf numFmtId="3" fontId="206" fillId="7" borderId="26" xfId="0" applyNumberFormat="1" applyFont="1" applyFill="1" applyBorder="1" applyAlignment="1">
      <alignment horizontal="right" vertical="center" shrinkToFit="1"/>
    </xf>
    <xf numFmtId="3" fontId="206" fillId="7" borderId="18" xfId="0" applyNumberFormat="1" applyFont="1" applyFill="1" applyBorder="1" applyAlignment="1">
      <alignment horizontal="right" vertical="center" shrinkToFit="1"/>
    </xf>
    <xf numFmtId="0" fontId="206" fillId="7" borderId="10" xfId="0" applyFont="1" applyFill="1" applyBorder="1" applyAlignment="1">
      <alignment horizontal="left" vertical="center"/>
    </xf>
    <xf numFmtId="0" fontId="206" fillId="7" borderId="18" xfId="0" applyFont="1" applyFill="1" applyBorder="1" applyAlignment="1">
      <alignment horizontal="left" vertical="center"/>
    </xf>
    <xf numFmtId="3" fontId="206" fillId="7" borderId="10" xfId="0" applyNumberFormat="1" applyFont="1" applyFill="1" applyBorder="1" applyAlignment="1">
      <alignment horizontal="right" vertical="center" shrinkToFit="1"/>
    </xf>
    <xf numFmtId="3" fontId="206" fillId="7" borderId="25" xfId="0" applyNumberFormat="1" applyFont="1" applyFill="1" applyBorder="1" applyAlignment="1">
      <alignment horizontal="right" vertical="center" shrinkToFit="1"/>
    </xf>
    <xf numFmtId="3" fontId="206" fillId="7" borderId="13" xfId="0" applyNumberFormat="1" applyFont="1" applyFill="1" applyBorder="1" applyAlignment="1">
      <alignment horizontal="right" vertical="center" shrinkToFit="1"/>
    </xf>
    <xf numFmtId="3" fontId="206" fillId="7" borderId="11" xfId="0" applyNumberFormat="1" applyFont="1" applyFill="1" applyBorder="1" applyAlignment="1">
      <alignment horizontal="right" vertical="center" shrinkToFit="1"/>
    </xf>
    <xf numFmtId="0" fontId="206" fillId="7" borderId="13" xfId="0" applyFont="1" applyFill="1" applyBorder="1" applyAlignment="1">
      <alignment horizontal="left" vertical="center"/>
    </xf>
    <xf numFmtId="0" fontId="206" fillId="7" borderId="24" xfId="0" applyFont="1" applyFill="1" applyBorder="1" applyAlignment="1">
      <alignment horizontal="left" vertical="center"/>
    </xf>
    <xf numFmtId="0" fontId="206" fillId="7" borderId="30" xfId="0" applyFont="1" applyFill="1" applyBorder="1" applyAlignment="1">
      <alignment horizontal="left" vertical="center"/>
    </xf>
    <xf numFmtId="3" fontId="206" fillId="7" borderId="31" xfId="0" applyNumberFormat="1" applyFont="1" applyFill="1" applyBorder="1" applyAlignment="1">
      <alignment horizontal="right" vertical="center" shrinkToFit="1"/>
    </xf>
    <xf numFmtId="3" fontId="206" fillId="7" borderId="30" xfId="0" applyNumberFormat="1" applyFont="1" applyFill="1" applyBorder="1" applyAlignment="1">
      <alignment horizontal="right" vertical="center" shrinkToFit="1"/>
    </xf>
    <xf numFmtId="3" fontId="206" fillId="7" borderId="2" xfId="0" applyNumberFormat="1" applyFont="1" applyFill="1" applyBorder="1" applyAlignment="1">
      <alignment horizontal="right" vertical="center" shrinkToFit="1"/>
    </xf>
    <xf numFmtId="3" fontId="206" fillId="7" borderId="24" xfId="0" applyNumberFormat="1" applyFont="1" applyFill="1" applyBorder="1" applyAlignment="1">
      <alignment horizontal="right" vertical="center" shrinkToFit="1"/>
    </xf>
    <xf numFmtId="3" fontId="206" fillId="7" borderId="23" xfId="0" applyNumberFormat="1" applyFont="1" applyFill="1" applyBorder="1" applyAlignment="1">
      <alignment horizontal="right" vertical="center" shrinkToFit="1"/>
    </xf>
    <xf numFmtId="3" fontId="206" fillId="7" borderId="29" xfId="0" applyNumberFormat="1" applyFont="1" applyFill="1" applyBorder="1" applyAlignment="1">
      <alignment horizontal="right" vertical="center" shrinkToFit="1"/>
    </xf>
    <xf numFmtId="0" fontId="206" fillId="7" borderId="2" xfId="0" applyFont="1" applyFill="1" applyBorder="1" applyAlignment="1">
      <alignment horizontal="left" vertical="center"/>
    </xf>
    <xf numFmtId="0" fontId="206" fillId="7" borderId="19" xfId="0" applyFont="1" applyFill="1" applyBorder="1" applyAlignment="1">
      <alignment horizontal="left" vertical="center"/>
    </xf>
    <xf numFmtId="3" fontId="206" fillId="7" borderId="20" xfId="0" applyNumberFormat="1" applyFont="1" applyFill="1" applyBorder="1" applyAlignment="1">
      <alignment horizontal="right" vertical="center" shrinkToFit="1"/>
    </xf>
    <xf numFmtId="3" fontId="206" fillId="7" borderId="19" xfId="0" applyNumberFormat="1" applyFont="1" applyFill="1" applyBorder="1" applyAlignment="1">
      <alignment horizontal="right" vertical="center" shrinkToFit="1"/>
    </xf>
    <xf numFmtId="0" fontId="206" fillId="7" borderId="22" xfId="0" applyFont="1" applyFill="1" applyBorder="1" applyAlignment="1">
      <alignment horizontal="left" vertical="center"/>
    </xf>
    <xf numFmtId="0" fontId="206" fillId="7" borderId="3" xfId="0" applyFont="1" applyFill="1" applyBorder="1" applyAlignment="1">
      <alignment horizontal="left" vertical="center"/>
    </xf>
    <xf numFmtId="3" fontId="206" fillId="7" borderId="5" xfId="0" applyNumberFormat="1" applyFont="1" applyFill="1" applyBorder="1" applyAlignment="1">
      <alignment horizontal="right" vertical="center" shrinkToFit="1"/>
    </xf>
    <xf numFmtId="3" fontId="206" fillId="7" borderId="22" xfId="0" applyNumberFormat="1" applyFont="1" applyFill="1" applyBorder="1" applyAlignment="1">
      <alignment horizontal="right" vertical="center" shrinkToFit="1"/>
    </xf>
    <xf numFmtId="3" fontId="206" fillId="7" borderId="3" xfId="0" applyNumberFormat="1" applyFont="1" applyFill="1" applyBorder="1" applyAlignment="1">
      <alignment horizontal="right" vertical="center" shrinkToFit="1"/>
    </xf>
    <xf numFmtId="0" fontId="210" fillId="7" borderId="21" xfId="0" applyFont="1" applyFill="1" applyBorder="1" applyAlignment="1">
      <alignment horizontal="left" vertical="center"/>
    </xf>
    <xf numFmtId="3" fontId="210" fillId="7" borderId="61" xfId="0" applyNumberFormat="1" applyFont="1" applyFill="1" applyBorder="1" applyAlignment="1">
      <alignment horizontal="right" vertical="center" shrinkToFit="1"/>
    </xf>
    <xf numFmtId="3" fontId="210" fillId="7" borderId="21" xfId="0" applyNumberFormat="1" applyFont="1" applyFill="1" applyBorder="1" applyAlignment="1">
      <alignment horizontal="right" vertical="center" shrinkToFit="1"/>
    </xf>
    <xf numFmtId="3" fontId="210" fillId="7" borderId="6" xfId="0" applyNumberFormat="1" applyFont="1" applyFill="1" applyBorder="1" applyAlignment="1">
      <alignment horizontal="right" vertical="center" shrinkToFit="1"/>
    </xf>
    <xf numFmtId="3" fontId="210" fillId="7" borderId="63" xfId="0" applyNumberFormat="1" applyFont="1" applyFill="1" applyBorder="1" applyAlignment="1">
      <alignment horizontal="right" vertical="center" shrinkToFit="1"/>
    </xf>
    <xf numFmtId="0" fontId="206" fillId="7" borderId="0" xfId="0" applyFont="1" applyFill="1" applyBorder="1" applyAlignment="1" applyProtection="1">
      <alignment wrapText="1"/>
      <protection locked="0"/>
    </xf>
    <xf numFmtId="3" fontId="211" fillId="7" borderId="62" xfId="0" applyNumberFormat="1" applyFont="1" applyFill="1" applyBorder="1" applyAlignment="1">
      <alignment horizontal="right" vertical="center" shrinkToFit="1"/>
    </xf>
    <xf numFmtId="0" fontId="206" fillId="7" borderId="0" xfId="0" applyFont="1" applyFill="1" applyBorder="1" applyAlignment="1">
      <alignment horizontal="left" vertical="center"/>
    </xf>
    <xf numFmtId="0" fontId="206" fillId="7" borderId="27" xfId="0" applyFont="1" applyFill="1" applyBorder="1" applyAlignment="1">
      <alignment horizontal="left" vertical="center"/>
    </xf>
    <xf numFmtId="0" fontId="206" fillId="7" borderId="17" xfId="0" applyFont="1" applyFill="1" applyBorder="1" applyAlignment="1">
      <alignment horizontal="left" vertical="center"/>
    </xf>
    <xf numFmtId="3" fontId="210" fillId="7" borderId="7" xfId="0" applyNumberFormat="1" applyFont="1" applyFill="1" applyBorder="1" applyAlignment="1">
      <alignment horizontal="right" vertical="center" shrinkToFit="1"/>
    </xf>
    <xf numFmtId="0" fontId="0" fillId="7" borderId="0" xfId="0" applyFill="1"/>
    <xf numFmtId="170" fontId="0" fillId="7" borderId="0" xfId="1" applyNumberFormat="1" applyFont="1" applyFill="1"/>
    <xf numFmtId="9" fontId="0" fillId="7" borderId="0" xfId="0" applyNumberFormat="1" applyFill="1"/>
    <xf numFmtId="9" fontId="0" fillId="7" borderId="0" xfId="14" applyFont="1" applyFill="1"/>
    <xf numFmtId="43" fontId="0" fillId="7" borderId="0" xfId="0" applyNumberFormat="1" applyFill="1"/>
    <xf numFmtId="43" fontId="0" fillId="7" borderId="0" xfId="1" applyFont="1" applyFill="1"/>
    <xf numFmtId="0" fontId="3" fillId="7" borderId="0" xfId="1287" applyFont="1" applyFill="1" applyAlignment="1">
      <alignment horizontal="center"/>
    </xf>
    <xf numFmtId="0" fontId="210" fillId="7" borderId="7" xfId="0" applyFont="1" applyFill="1" applyBorder="1" applyAlignment="1">
      <alignment horizontal="left" vertical="center"/>
    </xf>
    <xf numFmtId="167" fontId="4" fillId="7" borderId="14" xfId="6" applyNumberFormat="1" applyFont="1" applyFill="1" applyBorder="1" applyAlignment="1">
      <alignment horizontal="right" vertical="center" shrinkToFit="1"/>
    </xf>
    <xf numFmtId="167" fontId="4" fillId="7" borderId="16" xfId="6" applyNumberFormat="1" applyFont="1" applyFill="1" applyBorder="1" applyAlignment="1">
      <alignment horizontal="right" vertical="center" shrinkToFit="1"/>
    </xf>
    <xf numFmtId="167" fontId="10" fillId="7" borderId="28" xfId="6" applyNumberFormat="1" applyFont="1" applyFill="1" applyBorder="1" applyAlignment="1">
      <alignment horizontal="right" vertical="center" shrinkToFit="1"/>
    </xf>
    <xf numFmtId="167" fontId="4" fillId="7" borderId="28" xfId="6" applyNumberFormat="1" applyFont="1" applyFill="1" applyBorder="1" applyAlignment="1">
      <alignment horizontal="right" vertical="center" shrinkToFit="1"/>
    </xf>
    <xf numFmtId="167" fontId="4" fillId="7" borderId="13" xfId="14" applyNumberFormat="1" applyFont="1" applyFill="1" applyBorder="1" applyAlignment="1">
      <alignment vertical="center" shrinkToFit="1"/>
    </xf>
    <xf numFmtId="167" fontId="4" fillId="7" borderId="11" xfId="14" applyNumberFormat="1" applyFont="1" applyFill="1" applyBorder="1" applyAlignment="1">
      <alignment vertical="center" shrinkToFit="1"/>
    </xf>
    <xf numFmtId="167" fontId="177" fillId="7" borderId="11" xfId="14" applyNumberFormat="1" applyFont="1" applyFill="1" applyBorder="1" applyAlignment="1">
      <alignment vertical="center" shrinkToFit="1"/>
    </xf>
    <xf numFmtId="167" fontId="178" fillId="7" borderId="18" xfId="14" applyNumberFormat="1" applyFont="1" applyFill="1" applyBorder="1" applyAlignment="1">
      <alignment vertical="center" shrinkToFit="1"/>
    </xf>
    <xf numFmtId="167" fontId="4" fillId="7" borderId="13" xfId="6" applyNumberFormat="1" applyFont="1" applyFill="1" applyBorder="1" applyAlignment="1">
      <alignment horizontal="right" vertical="center" shrinkToFit="1"/>
    </xf>
    <xf numFmtId="167" fontId="4" fillId="7" borderId="11" xfId="6" applyNumberFormat="1" applyFont="1" applyFill="1" applyBorder="1" applyAlignment="1">
      <alignment horizontal="right" vertical="center" shrinkToFit="1"/>
    </xf>
    <xf numFmtId="167" fontId="177" fillId="7" borderId="11" xfId="6" applyNumberFormat="1" applyFont="1" applyFill="1" applyBorder="1" applyAlignment="1">
      <alignment horizontal="right" vertical="center" shrinkToFit="1"/>
    </xf>
    <xf numFmtId="167" fontId="178" fillId="7" borderId="18" xfId="6" applyNumberFormat="1" applyFont="1" applyFill="1" applyBorder="1" applyAlignment="1">
      <alignment horizontal="right" vertical="center" shrinkToFit="1"/>
    </xf>
    <xf numFmtId="167" fontId="177" fillId="7" borderId="13" xfId="6" applyNumberFormat="1" applyFont="1" applyFill="1" applyBorder="1" applyAlignment="1">
      <alignment horizontal="right" vertical="center" shrinkToFit="1"/>
    </xf>
    <xf numFmtId="167" fontId="177" fillId="7" borderId="18" xfId="6" applyNumberFormat="1" applyFont="1" applyFill="1" applyBorder="1" applyAlignment="1">
      <alignment horizontal="right" vertical="center" shrinkToFit="1"/>
    </xf>
    <xf numFmtId="167" fontId="4" fillId="7" borderId="13" xfId="6" applyNumberFormat="1" applyFont="1" applyFill="1" applyBorder="1" applyAlignment="1">
      <alignment horizontal="right" vertical="center"/>
    </xf>
    <xf numFmtId="167" fontId="4" fillId="7" borderId="11" xfId="6" applyNumberFormat="1" applyFont="1" applyFill="1" applyBorder="1" applyAlignment="1">
      <alignment horizontal="right" vertical="center"/>
    </xf>
    <xf numFmtId="167" fontId="10" fillId="7" borderId="18" xfId="6" applyNumberFormat="1" applyFont="1" applyFill="1" applyBorder="1" applyAlignment="1">
      <alignment horizontal="right" vertical="center"/>
    </xf>
    <xf numFmtId="167" fontId="4" fillId="7" borderId="18" xfId="6" applyNumberFormat="1" applyFont="1" applyFill="1" applyBorder="1" applyAlignment="1">
      <alignment horizontal="right" vertical="center"/>
    </xf>
    <xf numFmtId="167" fontId="4" fillId="7" borderId="24" xfId="6" applyNumberFormat="1" applyFont="1" applyFill="1" applyBorder="1" applyAlignment="1">
      <alignment horizontal="right" vertical="center"/>
    </xf>
    <xf numFmtId="167" fontId="4" fillId="7" borderId="23" xfId="6" applyNumberFormat="1" applyFont="1" applyFill="1" applyBorder="1" applyAlignment="1">
      <alignment horizontal="right" vertical="center"/>
    </xf>
    <xf numFmtId="167" fontId="10" fillId="7" borderId="30" xfId="6" applyNumberFormat="1" applyFont="1" applyFill="1" applyBorder="1" applyAlignment="1">
      <alignment horizontal="right" vertical="center"/>
    </xf>
    <xf numFmtId="167" fontId="4" fillId="7" borderId="30" xfId="6" applyNumberFormat="1" applyFont="1" applyFill="1" applyBorder="1" applyAlignment="1">
      <alignment horizontal="right" vertical="center"/>
    </xf>
    <xf numFmtId="167" fontId="4" fillId="7" borderId="13" xfId="4" applyNumberFormat="1" applyFont="1" applyFill="1" applyBorder="1" applyAlignment="1">
      <alignment vertical="center" shrinkToFit="1"/>
    </xf>
    <xf numFmtId="167" fontId="4" fillId="7" borderId="11" xfId="4" applyNumberFormat="1" applyFont="1" applyFill="1" applyBorder="1" applyAlignment="1">
      <alignment vertical="center" shrinkToFit="1"/>
    </xf>
    <xf numFmtId="167" fontId="177" fillId="7" borderId="11" xfId="4" applyNumberFormat="1" applyFont="1" applyFill="1" applyBorder="1" applyAlignment="1">
      <alignment vertical="center" shrinkToFit="1"/>
    </xf>
    <xf numFmtId="167" fontId="178" fillId="7" borderId="18" xfId="4" applyNumberFormat="1" applyFont="1" applyFill="1" applyBorder="1" applyAlignment="1">
      <alignment vertical="center" shrinkToFit="1"/>
    </xf>
    <xf numFmtId="168" fontId="186" fillId="7" borderId="5" xfId="1283" applyNumberFormat="1" applyFont="1" applyFill="1" applyBorder="1"/>
    <xf numFmtId="168" fontId="15" fillId="7" borderId="14" xfId="1283" applyNumberFormat="1" applyFont="1" applyFill="1" applyBorder="1"/>
    <xf numFmtId="168" fontId="15" fillId="7" borderId="16" xfId="1283" applyNumberFormat="1" applyFont="1" applyFill="1" applyBorder="1"/>
    <xf numFmtId="168" fontId="15" fillId="7" borderId="28" xfId="1283" applyNumberFormat="1" applyFont="1" applyFill="1" applyBorder="1"/>
    <xf numFmtId="4" fontId="15" fillId="7" borderId="7" xfId="1" applyNumberFormat="1" applyFont="1" applyFill="1" applyBorder="1"/>
    <xf numFmtId="4" fontId="15" fillId="7" borderId="6" xfId="1" applyNumberFormat="1" applyFont="1" applyFill="1" applyBorder="1"/>
    <xf numFmtId="4" fontId="15" fillId="7" borderId="21" xfId="1" applyNumberFormat="1" applyFont="1" applyFill="1" applyBorder="1"/>
    <xf numFmtId="4" fontId="15" fillId="8" borderId="7" xfId="1283" applyNumberFormat="1" applyFont="1" applyFill="1" applyBorder="1"/>
    <xf numFmtId="4" fontId="15" fillId="8" borderId="6" xfId="1283" applyNumberFormat="1" applyFont="1" applyFill="1" applyBorder="1"/>
    <xf numFmtId="4" fontId="15" fillId="8" borderId="21" xfId="1283" applyNumberFormat="1" applyFont="1" applyFill="1" applyBorder="1"/>
    <xf numFmtId="168" fontId="186" fillId="7" borderId="13" xfId="1" applyNumberFormat="1" applyFont="1" applyFill="1" applyBorder="1"/>
    <xf numFmtId="168" fontId="186" fillId="4" borderId="13" xfId="1" applyNumberFormat="1" applyFont="1" applyFill="1" applyBorder="1"/>
    <xf numFmtId="219" fontId="186" fillId="7" borderId="14" xfId="1" applyNumberFormat="1" applyFont="1" applyFill="1" applyBorder="1"/>
    <xf numFmtId="219" fontId="186" fillId="7" borderId="16" xfId="1" applyNumberFormat="1" applyFont="1" applyFill="1" applyBorder="1"/>
    <xf numFmtId="219" fontId="186" fillId="7" borderId="28" xfId="1" applyNumberFormat="1" applyFont="1" applyFill="1" applyBorder="1"/>
    <xf numFmtId="219" fontId="186" fillId="7" borderId="13" xfId="1" applyNumberFormat="1" applyFont="1" applyFill="1" applyBorder="1"/>
    <xf numFmtId="219" fontId="186" fillId="7" borderId="11" xfId="1" applyNumberFormat="1" applyFont="1" applyFill="1" applyBorder="1"/>
    <xf numFmtId="219" fontId="186" fillId="7" borderId="18" xfId="1" applyNumberFormat="1" applyFont="1" applyFill="1" applyBorder="1"/>
    <xf numFmtId="219" fontId="186" fillId="7" borderId="24" xfId="1" applyNumberFormat="1" applyFont="1" applyFill="1" applyBorder="1"/>
    <xf numFmtId="219" fontId="186" fillId="7" borderId="23" xfId="1" applyNumberFormat="1" applyFont="1" applyFill="1" applyBorder="1"/>
    <xf numFmtId="219" fontId="186" fillId="7" borderId="30" xfId="1" applyNumberFormat="1" applyFont="1" applyFill="1" applyBorder="1"/>
    <xf numFmtId="168" fontId="207" fillId="7" borderId="7" xfId="1283" applyNumberFormat="1" applyFont="1" applyFill="1" applyBorder="1"/>
    <xf numFmtId="168" fontId="207" fillId="7" borderId="6" xfId="1283" applyNumberFormat="1" applyFont="1" applyFill="1" applyBorder="1"/>
    <xf numFmtId="168" fontId="207" fillId="7" borderId="5" xfId="1283" applyNumberFormat="1" applyFont="1" applyFill="1" applyBorder="1"/>
    <xf numFmtId="219" fontId="186" fillId="0" borderId="11" xfId="1" applyNumberFormat="1" applyFont="1" applyFill="1" applyBorder="1"/>
    <xf numFmtId="219" fontId="186" fillId="0" borderId="18" xfId="1" applyNumberFormat="1" applyFont="1" applyFill="1" applyBorder="1"/>
    <xf numFmtId="4" fontId="209" fillId="7" borderId="7" xfId="1" applyNumberFormat="1" applyFont="1" applyFill="1" applyBorder="1"/>
    <xf numFmtId="4" fontId="201" fillId="7" borderId="6" xfId="1" applyNumberFormat="1" applyFont="1" applyFill="1" applyBorder="1"/>
    <xf numFmtId="4" fontId="202" fillId="7" borderId="21" xfId="1" applyNumberFormat="1" applyFont="1" applyFill="1" applyBorder="1"/>
    <xf numFmtId="4" fontId="209" fillId="7" borderId="6" xfId="1" applyNumberFormat="1" applyFont="1" applyFill="1" applyBorder="1"/>
    <xf numFmtId="4" fontId="209" fillId="7" borderId="21" xfId="1" applyNumberFormat="1" applyFont="1" applyFill="1" applyBorder="1"/>
    <xf numFmtId="168" fontId="207" fillId="7" borderId="21" xfId="1283" applyNumberFormat="1" applyFont="1" applyFill="1" applyBorder="1"/>
    <xf numFmtId="3" fontId="4" fillId="7" borderId="8" xfId="1287" applyNumberFormat="1" applyFont="1" applyFill="1" applyBorder="1" applyAlignment="1"/>
    <xf numFmtId="3" fontId="4" fillId="7" borderId="1" xfId="1287" applyNumberFormat="1" applyFont="1" applyFill="1" applyBorder="1" applyAlignment="1"/>
    <xf numFmtId="3" fontId="4" fillId="7" borderId="17" xfId="1287" applyNumberFormat="1" applyFont="1" applyFill="1" applyBorder="1" applyAlignment="1"/>
    <xf numFmtId="3" fontId="4" fillId="7" borderId="13" xfId="1287" applyNumberFormat="1" applyFont="1" applyFill="1" applyBorder="1" applyAlignment="1"/>
    <xf numFmtId="3" fontId="4" fillId="7" borderId="19" xfId="1287" applyNumberFormat="1" applyFont="1" applyFill="1" applyBorder="1" applyAlignment="1"/>
    <xf numFmtId="3" fontId="4" fillId="7" borderId="30" xfId="1287" applyNumberFormat="1" applyFont="1" applyFill="1" applyBorder="1" applyAlignment="1"/>
    <xf numFmtId="3" fontId="4" fillId="7" borderId="2" xfId="1287" applyNumberFormat="1" applyFont="1" applyFill="1" applyBorder="1" applyAlignment="1"/>
    <xf numFmtId="3" fontId="3" fillId="7" borderId="22" xfId="1287" applyNumberFormat="1" applyFont="1" applyFill="1" applyBorder="1" applyAlignment="1"/>
    <xf numFmtId="3" fontId="3" fillId="7" borderId="7" xfId="1287" applyNumberFormat="1" applyFont="1" applyFill="1" applyBorder="1" applyAlignment="1"/>
    <xf numFmtId="3" fontId="3" fillId="7" borderId="6" xfId="1287" applyNumberFormat="1" applyFont="1" applyFill="1" applyBorder="1" applyAlignment="1"/>
    <xf numFmtId="3" fontId="3" fillId="7" borderId="21" xfId="1287" applyNumberFormat="1" applyFont="1" applyFill="1" applyBorder="1" applyAlignment="1"/>
    <xf numFmtId="3" fontId="4" fillId="69" borderId="30" xfId="1287" applyNumberFormat="1" applyFont="1" applyFill="1" applyBorder="1" applyAlignment="1"/>
    <xf numFmtId="0" fontId="4" fillId="7" borderId="0" xfId="9" applyFont="1" applyFill="1" applyAlignment="1">
      <alignment horizontal="left"/>
    </xf>
    <xf numFmtId="0" fontId="3" fillId="7" borderId="1" xfId="2" applyFont="1" applyFill="1" applyBorder="1"/>
    <xf numFmtId="0" fontId="3" fillId="7" borderId="25" xfId="2" applyFont="1" applyFill="1" applyBorder="1"/>
    <xf numFmtId="0" fontId="3" fillId="7" borderId="2" xfId="2" applyFont="1" applyFill="1" applyBorder="1"/>
    <xf numFmtId="0" fontId="4" fillId="7" borderId="0" xfId="1287" applyFont="1" applyFill="1" applyBorder="1" applyAlignment="1"/>
    <xf numFmtId="0" fontId="3" fillId="81" borderId="22" xfId="2" applyFont="1" applyFill="1" applyBorder="1" applyAlignment="1">
      <alignment horizontal="center" vertical="center" wrapText="1"/>
    </xf>
    <xf numFmtId="0" fontId="11" fillId="7" borderId="4" xfId="9" applyFont="1" applyFill="1" applyBorder="1"/>
    <xf numFmtId="0" fontId="4" fillId="7" borderId="1" xfId="1287" applyFont="1" applyFill="1" applyBorder="1" applyAlignment="1">
      <alignment horizontal="left" indent="1"/>
    </xf>
    <xf numFmtId="0" fontId="4" fillId="7" borderId="22" xfId="1287" applyFont="1" applyFill="1" applyBorder="1" applyAlignment="1">
      <alignment vertical="center"/>
    </xf>
    <xf numFmtId="0" fontId="4" fillId="7" borderId="2" xfId="1287" applyFont="1" applyFill="1" applyBorder="1" applyAlignment="1">
      <alignment horizontal="left" indent="1"/>
    </xf>
    <xf numFmtId="0" fontId="3" fillId="7" borderId="22" xfId="1287" applyFont="1" applyFill="1" applyBorder="1" applyAlignment="1">
      <alignment vertical="center"/>
    </xf>
    <xf numFmtId="0" fontId="11" fillId="7" borderId="0" xfId="9" applyFont="1" applyFill="1" applyAlignment="1">
      <alignment horizontal="left"/>
    </xf>
    <xf numFmtId="0" fontId="205" fillId="7" borderId="0" xfId="1287" applyFont="1" applyFill="1" applyBorder="1" applyAlignment="1"/>
    <xf numFmtId="0" fontId="4" fillId="7" borderId="1" xfId="3" applyFont="1" applyFill="1" applyBorder="1" applyAlignment="1">
      <alignment horizontal="left" indent="1"/>
    </xf>
    <xf numFmtId="0" fontId="4" fillId="7" borderId="25" xfId="3" applyFont="1" applyFill="1" applyBorder="1" applyAlignment="1">
      <alignment horizontal="left" indent="1"/>
    </xf>
    <xf numFmtId="0" fontId="4" fillId="7" borderId="2" xfId="3" applyFont="1" applyFill="1" applyBorder="1" applyAlignment="1">
      <alignment horizontal="left" indent="1"/>
    </xf>
    <xf numFmtId="0" fontId="3" fillId="7" borderId="22" xfId="3" applyFont="1" applyFill="1" applyBorder="1" applyAlignment="1">
      <alignment vertical="center"/>
    </xf>
    <xf numFmtId="0" fontId="11" fillId="7" borderId="32" xfId="9" applyFont="1" applyFill="1" applyBorder="1"/>
    <xf numFmtId="0" fontId="4" fillId="7" borderId="0" xfId="1287" applyFont="1" applyFill="1" applyAlignment="1"/>
    <xf numFmtId="0" fontId="3" fillId="81" borderId="3" xfId="2" applyFont="1" applyFill="1" applyBorder="1" applyAlignment="1">
      <alignment horizontal="center" vertical="center" wrapText="1"/>
    </xf>
    <xf numFmtId="0" fontId="3" fillId="81" borderId="7" xfId="2" applyFont="1" applyFill="1" applyBorder="1" applyAlignment="1">
      <alignment horizontal="center" vertical="center" wrapText="1"/>
    </xf>
    <xf numFmtId="0" fontId="3" fillId="81" borderId="6" xfId="2" applyFont="1" applyFill="1" applyBorder="1" applyAlignment="1">
      <alignment horizontal="center" vertical="center" wrapText="1"/>
    </xf>
    <xf numFmtId="0" fontId="3" fillId="81" borderId="21" xfId="2" applyFont="1" applyFill="1" applyBorder="1" applyAlignment="1">
      <alignment horizontal="center" vertical="center" wrapText="1"/>
    </xf>
    <xf numFmtId="3" fontId="177" fillId="7" borderId="1" xfId="1287" applyNumberFormat="1" applyFont="1" applyFill="1" applyBorder="1" applyAlignment="1"/>
    <xf numFmtId="3" fontId="4" fillId="7" borderId="22" xfId="1287" applyNumberFormat="1" applyFont="1" applyFill="1" applyBorder="1" applyAlignment="1"/>
    <xf numFmtId="3" fontId="4" fillId="7" borderId="7" xfId="1287" applyNumberFormat="1" applyFont="1" applyFill="1" applyBorder="1" applyAlignment="1"/>
    <xf numFmtId="3" fontId="4" fillId="7" borderId="6" xfId="1287" applyNumberFormat="1" applyFont="1" applyFill="1" applyBorder="1" applyAlignment="1"/>
    <xf numFmtId="3" fontId="4" fillId="7" borderId="21" xfId="1287" applyNumberFormat="1" applyFont="1" applyFill="1" applyBorder="1" applyAlignment="1"/>
    <xf numFmtId="3" fontId="3" fillId="7" borderId="61" xfId="1287" applyNumberFormat="1" applyFont="1" applyFill="1" applyBorder="1" applyAlignment="1"/>
    <xf numFmtId="3" fontId="3" fillId="7" borderId="63" xfId="1287" applyNumberFormat="1" applyFont="1" applyFill="1" applyBorder="1" applyAlignment="1"/>
    <xf numFmtId="0" fontId="205" fillId="7" borderId="27" xfId="1287" applyFont="1" applyFill="1" applyBorder="1" applyAlignment="1"/>
    <xf numFmtId="3" fontId="4" fillId="7" borderId="27" xfId="1287" applyNumberFormat="1" applyFont="1" applyFill="1" applyBorder="1" applyAlignment="1"/>
    <xf numFmtId="3" fontId="177" fillId="7" borderId="9" xfId="1287" applyNumberFormat="1" applyFont="1" applyFill="1" applyBorder="1" applyAlignment="1"/>
    <xf numFmtId="3" fontId="177" fillId="7" borderId="14" xfId="1287" applyNumberFormat="1" applyFont="1" applyFill="1" applyBorder="1" applyAlignment="1"/>
    <xf numFmtId="3" fontId="177" fillId="7" borderId="16" xfId="1287" applyNumberFormat="1" applyFont="1" applyFill="1" applyBorder="1" applyAlignment="1"/>
    <xf numFmtId="3" fontId="177" fillId="7" borderId="28" xfId="1287" applyNumberFormat="1" applyFont="1" applyFill="1" applyBorder="1" applyAlignment="1"/>
    <xf numFmtId="3" fontId="177" fillId="7" borderId="12" xfId="1287" applyNumberFormat="1" applyFont="1" applyFill="1" applyBorder="1" applyAlignment="1"/>
    <xf numFmtId="3" fontId="177" fillId="7" borderId="13" xfId="1287" applyNumberFormat="1" applyFont="1" applyFill="1" applyBorder="1" applyAlignment="1"/>
    <xf numFmtId="3" fontId="177" fillId="7" borderId="18" xfId="1287" applyNumberFormat="1" applyFont="1" applyFill="1" applyBorder="1" applyAlignment="1"/>
    <xf numFmtId="3" fontId="4" fillId="7" borderId="0" xfId="1287" applyNumberFormat="1" applyFont="1" applyFill="1" applyBorder="1" applyAlignment="1"/>
    <xf numFmtId="0" fontId="186" fillId="7" borderId="0" xfId="2" applyFont="1" applyFill="1" applyBorder="1"/>
    <xf numFmtId="0" fontId="15" fillId="7" borderId="0" xfId="2" applyFont="1" applyFill="1" applyBorder="1" applyAlignment="1">
      <alignment horizontal="left"/>
    </xf>
    <xf numFmtId="3" fontId="177" fillId="7" borderId="25" xfId="1287" applyNumberFormat="1" applyFont="1" applyFill="1" applyBorder="1" applyAlignment="1"/>
    <xf numFmtId="3" fontId="4" fillId="7" borderId="1" xfId="3" applyNumberFormat="1" applyFont="1" applyFill="1" applyBorder="1" applyAlignment="1"/>
    <xf numFmtId="3" fontId="4" fillId="7" borderId="25" xfId="3" applyNumberFormat="1" applyFont="1" applyFill="1" applyBorder="1" applyAlignment="1"/>
    <xf numFmtId="3" fontId="4" fillId="7" borderId="2" xfId="3" applyNumberFormat="1" applyFont="1" applyFill="1" applyBorder="1" applyAlignment="1"/>
    <xf numFmtId="168" fontId="205" fillId="7" borderId="0" xfId="1287" applyNumberFormat="1" applyFont="1" applyFill="1" applyBorder="1" applyAlignment="1"/>
    <xf numFmtId="3" fontId="4" fillId="7" borderId="1" xfId="3" quotePrefix="1" applyNumberFormat="1" applyFont="1" applyFill="1" applyBorder="1" applyAlignment="1"/>
    <xf numFmtId="3" fontId="4" fillId="7" borderId="25" xfId="3" quotePrefix="1" applyNumberFormat="1" applyFont="1" applyFill="1" applyBorder="1" applyAlignment="1"/>
    <xf numFmtId="3" fontId="4" fillId="7" borderId="2" xfId="3" quotePrefix="1" applyNumberFormat="1" applyFont="1" applyFill="1" applyBorder="1" applyAlignment="1"/>
    <xf numFmtId="3" fontId="177" fillId="7" borderId="30" xfId="1287" applyNumberFormat="1" applyFont="1" applyFill="1" applyBorder="1" applyAlignment="1"/>
    <xf numFmtId="3" fontId="177" fillId="7" borderId="23" xfId="1287" applyNumberFormat="1" applyFont="1" applyFill="1" applyBorder="1" applyAlignment="1"/>
    <xf numFmtId="0" fontId="5" fillId="7" borderId="32" xfId="9" applyFont="1" applyFill="1" applyBorder="1"/>
    <xf numFmtId="43" fontId="11" fillId="7" borderId="0" xfId="1" applyFont="1" applyFill="1"/>
    <xf numFmtId="0" fontId="3" fillId="7" borderId="0" xfId="2" applyFont="1" applyFill="1" applyBorder="1"/>
    <xf numFmtId="4" fontId="3" fillId="7" borderId="0" xfId="2" applyNumberFormat="1" applyFont="1" applyFill="1" applyBorder="1"/>
    <xf numFmtId="0" fontId="22" fillId="7" borderId="0" xfId="0" applyFont="1" applyFill="1"/>
    <xf numFmtId="168" fontId="177" fillId="69" borderId="30" xfId="1287" applyNumberFormat="1" applyFont="1" applyFill="1" applyBorder="1" applyAlignment="1"/>
    <xf numFmtId="3" fontId="177" fillId="69" borderId="1" xfId="1287" applyNumberFormat="1" applyFont="1" applyFill="1" applyBorder="1" applyAlignment="1"/>
    <xf numFmtId="3" fontId="177" fillId="69" borderId="25" xfId="1287" applyNumberFormat="1" applyFont="1" applyFill="1" applyBorder="1" applyAlignment="1"/>
    <xf numFmtId="219" fontId="186" fillId="0" borderId="13" xfId="1" applyNumberFormat="1" applyFont="1" applyFill="1" applyBorder="1"/>
    <xf numFmtId="3" fontId="177" fillId="69" borderId="9" xfId="1287" applyNumberFormat="1" applyFont="1" applyFill="1" applyBorder="1" applyAlignment="1"/>
    <xf numFmtId="3" fontId="177" fillId="69" borderId="28" xfId="1287" applyNumberFormat="1" applyFont="1" applyFill="1" applyBorder="1" applyAlignment="1"/>
    <xf numFmtId="3" fontId="177" fillId="69" borderId="12" xfId="1287" applyNumberFormat="1" applyFont="1" applyFill="1" applyBorder="1" applyAlignment="1"/>
    <xf numFmtId="0" fontId="159" fillId="3" borderId="7" xfId="852" applyFont="1" applyFill="1" applyBorder="1" applyAlignment="1">
      <alignment horizontal="center" vertical="center" wrapText="1"/>
    </xf>
    <xf numFmtId="0" fontId="211" fillId="7" borderId="26" xfId="0" applyFont="1" applyFill="1" applyBorder="1" applyAlignment="1">
      <alignment horizontal="left" vertical="center"/>
    </xf>
    <xf numFmtId="0" fontId="206" fillId="7" borderId="26" xfId="0" applyFont="1" applyFill="1" applyBorder="1" applyAlignment="1">
      <alignment horizontal="left" vertical="center"/>
    </xf>
    <xf numFmtId="0" fontId="206" fillId="7" borderId="29" xfId="0" applyFont="1" applyFill="1" applyBorder="1" applyAlignment="1">
      <alignment horizontal="left" vertical="center"/>
    </xf>
    <xf numFmtId="3" fontId="4" fillId="7" borderId="28" xfId="1287" applyNumberFormat="1" applyFont="1" applyFill="1" applyBorder="1" applyAlignment="1"/>
    <xf numFmtId="3" fontId="4" fillId="7" borderId="23" xfId="1287" applyNumberFormat="1" applyFont="1" applyFill="1" applyBorder="1" applyAlignment="1"/>
    <xf numFmtId="3" fontId="11" fillId="7" borderId="0" xfId="9" applyNumberFormat="1" applyFont="1" applyFill="1"/>
    <xf numFmtId="3" fontId="4" fillId="7" borderId="9" xfId="1287" applyNumberFormat="1" applyFont="1" applyFill="1" applyBorder="1" applyAlignment="1"/>
    <xf numFmtId="3" fontId="205" fillId="7" borderId="0" xfId="1287" applyNumberFormat="1" applyFont="1" applyFill="1" applyBorder="1" applyAlignment="1"/>
    <xf numFmtId="3" fontId="4" fillId="7" borderId="63" xfId="1287" applyNumberFormat="1" applyFont="1" applyFill="1" applyBorder="1" applyAlignment="1"/>
    <xf numFmtId="3" fontId="4" fillId="7" borderId="0" xfId="9" applyNumberFormat="1" applyFont="1" applyFill="1" applyAlignment="1">
      <alignment horizontal="left"/>
    </xf>
    <xf numFmtId="3" fontId="3" fillId="7" borderId="0" xfId="1287" applyNumberFormat="1" applyFont="1" applyFill="1" applyAlignment="1"/>
    <xf numFmtId="3" fontId="3" fillId="7" borderId="0" xfId="1287" applyNumberFormat="1" applyFont="1" applyFill="1" applyAlignment="1">
      <alignment horizontal="center"/>
    </xf>
    <xf numFmtId="3" fontId="5" fillId="7" borderId="0" xfId="9" applyNumberFormat="1" applyFont="1" applyFill="1"/>
    <xf numFmtId="3" fontId="3" fillId="7" borderId="1" xfId="1287" applyNumberFormat="1" applyFont="1" applyFill="1" applyBorder="1" applyAlignment="1">
      <alignment horizontal="left"/>
    </xf>
    <xf numFmtId="3" fontId="3" fillId="7" borderId="25" xfId="1287" applyNumberFormat="1" applyFont="1" applyFill="1" applyBorder="1" applyAlignment="1">
      <alignment horizontal="left"/>
    </xf>
    <xf numFmtId="3" fontId="3" fillId="7" borderId="2" xfId="1287" applyNumberFormat="1" applyFont="1" applyFill="1" applyBorder="1" applyAlignment="1">
      <alignment horizontal="left"/>
    </xf>
    <xf numFmtId="3" fontId="4" fillId="7" borderId="0" xfId="1287" applyNumberFormat="1" applyFont="1" applyFill="1" applyAlignment="1"/>
    <xf numFmtId="3" fontId="3" fillId="3" borderId="22" xfId="2" applyNumberFormat="1" applyFont="1" applyFill="1" applyBorder="1" applyAlignment="1">
      <alignment horizontal="center" vertical="center" wrapText="1"/>
    </xf>
    <xf numFmtId="3" fontId="3" fillId="3" borderId="3" xfId="2" applyNumberFormat="1" applyFont="1" applyFill="1" applyBorder="1" applyAlignment="1">
      <alignment horizontal="center" vertical="center" wrapText="1"/>
    </xf>
    <xf numFmtId="3" fontId="204" fillId="7" borderId="0" xfId="9" applyNumberFormat="1" applyFont="1" applyFill="1"/>
    <xf numFmtId="3" fontId="11" fillId="7" borderId="4" xfId="9" applyNumberFormat="1" applyFont="1" applyFill="1" applyBorder="1"/>
    <xf numFmtId="3" fontId="4" fillId="7" borderId="1" xfId="1287" applyNumberFormat="1" applyFont="1" applyFill="1" applyBorder="1" applyAlignment="1">
      <alignment horizontal="left" indent="1"/>
    </xf>
    <xf numFmtId="3" fontId="11" fillId="7" borderId="0" xfId="1" applyNumberFormat="1" applyFont="1" applyFill="1"/>
    <xf numFmtId="3" fontId="4" fillId="7" borderId="25" xfId="1287" applyNumberFormat="1" applyFont="1" applyFill="1" applyBorder="1" applyAlignment="1">
      <alignment horizontal="left" indent="1"/>
    </xf>
    <xf numFmtId="3" fontId="4" fillId="7" borderId="22" xfId="1287" applyNumberFormat="1" applyFont="1" applyFill="1" applyBorder="1" applyAlignment="1">
      <alignment vertical="center"/>
    </xf>
    <xf numFmtId="3" fontId="4" fillId="7" borderId="2" xfId="1287" applyNumberFormat="1" applyFont="1" applyFill="1" applyBorder="1" applyAlignment="1">
      <alignment horizontal="left" indent="1"/>
    </xf>
    <xf numFmtId="3" fontId="3" fillId="7" borderId="22" xfId="1287" applyNumberFormat="1" applyFont="1" applyFill="1" applyBorder="1" applyAlignment="1">
      <alignment vertical="center"/>
    </xf>
    <xf numFmtId="3" fontId="170" fillId="7" borderId="0" xfId="0" applyNumberFormat="1" applyFont="1" applyFill="1" applyBorder="1"/>
    <xf numFmtId="3" fontId="4" fillId="7" borderId="1" xfId="3" applyNumberFormat="1" applyFont="1" applyFill="1" applyBorder="1" applyAlignment="1">
      <alignment horizontal="left" indent="1"/>
    </xf>
    <xf numFmtId="3" fontId="4" fillId="7" borderId="25" xfId="3" applyNumberFormat="1" applyFont="1" applyFill="1" applyBorder="1" applyAlignment="1">
      <alignment horizontal="left" indent="1"/>
    </xf>
    <xf numFmtId="3" fontId="4" fillId="7" borderId="2" xfId="3" applyNumberFormat="1" applyFont="1" applyFill="1" applyBorder="1" applyAlignment="1">
      <alignment horizontal="left" indent="1"/>
    </xf>
    <xf numFmtId="3" fontId="11" fillId="7" borderId="32" xfId="9" applyNumberFormat="1" applyFont="1" applyFill="1" applyBorder="1"/>
    <xf numFmtId="3" fontId="5" fillId="7" borderId="32" xfId="9" applyNumberFormat="1" applyFont="1" applyFill="1" applyBorder="1"/>
    <xf numFmtId="3" fontId="3" fillId="7" borderId="0" xfId="2" applyNumberFormat="1" applyFont="1" applyFill="1" applyBorder="1"/>
    <xf numFmtId="1" fontId="3" fillId="3" borderId="7" xfId="2" applyNumberFormat="1" applyFont="1" applyFill="1" applyBorder="1" applyAlignment="1">
      <alignment horizontal="center" vertical="center" wrapText="1"/>
    </xf>
    <xf numFmtId="1" fontId="3" fillId="3" borderId="6" xfId="2" applyNumberFormat="1" applyFont="1" applyFill="1" applyBorder="1" applyAlignment="1">
      <alignment horizontal="center" vertical="center" wrapText="1"/>
    </xf>
    <xf numFmtId="1" fontId="3" fillId="3" borderId="21" xfId="2" applyNumberFormat="1" applyFont="1" applyFill="1" applyBorder="1" applyAlignment="1">
      <alignment horizontal="center" vertical="center" wrapText="1"/>
    </xf>
    <xf numFmtId="1" fontId="4" fillId="7" borderId="0" xfId="9" applyNumberFormat="1" applyFont="1" applyFill="1" applyAlignment="1">
      <alignment horizontal="left"/>
    </xf>
    <xf numFmtId="1" fontId="11" fillId="7" borderId="0" xfId="9" applyNumberFormat="1" applyFont="1" applyFill="1" applyAlignment="1">
      <alignment horizontal="left"/>
    </xf>
    <xf numFmtId="3" fontId="4" fillId="7" borderId="22" xfId="1287" applyNumberFormat="1" applyFont="1" applyFill="1" applyBorder="1" applyAlignment="1">
      <alignment horizontal="left" indent="1"/>
    </xf>
    <xf numFmtId="3" fontId="4" fillId="7" borderId="20" xfId="1287" applyNumberFormat="1" applyFont="1" applyFill="1" applyBorder="1" applyAlignment="1"/>
    <xf numFmtId="3" fontId="4" fillId="7" borderId="24" xfId="1287" applyNumberFormat="1" applyFont="1" applyFill="1" applyBorder="1" applyAlignment="1"/>
    <xf numFmtId="0" fontId="4" fillId="7" borderId="22" xfId="1287" applyFont="1" applyFill="1" applyBorder="1" applyAlignment="1">
      <alignment horizontal="left" indent="1"/>
    </xf>
    <xf numFmtId="3" fontId="177" fillId="7" borderId="22" xfId="1287" applyNumberFormat="1" applyFont="1" applyFill="1" applyBorder="1" applyAlignment="1"/>
    <xf numFmtId="168" fontId="4" fillId="69" borderId="21" xfId="1287" applyNumberFormat="1" applyFont="1" applyFill="1" applyBorder="1" applyAlignment="1"/>
    <xf numFmtId="3" fontId="177" fillId="7" borderId="20" xfId="1287" applyNumberFormat="1" applyFont="1" applyFill="1" applyBorder="1" applyAlignment="1"/>
    <xf numFmtId="3" fontId="177" fillId="7" borderId="24" xfId="1287" applyNumberFormat="1" applyFont="1" applyFill="1" applyBorder="1" applyAlignment="1"/>
    <xf numFmtId="3" fontId="177" fillId="7" borderId="2" xfId="1287" applyNumberFormat="1" applyFont="1" applyFill="1" applyBorder="1" applyAlignment="1"/>
    <xf numFmtId="3" fontId="177" fillId="69" borderId="2" xfId="1287" applyNumberFormat="1" applyFont="1" applyFill="1" applyBorder="1" applyAlignment="1"/>
    <xf numFmtId="3" fontId="177" fillId="69" borderId="20" xfId="1287" applyNumberFormat="1" applyFont="1" applyFill="1" applyBorder="1" applyAlignment="1"/>
    <xf numFmtId="3" fontId="177" fillId="69" borderId="30" xfId="1287" applyNumberFormat="1" applyFont="1" applyFill="1" applyBorder="1" applyAlignment="1"/>
    <xf numFmtId="3" fontId="171" fillId="7" borderId="22" xfId="0" applyNumberFormat="1" applyFont="1" applyFill="1" applyBorder="1" applyAlignment="1">
      <alignment horizontal="right" vertical="center" shrinkToFit="1"/>
    </xf>
    <xf numFmtId="0" fontId="208" fillId="7" borderId="14" xfId="0" applyFont="1" applyFill="1" applyBorder="1" applyAlignment="1">
      <alignment horizontal="left" vertical="center"/>
    </xf>
    <xf numFmtId="0" fontId="208" fillId="7" borderId="62" xfId="0" applyFont="1" applyFill="1" applyBorder="1" applyAlignment="1">
      <alignment horizontal="left" vertical="center"/>
    </xf>
    <xf numFmtId="3" fontId="208" fillId="7" borderId="14" xfId="0" applyNumberFormat="1" applyFont="1" applyFill="1" applyBorder="1" applyAlignment="1">
      <alignment horizontal="right" vertical="center" shrinkToFit="1"/>
    </xf>
    <xf numFmtId="3" fontId="208" fillId="7" borderId="28" xfId="0" applyNumberFormat="1" applyFont="1" applyFill="1" applyBorder="1" applyAlignment="1">
      <alignment horizontal="right" vertical="center" shrinkToFit="1"/>
    </xf>
    <xf numFmtId="3" fontId="208" fillId="7" borderId="15" xfId="0" applyNumberFormat="1" applyFont="1" applyFill="1" applyBorder="1" applyAlignment="1">
      <alignment horizontal="right" vertical="center" shrinkToFit="1"/>
    </xf>
    <xf numFmtId="3" fontId="208" fillId="7" borderId="1" xfId="0" applyNumberFormat="1" applyFont="1" applyFill="1" applyBorder="1" applyAlignment="1">
      <alignment horizontal="right" vertical="center" shrinkToFit="1"/>
    </xf>
    <xf numFmtId="3" fontId="208" fillId="7" borderId="16" xfId="0" applyNumberFormat="1" applyFont="1" applyFill="1" applyBorder="1" applyAlignment="1">
      <alignment horizontal="right" vertical="center" shrinkToFit="1"/>
    </xf>
    <xf numFmtId="0" fontId="208" fillId="7" borderId="13" xfId="0" applyFont="1" applyFill="1" applyBorder="1" applyAlignment="1">
      <alignment horizontal="left" vertical="center"/>
    </xf>
    <xf numFmtId="0" fontId="208" fillId="7" borderId="26" xfId="0" applyFont="1" applyFill="1" applyBorder="1" applyAlignment="1">
      <alignment horizontal="left" vertical="center"/>
    </xf>
    <xf numFmtId="3" fontId="208" fillId="7" borderId="13" xfId="0" applyNumberFormat="1" applyFont="1" applyFill="1" applyBorder="1" applyAlignment="1">
      <alignment horizontal="right" vertical="center" shrinkToFit="1"/>
    </xf>
    <xf numFmtId="3" fontId="208" fillId="7" borderId="18" xfId="0" applyNumberFormat="1" applyFont="1" applyFill="1" applyBorder="1" applyAlignment="1">
      <alignment horizontal="right" vertical="center" shrinkToFit="1"/>
    </xf>
    <xf numFmtId="3" fontId="208" fillId="7" borderId="10" xfId="0" applyNumberFormat="1" applyFont="1" applyFill="1" applyBorder="1" applyAlignment="1">
      <alignment horizontal="right" vertical="center" shrinkToFit="1"/>
    </xf>
    <xf numFmtId="3" fontId="208" fillId="7" borderId="25" xfId="0" applyNumberFormat="1" applyFont="1" applyFill="1" applyBorder="1" applyAlignment="1">
      <alignment horizontal="right" vertical="center" shrinkToFit="1"/>
    </xf>
    <xf numFmtId="3" fontId="208" fillId="7" borderId="11" xfId="0" applyNumberFormat="1" applyFont="1" applyFill="1" applyBorder="1" applyAlignment="1">
      <alignment horizontal="right" vertical="center" shrinkToFit="1"/>
    </xf>
    <xf numFmtId="0" fontId="213" fillId="7" borderId="7" xfId="0" applyFont="1" applyFill="1" applyBorder="1" applyAlignment="1">
      <alignment horizontal="left" vertical="center"/>
    </xf>
    <xf numFmtId="0" fontId="213" fillId="7" borderId="21" xfId="0" applyFont="1" applyFill="1" applyBorder="1" applyAlignment="1">
      <alignment horizontal="left" vertical="center"/>
    </xf>
    <xf numFmtId="3" fontId="213" fillId="7" borderId="61" xfId="0" applyNumberFormat="1" applyFont="1" applyFill="1" applyBorder="1" applyAlignment="1">
      <alignment horizontal="right" vertical="center" shrinkToFit="1"/>
    </xf>
    <xf numFmtId="3" fontId="213" fillId="7" borderId="21" xfId="0" applyNumberFormat="1" applyFont="1" applyFill="1" applyBorder="1" applyAlignment="1">
      <alignment horizontal="right" vertical="center" shrinkToFit="1"/>
    </xf>
    <xf numFmtId="3" fontId="213" fillId="7" borderId="22" xfId="0" applyNumberFormat="1" applyFont="1" applyFill="1" applyBorder="1" applyAlignment="1">
      <alignment horizontal="right" vertical="center" shrinkToFit="1"/>
    </xf>
    <xf numFmtId="3" fontId="213" fillId="7" borderId="6" xfId="0" applyNumberFormat="1" applyFont="1" applyFill="1" applyBorder="1" applyAlignment="1">
      <alignment horizontal="right" vertical="center" shrinkToFit="1"/>
    </xf>
    <xf numFmtId="0" fontId="208" fillId="7" borderId="28" xfId="0" applyFont="1" applyFill="1" applyBorder="1" applyAlignment="1">
      <alignment horizontal="left" vertical="center"/>
    </xf>
    <xf numFmtId="3" fontId="208" fillId="7" borderId="62" xfId="0" applyNumberFormat="1" applyFont="1" applyFill="1" applyBorder="1" applyAlignment="1">
      <alignment horizontal="right" vertical="center" shrinkToFit="1"/>
    </xf>
    <xf numFmtId="0" fontId="208" fillId="7" borderId="18" xfId="0" applyFont="1" applyFill="1" applyBorder="1" applyAlignment="1">
      <alignment horizontal="left" vertical="center"/>
    </xf>
    <xf numFmtId="3" fontId="208" fillId="7" borderId="26" xfId="0" applyNumberFormat="1" applyFont="1" applyFill="1" applyBorder="1" applyAlignment="1">
      <alignment horizontal="right" vertical="center" shrinkToFit="1"/>
    </xf>
    <xf numFmtId="3" fontId="213" fillId="7" borderId="7" xfId="0" applyNumberFormat="1" applyFont="1" applyFill="1" applyBorder="1" applyAlignment="1">
      <alignment horizontal="right" vertical="center" shrinkToFit="1"/>
    </xf>
    <xf numFmtId="167" fontId="4" fillId="4" borderId="13" xfId="14" applyNumberFormat="1" applyFont="1" applyFill="1" applyBorder="1" applyAlignment="1">
      <alignment vertical="center" shrinkToFit="1"/>
    </xf>
    <xf numFmtId="167" fontId="4" fillId="4" borderId="11" xfId="14" applyNumberFormat="1" applyFont="1" applyFill="1" applyBorder="1" applyAlignment="1">
      <alignment vertical="center" shrinkToFit="1"/>
    </xf>
    <xf numFmtId="167" fontId="177" fillId="4" borderId="11" xfId="14" applyNumberFormat="1" applyFont="1" applyFill="1" applyBorder="1" applyAlignment="1">
      <alignment vertical="center" shrinkToFit="1"/>
    </xf>
    <xf numFmtId="167" fontId="178" fillId="4" borderId="18" xfId="14" applyNumberFormat="1" applyFont="1" applyFill="1" applyBorder="1" applyAlignment="1">
      <alignment vertical="center" shrinkToFit="1"/>
    </xf>
    <xf numFmtId="167" fontId="177" fillId="4" borderId="13" xfId="14" applyNumberFormat="1" applyFont="1" applyFill="1" applyBorder="1" applyAlignment="1">
      <alignment vertical="center" shrinkToFit="1"/>
    </xf>
    <xf numFmtId="167" fontId="177" fillId="4" borderId="18" xfId="14" applyNumberFormat="1" applyFont="1" applyFill="1" applyBorder="1" applyAlignment="1">
      <alignment vertical="center" shrinkToFit="1"/>
    </xf>
    <xf numFmtId="167" fontId="4" fillId="4" borderId="13" xfId="6" applyNumberFormat="1" applyFont="1" applyFill="1" applyBorder="1" applyAlignment="1">
      <alignment horizontal="right" vertical="center" shrinkToFit="1"/>
    </xf>
    <xf numFmtId="167" fontId="4" fillId="4" borderId="11" xfId="6" applyNumberFormat="1" applyFont="1" applyFill="1" applyBorder="1" applyAlignment="1">
      <alignment horizontal="right" vertical="center" shrinkToFit="1"/>
    </xf>
    <xf numFmtId="167" fontId="177" fillId="4" borderId="11" xfId="6" applyNumberFormat="1" applyFont="1" applyFill="1" applyBorder="1" applyAlignment="1">
      <alignment horizontal="right" vertical="center" shrinkToFit="1"/>
    </xf>
    <xf numFmtId="167" fontId="178" fillId="4" borderId="18" xfId="6" applyNumberFormat="1" applyFont="1" applyFill="1" applyBorder="1" applyAlignment="1">
      <alignment horizontal="right" vertical="center" shrinkToFit="1"/>
    </xf>
    <xf numFmtId="167" fontId="177" fillId="4" borderId="13" xfId="6" applyNumberFormat="1" applyFont="1" applyFill="1" applyBorder="1" applyAlignment="1">
      <alignment horizontal="right" vertical="center" shrinkToFit="1"/>
    </xf>
    <xf numFmtId="167" fontId="177" fillId="4" borderId="18" xfId="6" applyNumberFormat="1" applyFont="1" applyFill="1" applyBorder="1" applyAlignment="1">
      <alignment horizontal="right" vertical="center" shrinkToFit="1"/>
    </xf>
    <xf numFmtId="167" fontId="4" fillId="4" borderId="24" xfId="6" applyNumberFormat="1" applyFont="1" applyFill="1" applyBorder="1" applyAlignment="1">
      <alignment horizontal="right" vertical="center" shrinkToFit="1"/>
    </xf>
    <xf numFmtId="167" fontId="4" fillId="4" borderId="23" xfId="6" applyNumberFormat="1" applyFont="1" applyFill="1" applyBorder="1" applyAlignment="1">
      <alignment horizontal="right" vertical="center" shrinkToFit="1"/>
    </xf>
    <xf numFmtId="167" fontId="177" fillId="4" borderId="23" xfId="6" applyNumberFormat="1" applyFont="1" applyFill="1" applyBorder="1" applyAlignment="1">
      <alignment horizontal="right" vertical="center" shrinkToFit="1"/>
    </xf>
    <xf numFmtId="167" fontId="178" fillId="4" borderId="30" xfId="6" applyNumberFormat="1" applyFont="1" applyFill="1" applyBorder="1" applyAlignment="1">
      <alignment horizontal="right" vertical="center" shrinkToFit="1"/>
    </xf>
    <xf numFmtId="167" fontId="177" fillId="4" borderId="24" xfId="6" applyNumberFormat="1" applyFont="1" applyFill="1" applyBorder="1" applyAlignment="1">
      <alignment horizontal="right" vertical="center" shrinkToFit="1"/>
    </xf>
    <xf numFmtId="167" fontId="177" fillId="4" borderId="30" xfId="6" applyNumberFormat="1" applyFont="1" applyFill="1" applyBorder="1" applyAlignment="1">
      <alignment horizontal="right" vertical="center" shrinkToFit="1"/>
    </xf>
    <xf numFmtId="49" fontId="155" fillId="0" borderId="0" xfId="241" quotePrefix="1" applyNumberFormat="1" applyFont="1" applyFill="1" applyAlignment="1">
      <alignment horizontal="center" vertical="center"/>
    </xf>
    <xf numFmtId="0" fontId="155" fillId="0" borderId="0" xfId="241" applyFont="1" applyFill="1" applyAlignment="1"/>
    <xf numFmtId="49" fontId="162" fillId="0" borderId="0" xfId="241" applyNumberFormat="1" applyFont="1" applyFill="1" applyAlignment="1">
      <alignment horizontal="center" vertical="center"/>
    </xf>
    <xf numFmtId="0" fontId="162" fillId="0" borderId="0" xfId="241" applyFont="1" applyFill="1" applyAlignment="1">
      <alignment horizontal="left" indent="2"/>
    </xf>
    <xf numFmtId="0" fontId="171" fillId="71" borderId="0" xfId="1283" applyFont="1" applyFill="1"/>
    <xf numFmtId="0" fontId="173" fillId="71" borderId="0" xfId="851" applyFont="1" applyFill="1" applyAlignment="1">
      <alignment vertical="center"/>
    </xf>
    <xf numFmtId="0" fontId="173" fillId="71" borderId="0" xfId="1283" applyFont="1" applyFill="1" applyAlignment="1">
      <alignment vertical="center"/>
    </xf>
    <xf numFmtId="0" fontId="214" fillId="77" borderId="12" xfId="1288" applyFont="1" applyFill="1" applyBorder="1" applyAlignment="1">
      <alignment vertical="center"/>
    </xf>
    <xf numFmtId="0" fontId="4" fillId="0" borderId="12" xfId="241" applyFont="1" applyFill="1" applyBorder="1" applyAlignment="1">
      <alignment vertical="center"/>
    </xf>
    <xf numFmtId="2" fontId="163" fillId="0" borderId="0" xfId="3" applyNumberFormat="1" applyFont="1" applyFill="1" applyAlignment="1">
      <alignment horizontal="right"/>
    </xf>
    <xf numFmtId="3" fontId="163" fillId="0" borderId="0" xfId="1281" applyNumberFormat="1" applyFont="1" applyFill="1" applyBorder="1" applyAlignment="1">
      <alignment horizontal="right"/>
    </xf>
    <xf numFmtId="0" fontId="154" fillId="77" borderId="12" xfId="241" applyFont="1" applyFill="1" applyBorder="1" applyAlignment="1"/>
    <xf numFmtId="0" fontId="163" fillId="0" borderId="12" xfId="241" applyFont="1" applyFill="1" applyBorder="1" applyAlignment="1"/>
    <xf numFmtId="0" fontId="24" fillId="0" borderId="0" xfId="245" applyFont="1" applyFill="1" applyAlignment="1">
      <alignment horizontal="center" vertical="center"/>
    </xf>
    <xf numFmtId="4" fontId="163" fillId="0" borderId="0" xfId="3" applyNumberFormat="1" applyFont="1" applyFill="1" applyAlignment="1"/>
    <xf numFmtId="0" fontId="162" fillId="0" borderId="0" xfId="853" applyFont="1" applyFill="1" applyAlignment="1">
      <alignment horizontal="left" indent="2"/>
    </xf>
    <xf numFmtId="0" fontId="155" fillId="0" borderId="0" xfId="269" applyFont="1" applyFill="1" applyAlignment="1"/>
    <xf numFmtId="213" fontId="154" fillId="0" borderId="0" xfId="3" quotePrefix="1" applyNumberFormat="1" applyFont="1" applyFill="1" applyAlignment="1"/>
    <xf numFmtId="10" fontId="163" fillId="0" borderId="0" xfId="3" quotePrefix="1" applyNumberFormat="1" applyFont="1" applyFill="1" applyAlignment="1"/>
    <xf numFmtId="4" fontId="163" fillId="0" borderId="0" xfId="3" quotePrefix="1" applyNumberFormat="1" applyFont="1" applyFill="1" applyAlignment="1"/>
    <xf numFmtId="0" fontId="215" fillId="0" borderId="0" xfId="1283" applyFont="1" applyFill="1" applyBorder="1" applyAlignment="1">
      <alignment vertical="center"/>
    </xf>
    <xf numFmtId="0" fontId="217" fillId="77" borderId="0" xfId="1291" applyFont="1" applyFill="1" applyAlignment="1">
      <alignment vertical="center"/>
    </xf>
    <xf numFmtId="0" fontId="163" fillId="71" borderId="0" xfId="2" applyFont="1" applyFill="1" applyAlignment="1">
      <alignment vertical="center"/>
    </xf>
    <xf numFmtId="0" fontId="11" fillId="0" borderId="0" xfId="1293" applyFont="1" applyAlignment="1">
      <alignment vertical="center"/>
    </xf>
    <xf numFmtId="0" fontId="11" fillId="0" borderId="0" xfId="1293" applyFont="1" applyBorder="1" applyAlignment="1">
      <alignment vertical="center"/>
    </xf>
    <xf numFmtId="0" fontId="3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1" xfId="3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22" fillId="0" borderId="0" xfId="0" applyFont="1" applyAlignment="1">
      <alignment vertical="center"/>
    </xf>
    <xf numFmtId="0" fontId="3" fillId="0" borderId="25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73" fillId="7" borderId="0" xfId="1284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Alignment="1">
      <alignment vertical="center"/>
    </xf>
    <xf numFmtId="0" fontId="3" fillId="3" borderId="22" xfId="2" applyFont="1" applyFill="1" applyBorder="1" applyAlignment="1">
      <alignment horizontal="center" vertical="center" wrapText="1"/>
    </xf>
    <xf numFmtId="0" fontId="171" fillId="3" borderId="7" xfId="0" applyFont="1" applyFill="1" applyBorder="1" applyAlignment="1">
      <alignment horizontal="center" vertical="center" wrapText="1"/>
    </xf>
    <xf numFmtId="0" fontId="171" fillId="3" borderId="6" xfId="0" applyFont="1" applyFill="1" applyBorder="1" applyAlignment="1">
      <alignment horizontal="center" vertical="center" wrapText="1"/>
    </xf>
    <xf numFmtId="0" fontId="172" fillId="3" borderId="21" xfId="0" applyFont="1" applyFill="1" applyBorder="1" applyAlignment="1">
      <alignment horizontal="center" vertical="center" wrapText="1"/>
    </xf>
    <xf numFmtId="0" fontId="171" fillId="3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3" fontId="4" fillId="0" borderId="14" xfId="0" applyNumberFormat="1" applyFont="1" applyFill="1" applyBorder="1" applyAlignment="1">
      <alignment vertical="center" shrinkToFit="1"/>
    </xf>
    <xf numFmtId="3" fontId="4" fillId="0" borderId="16" xfId="0" applyNumberFormat="1" applyFont="1" applyFill="1" applyBorder="1" applyAlignment="1">
      <alignment vertical="center" shrinkToFit="1"/>
    </xf>
    <xf numFmtId="3" fontId="10" fillId="0" borderId="28" xfId="0" applyNumberFormat="1" applyFont="1" applyFill="1" applyBorder="1" applyAlignment="1">
      <alignment vertical="center" shrinkToFit="1"/>
    </xf>
    <xf numFmtId="3" fontId="4" fillId="0" borderId="28" xfId="0" applyNumberFormat="1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vertical="center"/>
    </xf>
    <xf numFmtId="3" fontId="4" fillId="0" borderId="16" xfId="3" applyNumberFormat="1" applyFont="1" applyBorder="1" applyAlignment="1">
      <alignment vertical="center"/>
    </xf>
    <xf numFmtId="3" fontId="4" fillId="0" borderId="28" xfId="3" applyNumberFormat="1" applyFont="1" applyBorder="1" applyAlignment="1">
      <alignment vertical="center"/>
    </xf>
    <xf numFmtId="0" fontId="4" fillId="0" borderId="25" xfId="3" applyFont="1" applyBorder="1" applyAlignment="1">
      <alignment vertical="center"/>
    </xf>
    <xf numFmtId="3" fontId="4" fillId="4" borderId="13" xfId="3" applyNumberFormat="1" applyFont="1" applyFill="1" applyBorder="1" applyAlignment="1">
      <alignment vertical="center" shrinkToFit="1"/>
    </xf>
    <xf numFmtId="3" fontId="4" fillId="4" borderId="11" xfId="3" applyNumberFormat="1" applyFont="1" applyFill="1" applyBorder="1" applyAlignment="1">
      <alignment vertical="center" shrinkToFit="1"/>
    </xf>
    <xf numFmtId="3" fontId="177" fillId="4" borderId="11" xfId="3" applyNumberFormat="1" applyFont="1" applyFill="1" applyBorder="1" applyAlignment="1">
      <alignment vertical="center" shrinkToFit="1"/>
    </xf>
    <xf numFmtId="3" fontId="178" fillId="4" borderId="18" xfId="3" applyNumberFormat="1" applyFont="1" applyFill="1" applyBorder="1" applyAlignment="1">
      <alignment vertical="center" shrinkToFit="1"/>
    </xf>
    <xf numFmtId="3" fontId="4" fillId="0" borderId="13" xfId="0" applyNumberFormat="1" applyFont="1" applyFill="1" applyBorder="1" applyAlignment="1">
      <alignment vertical="center" shrinkToFit="1"/>
    </xf>
    <xf numFmtId="3" fontId="4" fillId="0" borderId="11" xfId="0" applyNumberFormat="1" applyFont="1" applyFill="1" applyBorder="1" applyAlignment="1">
      <alignment vertical="center" shrinkToFit="1"/>
    </xf>
    <xf numFmtId="3" fontId="4" fillId="0" borderId="18" xfId="0" applyNumberFormat="1" applyFont="1" applyFill="1" applyBorder="1" applyAlignment="1">
      <alignment vertical="center" shrinkToFit="1"/>
    </xf>
    <xf numFmtId="3" fontId="4" fillId="0" borderId="13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3" fontId="4" fillId="0" borderId="11" xfId="3" applyNumberFormat="1" applyFont="1" applyBorder="1" applyAlignment="1">
      <alignment vertical="center"/>
    </xf>
    <xf numFmtId="3" fontId="4" fillId="0" borderId="18" xfId="3" applyNumberFormat="1" applyFont="1" applyBorder="1" applyAlignment="1">
      <alignment vertical="center"/>
    </xf>
    <xf numFmtId="3" fontId="10" fillId="0" borderId="18" xfId="0" applyNumberFormat="1" applyFont="1" applyFill="1" applyBorder="1" applyAlignment="1">
      <alignment vertical="center" shrinkToFit="1"/>
    </xf>
    <xf numFmtId="0" fontId="3" fillId="0" borderId="25" xfId="3" applyFont="1" applyBorder="1" applyAlignment="1">
      <alignment horizontal="left" vertical="center"/>
    </xf>
    <xf numFmtId="3" fontId="3" fillId="0" borderId="13" xfId="3" applyNumberFormat="1" applyFont="1" applyFill="1" applyBorder="1" applyAlignment="1">
      <alignment vertical="center" shrinkToFit="1"/>
    </xf>
    <xf numFmtId="3" fontId="3" fillId="0" borderId="11" xfId="3" applyNumberFormat="1" applyFont="1" applyFill="1" applyBorder="1" applyAlignment="1">
      <alignment vertical="center" shrinkToFit="1"/>
    </xf>
    <xf numFmtId="3" fontId="174" fillId="0" borderId="18" xfId="3" applyNumberFormat="1" applyFont="1" applyFill="1" applyBorder="1" applyAlignment="1">
      <alignment vertical="center" shrinkToFit="1"/>
    </xf>
    <xf numFmtId="3" fontId="3" fillId="0" borderId="18" xfId="3" applyNumberFormat="1" applyFont="1" applyFill="1" applyBorder="1" applyAlignment="1">
      <alignment vertical="center" shrinkToFit="1"/>
    </xf>
    <xf numFmtId="3" fontId="3" fillId="0" borderId="0" xfId="3" applyNumberFormat="1" applyFont="1" applyFill="1" applyBorder="1" applyAlignment="1">
      <alignment vertical="center"/>
    </xf>
    <xf numFmtId="3" fontId="3" fillId="0" borderId="13" xfId="3" applyNumberFormat="1" applyFont="1" applyFill="1" applyBorder="1" applyAlignment="1">
      <alignment vertical="center"/>
    </xf>
    <xf numFmtId="3" fontId="3" fillId="0" borderId="11" xfId="3" applyNumberFormat="1" applyFont="1" applyFill="1" applyBorder="1" applyAlignment="1">
      <alignment vertical="center"/>
    </xf>
    <xf numFmtId="168" fontId="3" fillId="0" borderId="11" xfId="3" applyNumberFormat="1" applyFont="1" applyBorder="1" applyAlignment="1">
      <alignment vertical="center"/>
    </xf>
    <xf numFmtId="168" fontId="3" fillId="0" borderId="18" xfId="3" applyNumberFormat="1" applyFont="1" applyBorder="1" applyAlignment="1">
      <alignment vertical="center"/>
    </xf>
    <xf numFmtId="0" fontId="3" fillId="0" borderId="0" xfId="2" applyFont="1" applyAlignment="1">
      <alignment vertical="center"/>
    </xf>
    <xf numFmtId="0" fontId="4" fillId="0" borderId="2" xfId="3" applyFont="1" applyBorder="1" applyAlignment="1">
      <alignment horizontal="left" vertical="center"/>
    </xf>
    <xf numFmtId="167" fontId="4" fillId="0" borderId="24" xfId="3" applyNumberFormat="1" applyFont="1" applyFill="1" applyBorder="1" applyAlignment="1">
      <alignment vertical="center"/>
    </xf>
    <xf numFmtId="167" fontId="4" fillId="0" borderId="23" xfId="3" applyNumberFormat="1" applyFont="1" applyFill="1" applyBorder="1" applyAlignment="1">
      <alignment vertical="center"/>
    </xf>
    <xf numFmtId="167" fontId="10" fillId="0" borderId="30" xfId="3" applyNumberFormat="1" applyFont="1" applyFill="1" applyBorder="1" applyAlignment="1">
      <alignment vertical="center"/>
    </xf>
    <xf numFmtId="167" fontId="4" fillId="0" borderId="30" xfId="3" applyNumberFormat="1" applyFont="1" applyFill="1" applyBorder="1" applyAlignment="1">
      <alignment vertical="center"/>
    </xf>
    <xf numFmtId="168" fontId="4" fillId="0" borderId="0" xfId="3" applyNumberFormat="1" applyFont="1" applyFill="1" applyBorder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/>
    </xf>
    <xf numFmtId="167" fontId="4" fillId="0" borderId="0" xfId="3" applyNumberFormat="1" applyFont="1" applyFill="1" applyBorder="1" applyAlignment="1">
      <alignment vertical="center"/>
    </xf>
    <xf numFmtId="3" fontId="4" fillId="0" borderId="14" xfId="3" applyNumberFormat="1" applyFont="1" applyFill="1" applyBorder="1" applyAlignment="1">
      <alignment vertical="center" shrinkToFit="1"/>
    </xf>
    <xf numFmtId="3" fontId="4" fillId="0" borderId="16" xfId="3" applyNumberFormat="1" applyFont="1" applyFill="1" applyBorder="1" applyAlignment="1">
      <alignment vertical="center" shrinkToFit="1"/>
    </xf>
    <xf numFmtId="3" fontId="10" fillId="0" borderId="28" xfId="3" applyNumberFormat="1" applyFont="1" applyFill="1" applyBorder="1" applyAlignment="1">
      <alignment vertical="center" shrinkToFit="1"/>
    </xf>
    <xf numFmtId="3" fontId="4" fillId="0" borderId="28" xfId="3" applyNumberFormat="1" applyFont="1" applyFill="1" applyBorder="1" applyAlignment="1">
      <alignment vertical="center" shrinkToFit="1"/>
    </xf>
    <xf numFmtId="3" fontId="4" fillId="0" borderId="14" xfId="3" applyNumberFormat="1" applyFont="1" applyFill="1" applyBorder="1" applyAlignment="1">
      <alignment vertical="center"/>
    </xf>
    <xf numFmtId="3" fontId="4" fillId="0" borderId="16" xfId="3" applyNumberFormat="1" applyFont="1" applyFill="1" applyBorder="1" applyAlignment="1">
      <alignment vertical="center"/>
    </xf>
    <xf numFmtId="168" fontId="4" fillId="0" borderId="16" xfId="3" applyNumberFormat="1" applyFont="1" applyBorder="1" applyAlignment="1">
      <alignment vertical="center"/>
    </xf>
    <xf numFmtId="168" fontId="4" fillId="0" borderId="9" xfId="3" applyNumberFormat="1" applyFont="1" applyBorder="1" applyAlignment="1">
      <alignment vertical="center"/>
    </xf>
    <xf numFmtId="3" fontId="4" fillId="0" borderId="13" xfId="3" applyNumberFormat="1" applyFont="1" applyFill="1" applyBorder="1" applyAlignment="1">
      <alignment vertical="center" shrinkToFit="1"/>
    </xf>
    <xf numFmtId="3" fontId="4" fillId="0" borderId="11" xfId="3" applyNumberFormat="1" applyFont="1" applyFill="1" applyBorder="1" applyAlignment="1">
      <alignment vertical="center" shrinkToFit="1"/>
    </xf>
    <xf numFmtId="3" fontId="10" fillId="0" borderId="18" xfId="3" applyNumberFormat="1" applyFont="1" applyFill="1" applyBorder="1" applyAlignment="1">
      <alignment vertical="center" shrinkToFit="1"/>
    </xf>
    <xf numFmtId="3" fontId="4" fillId="0" borderId="18" xfId="3" applyNumberFormat="1" applyFont="1" applyFill="1" applyBorder="1" applyAlignment="1">
      <alignment vertical="center" shrinkToFit="1"/>
    </xf>
    <xf numFmtId="3" fontId="4" fillId="0" borderId="13" xfId="3" applyNumberFormat="1" applyFont="1" applyFill="1" applyBorder="1" applyAlignment="1">
      <alignment vertical="center"/>
    </xf>
    <xf numFmtId="3" fontId="4" fillId="0" borderId="11" xfId="3" applyNumberFormat="1" applyFont="1" applyFill="1" applyBorder="1" applyAlignment="1">
      <alignment vertical="center"/>
    </xf>
    <xf numFmtId="168" fontId="4" fillId="0" borderId="11" xfId="3" applyNumberFormat="1" applyFont="1" applyFill="1" applyBorder="1" applyAlignment="1">
      <alignment vertical="center"/>
    </xf>
    <xf numFmtId="168" fontId="4" fillId="0" borderId="12" xfId="3" applyNumberFormat="1" applyFont="1" applyFill="1" applyBorder="1" applyAlignment="1">
      <alignment vertical="center"/>
    </xf>
    <xf numFmtId="3" fontId="3" fillId="0" borderId="11" xfId="3" applyNumberFormat="1" applyFont="1" applyBorder="1" applyAlignment="1">
      <alignment vertical="center"/>
    </xf>
    <xf numFmtId="168" fontId="3" fillId="0" borderId="12" xfId="3" applyNumberFormat="1" applyFont="1" applyBorder="1" applyAlignment="1">
      <alignment vertical="center"/>
    </xf>
    <xf numFmtId="167" fontId="4" fillId="0" borderId="0" xfId="3" applyNumberFormat="1" applyFont="1" applyBorder="1" applyAlignment="1">
      <alignment vertical="center"/>
    </xf>
    <xf numFmtId="167" fontId="10" fillId="0" borderId="0" xfId="3" applyNumberFormat="1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168" fontId="4" fillId="0" borderId="16" xfId="3" applyNumberFormat="1" applyFont="1" applyFill="1" applyBorder="1" applyAlignment="1">
      <alignment vertical="center"/>
    </xf>
    <xf numFmtId="168" fontId="4" fillId="0" borderId="9" xfId="3" applyNumberFormat="1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3" fontId="4" fillId="0" borderId="24" xfId="3" applyNumberFormat="1" applyFont="1" applyFill="1" applyBorder="1" applyAlignment="1">
      <alignment vertical="center" shrinkToFit="1"/>
    </xf>
    <xf numFmtId="3" fontId="4" fillId="0" borderId="23" xfId="3" applyNumberFormat="1" applyFont="1" applyFill="1" applyBorder="1" applyAlignment="1">
      <alignment vertical="center" shrinkToFit="1"/>
    </xf>
    <xf numFmtId="3" fontId="10" fillId="0" borderId="30" xfId="3" applyNumberFormat="1" applyFont="1" applyFill="1" applyBorder="1" applyAlignment="1">
      <alignment vertical="center" shrinkToFit="1"/>
    </xf>
    <xf numFmtId="3" fontId="4" fillId="0" borderId="30" xfId="3" applyNumberFormat="1" applyFont="1" applyFill="1" applyBorder="1" applyAlignment="1">
      <alignment vertical="center" shrinkToFit="1"/>
    </xf>
    <xf numFmtId="3" fontId="4" fillId="0" borderId="24" xfId="3" applyNumberFormat="1" applyFont="1" applyFill="1" applyBorder="1" applyAlignment="1">
      <alignment vertical="center"/>
    </xf>
    <xf numFmtId="3" fontId="4" fillId="0" borderId="23" xfId="3" applyNumberFormat="1" applyFont="1" applyFill="1" applyBorder="1" applyAlignment="1">
      <alignment vertical="center"/>
    </xf>
    <xf numFmtId="168" fontId="4" fillId="0" borderId="23" xfId="3" applyNumberFormat="1" applyFont="1" applyFill="1" applyBorder="1" applyAlignment="1">
      <alignment vertical="center"/>
    </xf>
    <xf numFmtId="168" fontId="4" fillId="0" borderId="20" xfId="3" applyNumberFormat="1" applyFont="1" applyFill="1" applyBorder="1" applyAlignment="1">
      <alignment vertical="center"/>
    </xf>
    <xf numFmtId="167" fontId="4" fillId="69" borderId="23" xfId="6" applyNumberFormat="1" applyFont="1" applyFill="1" applyBorder="1" applyAlignment="1">
      <alignment vertical="center"/>
    </xf>
    <xf numFmtId="167" fontId="4" fillId="69" borderId="20" xfId="6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16" fillId="0" borderId="0" xfId="2" applyFont="1" applyFill="1" applyAlignment="1">
      <alignment vertical="center"/>
    </xf>
    <xf numFmtId="0" fontId="4" fillId="0" borderId="22" xfId="2" applyFont="1" applyFill="1" applyBorder="1" applyAlignment="1">
      <alignment horizontal="left" vertical="center"/>
    </xf>
    <xf numFmtId="3" fontId="4" fillId="0" borderId="3" xfId="7" applyNumberFormat="1" applyFont="1" applyFill="1" applyBorder="1" applyAlignment="1">
      <alignment vertical="center"/>
    </xf>
    <xf numFmtId="3" fontId="4" fillId="0" borderId="6" xfId="7" applyNumberFormat="1" applyFont="1" applyFill="1" applyBorder="1" applyAlignment="1">
      <alignment vertical="center"/>
    </xf>
    <xf numFmtId="3" fontId="10" fillId="0" borderId="21" xfId="7" applyNumberFormat="1" applyFont="1" applyFill="1" applyBorder="1" applyAlignment="1">
      <alignment vertical="center"/>
    </xf>
    <xf numFmtId="3" fontId="4" fillId="0" borderId="21" xfId="7" applyNumberFormat="1" applyFont="1" applyFill="1" applyBorder="1" applyAlignment="1">
      <alignment vertical="center"/>
    </xf>
    <xf numFmtId="0" fontId="5" fillId="0" borderId="0" xfId="9" applyFont="1" applyFill="1" applyAlignment="1">
      <alignment vertical="center"/>
    </xf>
    <xf numFmtId="168" fontId="4" fillId="0" borderId="3" xfId="7" applyNumberFormat="1" applyFont="1" applyFill="1" applyBorder="1" applyAlignment="1">
      <alignment vertical="center"/>
    </xf>
    <xf numFmtId="168" fontId="4" fillId="0" borderId="6" xfId="7" applyNumberFormat="1" applyFont="1" applyFill="1" applyBorder="1" applyAlignment="1">
      <alignment vertical="center"/>
    </xf>
    <xf numFmtId="0" fontId="16" fillId="0" borderId="0" xfId="2" applyFont="1" applyAlignment="1">
      <alignment vertical="center"/>
    </xf>
    <xf numFmtId="168" fontId="4" fillId="0" borderId="0" xfId="3" applyNumberFormat="1" applyFont="1" applyBorder="1" applyAlignment="1">
      <alignment vertical="center"/>
    </xf>
    <xf numFmtId="3" fontId="4" fillId="4" borderId="14" xfId="3" applyNumberFormat="1" applyFont="1" applyFill="1" applyBorder="1" applyAlignment="1">
      <alignment vertical="center"/>
    </xf>
    <xf numFmtId="3" fontId="4" fillId="4" borderId="16" xfId="3" applyNumberFormat="1" applyFont="1" applyFill="1" applyBorder="1" applyAlignment="1">
      <alignment vertical="center"/>
    </xf>
    <xf numFmtId="3" fontId="10" fillId="4" borderId="28" xfId="3" applyNumberFormat="1" applyFont="1" applyFill="1" applyBorder="1" applyAlignment="1">
      <alignment vertical="center"/>
    </xf>
    <xf numFmtId="3" fontId="4" fillId="0" borderId="28" xfId="3" applyNumberFormat="1" applyFont="1" applyFill="1" applyBorder="1" applyAlignment="1">
      <alignment vertical="center"/>
    </xf>
    <xf numFmtId="3" fontId="4" fillId="4" borderId="13" xfId="3" applyNumberFormat="1" applyFont="1" applyFill="1" applyBorder="1" applyAlignment="1">
      <alignment vertical="center"/>
    </xf>
    <xf numFmtId="3" fontId="4" fillId="4" borderId="11" xfId="3" applyNumberFormat="1" applyFont="1" applyFill="1" applyBorder="1" applyAlignment="1">
      <alignment vertical="center"/>
    </xf>
    <xf numFmtId="3" fontId="10" fillId="4" borderId="18" xfId="3" applyNumberFormat="1" applyFont="1" applyFill="1" applyBorder="1" applyAlignment="1">
      <alignment vertical="center"/>
    </xf>
    <xf numFmtId="3" fontId="4" fillId="0" borderId="18" xfId="3" applyNumberFormat="1" applyFont="1" applyFill="1" applyBorder="1" applyAlignment="1">
      <alignment vertical="center"/>
    </xf>
    <xf numFmtId="3" fontId="4" fillId="4" borderId="24" xfId="3" applyNumberFormat="1" applyFont="1" applyFill="1" applyBorder="1" applyAlignment="1">
      <alignment vertical="center"/>
    </xf>
    <xf numFmtId="3" fontId="4" fillId="4" borderId="23" xfId="3" applyNumberFormat="1" applyFont="1" applyFill="1" applyBorder="1" applyAlignment="1">
      <alignment vertical="center"/>
    </xf>
    <xf numFmtId="3" fontId="10" fillId="4" borderId="30" xfId="3" applyNumberFormat="1" applyFont="1" applyFill="1" applyBorder="1" applyAlignment="1">
      <alignment vertical="center"/>
    </xf>
    <xf numFmtId="3" fontId="4" fillId="0" borderId="30" xfId="3" applyNumberFormat="1" applyFont="1" applyFill="1" applyBorder="1" applyAlignment="1">
      <alignment vertical="center"/>
    </xf>
    <xf numFmtId="167" fontId="4" fillId="0" borderId="23" xfId="6" applyNumberFormat="1" applyFont="1" applyFill="1" applyBorder="1" applyAlignment="1">
      <alignment vertical="center"/>
    </xf>
    <xf numFmtId="167" fontId="4" fillId="0" borderId="20" xfId="6" applyNumberFormat="1" applyFont="1" applyFill="1" applyBorder="1" applyAlignment="1">
      <alignment vertical="center"/>
    </xf>
    <xf numFmtId="0" fontId="4" fillId="4" borderId="1" xfId="2" applyFont="1" applyFill="1" applyBorder="1" applyAlignment="1">
      <alignment horizontal="left" vertical="center"/>
    </xf>
    <xf numFmtId="168" fontId="4" fillId="4" borderId="8" xfId="7" applyNumberFormat="1" applyFont="1" applyFill="1" applyBorder="1" applyAlignment="1">
      <alignment vertical="center"/>
    </xf>
    <xf numFmtId="168" fontId="4" fillId="4" borderId="16" xfId="7" applyNumberFormat="1" applyFont="1" applyFill="1" applyBorder="1" applyAlignment="1">
      <alignment vertical="center"/>
    </xf>
    <xf numFmtId="168" fontId="10" fillId="4" borderId="28" xfId="7" applyNumberFormat="1" applyFont="1" applyFill="1" applyBorder="1" applyAlignment="1">
      <alignment vertical="center"/>
    </xf>
    <xf numFmtId="168" fontId="4" fillId="4" borderId="28" xfId="7" applyNumberFormat="1" applyFont="1" applyFill="1" applyBorder="1" applyAlignment="1">
      <alignment vertical="center"/>
    </xf>
    <xf numFmtId="0" fontId="5" fillId="0" borderId="0" xfId="9" applyFont="1" applyAlignment="1">
      <alignment vertical="center"/>
    </xf>
    <xf numFmtId="168" fontId="4" fillId="69" borderId="8" xfId="7" applyNumberFormat="1" applyFont="1" applyFill="1" applyBorder="1" applyAlignment="1">
      <alignment vertical="center"/>
    </xf>
    <xf numFmtId="168" fontId="4" fillId="69" borderId="16" xfId="7" applyNumberFormat="1" applyFont="1" applyFill="1" applyBorder="1" applyAlignment="1">
      <alignment vertical="center"/>
    </xf>
    <xf numFmtId="168" fontId="4" fillId="69" borderId="28" xfId="7" applyNumberFormat="1" applyFont="1" applyFill="1" applyBorder="1" applyAlignment="1">
      <alignment vertical="center"/>
    </xf>
    <xf numFmtId="0" fontId="4" fillId="4" borderId="25" xfId="2" applyFont="1" applyFill="1" applyBorder="1" applyAlignment="1">
      <alignment vertical="center"/>
    </xf>
    <xf numFmtId="0" fontId="4" fillId="4" borderId="0" xfId="3" applyFont="1" applyFill="1" applyBorder="1" applyAlignment="1">
      <alignment vertical="center"/>
    </xf>
    <xf numFmtId="3" fontId="4" fillId="4" borderId="18" xfId="3" applyNumberFormat="1" applyFont="1" applyFill="1" applyBorder="1" applyAlignment="1">
      <alignment vertical="center"/>
    </xf>
    <xf numFmtId="3" fontId="4" fillId="69" borderId="13" xfId="3" applyNumberFormat="1" applyFont="1" applyFill="1" applyBorder="1" applyAlignment="1">
      <alignment vertical="center"/>
    </xf>
    <xf numFmtId="3" fontId="4" fillId="69" borderId="11" xfId="3" applyNumberFormat="1" applyFont="1" applyFill="1" applyBorder="1" applyAlignment="1">
      <alignment vertical="center"/>
    </xf>
    <xf numFmtId="3" fontId="4" fillId="69" borderId="18" xfId="3" applyNumberFormat="1" applyFont="1" applyFill="1" applyBorder="1" applyAlignment="1">
      <alignment vertical="center"/>
    </xf>
    <xf numFmtId="3" fontId="4" fillId="4" borderId="30" xfId="3" applyNumberFormat="1" applyFont="1" applyFill="1" applyBorder="1" applyAlignment="1">
      <alignment vertical="center"/>
    </xf>
    <xf numFmtId="3" fontId="4" fillId="69" borderId="24" xfId="3" applyNumberFormat="1" applyFont="1" applyFill="1" applyBorder="1" applyAlignment="1">
      <alignment vertical="center"/>
    </xf>
    <xf numFmtId="3" fontId="4" fillId="69" borderId="23" xfId="3" applyNumberFormat="1" applyFont="1" applyFill="1" applyBorder="1" applyAlignment="1">
      <alignment vertical="center"/>
    </xf>
    <xf numFmtId="3" fontId="4" fillId="69" borderId="3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75" fillId="0" borderId="0" xfId="3" applyFont="1" applyFill="1" applyBorder="1" applyAlignment="1">
      <alignment vertical="center"/>
    </xf>
    <xf numFmtId="168" fontId="4" fillId="0" borderId="0" xfId="7" applyNumberFormat="1" applyFont="1" applyFill="1" applyBorder="1" applyAlignment="1">
      <alignment vertical="center"/>
    </xf>
    <xf numFmtId="167" fontId="16" fillId="0" borderId="0" xfId="5" applyNumberFormat="1" applyFont="1" applyFill="1" applyBorder="1" applyAlignment="1">
      <alignment vertical="center"/>
    </xf>
    <xf numFmtId="168" fontId="16" fillId="0" borderId="0" xfId="3" applyNumberFormat="1" applyFont="1" applyFill="1" applyBorder="1" applyAlignment="1">
      <alignment vertical="center"/>
    </xf>
    <xf numFmtId="3" fontId="10" fillId="0" borderId="28" xfId="3" applyNumberFormat="1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3" fontId="3" fillId="0" borderId="24" xfId="3" applyNumberFormat="1" applyFont="1" applyFill="1" applyBorder="1" applyAlignment="1">
      <alignment vertical="center" shrinkToFit="1"/>
    </xf>
    <xf numFmtId="3" fontId="3" fillId="0" borderId="23" xfId="3" applyNumberFormat="1" applyFont="1" applyFill="1" applyBorder="1" applyAlignment="1">
      <alignment vertical="center" shrinkToFit="1"/>
    </xf>
    <xf numFmtId="3" fontId="174" fillId="0" borderId="30" xfId="3" applyNumberFormat="1" applyFont="1" applyFill="1" applyBorder="1" applyAlignment="1">
      <alignment vertical="center" shrinkToFit="1"/>
    </xf>
    <xf numFmtId="3" fontId="3" fillId="0" borderId="30" xfId="3" applyNumberFormat="1" applyFont="1" applyFill="1" applyBorder="1" applyAlignment="1">
      <alignment vertical="center" shrinkToFit="1"/>
    </xf>
    <xf numFmtId="168" fontId="3" fillId="0" borderId="0" xfId="3" applyNumberFormat="1" applyFont="1" applyFill="1" applyBorder="1" applyAlignment="1">
      <alignment vertical="center"/>
    </xf>
    <xf numFmtId="3" fontId="3" fillId="0" borderId="24" xfId="3" applyNumberFormat="1" applyFont="1" applyFill="1" applyBorder="1" applyAlignment="1">
      <alignment vertical="center"/>
    </xf>
    <xf numFmtId="3" fontId="3" fillId="0" borderId="23" xfId="3" applyNumberFormat="1" applyFont="1" applyFill="1" applyBorder="1" applyAlignment="1">
      <alignment vertical="center"/>
    </xf>
    <xf numFmtId="168" fontId="3" fillId="0" borderId="23" xfId="3" applyNumberFormat="1" applyFont="1" applyBorder="1" applyAlignment="1">
      <alignment vertical="center"/>
    </xf>
    <xf numFmtId="168" fontId="3" fillId="0" borderId="20" xfId="3" applyNumberFormat="1" applyFont="1" applyBorder="1" applyAlignment="1">
      <alignment vertical="center"/>
    </xf>
    <xf numFmtId="0" fontId="11" fillId="0" borderId="0" xfId="2" applyFont="1" applyAlignment="1">
      <alignment vertical="center"/>
    </xf>
    <xf numFmtId="10" fontId="4" fillId="7" borderId="14" xfId="6" applyNumberFormat="1" applyFont="1" applyFill="1" applyBorder="1" applyAlignment="1">
      <alignment vertical="center"/>
    </xf>
    <xf numFmtId="10" fontId="4" fillId="7" borderId="16" xfId="6" applyNumberFormat="1" applyFont="1" applyFill="1" applyBorder="1" applyAlignment="1">
      <alignment vertical="center"/>
    </xf>
    <xf numFmtId="10" fontId="177" fillId="7" borderId="16" xfId="6" applyNumberFormat="1" applyFont="1" applyFill="1" applyBorder="1" applyAlignment="1">
      <alignment vertical="center"/>
    </xf>
    <xf numFmtId="10" fontId="178" fillId="7" borderId="28" xfId="6" applyNumberFormat="1" applyFont="1" applyFill="1" applyBorder="1" applyAlignment="1">
      <alignment vertical="center"/>
    </xf>
    <xf numFmtId="10" fontId="177" fillId="7" borderId="15" xfId="6" applyNumberFormat="1" applyFont="1" applyFill="1" applyBorder="1" applyAlignment="1">
      <alignment vertical="center"/>
    </xf>
    <xf numFmtId="10" fontId="177" fillId="7" borderId="28" xfId="6" applyNumberFormat="1" applyFont="1" applyFill="1" applyBorder="1" applyAlignment="1">
      <alignment vertical="center"/>
    </xf>
    <xf numFmtId="10" fontId="4" fillId="7" borderId="16" xfId="8" applyNumberFormat="1" applyFont="1" applyFill="1" applyBorder="1" applyAlignment="1">
      <alignment vertical="center"/>
    </xf>
    <xf numFmtId="10" fontId="4" fillId="0" borderId="9" xfId="6" applyNumberFormat="1" applyFont="1" applyFill="1" applyBorder="1" applyAlignment="1">
      <alignment vertical="center"/>
    </xf>
    <xf numFmtId="0" fontId="12" fillId="0" borderId="0" xfId="2" applyFont="1" applyAlignment="1">
      <alignment vertical="center"/>
    </xf>
    <xf numFmtId="169" fontId="4" fillId="7" borderId="13" xfId="6" applyNumberFormat="1" applyFont="1" applyFill="1" applyBorder="1" applyAlignment="1">
      <alignment vertical="center"/>
    </xf>
    <xf numFmtId="169" fontId="4" fillId="7" borderId="11" xfId="6" applyNumberFormat="1" applyFont="1" applyFill="1" applyBorder="1" applyAlignment="1">
      <alignment vertical="center"/>
    </xf>
    <xf numFmtId="169" fontId="10" fillId="7" borderId="18" xfId="6" applyNumberFormat="1" applyFont="1" applyFill="1" applyBorder="1" applyAlignment="1">
      <alignment vertical="center"/>
    </xf>
    <xf numFmtId="169" fontId="4" fillId="7" borderId="10" xfId="6" applyNumberFormat="1" applyFont="1" applyFill="1" applyBorder="1" applyAlignment="1">
      <alignment vertical="center"/>
    </xf>
    <xf numFmtId="169" fontId="4" fillId="7" borderId="18" xfId="6" applyNumberFormat="1" applyFont="1" applyFill="1" applyBorder="1" applyAlignment="1">
      <alignment vertical="center"/>
    </xf>
    <xf numFmtId="169" fontId="4" fillId="0" borderId="0" xfId="5" applyNumberFormat="1" applyFont="1" applyFill="1" applyBorder="1" applyAlignment="1">
      <alignment vertical="center"/>
    </xf>
    <xf numFmtId="169" fontId="4" fillId="0" borderId="13" xfId="6" applyNumberFormat="1" applyFont="1" applyFill="1" applyBorder="1" applyAlignment="1">
      <alignment vertical="center"/>
    </xf>
    <xf numFmtId="169" fontId="4" fillId="0" borderId="11" xfId="6" applyNumberFormat="1" applyFont="1" applyFill="1" applyBorder="1" applyAlignment="1">
      <alignment vertical="center"/>
    </xf>
    <xf numFmtId="169" fontId="4" fillId="0" borderId="11" xfId="8" applyNumberFormat="1" applyFont="1" applyFill="1" applyBorder="1" applyAlignment="1">
      <alignment vertical="center"/>
    </xf>
    <xf numFmtId="169" fontId="4" fillId="0" borderId="12" xfId="6" applyNumberFormat="1" applyFont="1" applyFill="1" applyBorder="1" applyAlignment="1">
      <alignment vertical="center"/>
    </xf>
    <xf numFmtId="0" fontId="3" fillId="0" borderId="25" xfId="2" applyFont="1" applyFill="1" applyBorder="1" applyAlignment="1">
      <alignment vertical="center"/>
    </xf>
    <xf numFmtId="3" fontId="3" fillId="7" borderId="13" xfId="3" applyNumberFormat="1" applyFont="1" applyFill="1" applyBorder="1" applyAlignment="1">
      <alignment vertical="center" shrinkToFit="1"/>
    </xf>
    <xf numFmtId="3" fontId="3" fillId="7" borderId="11" xfId="3" applyNumberFormat="1" applyFont="1" applyFill="1" applyBorder="1" applyAlignment="1">
      <alignment vertical="center" shrinkToFit="1"/>
    </xf>
    <xf numFmtId="3" fontId="174" fillId="7" borderId="18" xfId="3" applyNumberFormat="1" applyFont="1" applyFill="1" applyBorder="1" applyAlignment="1">
      <alignment vertical="center" shrinkToFit="1"/>
    </xf>
    <xf numFmtId="3" fontId="3" fillId="7" borderId="10" xfId="3" applyNumberFormat="1" applyFont="1" applyFill="1" applyBorder="1" applyAlignment="1">
      <alignment vertical="center" shrinkToFit="1"/>
    </xf>
    <xf numFmtId="3" fontId="3" fillId="7" borderId="18" xfId="3" applyNumberFormat="1" applyFont="1" applyFill="1" applyBorder="1" applyAlignment="1">
      <alignment vertical="center" shrinkToFit="1"/>
    </xf>
    <xf numFmtId="3" fontId="3" fillId="0" borderId="13" xfId="3" applyNumberFormat="1" applyFont="1" applyBorder="1" applyAlignment="1">
      <alignment vertical="center"/>
    </xf>
    <xf numFmtId="168" fontId="3" fillId="0" borderId="11" xfId="7" applyNumberFormat="1" applyFont="1" applyBorder="1" applyAlignment="1">
      <alignment vertical="center"/>
    </xf>
    <xf numFmtId="168" fontId="3" fillId="0" borderId="12" xfId="7" applyNumberFormat="1" applyFont="1" applyBorder="1" applyAlignment="1">
      <alignment vertical="center"/>
    </xf>
    <xf numFmtId="0" fontId="4" fillId="0" borderId="25" xfId="3" applyFont="1" applyFill="1" applyBorder="1" applyAlignment="1">
      <alignment horizontal="left" vertical="center"/>
    </xf>
    <xf numFmtId="167" fontId="4" fillId="7" borderId="13" xfId="6" applyNumberFormat="1" applyFont="1" applyFill="1" applyBorder="1" applyAlignment="1">
      <alignment vertical="center"/>
    </xf>
    <xf numFmtId="167" fontId="10" fillId="7" borderId="18" xfId="6" applyNumberFormat="1" applyFont="1" applyFill="1" applyBorder="1" applyAlignment="1">
      <alignment vertical="center"/>
    </xf>
    <xf numFmtId="167" fontId="4" fillId="7" borderId="10" xfId="6" applyNumberFormat="1" applyFont="1" applyFill="1" applyBorder="1" applyAlignment="1">
      <alignment vertical="center"/>
    </xf>
    <xf numFmtId="167" fontId="4" fillId="7" borderId="18" xfId="6" applyNumberFormat="1" applyFont="1" applyFill="1" applyBorder="1" applyAlignment="1">
      <alignment vertical="center"/>
    </xf>
    <xf numFmtId="9" fontId="4" fillId="0" borderId="17" xfId="8" applyFont="1" applyFill="1" applyBorder="1" applyAlignment="1">
      <alignment vertical="center"/>
    </xf>
    <xf numFmtId="167" fontId="4" fillId="0" borderId="26" xfId="8" applyNumberFormat="1" applyFont="1" applyBorder="1" applyAlignment="1">
      <alignment vertical="center"/>
    </xf>
    <xf numFmtId="167" fontId="4" fillId="0" borderId="13" xfId="8" applyNumberFormat="1" applyFont="1" applyBorder="1" applyAlignment="1">
      <alignment vertical="center"/>
    </xf>
    <xf numFmtId="167" fontId="4" fillId="0" borderId="11" xfId="8" applyNumberFormat="1" applyFont="1" applyBorder="1" applyAlignment="1">
      <alignment vertical="center"/>
    </xf>
    <xf numFmtId="167" fontId="4" fillId="0" borderId="12" xfId="6" applyNumberFormat="1" applyFont="1" applyBorder="1" applyAlignment="1">
      <alignment vertical="center"/>
    </xf>
    <xf numFmtId="0" fontId="3" fillId="0" borderId="25" xfId="2" applyFont="1" applyFill="1" applyBorder="1" applyAlignment="1">
      <alignment horizontal="left" vertical="center"/>
    </xf>
    <xf numFmtId="168" fontId="3" fillId="7" borderId="13" xfId="3" applyNumberFormat="1" applyFont="1" applyFill="1" applyBorder="1" applyAlignment="1">
      <alignment vertical="center"/>
    </xf>
    <xf numFmtId="168" fontId="3" fillId="7" borderId="11" xfId="3" applyNumberFormat="1" applyFont="1" applyFill="1" applyBorder="1" applyAlignment="1">
      <alignment vertical="center"/>
    </xf>
    <xf numFmtId="168" fontId="179" fillId="7" borderId="11" xfId="3" applyNumberFormat="1" applyFont="1" applyFill="1" applyBorder="1" applyAlignment="1">
      <alignment vertical="center"/>
    </xf>
    <xf numFmtId="168" fontId="180" fillId="7" borderId="18" xfId="3" applyNumberFormat="1" applyFont="1" applyFill="1" applyBorder="1" applyAlignment="1">
      <alignment vertical="center"/>
    </xf>
    <xf numFmtId="168" fontId="179" fillId="7" borderId="10" xfId="3" applyNumberFormat="1" applyFont="1" applyFill="1" applyBorder="1" applyAlignment="1">
      <alignment vertical="center"/>
    </xf>
    <xf numFmtId="168" fontId="179" fillId="7" borderId="18" xfId="3" applyNumberFormat="1" applyFont="1" applyFill="1" applyBorder="1" applyAlignment="1">
      <alignment vertical="center"/>
    </xf>
    <xf numFmtId="168" fontId="3" fillId="0" borderId="17" xfId="7" applyNumberFormat="1" applyFont="1" applyBorder="1" applyAlignment="1">
      <alignment vertical="center"/>
    </xf>
    <xf numFmtId="168" fontId="3" fillId="0" borderId="26" xfId="7" applyNumberFormat="1" applyFont="1" applyBorder="1" applyAlignment="1">
      <alignment vertical="center"/>
    </xf>
    <xf numFmtId="168" fontId="3" fillId="0" borderId="13" xfId="7" applyNumberFormat="1" applyFont="1" applyBorder="1" applyAlignment="1">
      <alignment vertical="center"/>
    </xf>
    <xf numFmtId="4" fontId="3" fillId="7" borderId="13" xfId="3" applyNumberFormat="1" applyFont="1" applyFill="1" applyBorder="1" applyAlignment="1">
      <alignment vertical="center"/>
    </xf>
    <xf numFmtId="4" fontId="3" fillId="7" borderId="11" xfId="3" applyNumberFormat="1" applyFont="1" applyFill="1" applyBorder="1" applyAlignment="1">
      <alignment vertical="center"/>
    </xf>
    <xf numFmtId="4" fontId="174" fillId="7" borderId="18" xfId="3" applyNumberFormat="1" applyFont="1" applyFill="1" applyBorder="1" applyAlignment="1">
      <alignment vertical="center"/>
    </xf>
    <xf numFmtId="4" fontId="3" fillId="7" borderId="10" xfId="3" applyNumberFormat="1" applyFont="1" applyFill="1" applyBorder="1" applyAlignment="1">
      <alignment vertical="center"/>
    </xf>
    <xf numFmtId="4" fontId="3" fillId="7" borderId="18" xfId="3" applyNumberFormat="1" applyFont="1" applyFill="1" applyBorder="1" applyAlignment="1">
      <alignment vertical="center"/>
    </xf>
    <xf numFmtId="4" fontId="3" fillId="0" borderId="0" xfId="3" applyNumberFormat="1" applyFont="1" applyFill="1" applyBorder="1" applyAlignment="1">
      <alignment vertical="center"/>
    </xf>
    <xf numFmtId="4" fontId="3" fillId="0" borderId="17" xfId="7" applyNumberFormat="1" applyFont="1" applyBorder="1" applyAlignment="1">
      <alignment vertical="center"/>
    </xf>
    <xf numFmtId="4" fontId="3" fillId="0" borderId="26" xfId="7" applyNumberFormat="1" applyFont="1" applyBorder="1" applyAlignment="1">
      <alignment vertical="center"/>
    </xf>
    <xf numFmtId="4" fontId="3" fillId="0" borderId="13" xfId="7" applyNumberFormat="1" applyFont="1" applyBorder="1" applyAlignment="1">
      <alignment vertical="center"/>
    </xf>
    <xf numFmtId="4" fontId="3" fillId="0" borderId="11" xfId="7" applyNumberFormat="1" applyFont="1" applyBorder="1" applyAlignment="1">
      <alignment vertical="center"/>
    </xf>
    <xf numFmtId="0" fontId="4" fillId="0" borderId="2" xfId="3" applyFont="1" applyFill="1" applyBorder="1" applyAlignment="1">
      <alignment horizontal="left" vertical="center"/>
    </xf>
    <xf numFmtId="167" fontId="4" fillId="7" borderId="24" xfId="6" applyNumberFormat="1" applyFont="1" applyFill="1" applyBorder="1" applyAlignment="1">
      <alignment vertical="center"/>
    </xf>
    <xf numFmtId="167" fontId="4" fillId="7" borderId="23" xfId="6" applyNumberFormat="1" applyFont="1" applyFill="1" applyBorder="1" applyAlignment="1">
      <alignment vertical="center"/>
    </xf>
    <xf numFmtId="167" fontId="10" fillId="7" borderId="30" xfId="6" applyNumberFormat="1" applyFont="1" applyFill="1" applyBorder="1" applyAlignment="1">
      <alignment vertical="center"/>
    </xf>
    <xf numFmtId="167" fontId="4" fillId="7" borderId="31" xfId="6" applyNumberFormat="1" applyFont="1" applyFill="1" applyBorder="1" applyAlignment="1">
      <alignment vertical="center"/>
    </xf>
    <xf numFmtId="167" fontId="4" fillId="7" borderId="30" xfId="6" applyNumberFormat="1" applyFont="1" applyFill="1" applyBorder="1" applyAlignment="1">
      <alignment vertical="center"/>
    </xf>
    <xf numFmtId="9" fontId="4" fillId="0" borderId="19" xfId="8" applyFont="1" applyFill="1" applyBorder="1" applyAlignment="1">
      <alignment vertical="center"/>
    </xf>
    <xf numFmtId="167" fontId="4" fillId="0" borderId="29" xfId="8" applyNumberFormat="1" applyFont="1" applyBorder="1" applyAlignment="1">
      <alignment vertical="center"/>
    </xf>
    <xf numFmtId="167" fontId="4" fillId="0" borderId="24" xfId="8" applyNumberFormat="1" applyFont="1" applyBorder="1" applyAlignment="1">
      <alignment vertical="center"/>
    </xf>
    <xf numFmtId="167" fontId="4" fillId="0" borderId="23" xfId="8" applyNumberFormat="1" applyFont="1" applyBorder="1" applyAlignment="1">
      <alignment vertical="center"/>
    </xf>
    <xf numFmtId="167" fontId="4" fillId="0" borderId="20" xfId="6" applyNumberFormat="1" applyFont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4" fillId="7" borderId="0" xfId="3" applyFont="1" applyFill="1" applyBorder="1" applyAlignment="1">
      <alignment horizontal="left" vertical="center"/>
    </xf>
    <xf numFmtId="0" fontId="10" fillId="7" borderId="0" xfId="3" applyFont="1" applyFill="1" applyBorder="1" applyAlignment="1">
      <alignment horizontal="left" vertical="center"/>
    </xf>
    <xf numFmtId="167" fontId="4" fillId="7" borderId="0" xfId="5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6" fillId="0" borderId="0" xfId="3" applyFont="1" applyBorder="1" applyAlignment="1">
      <alignment vertical="center"/>
    </xf>
    <xf numFmtId="0" fontId="175" fillId="0" borderId="0" xfId="3" applyFont="1" applyBorder="1" applyAlignment="1">
      <alignment vertical="center"/>
    </xf>
    <xf numFmtId="167" fontId="4" fillId="0" borderId="0" xfId="14" applyNumberFormat="1" applyFont="1" applyFill="1" applyAlignment="1">
      <alignment vertical="center"/>
    </xf>
    <xf numFmtId="0" fontId="4" fillId="0" borderId="0" xfId="7" applyFont="1" applyBorder="1" applyAlignment="1">
      <alignment vertical="center"/>
    </xf>
    <xf numFmtId="0" fontId="10" fillId="0" borderId="0" xfId="7" applyFont="1" applyBorder="1" applyAlignment="1">
      <alignment vertical="center"/>
    </xf>
    <xf numFmtId="10" fontId="4" fillId="0" borderId="0" xfId="5" applyNumberFormat="1" applyFont="1" applyFill="1" applyBorder="1" applyAlignment="1">
      <alignment horizontal="left" vertical="center"/>
    </xf>
    <xf numFmtId="0" fontId="10" fillId="0" borderId="0" xfId="3" applyFont="1" applyAlignment="1">
      <alignment vertical="center"/>
    </xf>
    <xf numFmtId="0" fontId="196" fillId="0" borderId="0" xfId="2" applyFont="1" applyAlignment="1">
      <alignment horizontal="right" vertical="center"/>
    </xf>
    <xf numFmtId="0" fontId="4" fillId="0" borderId="0" xfId="1283" applyFont="1" applyBorder="1" applyAlignment="1">
      <alignment vertical="center"/>
    </xf>
    <xf numFmtId="0" fontId="5" fillId="0" borderId="0" xfId="1290" applyFont="1" applyAlignment="1">
      <alignment vertical="center"/>
    </xf>
    <xf numFmtId="0" fontId="4" fillId="0" borderId="0" xfId="1283" applyFont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8" xfId="3" applyFont="1" applyBorder="1" applyAlignment="1">
      <alignment vertical="center"/>
    </xf>
    <xf numFmtId="0" fontId="4" fillId="0" borderId="17" xfId="3" applyFont="1" applyBorder="1" applyAlignment="1">
      <alignment vertical="center"/>
    </xf>
    <xf numFmtId="3" fontId="4" fillId="0" borderId="8" xfId="3" applyNumberFormat="1" applyFont="1" applyBorder="1" applyAlignment="1">
      <alignment vertical="center"/>
    </xf>
    <xf numFmtId="3" fontId="4" fillId="0" borderId="9" xfId="3" applyNumberFormat="1" applyFont="1" applyBorder="1" applyAlignment="1">
      <alignment vertical="center"/>
    </xf>
    <xf numFmtId="170" fontId="4" fillId="0" borderId="0" xfId="1289" applyNumberFormat="1" applyFont="1" applyAlignment="1">
      <alignment vertical="center"/>
    </xf>
    <xf numFmtId="0" fontId="4" fillId="0" borderId="17" xfId="3" applyFont="1" applyFill="1" applyBorder="1" applyAlignment="1">
      <alignment vertical="center"/>
    </xf>
    <xf numFmtId="3" fontId="4" fillId="0" borderId="17" xfId="3" applyNumberFormat="1" applyFont="1" applyFill="1" applyBorder="1" applyAlignment="1">
      <alignment vertical="center"/>
    </xf>
    <xf numFmtId="3" fontId="4" fillId="0" borderId="12" xfId="3" applyNumberFormat="1" applyFont="1" applyFill="1" applyBorder="1" applyAlignment="1">
      <alignment vertical="center"/>
    </xf>
    <xf numFmtId="3" fontId="4" fillId="7" borderId="11" xfId="3" applyNumberFormat="1" applyFont="1" applyFill="1" applyBorder="1" applyAlignment="1">
      <alignment vertical="center"/>
    </xf>
    <xf numFmtId="3" fontId="177" fillId="0" borderId="11" xfId="3" applyNumberFormat="1" applyFont="1" applyFill="1" applyBorder="1" applyAlignment="1">
      <alignment vertical="center"/>
    </xf>
    <xf numFmtId="3" fontId="4" fillId="7" borderId="12" xfId="3" applyNumberFormat="1" applyFont="1" applyFill="1" applyBorder="1" applyAlignment="1">
      <alignment vertical="center"/>
    </xf>
    <xf numFmtId="3" fontId="4" fillId="0" borderId="12" xfId="3" applyNumberFormat="1" applyFont="1" applyBorder="1" applyAlignment="1">
      <alignment vertical="center"/>
    </xf>
    <xf numFmtId="0" fontId="4" fillId="7" borderId="17" xfId="3" applyFont="1" applyFill="1" applyBorder="1" applyAlignment="1">
      <alignment vertical="center"/>
    </xf>
    <xf numFmtId="3" fontId="4" fillId="7" borderId="17" xfId="3" applyNumberFormat="1" applyFont="1" applyFill="1" applyBorder="1" applyAlignment="1">
      <alignment vertical="center"/>
    </xf>
    <xf numFmtId="3" fontId="4" fillId="0" borderId="17" xfId="3" applyNumberFormat="1" applyFont="1" applyBorder="1" applyAlignment="1">
      <alignment vertical="center"/>
    </xf>
    <xf numFmtId="0" fontId="3" fillId="0" borderId="1" xfId="3" applyFont="1" applyBorder="1" applyAlignment="1">
      <alignment horizontal="left" vertical="center"/>
    </xf>
    <xf numFmtId="0" fontId="3" fillId="0" borderId="17" xfId="3" applyFont="1" applyBorder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3" fontId="3" fillId="0" borderId="8" xfId="3" applyNumberFormat="1" applyFont="1" applyBorder="1" applyAlignment="1">
      <alignment vertical="center"/>
    </xf>
    <xf numFmtId="3" fontId="3" fillId="0" borderId="16" xfId="3" applyNumberFormat="1" applyFont="1" applyBorder="1" applyAlignment="1">
      <alignment vertical="center"/>
    </xf>
    <xf numFmtId="3" fontId="3" fillId="0" borderId="9" xfId="3" applyNumberFormat="1" applyFont="1" applyBorder="1" applyAlignment="1">
      <alignment vertical="center"/>
    </xf>
    <xf numFmtId="3" fontId="3" fillId="0" borderId="28" xfId="3" applyNumberFormat="1" applyFont="1" applyBorder="1" applyAlignment="1">
      <alignment vertical="center"/>
    </xf>
    <xf numFmtId="0" fontId="4" fillId="0" borderId="17" xfId="3" applyFont="1" applyBorder="1" applyAlignment="1">
      <alignment horizontal="left" vertical="center"/>
    </xf>
    <xf numFmtId="167" fontId="4" fillId="0" borderId="19" xfId="3" applyNumberFormat="1" applyFont="1" applyFill="1" applyBorder="1" applyAlignment="1">
      <alignment vertical="center"/>
    </xf>
    <xf numFmtId="167" fontId="4" fillId="0" borderId="20" xfId="3" applyNumberFormat="1" applyFont="1" applyFill="1" applyBorder="1" applyAlignment="1">
      <alignment vertical="center"/>
    </xf>
    <xf numFmtId="0" fontId="215" fillId="0" borderId="0" xfId="1283" applyFont="1" applyFill="1" applyAlignment="1">
      <alignment vertical="center"/>
    </xf>
    <xf numFmtId="171" fontId="4" fillId="0" borderId="0" xfId="1289" applyFont="1" applyAlignment="1">
      <alignment vertical="center"/>
    </xf>
    <xf numFmtId="10" fontId="4" fillId="0" borderId="0" xfId="3" applyNumberFormat="1" applyFont="1" applyFill="1" applyAlignment="1">
      <alignment vertical="center"/>
    </xf>
    <xf numFmtId="0" fontId="215" fillId="0" borderId="0" xfId="1283" applyFont="1" applyFill="1" applyAlignment="1">
      <alignment horizontal="left" vertical="center"/>
    </xf>
    <xf numFmtId="3" fontId="4" fillId="7" borderId="14" xfId="0" applyNumberFormat="1" applyFont="1" applyFill="1" applyBorder="1" applyAlignment="1">
      <alignment vertical="center" shrinkToFit="1"/>
    </xf>
    <xf numFmtId="3" fontId="4" fillId="7" borderId="16" xfId="0" applyNumberFormat="1" applyFont="1" applyFill="1" applyBorder="1" applyAlignment="1">
      <alignment vertical="center" shrinkToFit="1"/>
    </xf>
    <xf numFmtId="3" fontId="177" fillId="7" borderId="16" xfId="0" applyNumberFormat="1" applyFont="1" applyFill="1" applyBorder="1" applyAlignment="1">
      <alignment vertical="center" shrinkToFit="1"/>
    </xf>
    <xf numFmtId="3" fontId="178" fillId="7" borderId="28" xfId="0" applyNumberFormat="1" applyFont="1" applyFill="1" applyBorder="1" applyAlignment="1">
      <alignment vertical="center" shrinkToFit="1"/>
    </xf>
    <xf numFmtId="3" fontId="177" fillId="7" borderId="14" xfId="0" applyNumberFormat="1" applyFont="1" applyFill="1" applyBorder="1" applyAlignment="1">
      <alignment vertical="center" shrinkToFit="1"/>
    </xf>
    <xf numFmtId="3" fontId="177" fillId="7" borderId="28" xfId="0" applyNumberFormat="1" applyFont="1" applyFill="1" applyBorder="1" applyAlignment="1">
      <alignment vertical="center" shrinkToFit="1"/>
    </xf>
    <xf numFmtId="3" fontId="4" fillId="7" borderId="0" xfId="0" applyNumberFormat="1" applyFont="1" applyFill="1" applyBorder="1" applyAlignment="1">
      <alignment vertical="center"/>
    </xf>
    <xf numFmtId="3" fontId="4" fillId="7" borderId="14" xfId="0" applyNumberFormat="1" applyFont="1" applyFill="1" applyBorder="1" applyAlignment="1">
      <alignment vertical="center"/>
    </xf>
    <xf numFmtId="3" fontId="4" fillId="7" borderId="16" xfId="0" applyNumberFormat="1" applyFont="1" applyFill="1" applyBorder="1" applyAlignment="1">
      <alignment vertical="center"/>
    </xf>
    <xf numFmtId="3" fontId="4" fillId="7" borderId="16" xfId="3" applyNumberFormat="1" applyFont="1" applyFill="1" applyBorder="1" applyAlignment="1">
      <alignment vertical="center"/>
    </xf>
    <xf numFmtId="3" fontId="4" fillId="7" borderId="28" xfId="3" applyNumberFormat="1" applyFont="1" applyFill="1" applyBorder="1" applyAlignment="1">
      <alignment vertical="center"/>
    </xf>
    <xf numFmtId="3" fontId="177" fillId="7" borderId="13" xfId="3" applyNumberFormat="1" applyFont="1" applyFill="1" applyBorder="1" applyAlignment="1">
      <alignment vertical="center" shrinkToFit="1"/>
    </xf>
    <xf numFmtId="3" fontId="177" fillId="7" borderId="11" xfId="3" applyNumberFormat="1" applyFont="1" applyFill="1" applyBorder="1" applyAlignment="1">
      <alignment vertical="center" shrinkToFit="1"/>
    </xf>
    <xf numFmtId="3" fontId="177" fillId="7" borderId="18" xfId="3" applyNumberFormat="1" applyFont="1" applyFill="1" applyBorder="1" applyAlignment="1">
      <alignment vertical="center" shrinkToFit="1"/>
    </xf>
    <xf numFmtId="3" fontId="4" fillId="7" borderId="13" xfId="0" applyNumberFormat="1" applyFont="1" applyFill="1" applyBorder="1" applyAlignment="1">
      <alignment vertical="center"/>
    </xf>
    <xf numFmtId="3" fontId="4" fillId="7" borderId="11" xfId="0" applyNumberFormat="1" applyFont="1" applyFill="1" applyBorder="1" applyAlignment="1">
      <alignment vertical="center"/>
    </xf>
    <xf numFmtId="3" fontId="4" fillId="7" borderId="18" xfId="3" applyNumberFormat="1" applyFont="1" applyFill="1" applyBorder="1" applyAlignment="1">
      <alignment vertical="center"/>
    </xf>
    <xf numFmtId="3" fontId="4" fillId="7" borderId="13" xfId="0" applyNumberFormat="1" applyFont="1" applyFill="1" applyBorder="1" applyAlignment="1">
      <alignment vertical="center" shrinkToFit="1"/>
    </xf>
    <xf numFmtId="3" fontId="4" fillId="7" borderId="11" xfId="0" applyNumberFormat="1" applyFont="1" applyFill="1" applyBorder="1" applyAlignment="1">
      <alignment vertical="center" shrinkToFit="1"/>
    </xf>
    <xf numFmtId="3" fontId="177" fillId="7" borderId="11" xfId="0" applyNumberFormat="1" applyFont="1" applyFill="1" applyBorder="1" applyAlignment="1">
      <alignment vertical="center" shrinkToFit="1"/>
    </xf>
    <xf numFmtId="3" fontId="178" fillId="7" borderId="18" xfId="0" applyNumberFormat="1" applyFont="1" applyFill="1" applyBorder="1" applyAlignment="1">
      <alignment vertical="center" shrinkToFit="1"/>
    </xf>
    <xf numFmtId="3" fontId="177" fillId="7" borderId="13" xfId="0" applyNumberFormat="1" applyFont="1" applyFill="1" applyBorder="1" applyAlignment="1">
      <alignment vertical="center" shrinkToFit="1"/>
    </xf>
    <xf numFmtId="3" fontId="177" fillId="7" borderId="18" xfId="0" applyNumberFormat="1" applyFont="1" applyFill="1" applyBorder="1" applyAlignment="1">
      <alignment vertical="center" shrinkToFit="1"/>
    </xf>
    <xf numFmtId="170" fontId="22" fillId="0" borderId="0" xfId="1" applyNumberFormat="1" applyFont="1" applyAlignment="1">
      <alignment vertical="center"/>
    </xf>
    <xf numFmtId="3" fontId="3" fillId="7" borderId="0" xfId="3" applyNumberFormat="1" applyFont="1" applyFill="1" applyBorder="1" applyAlignment="1">
      <alignment vertical="center"/>
    </xf>
    <xf numFmtId="3" fontId="3" fillId="7" borderId="13" xfId="3" applyNumberFormat="1" applyFont="1" applyFill="1" applyBorder="1" applyAlignment="1">
      <alignment vertical="center"/>
    </xf>
    <xf numFmtId="3" fontId="3" fillId="7" borderId="11" xfId="3" applyNumberFormat="1" applyFont="1" applyFill="1" applyBorder="1" applyAlignment="1">
      <alignment vertical="center"/>
    </xf>
    <xf numFmtId="168" fontId="3" fillId="7" borderId="18" xfId="3" applyNumberFormat="1" applyFont="1" applyFill="1" applyBorder="1" applyAlignment="1">
      <alignment vertical="center"/>
    </xf>
    <xf numFmtId="167" fontId="4" fillId="7" borderId="24" xfId="3" applyNumberFormat="1" applyFont="1" applyFill="1" applyBorder="1" applyAlignment="1">
      <alignment vertical="center" shrinkToFit="1"/>
    </xf>
    <xf numFmtId="167" fontId="4" fillId="7" borderId="23" xfId="3" applyNumberFormat="1" applyFont="1" applyFill="1" applyBorder="1" applyAlignment="1">
      <alignment vertical="center" shrinkToFit="1"/>
    </xf>
    <xf numFmtId="167" fontId="10" fillId="7" borderId="30" xfId="3" applyNumberFormat="1" applyFont="1" applyFill="1" applyBorder="1" applyAlignment="1">
      <alignment vertical="center" shrinkToFit="1"/>
    </xf>
    <xf numFmtId="167" fontId="4" fillId="7" borderId="30" xfId="3" applyNumberFormat="1" applyFont="1" applyFill="1" applyBorder="1" applyAlignment="1">
      <alignment vertical="center" shrinkToFit="1"/>
    </xf>
    <xf numFmtId="168" fontId="4" fillId="7" borderId="0" xfId="3" applyNumberFormat="1" applyFont="1" applyFill="1" applyBorder="1" applyAlignment="1">
      <alignment vertical="center"/>
    </xf>
    <xf numFmtId="167" fontId="4" fillId="7" borderId="24" xfId="3" applyNumberFormat="1" applyFont="1" applyFill="1" applyBorder="1" applyAlignment="1">
      <alignment vertical="center"/>
    </xf>
    <xf numFmtId="167" fontId="4" fillId="7" borderId="23" xfId="3" applyNumberFormat="1" applyFont="1" applyFill="1" applyBorder="1" applyAlignment="1">
      <alignment vertical="center"/>
    </xf>
    <xf numFmtId="167" fontId="4" fillId="7" borderId="30" xfId="3" applyNumberFormat="1" applyFont="1" applyFill="1" applyBorder="1" applyAlignment="1">
      <alignment vertical="center"/>
    </xf>
    <xf numFmtId="170" fontId="4" fillId="0" borderId="0" xfId="1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10" fillId="0" borderId="0" xfId="3" applyFont="1" applyBorder="1" applyAlignment="1">
      <alignment horizontal="left" vertical="center" shrinkToFit="1"/>
    </xf>
    <xf numFmtId="167" fontId="4" fillId="0" borderId="0" xfId="3" applyNumberFormat="1" applyFont="1" applyFill="1" applyBorder="1" applyAlignment="1">
      <alignment vertical="center" shrinkToFit="1"/>
    </xf>
    <xf numFmtId="3" fontId="4" fillId="7" borderId="14" xfId="3" applyNumberFormat="1" applyFont="1" applyFill="1" applyBorder="1" applyAlignment="1">
      <alignment vertical="center" shrinkToFit="1"/>
    </xf>
    <xf numFmtId="3" fontId="4" fillId="7" borderId="16" xfId="3" applyNumberFormat="1" applyFont="1" applyFill="1" applyBorder="1" applyAlignment="1">
      <alignment vertical="center" shrinkToFit="1"/>
    </xf>
    <xf numFmtId="3" fontId="177" fillId="7" borderId="16" xfId="3" applyNumberFormat="1" applyFont="1" applyFill="1" applyBorder="1" applyAlignment="1">
      <alignment vertical="center" shrinkToFit="1"/>
    </xf>
    <xf numFmtId="3" fontId="178" fillId="7" borderId="28" xfId="3" applyNumberFormat="1" applyFont="1" applyFill="1" applyBorder="1" applyAlignment="1">
      <alignment vertical="center" shrinkToFit="1"/>
    </xf>
    <xf numFmtId="3" fontId="177" fillId="7" borderId="14" xfId="3" applyNumberFormat="1" applyFont="1" applyFill="1" applyBorder="1" applyAlignment="1">
      <alignment vertical="center" shrinkToFit="1"/>
    </xf>
    <xf numFmtId="3" fontId="177" fillId="7" borderId="28" xfId="3" applyNumberFormat="1" applyFont="1" applyFill="1" applyBorder="1" applyAlignment="1">
      <alignment vertical="center" shrinkToFit="1"/>
    </xf>
    <xf numFmtId="3" fontId="4" fillId="7" borderId="14" xfId="3" applyNumberFormat="1" applyFont="1" applyFill="1" applyBorder="1" applyAlignment="1">
      <alignment vertical="center"/>
    </xf>
    <xf numFmtId="168" fontId="4" fillId="7" borderId="16" xfId="3" applyNumberFormat="1" applyFont="1" applyFill="1" applyBorder="1" applyAlignment="1">
      <alignment vertical="center"/>
    </xf>
    <xf numFmtId="168" fontId="4" fillId="7" borderId="9" xfId="3" applyNumberFormat="1" applyFont="1" applyFill="1" applyBorder="1" applyAlignment="1">
      <alignment vertical="center"/>
    </xf>
    <xf numFmtId="3" fontId="4" fillId="7" borderId="13" xfId="3" applyNumberFormat="1" applyFont="1" applyFill="1" applyBorder="1" applyAlignment="1">
      <alignment vertical="center" shrinkToFit="1"/>
    </xf>
    <xf numFmtId="3" fontId="4" fillId="7" borderId="11" xfId="3" applyNumberFormat="1" applyFont="1" applyFill="1" applyBorder="1" applyAlignment="1">
      <alignment vertical="center" shrinkToFit="1"/>
    </xf>
    <xf numFmtId="3" fontId="178" fillId="7" borderId="18" xfId="3" applyNumberFormat="1" applyFont="1" applyFill="1" applyBorder="1" applyAlignment="1">
      <alignment vertical="center" shrinkToFit="1"/>
    </xf>
    <xf numFmtId="3" fontId="4" fillId="7" borderId="13" xfId="3" applyNumberFormat="1" applyFont="1" applyFill="1" applyBorder="1" applyAlignment="1">
      <alignment vertical="center"/>
    </xf>
    <xf numFmtId="168" fontId="4" fillId="7" borderId="11" xfId="3" applyNumberFormat="1" applyFont="1" applyFill="1" applyBorder="1" applyAlignment="1">
      <alignment vertical="center"/>
    </xf>
    <xf numFmtId="168" fontId="4" fillId="7" borderId="12" xfId="3" applyNumberFormat="1" applyFont="1" applyFill="1" applyBorder="1" applyAlignment="1">
      <alignment vertical="center"/>
    </xf>
    <xf numFmtId="168" fontId="4" fillId="69" borderId="11" xfId="3" applyNumberFormat="1" applyFont="1" applyFill="1" applyBorder="1" applyAlignment="1">
      <alignment vertical="center"/>
    </xf>
    <xf numFmtId="168" fontId="4" fillId="69" borderId="12" xfId="3" applyNumberFormat="1" applyFont="1" applyFill="1" applyBorder="1" applyAlignment="1">
      <alignment vertical="center"/>
    </xf>
    <xf numFmtId="168" fontId="3" fillId="7" borderId="12" xfId="3" applyNumberFormat="1" applyFont="1" applyFill="1" applyBorder="1" applyAlignment="1">
      <alignment vertical="center"/>
    </xf>
    <xf numFmtId="167" fontId="4" fillId="0" borderId="0" xfId="3" applyNumberFormat="1" applyFont="1" applyBorder="1" applyAlignment="1">
      <alignment vertical="center" shrinkToFit="1"/>
    </xf>
    <xf numFmtId="167" fontId="10" fillId="0" borderId="0" xfId="3" applyNumberFormat="1" applyFont="1" applyBorder="1" applyAlignment="1">
      <alignment vertical="center" shrinkToFit="1"/>
    </xf>
    <xf numFmtId="3" fontId="3" fillId="7" borderId="24" xfId="3" applyNumberFormat="1" applyFont="1" applyFill="1" applyBorder="1" applyAlignment="1">
      <alignment vertical="center" shrinkToFit="1"/>
    </xf>
    <xf numFmtId="3" fontId="3" fillId="7" borderId="23" xfId="3" applyNumberFormat="1" applyFont="1" applyFill="1" applyBorder="1" applyAlignment="1">
      <alignment vertical="center" shrinkToFit="1"/>
    </xf>
    <xf numFmtId="3" fontId="174" fillId="7" borderId="30" xfId="3" applyNumberFormat="1" applyFont="1" applyFill="1" applyBorder="1" applyAlignment="1">
      <alignment vertical="center" shrinkToFit="1"/>
    </xf>
    <xf numFmtId="3" fontId="3" fillId="7" borderId="30" xfId="3" applyNumberFormat="1" applyFont="1" applyFill="1" applyBorder="1" applyAlignment="1">
      <alignment vertical="center" shrinkToFit="1"/>
    </xf>
    <xf numFmtId="0" fontId="10" fillId="0" borderId="0" xfId="3" applyFont="1" applyFill="1" applyBorder="1" applyAlignment="1">
      <alignment vertical="center" shrinkToFit="1"/>
    </xf>
    <xf numFmtId="168" fontId="4" fillId="0" borderId="0" xfId="3" applyNumberFormat="1" applyFont="1" applyFill="1" applyBorder="1" applyAlignment="1">
      <alignment vertical="center" shrinkToFit="1"/>
    </xf>
    <xf numFmtId="3" fontId="177" fillId="7" borderId="3" xfId="7" applyNumberFormat="1" applyFont="1" applyFill="1" applyBorder="1" applyAlignment="1">
      <alignment vertical="center" shrinkToFit="1"/>
    </xf>
    <xf numFmtId="3" fontId="177" fillId="7" borderId="6" xfId="7" applyNumberFormat="1" applyFont="1" applyFill="1" applyBorder="1" applyAlignment="1">
      <alignment vertical="center" shrinkToFit="1"/>
    </xf>
    <xf numFmtId="3" fontId="178" fillId="7" borderId="21" xfId="7" applyNumberFormat="1" applyFont="1" applyFill="1" applyBorder="1" applyAlignment="1">
      <alignment vertical="center" shrinkToFit="1"/>
    </xf>
    <xf numFmtId="3" fontId="177" fillId="7" borderId="21" xfId="7" applyNumberFormat="1" applyFont="1" applyFill="1" applyBorder="1" applyAlignment="1">
      <alignment vertical="center" shrinkToFit="1"/>
    </xf>
    <xf numFmtId="0" fontId="4" fillId="0" borderId="0" xfId="3" applyFont="1" applyBorder="1" applyAlignment="1">
      <alignment vertical="center" shrinkToFit="1"/>
    </xf>
    <xf numFmtId="0" fontId="10" fillId="0" borderId="0" xfId="3" applyFont="1" applyBorder="1" applyAlignment="1">
      <alignment vertical="center" shrinkToFit="1"/>
    </xf>
    <xf numFmtId="168" fontId="4" fillId="0" borderId="0" xfId="3" applyNumberFormat="1" applyFont="1" applyBorder="1" applyAlignment="1">
      <alignment vertical="center" shrinkToFit="1"/>
    </xf>
    <xf numFmtId="168" fontId="4" fillId="4" borderId="8" xfId="7" applyNumberFormat="1" applyFont="1" applyFill="1" applyBorder="1" applyAlignment="1">
      <alignment vertical="center" shrinkToFit="1"/>
    </xf>
    <xf numFmtId="168" fontId="4" fillId="4" borderId="16" xfId="7" applyNumberFormat="1" applyFont="1" applyFill="1" applyBorder="1" applyAlignment="1">
      <alignment vertical="center" shrinkToFit="1"/>
    </xf>
    <xf numFmtId="168" fontId="10" fillId="4" borderId="28" xfId="7" applyNumberFormat="1" applyFont="1" applyFill="1" applyBorder="1" applyAlignment="1">
      <alignment vertical="center" shrinkToFit="1"/>
    </xf>
    <xf numFmtId="215" fontId="177" fillId="0" borderId="14" xfId="1" applyNumberFormat="1" applyFont="1" applyFill="1" applyBorder="1" applyAlignment="1">
      <alignment vertical="center"/>
    </xf>
    <xf numFmtId="215" fontId="177" fillId="0" borderId="16" xfId="1" applyNumberFormat="1" applyFont="1" applyFill="1" applyBorder="1" applyAlignment="1">
      <alignment vertical="center"/>
    </xf>
    <xf numFmtId="215" fontId="177" fillId="0" borderId="9" xfId="1" applyNumberFormat="1" applyFont="1" applyFill="1" applyBorder="1" applyAlignment="1">
      <alignment vertical="center"/>
    </xf>
    <xf numFmtId="3" fontId="10" fillId="4" borderId="18" xfId="3" applyNumberFormat="1" applyFont="1" applyFill="1" applyBorder="1" applyAlignment="1">
      <alignment vertical="center" shrinkToFit="1"/>
    </xf>
    <xf numFmtId="215" fontId="177" fillId="0" borderId="13" xfId="1" applyNumberFormat="1" applyFont="1" applyFill="1" applyBorder="1" applyAlignment="1">
      <alignment vertical="center"/>
    </xf>
    <xf numFmtId="215" fontId="177" fillId="0" borderId="11" xfId="1" applyNumberFormat="1" applyFont="1" applyFill="1" applyBorder="1" applyAlignment="1">
      <alignment vertical="center"/>
    </xf>
    <xf numFmtId="215" fontId="177" fillId="0" borderId="12" xfId="1" applyNumberFormat="1" applyFont="1" applyFill="1" applyBorder="1" applyAlignment="1">
      <alignment vertical="center"/>
    </xf>
    <xf numFmtId="215" fontId="177" fillId="0" borderId="23" xfId="1" applyNumberFormat="1" applyFont="1" applyFill="1" applyBorder="1" applyAlignment="1">
      <alignment vertical="center"/>
    </xf>
    <xf numFmtId="215" fontId="177" fillId="0" borderId="20" xfId="1" applyNumberFormat="1" applyFont="1" applyFill="1" applyBorder="1" applyAlignment="1">
      <alignment vertical="center"/>
    </xf>
    <xf numFmtId="168" fontId="4" fillId="4" borderId="28" xfId="7" applyNumberFormat="1" applyFont="1" applyFill="1" applyBorder="1" applyAlignment="1">
      <alignment vertical="center" shrinkToFit="1"/>
    </xf>
    <xf numFmtId="168" fontId="4" fillId="69" borderId="8" xfId="7" applyNumberFormat="1" applyFont="1" applyFill="1" applyBorder="1" applyAlignment="1">
      <alignment vertical="center" shrinkToFit="1"/>
    </xf>
    <xf numFmtId="168" fontId="4" fillId="69" borderId="16" xfId="7" applyNumberFormat="1" applyFont="1" applyFill="1" applyBorder="1" applyAlignment="1">
      <alignment vertical="center" shrinkToFit="1"/>
    </xf>
    <xf numFmtId="168" fontId="4" fillId="69" borderId="28" xfId="7" applyNumberFormat="1" applyFont="1" applyFill="1" applyBorder="1" applyAlignment="1">
      <alignment vertical="center" shrinkToFit="1"/>
    </xf>
    <xf numFmtId="3" fontId="4" fillId="4" borderId="18" xfId="3" applyNumberFormat="1" applyFont="1" applyFill="1" applyBorder="1" applyAlignment="1">
      <alignment vertical="center" shrinkToFit="1"/>
    </xf>
    <xf numFmtId="3" fontId="4" fillId="69" borderId="13" xfId="3" applyNumberFormat="1" applyFont="1" applyFill="1" applyBorder="1" applyAlignment="1">
      <alignment vertical="center" shrinkToFit="1"/>
    </xf>
    <xf numFmtId="3" fontId="4" fillId="69" borderId="11" xfId="3" applyNumberFormat="1" applyFont="1" applyFill="1" applyBorder="1" applyAlignment="1">
      <alignment vertical="center" shrinkToFit="1"/>
    </xf>
    <xf numFmtId="3" fontId="4" fillId="69" borderId="18" xfId="3" applyNumberFormat="1" applyFont="1" applyFill="1" applyBorder="1" applyAlignment="1">
      <alignment vertical="center" shrinkToFit="1"/>
    </xf>
    <xf numFmtId="0" fontId="16" fillId="0" borderId="0" xfId="3" applyFont="1" applyFill="1" applyBorder="1" applyAlignment="1">
      <alignment vertical="center" shrinkToFit="1"/>
    </xf>
    <xf numFmtId="0" fontId="175" fillId="0" borderId="0" xfId="3" applyFont="1" applyFill="1" applyBorder="1" applyAlignment="1">
      <alignment vertical="center" shrinkToFit="1"/>
    </xf>
    <xf numFmtId="168" fontId="4" fillId="0" borderId="0" xfId="7" applyNumberFormat="1" applyFont="1" applyFill="1" applyBorder="1" applyAlignment="1">
      <alignment vertical="center" shrinkToFit="1"/>
    </xf>
    <xf numFmtId="3" fontId="4" fillId="7" borderId="24" xfId="3" applyNumberFormat="1" applyFont="1" applyFill="1" applyBorder="1" applyAlignment="1">
      <alignment vertical="center" shrinkToFit="1"/>
    </xf>
    <xf numFmtId="3" fontId="4" fillId="7" borderId="23" xfId="3" applyNumberFormat="1" applyFont="1" applyFill="1" applyBorder="1" applyAlignment="1">
      <alignment vertical="center" shrinkToFit="1"/>
    </xf>
    <xf numFmtId="3" fontId="10" fillId="7" borderId="30" xfId="3" applyNumberFormat="1" applyFont="1" applyFill="1" applyBorder="1" applyAlignment="1">
      <alignment vertical="center" shrinkToFit="1"/>
    </xf>
    <xf numFmtId="3" fontId="4" fillId="7" borderId="30" xfId="3" applyNumberFormat="1" applyFont="1" applyFill="1" applyBorder="1" applyAlignment="1">
      <alignment vertical="center" shrinkToFit="1"/>
    </xf>
    <xf numFmtId="3" fontId="4" fillId="7" borderId="24" xfId="3" applyNumberFormat="1" applyFont="1" applyFill="1" applyBorder="1" applyAlignment="1">
      <alignment vertical="center"/>
    </xf>
    <xf numFmtId="3" fontId="4" fillId="7" borderId="23" xfId="3" applyNumberFormat="1" applyFont="1" applyFill="1" applyBorder="1" applyAlignment="1">
      <alignment vertical="center"/>
    </xf>
    <xf numFmtId="168" fontId="4" fillId="7" borderId="23" xfId="3" applyNumberFormat="1" applyFont="1" applyFill="1" applyBorder="1" applyAlignment="1">
      <alignment vertical="center"/>
    </xf>
    <xf numFmtId="168" fontId="4" fillId="7" borderId="20" xfId="3" applyNumberFormat="1" applyFont="1" applyFill="1" applyBorder="1" applyAlignment="1">
      <alignment vertical="center"/>
    </xf>
    <xf numFmtId="10" fontId="4" fillId="0" borderId="14" xfId="6" applyNumberFormat="1" applyFont="1" applyFill="1" applyBorder="1" applyAlignment="1">
      <alignment vertical="center" shrinkToFit="1"/>
    </xf>
    <xf numFmtId="10" fontId="4" fillId="0" borderId="16" xfId="6" applyNumberFormat="1" applyFont="1" applyFill="1" applyBorder="1" applyAlignment="1">
      <alignment vertical="center" shrinkToFit="1"/>
    </xf>
    <xf numFmtId="10" fontId="10" fillId="0" borderId="28" xfId="6" applyNumberFormat="1" applyFont="1" applyFill="1" applyBorder="1" applyAlignment="1">
      <alignment vertical="center" shrinkToFit="1"/>
    </xf>
    <xf numFmtId="10" fontId="4" fillId="0" borderId="28" xfId="6" applyNumberFormat="1" applyFont="1" applyFill="1" applyBorder="1" applyAlignment="1">
      <alignment vertical="center" shrinkToFit="1"/>
    </xf>
    <xf numFmtId="169" fontId="4" fillId="0" borderId="13" xfId="6" applyNumberFormat="1" applyFont="1" applyFill="1" applyBorder="1" applyAlignment="1">
      <alignment vertical="center" shrinkToFit="1"/>
    </xf>
    <xf numFmtId="169" fontId="4" fillId="0" borderId="11" xfId="6" applyNumberFormat="1" applyFont="1" applyFill="1" applyBorder="1" applyAlignment="1">
      <alignment vertical="center" shrinkToFit="1"/>
    </xf>
    <xf numFmtId="169" fontId="10" fillId="0" borderId="18" xfId="6" applyNumberFormat="1" applyFont="1" applyFill="1" applyBorder="1" applyAlignment="1">
      <alignment vertical="center" shrinkToFit="1"/>
    </xf>
    <xf numFmtId="169" fontId="4" fillId="0" borderId="18" xfId="6" applyNumberFormat="1" applyFont="1" applyFill="1" applyBorder="1" applyAlignment="1">
      <alignment vertical="center" shrinkToFit="1"/>
    </xf>
    <xf numFmtId="167" fontId="4" fillId="0" borderId="13" xfId="6" applyNumberFormat="1" applyFont="1" applyFill="1" applyBorder="1" applyAlignment="1">
      <alignment vertical="center"/>
    </xf>
    <xf numFmtId="167" fontId="4" fillId="0" borderId="11" xfId="6" applyNumberFormat="1" applyFont="1" applyBorder="1" applyAlignment="1">
      <alignment vertical="center"/>
    </xf>
    <xf numFmtId="167" fontId="10" fillId="0" borderId="18" xfId="6" applyNumberFormat="1" applyFont="1" applyBorder="1" applyAlignment="1">
      <alignment vertical="center"/>
    </xf>
    <xf numFmtId="167" fontId="4" fillId="0" borderId="18" xfId="6" applyNumberFormat="1" applyFont="1" applyBorder="1" applyAlignment="1">
      <alignment vertical="center"/>
    </xf>
    <xf numFmtId="168" fontId="3" fillId="0" borderId="13" xfId="3" applyNumberFormat="1" applyFont="1" applyBorder="1" applyAlignment="1">
      <alignment vertical="center"/>
    </xf>
    <xf numFmtId="168" fontId="174" fillId="0" borderId="18" xfId="3" applyNumberFormat="1" applyFont="1" applyBorder="1" applyAlignment="1">
      <alignment vertical="center"/>
    </xf>
    <xf numFmtId="4" fontId="3" fillId="0" borderId="13" xfId="3" applyNumberFormat="1" applyFont="1" applyBorder="1" applyAlignment="1">
      <alignment vertical="center"/>
    </xf>
    <xf numFmtId="4" fontId="3" fillId="0" borderId="11" xfId="3" applyNumberFormat="1" applyFont="1" applyBorder="1" applyAlignment="1">
      <alignment vertical="center"/>
    </xf>
    <xf numFmtId="4" fontId="174" fillId="0" borderId="18" xfId="3" applyNumberFormat="1" applyFont="1" applyBorder="1" applyAlignment="1">
      <alignment vertical="center"/>
    </xf>
    <xf numFmtId="4" fontId="3" fillId="0" borderId="18" xfId="3" applyNumberFormat="1" applyFont="1" applyBorder="1" applyAlignment="1">
      <alignment vertical="center"/>
    </xf>
    <xf numFmtId="167" fontId="4" fillId="0" borderId="24" xfId="6" applyNumberFormat="1" applyFont="1" applyFill="1" applyBorder="1" applyAlignment="1">
      <alignment vertical="center"/>
    </xf>
    <xf numFmtId="167" fontId="4" fillId="0" borderId="23" xfId="6" applyNumberFormat="1" applyFont="1" applyBorder="1" applyAlignment="1">
      <alignment vertical="center"/>
    </xf>
    <xf numFmtId="167" fontId="10" fillId="0" borderId="30" xfId="6" applyNumberFormat="1" applyFont="1" applyBorder="1" applyAlignment="1">
      <alignment vertical="center"/>
    </xf>
    <xf numFmtId="167" fontId="4" fillId="0" borderId="30" xfId="6" applyNumberFormat="1" applyFont="1" applyBorder="1" applyAlignment="1">
      <alignment vertical="center"/>
    </xf>
    <xf numFmtId="0" fontId="11" fillId="7" borderId="0" xfId="2" applyFont="1" applyFill="1" applyAlignment="1">
      <alignment vertical="center"/>
    </xf>
    <xf numFmtId="3" fontId="177" fillId="7" borderId="16" xfId="0" applyNumberFormat="1" applyFont="1" applyFill="1" applyBorder="1" applyAlignment="1">
      <alignment vertical="center"/>
    </xf>
    <xf numFmtId="3" fontId="178" fillId="7" borderId="28" xfId="0" applyNumberFormat="1" applyFont="1" applyFill="1" applyBorder="1" applyAlignment="1">
      <alignment vertical="center"/>
    </xf>
    <xf numFmtId="3" fontId="177" fillId="7" borderId="14" xfId="0" applyNumberFormat="1" applyFont="1" applyFill="1" applyBorder="1" applyAlignment="1">
      <alignment vertical="center"/>
    </xf>
    <xf numFmtId="3" fontId="177" fillId="7" borderId="28" xfId="0" applyNumberFormat="1" applyFont="1" applyFill="1" applyBorder="1" applyAlignment="1">
      <alignment vertical="center"/>
    </xf>
    <xf numFmtId="0" fontId="4" fillId="7" borderId="0" xfId="2" applyFont="1" applyFill="1" applyAlignment="1">
      <alignment vertical="center"/>
    </xf>
    <xf numFmtId="3" fontId="177" fillId="4" borderId="11" xfId="3" applyNumberFormat="1" applyFont="1" applyFill="1" applyBorder="1" applyAlignment="1">
      <alignment vertical="center"/>
    </xf>
    <xf numFmtId="3" fontId="178" fillId="4" borderId="18" xfId="3" applyNumberFormat="1" applyFont="1" applyFill="1" applyBorder="1" applyAlignment="1">
      <alignment vertical="center"/>
    </xf>
    <xf numFmtId="3" fontId="177" fillId="7" borderId="13" xfId="3" applyNumberFormat="1" applyFont="1" applyFill="1" applyBorder="1" applyAlignment="1">
      <alignment vertical="center"/>
    </xf>
    <xf numFmtId="3" fontId="177" fillId="7" borderId="11" xfId="3" applyNumberFormat="1" applyFont="1" applyFill="1" applyBorder="1" applyAlignment="1">
      <alignment vertical="center"/>
    </xf>
    <xf numFmtId="3" fontId="177" fillId="7" borderId="18" xfId="3" applyNumberFormat="1" applyFont="1" applyFill="1" applyBorder="1" applyAlignment="1">
      <alignment vertical="center"/>
    </xf>
    <xf numFmtId="3" fontId="177" fillId="7" borderId="11" xfId="0" applyNumberFormat="1" applyFont="1" applyFill="1" applyBorder="1" applyAlignment="1">
      <alignment vertical="center"/>
    </xf>
    <xf numFmtId="3" fontId="178" fillId="7" borderId="18" xfId="0" applyNumberFormat="1" applyFont="1" applyFill="1" applyBorder="1" applyAlignment="1">
      <alignment vertical="center"/>
    </xf>
    <xf numFmtId="3" fontId="177" fillId="7" borderId="13" xfId="0" applyNumberFormat="1" applyFont="1" applyFill="1" applyBorder="1" applyAlignment="1">
      <alignment vertical="center"/>
    </xf>
    <xf numFmtId="3" fontId="177" fillId="7" borderId="18" xfId="0" applyNumberFormat="1" applyFont="1" applyFill="1" applyBorder="1" applyAlignment="1">
      <alignment vertical="center"/>
    </xf>
    <xf numFmtId="0" fontId="3" fillId="7" borderId="25" xfId="3" applyFont="1" applyFill="1" applyBorder="1" applyAlignment="1">
      <alignment horizontal="left" vertical="center"/>
    </xf>
    <xf numFmtId="3" fontId="174" fillId="7" borderId="18" xfId="3" applyNumberFormat="1" applyFont="1" applyFill="1" applyBorder="1" applyAlignment="1">
      <alignment vertical="center"/>
    </xf>
    <xf numFmtId="3" fontId="3" fillId="7" borderId="18" xfId="3" applyNumberFormat="1" applyFont="1" applyFill="1" applyBorder="1" applyAlignment="1">
      <alignment vertical="center"/>
    </xf>
    <xf numFmtId="0" fontId="3" fillId="7" borderId="0" xfId="2" applyFont="1" applyFill="1" applyAlignment="1">
      <alignment vertical="center"/>
    </xf>
    <xf numFmtId="0" fontId="4" fillId="7" borderId="2" xfId="3" applyFont="1" applyFill="1" applyBorder="1" applyAlignment="1">
      <alignment horizontal="left" vertical="center"/>
    </xf>
    <xf numFmtId="167" fontId="10" fillId="7" borderId="30" xfId="3" applyNumberFormat="1" applyFont="1" applyFill="1" applyBorder="1" applyAlignment="1">
      <alignment vertical="center"/>
    </xf>
    <xf numFmtId="167" fontId="4" fillId="7" borderId="0" xfId="3" applyNumberFormat="1" applyFont="1" applyFill="1" applyBorder="1" applyAlignment="1">
      <alignment vertical="center"/>
    </xf>
    <xf numFmtId="3" fontId="4" fillId="4" borderId="28" xfId="3" applyNumberFormat="1" applyFont="1" applyFill="1" applyBorder="1" applyAlignment="1">
      <alignment vertical="center"/>
    </xf>
    <xf numFmtId="3" fontId="4" fillId="69" borderId="14" xfId="3" applyNumberFormat="1" applyFont="1" applyFill="1" applyBorder="1" applyAlignment="1">
      <alignment vertical="center"/>
    </xf>
    <xf numFmtId="3" fontId="4" fillId="69" borderId="16" xfId="3" applyNumberFormat="1" applyFont="1" applyFill="1" applyBorder="1" applyAlignment="1">
      <alignment vertical="center"/>
    </xf>
    <xf numFmtId="168" fontId="4" fillId="69" borderId="16" xfId="3" applyNumberFormat="1" applyFont="1" applyFill="1" applyBorder="1" applyAlignment="1">
      <alignment vertical="center"/>
    </xf>
    <xf numFmtId="168" fontId="4" fillId="69" borderId="9" xfId="3" applyNumberFormat="1" applyFont="1" applyFill="1" applyBorder="1" applyAlignment="1">
      <alignment vertical="center"/>
    </xf>
    <xf numFmtId="3" fontId="10" fillId="7" borderId="18" xfId="3" applyNumberFormat="1" applyFont="1" applyFill="1" applyBorder="1" applyAlignment="1">
      <alignment vertical="center"/>
    </xf>
    <xf numFmtId="3" fontId="4" fillId="7" borderId="0" xfId="2" applyNumberFormat="1" applyFont="1" applyFill="1" applyAlignment="1">
      <alignment vertical="center"/>
    </xf>
    <xf numFmtId="43" fontId="4" fillId="0" borderId="0" xfId="1" applyFont="1" applyBorder="1" applyAlignment="1">
      <alignment vertical="center"/>
    </xf>
    <xf numFmtId="0" fontId="4" fillId="7" borderId="1" xfId="2" applyFont="1" applyFill="1" applyBorder="1" applyAlignment="1">
      <alignment vertical="center"/>
    </xf>
    <xf numFmtId="3" fontId="10" fillId="7" borderId="28" xfId="3" applyNumberFormat="1" applyFont="1" applyFill="1" applyBorder="1" applyAlignment="1">
      <alignment vertical="center"/>
    </xf>
    <xf numFmtId="0" fontId="4" fillId="7" borderId="25" xfId="2" applyFont="1" applyFill="1" applyBorder="1" applyAlignment="1">
      <alignment vertical="center"/>
    </xf>
    <xf numFmtId="0" fontId="4" fillId="7" borderId="2" xfId="2" applyFont="1" applyFill="1" applyBorder="1" applyAlignment="1">
      <alignment vertical="center"/>
    </xf>
    <xf numFmtId="167" fontId="4" fillId="7" borderId="20" xfId="6" applyNumberFormat="1" applyFont="1" applyFill="1" applyBorder="1" applyAlignment="1">
      <alignment vertical="center"/>
    </xf>
    <xf numFmtId="0" fontId="10" fillId="7" borderId="0" xfId="3" applyFont="1" applyFill="1" applyBorder="1" applyAlignment="1">
      <alignment vertical="center"/>
    </xf>
    <xf numFmtId="167" fontId="4" fillId="7" borderId="0" xfId="6" applyNumberFormat="1" applyFont="1" applyFill="1" applyBorder="1" applyAlignment="1">
      <alignment vertical="center"/>
    </xf>
    <xf numFmtId="0" fontId="16" fillId="7" borderId="0" xfId="2" applyFont="1" applyFill="1" applyAlignment="1">
      <alignment vertical="center"/>
    </xf>
    <xf numFmtId="0" fontId="4" fillId="7" borderId="22" xfId="2" applyFont="1" applyFill="1" applyBorder="1" applyAlignment="1">
      <alignment horizontal="left" vertical="center"/>
    </xf>
    <xf numFmtId="3" fontId="4" fillId="7" borderId="3" xfId="7" applyNumberFormat="1" applyFont="1" applyFill="1" applyBorder="1" applyAlignment="1">
      <alignment vertical="center"/>
    </xf>
    <xf numFmtId="3" fontId="4" fillId="7" borderId="6" xfId="7" applyNumberFormat="1" applyFont="1" applyFill="1" applyBorder="1" applyAlignment="1">
      <alignment vertical="center"/>
    </xf>
    <xf numFmtId="3" fontId="10" fillId="7" borderId="21" xfId="7" applyNumberFormat="1" applyFont="1" applyFill="1" applyBorder="1" applyAlignment="1">
      <alignment vertical="center"/>
    </xf>
    <xf numFmtId="3" fontId="4" fillId="7" borderId="21" xfId="7" applyNumberFormat="1" applyFont="1" applyFill="1" applyBorder="1" applyAlignment="1">
      <alignment vertical="center"/>
    </xf>
    <xf numFmtId="0" fontId="5" fillId="7" borderId="0" xfId="9" applyFont="1" applyFill="1" applyAlignment="1">
      <alignment vertical="center"/>
    </xf>
    <xf numFmtId="168" fontId="4" fillId="7" borderId="3" xfId="7" applyNumberFormat="1" applyFont="1" applyFill="1" applyBorder="1" applyAlignment="1">
      <alignment vertical="center"/>
    </xf>
    <xf numFmtId="168" fontId="4" fillId="7" borderId="6" xfId="7" applyNumberFormat="1" applyFont="1" applyFill="1" applyBorder="1" applyAlignment="1">
      <alignment vertical="center"/>
    </xf>
    <xf numFmtId="3" fontId="4" fillId="4" borderId="8" xfId="7" applyNumberFormat="1" applyFont="1" applyFill="1" applyBorder="1" applyAlignment="1">
      <alignment vertical="center" shrinkToFit="1"/>
    </xf>
    <xf numFmtId="3" fontId="4" fillId="4" borderId="16" xfId="7" applyNumberFormat="1" applyFont="1" applyFill="1" applyBorder="1" applyAlignment="1">
      <alignment vertical="center" shrinkToFit="1"/>
    </xf>
    <xf numFmtId="3" fontId="10" fillId="4" borderId="28" xfId="7" applyNumberFormat="1" applyFont="1" applyFill="1" applyBorder="1" applyAlignment="1">
      <alignment vertical="center" shrinkToFit="1"/>
    </xf>
    <xf numFmtId="212" fontId="4" fillId="4" borderId="13" xfId="3" applyNumberFormat="1" applyFont="1" applyFill="1" applyBorder="1" applyAlignment="1">
      <alignment vertical="center" shrinkToFit="1"/>
    </xf>
    <xf numFmtId="212" fontId="4" fillId="4" borderId="11" xfId="3" applyNumberFormat="1" applyFont="1" applyFill="1" applyBorder="1" applyAlignment="1">
      <alignment vertical="center" shrinkToFit="1"/>
    </xf>
    <xf numFmtId="212" fontId="10" fillId="4" borderId="18" xfId="3" applyNumberFormat="1" applyFont="1" applyFill="1" applyBorder="1" applyAlignment="1">
      <alignment vertical="center" shrinkToFit="1"/>
    </xf>
    <xf numFmtId="3" fontId="4" fillId="4" borderId="24" xfId="3" applyNumberFormat="1" applyFont="1" applyFill="1" applyBorder="1" applyAlignment="1">
      <alignment vertical="center" shrinkToFit="1"/>
    </xf>
    <xf numFmtId="3" fontId="4" fillId="4" borderId="23" xfId="3" applyNumberFormat="1" applyFont="1" applyFill="1" applyBorder="1" applyAlignment="1">
      <alignment vertical="center" shrinkToFit="1"/>
    </xf>
    <xf numFmtId="3" fontId="10" fillId="4" borderId="30" xfId="3" applyNumberFormat="1" applyFont="1" applyFill="1" applyBorder="1" applyAlignment="1">
      <alignment vertical="center" shrinkToFit="1"/>
    </xf>
    <xf numFmtId="3" fontId="4" fillId="4" borderId="28" xfId="7" applyNumberFormat="1" applyFont="1" applyFill="1" applyBorder="1" applyAlignment="1">
      <alignment vertical="center" shrinkToFit="1"/>
    </xf>
    <xf numFmtId="3" fontId="4" fillId="69" borderId="8" xfId="7" applyNumberFormat="1" applyFont="1" applyFill="1" applyBorder="1" applyAlignment="1">
      <alignment vertical="center" shrinkToFit="1"/>
    </xf>
    <xf numFmtId="3" fontId="4" fillId="69" borderId="16" xfId="7" applyNumberFormat="1" applyFont="1" applyFill="1" applyBorder="1" applyAlignment="1">
      <alignment vertical="center" shrinkToFit="1"/>
    </xf>
    <xf numFmtId="3" fontId="4" fillId="69" borderId="28" xfId="7" applyNumberFormat="1" applyFont="1" applyFill="1" applyBorder="1" applyAlignment="1">
      <alignment vertical="center" shrinkToFit="1"/>
    </xf>
    <xf numFmtId="212" fontId="4" fillId="4" borderId="18" xfId="3" applyNumberFormat="1" applyFont="1" applyFill="1" applyBorder="1" applyAlignment="1">
      <alignment vertical="center" shrinkToFit="1"/>
    </xf>
    <xf numFmtId="212" fontId="4" fillId="69" borderId="13" xfId="3" applyNumberFormat="1" applyFont="1" applyFill="1" applyBorder="1" applyAlignment="1">
      <alignment vertical="center" shrinkToFit="1"/>
    </xf>
    <xf numFmtId="212" fontId="4" fillId="69" borderId="11" xfId="3" applyNumberFormat="1" applyFont="1" applyFill="1" applyBorder="1" applyAlignment="1">
      <alignment vertical="center" shrinkToFit="1"/>
    </xf>
    <xf numFmtId="212" fontId="4" fillId="69" borderId="18" xfId="3" applyNumberFormat="1" applyFont="1" applyFill="1" applyBorder="1" applyAlignment="1">
      <alignment vertical="center" shrinkToFit="1"/>
    </xf>
    <xf numFmtId="3" fontId="4" fillId="4" borderId="30" xfId="3" applyNumberFormat="1" applyFont="1" applyFill="1" applyBorder="1" applyAlignment="1">
      <alignment vertical="center" shrinkToFit="1"/>
    </xf>
    <xf numFmtId="3" fontId="4" fillId="69" borderId="24" xfId="3" applyNumberFormat="1" applyFont="1" applyFill="1" applyBorder="1" applyAlignment="1">
      <alignment vertical="center" shrinkToFit="1"/>
    </xf>
    <xf numFmtId="3" fontId="4" fillId="69" borderId="23" xfId="3" applyNumberFormat="1" applyFont="1" applyFill="1" applyBorder="1" applyAlignment="1">
      <alignment vertical="center" shrinkToFit="1"/>
    </xf>
    <xf numFmtId="3" fontId="4" fillId="69" borderId="30" xfId="3" applyNumberFormat="1" applyFont="1" applyFill="1" applyBorder="1" applyAlignment="1">
      <alignment vertical="center" shrinkToFit="1"/>
    </xf>
    <xf numFmtId="168" fontId="10" fillId="0" borderId="0" xfId="7" applyNumberFormat="1" applyFont="1" applyFill="1" applyBorder="1" applyAlignment="1">
      <alignment vertical="center"/>
    </xf>
    <xf numFmtId="3" fontId="174" fillId="0" borderId="30" xfId="3" applyNumberFormat="1" applyFont="1" applyFill="1" applyBorder="1" applyAlignment="1">
      <alignment vertical="center"/>
    </xf>
    <xf numFmtId="3" fontId="3" fillId="0" borderId="30" xfId="3" applyNumberFormat="1" applyFont="1" applyFill="1" applyBorder="1" applyAlignment="1">
      <alignment vertical="center"/>
    </xf>
    <xf numFmtId="10" fontId="4" fillId="4" borderId="14" xfId="6" applyNumberFormat="1" applyFont="1" applyFill="1" applyBorder="1" applyAlignment="1">
      <alignment vertical="center"/>
    </xf>
    <xf numFmtId="10" fontId="4" fillId="4" borderId="16" xfId="6" applyNumberFormat="1" applyFont="1" applyFill="1" applyBorder="1" applyAlignment="1">
      <alignment vertical="center"/>
    </xf>
    <xf numFmtId="10" fontId="10" fillId="4" borderId="28" xfId="6" applyNumberFormat="1" applyFont="1" applyFill="1" applyBorder="1" applyAlignment="1">
      <alignment vertical="center"/>
    </xf>
    <xf numFmtId="10" fontId="4" fillId="4" borderId="28" xfId="6" applyNumberFormat="1" applyFont="1" applyFill="1" applyBorder="1" applyAlignment="1">
      <alignment vertical="center"/>
    </xf>
    <xf numFmtId="10" fontId="4" fillId="69" borderId="14" xfId="6" applyNumberFormat="1" applyFont="1" applyFill="1" applyBorder="1" applyAlignment="1">
      <alignment vertical="center"/>
    </xf>
    <xf numFmtId="10" fontId="4" fillId="69" borderId="16" xfId="6" applyNumberFormat="1" applyFont="1" applyFill="1" applyBorder="1" applyAlignment="1">
      <alignment vertical="center"/>
    </xf>
    <xf numFmtId="10" fontId="4" fillId="69" borderId="28" xfId="6" applyNumberFormat="1" applyFont="1" applyFill="1" applyBorder="1" applyAlignment="1">
      <alignment vertical="center"/>
    </xf>
    <xf numFmtId="169" fontId="4" fillId="4" borderId="13" xfId="6" applyNumberFormat="1" applyFont="1" applyFill="1" applyBorder="1" applyAlignment="1">
      <alignment vertical="center"/>
    </xf>
    <xf numFmtId="169" fontId="4" fillId="4" borderId="11" xfId="6" applyNumberFormat="1" applyFont="1" applyFill="1" applyBorder="1" applyAlignment="1">
      <alignment vertical="center"/>
    </xf>
    <xf numFmtId="169" fontId="10" fillId="4" borderId="18" xfId="6" applyNumberFormat="1" applyFont="1" applyFill="1" applyBorder="1" applyAlignment="1">
      <alignment vertical="center"/>
    </xf>
    <xf numFmtId="169" fontId="4" fillId="4" borderId="18" xfId="6" applyNumberFormat="1" applyFont="1" applyFill="1" applyBorder="1" applyAlignment="1">
      <alignment vertical="center"/>
    </xf>
    <xf numFmtId="169" fontId="4" fillId="69" borderId="13" xfId="6" applyNumberFormat="1" applyFont="1" applyFill="1" applyBorder="1" applyAlignment="1">
      <alignment vertical="center"/>
    </xf>
    <xf numFmtId="169" fontId="4" fillId="69" borderId="11" xfId="6" applyNumberFormat="1" applyFont="1" applyFill="1" applyBorder="1" applyAlignment="1">
      <alignment vertical="center"/>
    </xf>
    <xf numFmtId="169" fontId="4" fillId="69" borderId="18" xfId="6" applyNumberFormat="1" applyFont="1" applyFill="1" applyBorder="1" applyAlignment="1">
      <alignment vertical="center"/>
    </xf>
    <xf numFmtId="3" fontId="174" fillId="0" borderId="18" xfId="3" applyNumberFormat="1" applyFont="1" applyFill="1" applyBorder="1" applyAlignment="1">
      <alignment vertical="center"/>
    </xf>
    <xf numFmtId="3" fontId="3" fillId="0" borderId="18" xfId="3" applyNumberFormat="1" applyFont="1" applyFill="1" applyBorder="1" applyAlignment="1">
      <alignment vertical="center"/>
    </xf>
    <xf numFmtId="3" fontId="169" fillId="4" borderId="11" xfId="3" applyNumberFormat="1" applyFont="1" applyFill="1" applyBorder="1" applyAlignment="1">
      <alignment vertical="center" shrinkToFit="1"/>
    </xf>
    <xf numFmtId="3" fontId="176" fillId="4" borderId="18" xfId="3" applyNumberFormat="1" applyFont="1" applyFill="1" applyBorder="1" applyAlignment="1">
      <alignment vertical="center" shrinkToFit="1"/>
    </xf>
    <xf numFmtId="0" fontId="4" fillId="7" borderId="0" xfId="3" applyFont="1" applyFill="1" applyBorder="1" applyAlignment="1">
      <alignment horizontal="left" vertical="center" shrinkToFit="1"/>
    </xf>
    <xf numFmtId="0" fontId="10" fillId="7" borderId="0" xfId="3" applyFont="1" applyFill="1" applyBorder="1" applyAlignment="1">
      <alignment horizontal="left" vertical="center" shrinkToFit="1"/>
    </xf>
    <xf numFmtId="167" fontId="4" fillId="7" borderId="0" xfId="3" applyNumberFormat="1" applyFont="1" applyFill="1" applyBorder="1" applyAlignment="1">
      <alignment vertical="center" shrinkToFit="1"/>
    </xf>
    <xf numFmtId="3" fontId="4" fillId="4" borderId="14" xfId="3" applyNumberFormat="1" applyFont="1" applyFill="1" applyBorder="1" applyAlignment="1">
      <alignment vertical="center" shrinkToFit="1"/>
    </xf>
    <xf numFmtId="3" fontId="4" fillId="4" borderId="16" xfId="3" applyNumberFormat="1" applyFont="1" applyFill="1" applyBorder="1" applyAlignment="1">
      <alignment vertical="center" shrinkToFit="1"/>
    </xf>
    <xf numFmtId="3" fontId="10" fillId="4" borderId="28" xfId="3" applyNumberFormat="1" applyFont="1" applyFill="1" applyBorder="1" applyAlignment="1">
      <alignment vertical="center" shrinkToFit="1"/>
    </xf>
    <xf numFmtId="3" fontId="4" fillId="4" borderId="28" xfId="3" applyNumberFormat="1" applyFont="1" applyFill="1" applyBorder="1" applyAlignment="1">
      <alignment vertical="center" shrinkToFit="1"/>
    </xf>
    <xf numFmtId="3" fontId="4" fillId="7" borderId="3" xfId="7" applyNumberFormat="1" applyFont="1" applyFill="1" applyBorder="1" applyAlignment="1">
      <alignment vertical="center" shrinkToFit="1"/>
    </xf>
    <xf numFmtId="3" fontId="4" fillId="7" borderId="6" xfId="7" applyNumberFormat="1" applyFont="1" applyFill="1" applyBorder="1" applyAlignment="1">
      <alignment vertical="center" shrinkToFit="1"/>
    </xf>
    <xf numFmtId="215" fontId="177" fillId="7" borderId="14" xfId="3" applyNumberFormat="1" applyFont="1" applyFill="1" applyBorder="1" applyAlignment="1">
      <alignment vertical="center" shrinkToFit="1"/>
    </xf>
    <xf numFmtId="215" fontId="177" fillId="7" borderId="16" xfId="3" applyNumberFormat="1" applyFont="1" applyFill="1" applyBorder="1" applyAlignment="1">
      <alignment vertical="center" shrinkToFit="1"/>
    </xf>
    <xf numFmtId="215" fontId="177" fillId="7" borderId="28" xfId="3" applyNumberFormat="1" applyFont="1" applyFill="1" applyBorder="1" applyAlignment="1">
      <alignment vertical="center" shrinkToFit="1"/>
    </xf>
    <xf numFmtId="215" fontId="177" fillId="7" borderId="13" xfId="3" applyNumberFormat="1" applyFont="1" applyFill="1" applyBorder="1" applyAlignment="1">
      <alignment vertical="center" shrinkToFit="1"/>
    </xf>
    <xf numFmtId="215" fontId="177" fillId="7" borderId="11" xfId="3" applyNumberFormat="1" applyFont="1" applyFill="1" applyBorder="1" applyAlignment="1">
      <alignment vertical="center" shrinkToFit="1"/>
    </xf>
    <xf numFmtId="215" fontId="177" fillId="7" borderId="18" xfId="3" applyNumberFormat="1" applyFont="1" applyFill="1" applyBorder="1" applyAlignment="1">
      <alignment vertical="center" shrinkToFit="1"/>
    </xf>
    <xf numFmtId="167" fontId="4" fillId="0" borderId="23" xfId="14" applyNumberFormat="1" applyFont="1" applyFill="1" applyBorder="1" applyAlignment="1">
      <alignment vertical="center"/>
    </xf>
    <xf numFmtId="167" fontId="4" fillId="0" borderId="20" xfId="14" applyNumberFormat="1" applyFont="1" applyFill="1" applyBorder="1" applyAlignment="1">
      <alignment vertical="center"/>
    </xf>
    <xf numFmtId="167" fontId="4" fillId="0" borderId="19" xfId="14" applyNumberFormat="1" applyFont="1" applyFill="1" applyBorder="1" applyAlignment="1">
      <alignment vertical="center"/>
    </xf>
    <xf numFmtId="3" fontId="177" fillId="0" borderId="12" xfId="3" applyNumberFormat="1" applyFont="1" applyFill="1" applyBorder="1" applyAlignment="1">
      <alignment vertical="center"/>
    </xf>
    <xf numFmtId="3" fontId="177" fillId="7" borderId="17" xfId="3" applyNumberFormat="1" applyFont="1" applyFill="1" applyBorder="1" applyAlignment="1">
      <alignment horizontal="right" vertical="center"/>
    </xf>
    <xf numFmtId="3" fontId="177" fillId="7" borderId="12" xfId="3" applyNumberFormat="1" applyFont="1" applyFill="1" applyBorder="1" applyAlignment="1">
      <alignment vertical="center"/>
    </xf>
    <xf numFmtId="3" fontId="177" fillId="0" borderId="17" xfId="3" applyNumberFormat="1" applyFont="1" applyBorder="1" applyAlignment="1">
      <alignment horizontal="right" vertical="center"/>
    </xf>
    <xf numFmtId="3" fontId="177" fillId="0" borderId="11" xfId="3" applyNumberFormat="1" applyFont="1" applyBorder="1" applyAlignment="1">
      <alignment vertical="center"/>
    </xf>
    <xf numFmtId="3" fontId="177" fillId="0" borderId="12" xfId="3" applyNumberFormat="1" applyFont="1" applyBorder="1" applyAlignment="1">
      <alignment vertical="center"/>
    </xf>
    <xf numFmtId="213" fontId="154" fillId="0" borderId="17" xfId="3" applyNumberFormat="1" applyFont="1" applyFill="1" applyBorder="1" applyAlignment="1"/>
    <xf numFmtId="3" fontId="163" fillId="0" borderId="17" xfId="1281" applyNumberFormat="1" applyFont="1" applyFill="1" applyBorder="1" applyAlignment="1">
      <alignment horizontal="right"/>
    </xf>
    <xf numFmtId="213" fontId="154" fillId="0" borderId="0" xfId="3" applyNumberFormat="1" applyFont="1" applyFill="1" applyBorder="1" applyAlignment="1"/>
    <xf numFmtId="3" fontId="177" fillId="4" borderId="13" xfId="3" applyNumberFormat="1" applyFont="1" applyFill="1" applyBorder="1" applyAlignment="1">
      <alignment vertical="center" shrinkToFit="1"/>
    </xf>
    <xf numFmtId="3" fontId="177" fillId="0" borderId="17" xfId="3" applyNumberFormat="1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1" fontId="177" fillId="0" borderId="0" xfId="3" applyNumberFormat="1" applyFont="1" applyFill="1" applyBorder="1" applyAlignment="1">
      <alignment vertical="center"/>
    </xf>
    <xf numFmtId="1" fontId="177" fillId="0" borderId="0" xfId="3" applyNumberFormat="1" applyFont="1" applyFill="1" applyAlignment="1">
      <alignment vertical="center"/>
    </xf>
    <xf numFmtId="1" fontId="178" fillId="0" borderId="0" xfId="3" applyNumberFormat="1" applyFont="1" applyFill="1" applyAlignment="1">
      <alignment vertical="center"/>
    </xf>
    <xf numFmtId="213" fontId="4" fillId="0" borderId="13" xfId="6" applyNumberFormat="1" applyFont="1" applyFill="1" applyBorder="1" applyAlignment="1">
      <alignment vertical="center" shrinkToFit="1"/>
    </xf>
    <xf numFmtId="213" fontId="10" fillId="0" borderId="18" xfId="6" applyNumberFormat="1" applyFont="1" applyFill="1" applyBorder="1" applyAlignment="1">
      <alignment vertical="center" shrinkToFit="1"/>
    </xf>
    <xf numFmtId="213" fontId="4" fillId="0" borderId="11" xfId="6" applyNumberFormat="1" applyFont="1" applyFill="1" applyBorder="1" applyAlignment="1">
      <alignment vertical="center" shrinkToFit="1"/>
    </xf>
    <xf numFmtId="220" fontId="186" fillId="7" borderId="14" xfId="1" applyNumberFormat="1" applyFont="1" applyFill="1" applyBorder="1"/>
    <xf numFmtId="220" fontId="186" fillId="7" borderId="13" xfId="1" applyNumberFormat="1" applyFont="1" applyFill="1" applyBorder="1"/>
    <xf numFmtId="220" fontId="186" fillId="7" borderId="24" xfId="1" applyNumberFormat="1" applyFont="1" applyFill="1" applyBorder="1"/>
    <xf numFmtId="3" fontId="15" fillId="7" borderId="14" xfId="1283" applyNumberFormat="1" applyFont="1" applyFill="1" applyBorder="1"/>
    <xf numFmtId="10" fontId="4" fillId="7" borderId="14" xfId="6" applyNumberFormat="1" applyFont="1" applyFill="1" applyBorder="1" applyAlignment="1">
      <alignment horizontal="right" vertical="center" shrinkToFit="1"/>
    </xf>
    <xf numFmtId="10" fontId="177" fillId="7" borderId="13" xfId="14" applyNumberFormat="1" applyFont="1" applyFill="1" applyBorder="1" applyAlignment="1">
      <alignment vertical="center" shrinkToFit="1"/>
    </xf>
    <xf numFmtId="10" fontId="4" fillId="7" borderId="16" xfId="6" applyNumberFormat="1" applyFont="1" applyFill="1" applyBorder="1" applyAlignment="1">
      <alignment horizontal="right" vertical="center" shrinkToFit="1"/>
    </xf>
    <xf numFmtId="10" fontId="4" fillId="7" borderId="28" xfId="6" applyNumberFormat="1" applyFont="1" applyFill="1" applyBorder="1" applyAlignment="1">
      <alignment horizontal="right" vertical="center" shrinkToFit="1"/>
    </xf>
    <xf numFmtId="10" fontId="177" fillId="7" borderId="11" xfId="14" applyNumberFormat="1" applyFont="1" applyFill="1" applyBorder="1" applyAlignment="1">
      <alignment vertical="center" shrinkToFit="1"/>
    </xf>
    <xf numFmtId="10" fontId="177" fillId="7" borderId="18" xfId="14" applyNumberFormat="1" applyFont="1" applyFill="1" applyBorder="1" applyAlignment="1">
      <alignment vertical="center" shrinkToFit="1"/>
    </xf>
    <xf numFmtId="10" fontId="177" fillId="7" borderId="13" xfId="6" applyNumberFormat="1" applyFont="1" applyFill="1" applyBorder="1" applyAlignment="1">
      <alignment horizontal="right" vertical="center" shrinkToFit="1"/>
    </xf>
    <xf numFmtId="10" fontId="177" fillId="7" borderId="11" xfId="6" applyNumberFormat="1" applyFont="1" applyFill="1" applyBorder="1" applyAlignment="1">
      <alignment horizontal="right" vertical="center" shrinkToFit="1"/>
    </xf>
    <xf numFmtId="10" fontId="177" fillId="7" borderId="18" xfId="6" applyNumberFormat="1" applyFont="1" applyFill="1" applyBorder="1" applyAlignment="1">
      <alignment horizontal="right" vertical="center" shrinkToFit="1"/>
    </xf>
    <xf numFmtId="3" fontId="177" fillId="0" borderId="16" xfId="3" applyNumberFormat="1" applyFont="1" applyFill="1" applyBorder="1" applyAlignment="1">
      <alignment vertical="center" shrinkToFit="1"/>
    </xf>
    <xf numFmtId="3" fontId="178" fillId="0" borderId="28" xfId="3" applyNumberFormat="1" applyFont="1" applyFill="1" applyBorder="1" applyAlignment="1">
      <alignment vertical="center" shrinkToFit="1"/>
    </xf>
    <xf numFmtId="3" fontId="177" fillId="0" borderId="14" xfId="3" applyNumberFormat="1" applyFont="1" applyFill="1" applyBorder="1" applyAlignment="1">
      <alignment vertical="center" shrinkToFit="1"/>
    </xf>
    <xf numFmtId="3" fontId="177" fillId="0" borderId="28" xfId="3" applyNumberFormat="1" applyFont="1" applyFill="1" applyBorder="1" applyAlignment="1">
      <alignment vertical="center" shrinkToFit="1"/>
    </xf>
    <xf numFmtId="3" fontId="177" fillId="0" borderId="11" xfId="3" applyNumberFormat="1" applyFont="1" applyFill="1" applyBorder="1" applyAlignment="1">
      <alignment vertical="center" shrinkToFit="1"/>
    </xf>
    <xf numFmtId="3" fontId="178" fillId="0" borderId="18" xfId="3" applyNumberFormat="1" applyFont="1" applyFill="1" applyBorder="1" applyAlignment="1">
      <alignment vertical="center" shrinkToFit="1"/>
    </xf>
    <xf numFmtId="3" fontId="177" fillId="0" borderId="13" xfId="3" applyNumberFormat="1" applyFont="1" applyFill="1" applyBorder="1" applyAlignment="1">
      <alignment vertical="center" shrinkToFit="1"/>
    </xf>
    <xf numFmtId="3" fontId="177" fillId="0" borderId="18" xfId="3" applyNumberFormat="1" applyFont="1" applyFill="1" applyBorder="1" applyAlignment="1">
      <alignment vertical="center" shrinkToFit="1"/>
    </xf>
    <xf numFmtId="3" fontId="178" fillId="0" borderId="18" xfId="3" applyNumberFormat="1" applyFont="1" applyFill="1" applyBorder="1" applyAlignment="1">
      <alignment vertical="center"/>
    </xf>
    <xf numFmtId="3" fontId="177" fillId="0" borderId="13" xfId="3" applyNumberFormat="1" applyFont="1" applyFill="1" applyBorder="1" applyAlignment="1">
      <alignment vertical="center"/>
    </xf>
    <xf numFmtId="3" fontId="177" fillId="0" borderId="18" xfId="3" applyNumberFormat="1" applyFont="1" applyFill="1" applyBorder="1" applyAlignment="1">
      <alignment vertical="center"/>
    </xf>
    <xf numFmtId="4" fontId="3" fillId="7" borderId="11" xfId="3" applyNumberFormat="1" applyFont="1" applyFill="1" applyBorder="1" applyAlignment="1">
      <alignment vertical="center" shrinkToFit="1"/>
    </xf>
    <xf numFmtId="4" fontId="3" fillId="0" borderId="11" xfId="3" applyNumberFormat="1" applyFont="1" applyFill="1" applyBorder="1" applyAlignment="1">
      <alignment vertical="center" shrinkToFit="1"/>
    </xf>
    <xf numFmtId="0" fontId="4" fillId="82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3" fontId="4" fillId="0" borderId="63" xfId="7" applyNumberFormat="1" applyFont="1" applyFill="1" applyBorder="1" applyAlignment="1">
      <alignment vertical="center"/>
    </xf>
    <xf numFmtId="170" fontId="4" fillId="0" borderId="0" xfId="1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wrapText="1"/>
    </xf>
    <xf numFmtId="168" fontId="4" fillId="0" borderId="32" xfId="3" applyNumberFormat="1" applyFont="1" applyFill="1" applyBorder="1" applyAlignment="1">
      <alignment vertical="center"/>
    </xf>
    <xf numFmtId="168" fontId="4" fillId="0" borderId="27" xfId="3" applyNumberFormat="1" applyFont="1" applyFill="1" applyBorder="1" applyAlignment="1">
      <alignment vertical="center"/>
    </xf>
    <xf numFmtId="167" fontId="4" fillId="0" borderId="32" xfId="6" applyNumberFormat="1" applyFont="1" applyFill="1" applyBorder="1" applyAlignment="1">
      <alignment vertical="center"/>
    </xf>
    <xf numFmtId="167" fontId="4" fillId="0" borderId="27" xfId="6" applyNumberFormat="1" applyFont="1" applyFill="1" applyBorder="1" applyAlignment="1">
      <alignment vertical="center"/>
    </xf>
    <xf numFmtId="3" fontId="177" fillId="0" borderId="0" xfId="3" applyNumberFormat="1" applyFont="1" applyFill="1" applyBorder="1" applyAlignment="1">
      <alignment vertical="center" shrinkToFit="1"/>
    </xf>
    <xf numFmtId="3" fontId="3" fillId="0" borderId="0" xfId="3" applyNumberFormat="1" applyFont="1" applyFill="1" applyBorder="1" applyAlignment="1">
      <alignment vertical="center" shrinkToFit="1"/>
    </xf>
    <xf numFmtId="10" fontId="177" fillId="0" borderId="0" xfId="14" applyNumberFormat="1" applyFont="1" applyFill="1" applyBorder="1" applyAlignment="1">
      <alignment vertical="center" shrinkToFit="1"/>
    </xf>
    <xf numFmtId="10" fontId="177" fillId="0" borderId="0" xfId="6" applyNumberFormat="1" applyFont="1" applyFill="1" applyBorder="1" applyAlignment="1">
      <alignment horizontal="right" vertical="center" shrinkToFit="1"/>
    </xf>
    <xf numFmtId="167" fontId="177" fillId="0" borderId="0" xfId="6" applyNumberFormat="1" applyFont="1" applyFill="1" applyBorder="1" applyAlignment="1">
      <alignment horizontal="right" vertical="center" shrinkToFit="1"/>
    </xf>
    <xf numFmtId="3" fontId="4" fillId="0" borderId="0" xfId="2" applyNumberFormat="1" applyFont="1" applyFill="1" applyBorder="1" applyAlignment="1">
      <alignment vertical="center"/>
    </xf>
    <xf numFmtId="10" fontId="4" fillId="0" borderId="0" xfId="14" applyNumberFormat="1" applyFont="1" applyAlignment="1">
      <alignment vertical="center"/>
    </xf>
    <xf numFmtId="170" fontId="4" fillId="0" borderId="0" xfId="1" applyNumberFormat="1" applyFont="1" applyBorder="1" applyAlignment="1"/>
    <xf numFmtId="0" fontId="171" fillId="0" borderId="0" xfId="0" applyFont="1" applyFill="1" applyBorder="1" applyAlignment="1">
      <alignment horizontal="center" vertical="center" wrapText="1"/>
    </xf>
    <xf numFmtId="0" fontId="153" fillId="70" borderId="0" xfId="852" applyFont="1" applyFill="1" applyAlignment="1">
      <alignment horizontal="center" vertical="center"/>
    </xf>
    <xf numFmtId="0" fontId="156" fillId="72" borderId="0" xfId="852" applyFont="1" applyFill="1" applyAlignment="1">
      <alignment horizontal="center" vertical="center"/>
    </xf>
    <xf numFmtId="0" fontId="157" fillId="74" borderId="0" xfId="852" applyFont="1" applyFill="1" applyAlignment="1">
      <alignment horizontal="center" vertical="center"/>
    </xf>
    <xf numFmtId="0" fontId="158" fillId="75" borderId="0" xfId="852" applyFont="1" applyFill="1" applyAlignment="1">
      <alignment horizontal="center" vertical="center"/>
    </xf>
    <xf numFmtId="0" fontId="157" fillId="7" borderId="0" xfId="852" applyFont="1" applyFill="1" applyAlignment="1">
      <alignment horizontal="center" vertical="center"/>
    </xf>
    <xf numFmtId="0" fontId="160" fillId="76" borderId="22" xfId="85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59" fillId="6" borderId="3" xfId="1283" applyFont="1" applyFill="1" applyBorder="1" applyAlignment="1">
      <alignment horizontal="center" vertical="center"/>
    </xf>
    <xf numFmtId="0" fontId="159" fillId="6" borderId="4" xfId="1283" applyFont="1" applyFill="1" applyBorder="1" applyAlignment="1">
      <alignment horizontal="center" vertical="center"/>
    </xf>
    <xf numFmtId="0" fontId="159" fillId="6" borderId="5" xfId="1283" applyFont="1" applyFill="1" applyBorder="1" applyAlignment="1">
      <alignment horizontal="center" vertical="center"/>
    </xf>
    <xf numFmtId="0" fontId="158" fillId="9" borderId="0" xfId="852" applyFont="1" applyFill="1" applyAlignment="1">
      <alignment horizontal="center" vertical="center"/>
    </xf>
    <xf numFmtId="0" fontId="171" fillId="7" borderId="0" xfId="1284" applyFont="1" applyFill="1" applyAlignment="1" applyProtection="1">
      <alignment horizontal="center"/>
    </xf>
    <xf numFmtId="0" fontId="170" fillId="7" borderId="3" xfId="0" applyFont="1" applyFill="1" applyBorder="1" applyAlignment="1">
      <alignment horizontal="left"/>
    </xf>
    <xf numFmtId="0" fontId="170" fillId="7" borderId="5" xfId="0" applyFont="1" applyFill="1" applyBorder="1" applyAlignment="1">
      <alignment horizontal="left"/>
    </xf>
    <xf numFmtId="0" fontId="6" fillId="70" borderId="3" xfId="2" applyFont="1" applyFill="1" applyBorder="1" applyAlignment="1">
      <alignment horizontal="center" vertical="center"/>
    </xf>
    <xf numFmtId="0" fontId="6" fillId="70" borderId="4" xfId="2" applyFont="1" applyFill="1" applyBorder="1" applyAlignment="1">
      <alignment horizontal="center" vertical="center"/>
    </xf>
    <xf numFmtId="0" fontId="6" fillId="70" borderId="5" xfId="2" applyFont="1" applyFill="1" applyBorder="1" applyAlignment="1">
      <alignment horizontal="center"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4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5" fillId="7" borderId="0" xfId="1283" applyFont="1" applyFill="1" applyAlignment="1">
      <alignment horizontal="center"/>
    </xf>
    <xf numFmtId="0" fontId="15" fillId="2" borderId="3" xfId="1283" applyFont="1" applyFill="1" applyBorder="1" applyAlignment="1">
      <alignment horizontal="center"/>
    </xf>
    <xf numFmtId="0" fontId="15" fillId="2" borderId="4" xfId="1283" applyFont="1" applyFill="1" applyBorder="1" applyAlignment="1">
      <alignment horizontal="center"/>
    </xf>
    <xf numFmtId="0" fontId="15" fillId="2" borderId="5" xfId="1283" applyFont="1" applyFill="1" applyBorder="1" applyAlignment="1">
      <alignment horizontal="center"/>
    </xf>
    <xf numFmtId="0" fontId="15" fillId="3" borderId="3" xfId="1283" applyFont="1" applyFill="1" applyBorder="1" applyAlignment="1">
      <alignment horizontal="center" vertical="center" wrapText="1"/>
    </xf>
    <xf numFmtId="0" fontId="15" fillId="3" borderId="5" xfId="1283" applyFont="1" applyFill="1" applyBorder="1" applyAlignment="1">
      <alignment horizontal="center" vertical="center" wrapText="1"/>
    </xf>
    <xf numFmtId="3" fontId="3" fillId="7" borderId="0" xfId="1287" applyNumberFormat="1" applyFont="1" applyFill="1" applyAlignment="1">
      <alignment horizontal="center"/>
    </xf>
    <xf numFmtId="0" fontId="3" fillId="7" borderId="0" xfId="1287" applyFont="1" applyFill="1" applyAlignment="1">
      <alignment horizontal="center"/>
    </xf>
    <xf numFmtId="0" fontId="210" fillId="7" borderId="7" xfId="0" applyFont="1" applyFill="1" applyBorder="1" applyAlignment="1">
      <alignment horizontal="left" vertical="center"/>
    </xf>
    <xf numFmtId="0" fontId="210" fillId="7" borderId="63" xfId="0" applyFont="1" applyFill="1" applyBorder="1" applyAlignment="1">
      <alignment horizontal="left" vertical="center"/>
    </xf>
    <xf numFmtId="0" fontId="213" fillId="7" borderId="7" xfId="0" applyFont="1" applyFill="1" applyBorder="1" applyAlignment="1">
      <alignment horizontal="center" vertical="center"/>
    </xf>
    <xf numFmtId="0" fontId="213" fillId="7" borderId="6" xfId="0" applyFont="1" applyFill="1" applyBorder="1" applyAlignment="1">
      <alignment horizontal="center" vertical="center"/>
    </xf>
    <xf numFmtId="0" fontId="213" fillId="7" borderId="21" xfId="0" applyFont="1" applyFill="1" applyBorder="1" applyAlignment="1">
      <alignment horizontal="center" vertical="center"/>
    </xf>
    <xf numFmtId="0" fontId="206" fillId="7" borderId="17" xfId="0" applyFont="1" applyFill="1" applyBorder="1" applyAlignment="1">
      <alignment horizontal="center" vertical="center"/>
    </xf>
    <xf numFmtId="0" fontId="206" fillId="7" borderId="0" xfId="0" applyFont="1" applyFill="1" applyBorder="1" applyAlignment="1">
      <alignment horizontal="center" vertical="center"/>
    </xf>
    <xf numFmtId="0" fontId="206" fillId="7" borderId="26" xfId="0" applyFont="1" applyFill="1" applyBorder="1" applyAlignment="1">
      <alignment horizontal="center" vertical="center"/>
    </xf>
    <xf numFmtId="0" fontId="206" fillId="7" borderId="12" xfId="0" applyFont="1" applyFill="1" applyBorder="1" applyAlignment="1">
      <alignment horizontal="center" vertical="center"/>
    </xf>
    <xf numFmtId="0" fontId="210" fillId="7" borderId="7" xfId="0" applyFont="1" applyFill="1" applyBorder="1" applyAlignment="1">
      <alignment horizontal="center" vertical="center"/>
    </xf>
    <xf numFmtId="0" fontId="210" fillId="7" borderId="6" xfId="0" applyFont="1" applyFill="1" applyBorder="1" applyAlignment="1">
      <alignment horizontal="center" vertical="center"/>
    </xf>
    <xf numFmtId="3" fontId="171" fillId="7" borderId="6" xfId="0" applyNumberFormat="1" applyFont="1" applyFill="1" applyBorder="1" applyAlignment="1">
      <alignment horizontal="center" vertical="center"/>
    </xf>
    <xf numFmtId="0" fontId="171" fillId="7" borderId="21" xfId="0" applyFont="1" applyFill="1" applyBorder="1" applyAlignment="1">
      <alignment horizontal="center" vertical="center"/>
    </xf>
    <xf numFmtId="0" fontId="208" fillId="7" borderId="17" xfId="0" applyFont="1" applyFill="1" applyBorder="1" applyAlignment="1">
      <alignment horizontal="center" vertical="center"/>
    </xf>
    <xf numFmtId="0" fontId="208" fillId="7" borderId="0" xfId="0" applyFont="1" applyFill="1" applyBorder="1" applyAlignment="1">
      <alignment horizontal="center" vertical="center"/>
    </xf>
    <xf numFmtId="3" fontId="208" fillId="7" borderId="26" xfId="0" applyNumberFormat="1" applyFont="1" applyFill="1" applyBorder="1" applyAlignment="1">
      <alignment horizontal="center" vertical="center"/>
    </xf>
    <xf numFmtId="0" fontId="208" fillId="7" borderId="12" xfId="0" applyFont="1" applyFill="1" applyBorder="1" applyAlignment="1">
      <alignment horizontal="center" vertical="center"/>
    </xf>
    <xf numFmtId="0" fontId="210" fillId="4" borderId="5" xfId="0" applyFont="1" applyFill="1" applyBorder="1" applyAlignment="1">
      <alignment horizontal="center" vertical="center"/>
    </xf>
    <xf numFmtId="0" fontId="210" fillId="4" borderId="22" xfId="0" applyFont="1" applyFill="1" applyBorder="1" applyAlignment="1">
      <alignment horizontal="center" vertical="center"/>
    </xf>
    <xf numFmtId="0" fontId="206" fillId="4" borderId="22" xfId="0" applyFont="1" applyFill="1" applyBorder="1" applyAlignment="1">
      <alignment horizontal="center" vertical="center"/>
    </xf>
    <xf numFmtId="0" fontId="208" fillId="7" borderId="8" xfId="0" applyFont="1" applyFill="1" applyBorder="1" applyAlignment="1">
      <alignment horizontal="center" vertical="center"/>
    </xf>
    <xf numFmtId="0" fontId="208" fillId="7" borderId="32" xfId="0" applyFont="1" applyFill="1" applyBorder="1" applyAlignment="1">
      <alignment horizontal="center" vertical="center"/>
    </xf>
    <xf numFmtId="3" fontId="208" fillId="7" borderId="62" xfId="0" applyNumberFormat="1" applyFont="1" applyFill="1" applyBorder="1" applyAlignment="1">
      <alignment horizontal="center" vertical="center"/>
    </xf>
    <xf numFmtId="0" fontId="208" fillId="7" borderId="9" xfId="0" applyFont="1" applyFill="1" applyBorder="1" applyAlignment="1">
      <alignment horizontal="center" vertical="center"/>
    </xf>
    <xf numFmtId="0" fontId="210" fillId="4" borderId="14" xfId="0" applyFont="1" applyFill="1" applyBorder="1" applyAlignment="1">
      <alignment horizontal="center" vertical="center" wrapText="1"/>
    </xf>
    <xf numFmtId="0" fontId="210" fillId="4" borderId="24" xfId="0" applyFont="1" applyFill="1" applyBorder="1" applyAlignment="1">
      <alignment horizontal="center" vertical="center" wrapText="1"/>
    </xf>
    <xf numFmtId="0" fontId="210" fillId="4" borderId="62" xfId="0" applyFont="1" applyFill="1" applyBorder="1" applyAlignment="1">
      <alignment horizontal="center" vertical="center" wrapText="1"/>
    </xf>
    <xf numFmtId="0" fontId="210" fillId="4" borderId="29" xfId="0" applyFont="1" applyFill="1" applyBorder="1" applyAlignment="1">
      <alignment horizontal="center" vertical="center" wrapText="1"/>
    </xf>
    <xf numFmtId="0" fontId="210" fillId="4" borderId="16" xfId="0" applyFont="1" applyFill="1" applyBorder="1" applyAlignment="1">
      <alignment horizontal="center" vertical="center" wrapText="1"/>
    </xf>
    <xf numFmtId="0" fontId="210" fillId="4" borderId="23" xfId="0" applyFont="1" applyFill="1" applyBorder="1" applyAlignment="1">
      <alignment horizontal="center" vertical="center" wrapText="1"/>
    </xf>
    <xf numFmtId="0" fontId="210" fillId="4" borderId="28" xfId="0" applyFont="1" applyFill="1" applyBorder="1" applyAlignment="1">
      <alignment horizontal="center" vertical="center" wrapText="1"/>
    </xf>
    <xf numFmtId="0" fontId="210" fillId="4" borderId="13" xfId="0" applyFont="1" applyFill="1" applyBorder="1" applyAlignment="1">
      <alignment horizontal="center" vertical="center" wrapText="1"/>
    </xf>
    <xf numFmtId="0" fontId="210" fillId="4" borderId="26" xfId="0" applyFont="1" applyFill="1" applyBorder="1" applyAlignment="1">
      <alignment horizontal="center" vertical="center" wrapText="1"/>
    </xf>
    <xf numFmtId="0" fontId="210" fillId="4" borderId="3" xfId="0" applyFont="1" applyFill="1" applyBorder="1" applyAlignment="1">
      <alignment horizontal="center" vertical="center" wrapText="1"/>
    </xf>
    <xf numFmtId="0" fontId="210" fillId="4" borderId="5" xfId="0" applyFont="1" applyFill="1" applyBorder="1" applyAlignment="1">
      <alignment horizontal="center" vertical="center" wrapText="1"/>
    </xf>
    <xf numFmtId="0" fontId="210" fillId="4" borderId="4" xfId="0" applyFont="1" applyFill="1" applyBorder="1" applyAlignment="1">
      <alignment horizontal="center" vertical="center" wrapText="1"/>
    </xf>
    <xf numFmtId="0" fontId="210" fillId="4" borderId="22" xfId="0" applyFont="1" applyFill="1" applyBorder="1" applyAlignment="1">
      <alignment horizontal="center" vertical="center" wrapText="1"/>
    </xf>
    <xf numFmtId="0" fontId="210" fillId="4" borderId="3" xfId="0" applyFont="1" applyFill="1" applyBorder="1" applyAlignment="1">
      <alignment horizontal="center" vertical="center"/>
    </xf>
    <xf numFmtId="0" fontId="210" fillId="4" borderId="4" xfId="0" applyFont="1" applyFill="1" applyBorder="1" applyAlignment="1">
      <alignment horizontal="center" vertical="center"/>
    </xf>
  </cellXfs>
  <cellStyles count="1294">
    <cellStyle name="%_2DP_in" xfId="20" xr:uid="{00000000-0005-0000-0000-000000000000}"/>
    <cellStyle name="%_2DP_out" xfId="21" xr:uid="{00000000-0005-0000-0000-000001000000}"/>
    <cellStyle name="_example template 14" xfId="22" xr:uid="{00000000-0005-0000-0000-000002000000}"/>
    <cellStyle name="£'000" xfId="23" xr:uid="{00000000-0005-0000-0000-000003000000}"/>
    <cellStyle name="£k" xfId="24" xr:uid="{00000000-0005-0000-0000-000004000000}"/>
    <cellStyle name="0_DP_in" xfId="25" xr:uid="{00000000-0005-0000-0000-000005000000}"/>
    <cellStyle name="0_DP_out" xfId="26" xr:uid="{00000000-0005-0000-0000-000006000000}"/>
    <cellStyle name="1 antraštė" xfId="27" xr:uid="{00000000-0005-0000-0000-000007000000}"/>
    <cellStyle name="2 antraštė" xfId="28" xr:uid="{00000000-0005-0000-0000-000008000000}"/>
    <cellStyle name="2_DP_in" xfId="29" xr:uid="{00000000-0005-0000-0000-000009000000}"/>
    <cellStyle name="2_DP_out" xfId="30" xr:uid="{00000000-0005-0000-0000-00000A000000}"/>
    <cellStyle name="20 % - Aksentti1" xfId="31" xr:uid="{00000000-0005-0000-0000-00000B000000}"/>
    <cellStyle name="20 % - Aksentti1 2" xfId="32" xr:uid="{00000000-0005-0000-0000-00000C000000}"/>
    <cellStyle name="20 % - Aksentti1 2 2" xfId="856" xr:uid="{00000000-0005-0000-0000-00000D000000}"/>
    <cellStyle name="20 % - Aksentti1 3" xfId="855" xr:uid="{00000000-0005-0000-0000-00000E000000}"/>
    <cellStyle name="20 % - Aksentti2" xfId="33" xr:uid="{00000000-0005-0000-0000-00000F000000}"/>
    <cellStyle name="20 % - Aksentti2 2" xfId="34" xr:uid="{00000000-0005-0000-0000-000010000000}"/>
    <cellStyle name="20 % - Aksentti2 2 2" xfId="858" xr:uid="{00000000-0005-0000-0000-000011000000}"/>
    <cellStyle name="20 % - Aksentti2 3" xfId="857" xr:uid="{00000000-0005-0000-0000-000012000000}"/>
    <cellStyle name="20 % - Aksentti3" xfId="35" xr:uid="{00000000-0005-0000-0000-000013000000}"/>
    <cellStyle name="20 % - Aksentti3 2" xfId="36" xr:uid="{00000000-0005-0000-0000-000014000000}"/>
    <cellStyle name="20 % - Aksentti3 2 2" xfId="860" xr:uid="{00000000-0005-0000-0000-000015000000}"/>
    <cellStyle name="20 % - Aksentti3 3" xfId="859" xr:uid="{00000000-0005-0000-0000-000016000000}"/>
    <cellStyle name="20 % - Aksentti4" xfId="37" xr:uid="{00000000-0005-0000-0000-000017000000}"/>
    <cellStyle name="20 % - Aksentti4 2" xfId="38" xr:uid="{00000000-0005-0000-0000-000018000000}"/>
    <cellStyle name="20 % - Aksentti4 2 2" xfId="862" xr:uid="{00000000-0005-0000-0000-000019000000}"/>
    <cellStyle name="20 % - Aksentti4 3" xfId="861" xr:uid="{00000000-0005-0000-0000-00001A000000}"/>
    <cellStyle name="20 % - Aksentti5" xfId="39" xr:uid="{00000000-0005-0000-0000-00001B000000}"/>
    <cellStyle name="20 % - Aksentti5 2" xfId="40" xr:uid="{00000000-0005-0000-0000-00001C000000}"/>
    <cellStyle name="20 % - Aksentti5 2 2" xfId="864" xr:uid="{00000000-0005-0000-0000-00001D000000}"/>
    <cellStyle name="20 % - Aksentti5 3" xfId="863" xr:uid="{00000000-0005-0000-0000-00001E000000}"/>
    <cellStyle name="20 % - Aksentti6" xfId="41" xr:uid="{00000000-0005-0000-0000-00001F000000}"/>
    <cellStyle name="20 % - Aksentti6 2" xfId="42" xr:uid="{00000000-0005-0000-0000-000020000000}"/>
    <cellStyle name="20 % - Aksentti6 2 2" xfId="866" xr:uid="{00000000-0005-0000-0000-000021000000}"/>
    <cellStyle name="20 % - Aksentti6 3" xfId="865" xr:uid="{00000000-0005-0000-0000-000022000000}"/>
    <cellStyle name="20 % - Akzent1" xfId="43" xr:uid="{00000000-0005-0000-0000-000023000000}"/>
    <cellStyle name="20 % - Akzent2" xfId="44" xr:uid="{00000000-0005-0000-0000-000024000000}"/>
    <cellStyle name="20 % - Akzent3" xfId="45" xr:uid="{00000000-0005-0000-0000-000025000000}"/>
    <cellStyle name="20 % - Akzent4" xfId="46" xr:uid="{00000000-0005-0000-0000-000026000000}"/>
    <cellStyle name="20 % - Akzent5" xfId="47" xr:uid="{00000000-0005-0000-0000-000027000000}"/>
    <cellStyle name="20 % - Akzent6" xfId="48" xr:uid="{00000000-0005-0000-0000-000028000000}"/>
    <cellStyle name="20 % - Markeringsfarve1" xfId="49" xr:uid="{00000000-0005-0000-0000-000029000000}"/>
    <cellStyle name="20 % - Markeringsfarve1 2" xfId="867" xr:uid="{00000000-0005-0000-0000-00002A000000}"/>
    <cellStyle name="20 % - Markeringsfarve2" xfId="50" xr:uid="{00000000-0005-0000-0000-00002B000000}"/>
    <cellStyle name="20 % - Markeringsfarve2 2" xfId="868" xr:uid="{00000000-0005-0000-0000-00002C000000}"/>
    <cellStyle name="20 % - Markeringsfarve3" xfId="51" xr:uid="{00000000-0005-0000-0000-00002D000000}"/>
    <cellStyle name="20 % - Markeringsfarve3 2" xfId="869" xr:uid="{00000000-0005-0000-0000-00002E000000}"/>
    <cellStyle name="20 % - Markeringsfarve4" xfId="52" xr:uid="{00000000-0005-0000-0000-00002F000000}"/>
    <cellStyle name="20 % - Markeringsfarve4 2" xfId="870" xr:uid="{00000000-0005-0000-0000-000030000000}"/>
    <cellStyle name="20 % - Markeringsfarve5" xfId="53" xr:uid="{00000000-0005-0000-0000-000031000000}"/>
    <cellStyle name="20 % - Markeringsfarve5 2" xfId="871" xr:uid="{00000000-0005-0000-0000-000032000000}"/>
    <cellStyle name="20 % - Markeringsfarve6" xfId="54" xr:uid="{00000000-0005-0000-0000-000033000000}"/>
    <cellStyle name="20 % - Markeringsfarve6 2" xfId="872" xr:uid="{00000000-0005-0000-0000-000034000000}"/>
    <cellStyle name="20 % - Accent1" xfId="55" xr:uid="{00000000-0005-0000-0000-000035000000}"/>
    <cellStyle name="20 % - Accent1 2" xfId="56" xr:uid="{00000000-0005-0000-0000-000036000000}"/>
    <cellStyle name="20 % - Accent1 2 2" xfId="874" xr:uid="{00000000-0005-0000-0000-000037000000}"/>
    <cellStyle name="20 % - Accent1 3" xfId="873" xr:uid="{00000000-0005-0000-0000-000038000000}"/>
    <cellStyle name="20 % - Accent2" xfId="57" xr:uid="{00000000-0005-0000-0000-000039000000}"/>
    <cellStyle name="20 % - Accent2 2" xfId="58" xr:uid="{00000000-0005-0000-0000-00003A000000}"/>
    <cellStyle name="20 % - Accent2 2 2" xfId="876" xr:uid="{00000000-0005-0000-0000-00003B000000}"/>
    <cellStyle name="20 % - Accent2 3" xfId="875" xr:uid="{00000000-0005-0000-0000-00003C000000}"/>
    <cellStyle name="20 % - Accent3" xfId="59" xr:uid="{00000000-0005-0000-0000-00003D000000}"/>
    <cellStyle name="20 % - Accent3 2" xfId="60" xr:uid="{00000000-0005-0000-0000-00003E000000}"/>
    <cellStyle name="20 % - Accent3 2 2" xfId="878" xr:uid="{00000000-0005-0000-0000-00003F000000}"/>
    <cellStyle name="20 % - Accent3 3" xfId="877" xr:uid="{00000000-0005-0000-0000-000040000000}"/>
    <cellStyle name="20 % - Accent4" xfId="61" xr:uid="{00000000-0005-0000-0000-000041000000}"/>
    <cellStyle name="20 % - Accent4 2" xfId="62" xr:uid="{00000000-0005-0000-0000-000042000000}"/>
    <cellStyle name="20 % - Accent4 2 2" xfId="880" xr:uid="{00000000-0005-0000-0000-000043000000}"/>
    <cellStyle name="20 % - Accent4 3" xfId="879" xr:uid="{00000000-0005-0000-0000-000044000000}"/>
    <cellStyle name="20 % - Accent5" xfId="63" xr:uid="{00000000-0005-0000-0000-000045000000}"/>
    <cellStyle name="20 % - Accent5 2" xfId="64" xr:uid="{00000000-0005-0000-0000-000046000000}"/>
    <cellStyle name="20 % - Accent5 2 2" xfId="882" xr:uid="{00000000-0005-0000-0000-000047000000}"/>
    <cellStyle name="20 % - Accent5 3" xfId="881" xr:uid="{00000000-0005-0000-0000-000048000000}"/>
    <cellStyle name="20 % - Accent6" xfId="65" xr:uid="{00000000-0005-0000-0000-000049000000}"/>
    <cellStyle name="20 % - Accent6 2" xfId="66" xr:uid="{00000000-0005-0000-0000-00004A000000}"/>
    <cellStyle name="20 % - Accent6 2 2" xfId="884" xr:uid="{00000000-0005-0000-0000-00004B000000}"/>
    <cellStyle name="20 % - Accent6 3" xfId="883" xr:uid="{00000000-0005-0000-0000-00004C000000}"/>
    <cellStyle name="20% - 1. jelölőszín 2" xfId="1095" xr:uid="{00000000-0005-0000-0000-00004D000000}"/>
    <cellStyle name="20% - 2. jelölőszín 2" xfId="1096" xr:uid="{00000000-0005-0000-0000-00004E000000}"/>
    <cellStyle name="20% - 3. jelölőszín 2" xfId="1097" xr:uid="{00000000-0005-0000-0000-00004F000000}"/>
    <cellStyle name="20% - 4. jelölőszín 2" xfId="1098" xr:uid="{00000000-0005-0000-0000-000050000000}"/>
    <cellStyle name="20% - 5. jelölőszín 2" xfId="1099" xr:uid="{00000000-0005-0000-0000-000051000000}"/>
    <cellStyle name="20% - 6. jelölőszín 2" xfId="1100" xr:uid="{00000000-0005-0000-0000-000052000000}"/>
    <cellStyle name="20% - Accent1 2" xfId="67" xr:uid="{00000000-0005-0000-0000-000053000000}"/>
    <cellStyle name="20% - Accent1 2 2" xfId="885" xr:uid="{00000000-0005-0000-0000-000054000000}"/>
    <cellStyle name="20% - Accent2 2" xfId="68" xr:uid="{00000000-0005-0000-0000-000055000000}"/>
    <cellStyle name="20% - Accent2 2 2" xfId="886" xr:uid="{00000000-0005-0000-0000-000056000000}"/>
    <cellStyle name="20% - Accent3 2" xfId="69" xr:uid="{00000000-0005-0000-0000-000057000000}"/>
    <cellStyle name="20% - Accent3 2 2" xfId="887" xr:uid="{00000000-0005-0000-0000-000058000000}"/>
    <cellStyle name="20% - Accent4 2" xfId="70" xr:uid="{00000000-0005-0000-0000-000059000000}"/>
    <cellStyle name="20% - Accent4 2 2" xfId="888" xr:uid="{00000000-0005-0000-0000-00005A000000}"/>
    <cellStyle name="20% - Accent5 2" xfId="71" xr:uid="{00000000-0005-0000-0000-00005B000000}"/>
    <cellStyle name="20% - Accent5 2 2" xfId="889" xr:uid="{00000000-0005-0000-0000-00005C000000}"/>
    <cellStyle name="20% - Accent6 2" xfId="72" xr:uid="{00000000-0005-0000-0000-00005D000000}"/>
    <cellStyle name="20% - Accent6 2 2" xfId="890" xr:uid="{00000000-0005-0000-0000-00005E000000}"/>
    <cellStyle name="20% - Akzent1" xfId="73" xr:uid="{00000000-0005-0000-0000-00005F000000}"/>
    <cellStyle name="20% - Akzent2" xfId="74" xr:uid="{00000000-0005-0000-0000-000060000000}"/>
    <cellStyle name="20% - Akzent3" xfId="75" xr:uid="{00000000-0005-0000-0000-000061000000}"/>
    <cellStyle name="20% - Akzent4" xfId="76" xr:uid="{00000000-0005-0000-0000-000062000000}"/>
    <cellStyle name="20% - Akzent5" xfId="77" xr:uid="{00000000-0005-0000-0000-000063000000}"/>
    <cellStyle name="20% - Akzent6" xfId="78" xr:uid="{00000000-0005-0000-0000-000064000000}"/>
    <cellStyle name="20% - Dekorfärg1" xfId="79" xr:uid="{00000000-0005-0000-0000-000065000000}"/>
    <cellStyle name="20% - Dekorfärg1 2" xfId="891" xr:uid="{00000000-0005-0000-0000-000066000000}"/>
    <cellStyle name="20% - Dekorfärg2" xfId="80" xr:uid="{00000000-0005-0000-0000-000067000000}"/>
    <cellStyle name="20% - Dekorfärg2 2" xfId="892" xr:uid="{00000000-0005-0000-0000-000068000000}"/>
    <cellStyle name="20% - Dekorfärg3" xfId="81" xr:uid="{00000000-0005-0000-0000-000069000000}"/>
    <cellStyle name="20% - Dekorfärg3 2" xfId="893" xr:uid="{00000000-0005-0000-0000-00006A000000}"/>
    <cellStyle name="20% - Dekorfärg4" xfId="82" xr:uid="{00000000-0005-0000-0000-00006B000000}"/>
    <cellStyle name="20% - Dekorfärg4 2" xfId="894" xr:uid="{00000000-0005-0000-0000-00006C000000}"/>
    <cellStyle name="20% - Dekorfärg5" xfId="83" xr:uid="{00000000-0005-0000-0000-00006D000000}"/>
    <cellStyle name="20% - Dekorfärg5 2" xfId="895" xr:uid="{00000000-0005-0000-0000-00006E000000}"/>
    <cellStyle name="20% - Dekorfärg6" xfId="84" xr:uid="{00000000-0005-0000-0000-00006F000000}"/>
    <cellStyle name="20% - Dekorfärg6 2" xfId="896" xr:uid="{00000000-0005-0000-0000-000070000000}"/>
    <cellStyle name="20% - Énfasis1" xfId="85" xr:uid="{00000000-0005-0000-0000-000071000000}"/>
    <cellStyle name="20% - Énfasis1 2" xfId="897" xr:uid="{00000000-0005-0000-0000-000072000000}"/>
    <cellStyle name="20% - Énfasis2" xfId="86" xr:uid="{00000000-0005-0000-0000-000073000000}"/>
    <cellStyle name="20% - Énfasis2 2" xfId="898" xr:uid="{00000000-0005-0000-0000-000074000000}"/>
    <cellStyle name="20% - Énfasis3" xfId="87" xr:uid="{00000000-0005-0000-0000-000075000000}"/>
    <cellStyle name="20% - Énfasis3 2" xfId="899" xr:uid="{00000000-0005-0000-0000-000076000000}"/>
    <cellStyle name="20% - Énfasis4" xfId="88" xr:uid="{00000000-0005-0000-0000-000077000000}"/>
    <cellStyle name="20% - Énfasis4 2" xfId="900" xr:uid="{00000000-0005-0000-0000-000078000000}"/>
    <cellStyle name="20% - Énfasis5" xfId="89" xr:uid="{00000000-0005-0000-0000-000079000000}"/>
    <cellStyle name="20% - Énfasis5 2" xfId="901" xr:uid="{00000000-0005-0000-0000-00007A000000}"/>
    <cellStyle name="20% - Énfasis6" xfId="90" xr:uid="{00000000-0005-0000-0000-00007B000000}"/>
    <cellStyle name="20% - Énfasis6 2" xfId="902" xr:uid="{00000000-0005-0000-0000-00007C000000}"/>
    <cellStyle name="20% – paryškinimas 1" xfId="91" xr:uid="{00000000-0005-0000-0000-00007D000000}"/>
    <cellStyle name="20% – paryškinimas 1 2" xfId="903" xr:uid="{00000000-0005-0000-0000-00007E000000}"/>
    <cellStyle name="20% – paryškinimas 2" xfId="92" xr:uid="{00000000-0005-0000-0000-00007F000000}"/>
    <cellStyle name="20% – paryškinimas 2 2" xfId="904" xr:uid="{00000000-0005-0000-0000-000080000000}"/>
    <cellStyle name="20% – paryškinimas 3" xfId="93" xr:uid="{00000000-0005-0000-0000-000081000000}"/>
    <cellStyle name="20% – paryškinimas 3 2" xfId="905" xr:uid="{00000000-0005-0000-0000-000082000000}"/>
    <cellStyle name="20% – paryškinimas 4" xfId="94" xr:uid="{00000000-0005-0000-0000-000083000000}"/>
    <cellStyle name="20% – paryškinimas 4 2" xfId="906" xr:uid="{00000000-0005-0000-0000-000084000000}"/>
    <cellStyle name="20% – paryškinimas 5" xfId="95" xr:uid="{00000000-0005-0000-0000-000085000000}"/>
    <cellStyle name="20% – paryškinimas 5 2" xfId="907" xr:uid="{00000000-0005-0000-0000-000086000000}"/>
    <cellStyle name="20% – paryškinimas 6" xfId="96" xr:uid="{00000000-0005-0000-0000-000087000000}"/>
    <cellStyle name="20% – paryškinimas 6 2" xfId="908" xr:uid="{00000000-0005-0000-0000-000088000000}"/>
    <cellStyle name="20% – rõhk1" xfId="97" xr:uid="{00000000-0005-0000-0000-000089000000}"/>
    <cellStyle name="20% – rõhk1 2" xfId="909" xr:uid="{00000000-0005-0000-0000-00008A000000}"/>
    <cellStyle name="20% – rõhk1 3" xfId="1101" xr:uid="{00000000-0005-0000-0000-00008B000000}"/>
    <cellStyle name="20% – rõhk2" xfId="98" xr:uid="{00000000-0005-0000-0000-00008C000000}"/>
    <cellStyle name="20% – rõhk2 2" xfId="910" xr:uid="{00000000-0005-0000-0000-00008D000000}"/>
    <cellStyle name="20% – rõhk2 3" xfId="1102" xr:uid="{00000000-0005-0000-0000-00008E000000}"/>
    <cellStyle name="20% – rõhk3" xfId="99" xr:uid="{00000000-0005-0000-0000-00008F000000}"/>
    <cellStyle name="20% – rõhk3 2" xfId="911" xr:uid="{00000000-0005-0000-0000-000090000000}"/>
    <cellStyle name="20% – rõhk3 3" xfId="1103" xr:uid="{00000000-0005-0000-0000-000091000000}"/>
    <cellStyle name="20% – rõhk4" xfId="100" xr:uid="{00000000-0005-0000-0000-000092000000}"/>
    <cellStyle name="20% – rõhk4 2" xfId="912" xr:uid="{00000000-0005-0000-0000-000093000000}"/>
    <cellStyle name="20% – rõhk4 3" xfId="1104" xr:uid="{00000000-0005-0000-0000-000094000000}"/>
    <cellStyle name="20% – rõhk5" xfId="101" xr:uid="{00000000-0005-0000-0000-000095000000}"/>
    <cellStyle name="20% – rõhk5 2" xfId="913" xr:uid="{00000000-0005-0000-0000-000096000000}"/>
    <cellStyle name="20% – rõhk5 3" xfId="1105" xr:uid="{00000000-0005-0000-0000-000097000000}"/>
    <cellStyle name="20% – rõhk6" xfId="102" xr:uid="{00000000-0005-0000-0000-000098000000}"/>
    <cellStyle name="20% – rõhk6 2" xfId="914" xr:uid="{00000000-0005-0000-0000-000099000000}"/>
    <cellStyle name="20% – rõhk6 3" xfId="1106" xr:uid="{00000000-0005-0000-0000-00009A000000}"/>
    <cellStyle name="3 antraštė" xfId="103" xr:uid="{00000000-0005-0000-0000-00009B000000}"/>
    <cellStyle name="4 antraštė" xfId="104" xr:uid="{00000000-0005-0000-0000-00009C000000}"/>
    <cellStyle name="40 % - Aksentti1" xfId="105" xr:uid="{00000000-0005-0000-0000-00009D000000}"/>
    <cellStyle name="40 % - Aksentti1 2" xfId="106" xr:uid="{00000000-0005-0000-0000-00009E000000}"/>
    <cellStyle name="40 % - Aksentti1 2 2" xfId="916" xr:uid="{00000000-0005-0000-0000-00009F000000}"/>
    <cellStyle name="40 % - Aksentti1 3" xfId="915" xr:uid="{00000000-0005-0000-0000-0000A0000000}"/>
    <cellStyle name="40 % - Aksentti2" xfId="107" xr:uid="{00000000-0005-0000-0000-0000A1000000}"/>
    <cellStyle name="40 % - Aksentti2 2" xfId="108" xr:uid="{00000000-0005-0000-0000-0000A2000000}"/>
    <cellStyle name="40 % - Aksentti2 2 2" xfId="918" xr:uid="{00000000-0005-0000-0000-0000A3000000}"/>
    <cellStyle name="40 % - Aksentti2 3" xfId="917" xr:uid="{00000000-0005-0000-0000-0000A4000000}"/>
    <cellStyle name="40 % - Aksentti3" xfId="109" xr:uid="{00000000-0005-0000-0000-0000A5000000}"/>
    <cellStyle name="40 % - Aksentti3 2" xfId="110" xr:uid="{00000000-0005-0000-0000-0000A6000000}"/>
    <cellStyle name="40 % - Aksentti3 2 2" xfId="920" xr:uid="{00000000-0005-0000-0000-0000A7000000}"/>
    <cellStyle name="40 % - Aksentti3 3" xfId="919" xr:uid="{00000000-0005-0000-0000-0000A8000000}"/>
    <cellStyle name="40 % - Aksentti4" xfId="111" xr:uid="{00000000-0005-0000-0000-0000A9000000}"/>
    <cellStyle name="40 % - Aksentti4 2" xfId="112" xr:uid="{00000000-0005-0000-0000-0000AA000000}"/>
    <cellStyle name="40 % - Aksentti4 2 2" xfId="922" xr:uid="{00000000-0005-0000-0000-0000AB000000}"/>
    <cellStyle name="40 % - Aksentti4 3" xfId="921" xr:uid="{00000000-0005-0000-0000-0000AC000000}"/>
    <cellStyle name="40 % - Aksentti5" xfId="113" xr:uid="{00000000-0005-0000-0000-0000AD000000}"/>
    <cellStyle name="40 % - Aksentti5 2" xfId="114" xr:uid="{00000000-0005-0000-0000-0000AE000000}"/>
    <cellStyle name="40 % - Aksentti5 2 2" xfId="924" xr:uid="{00000000-0005-0000-0000-0000AF000000}"/>
    <cellStyle name="40 % - Aksentti5 3" xfId="923" xr:uid="{00000000-0005-0000-0000-0000B0000000}"/>
    <cellStyle name="40 % - Aksentti6" xfId="115" xr:uid="{00000000-0005-0000-0000-0000B1000000}"/>
    <cellStyle name="40 % - Aksentti6 2" xfId="116" xr:uid="{00000000-0005-0000-0000-0000B2000000}"/>
    <cellStyle name="40 % - Aksentti6 2 2" xfId="926" xr:uid="{00000000-0005-0000-0000-0000B3000000}"/>
    <cellStyle name="40 % - Aksentti6 3" xfId="925" xr:uid="{00000000-0005-0000-0000-0000B4000000}"/>
    <cellStyle name="40 % - Akzent1" xfId="117" xr:uid="{00000000-0005-0000-0000-0000B5000000}"/>
    <cellStyle name="40 % - Akzent2" xfId="118" xr:uid="{00000000-0005-0000-0000-0000B6000000}"/>
    <cellStyle name="40 % - Akzent3" xfId="119" xr:uid="{00000000-0005-0000-0000-0000B7000000}"/>
    <cellStyle name="40 % - Akzent4" xfId="120" xr:uid="{00000000-0005-0000-0000-0000B8000000}"/>
    <cellStyle name="40 % - Akzent5" xfId="121" xr:uid="{00000000-0005-0000-0000-0000B9000000}"/>
    <cellStyle name="40 % - Akzent6" xfId="122" xr:uid="{00000000-0005-0000-0000-0000BA000000}"/>
    <cellStyle name="40 % - Markeringsfarve1" xfId="123" xr:uid="{00000000-0005-0000-0000-0000BB000000}"/>
    <cellStyle name="40 % - Markeringsfarve1 2" xfId="927" xr:uid="{00000000-0005-0000-0000-0000BC000000}"/>
    <cellStyle name="40 % - Markeringsfarve2" xfId="124" xr:uid="{00000000-0005-0000-0000-0000BD000000}"/>
    <cellStyle name="40 % - Markeringsfarve2 2" xfId="928" xr:uid="{00000000-0005-0000-0000-0000BE000000}"/>
    <cellStyle name="40 % - Markeringsfarve3" xfId="125" xr:uid="{00000000-0005-0000-0000-0000BF000000}"/>
    <cellStyle name="40 % - Markeringsfarve3 2" xfId="929" xr:uid="{00000000-0005-0000-0000-0000C0000000}"/>
    <cellStyle name="40 % - Markeringsfarve4" xfId="126" xr:uid="{00000000-0005-0000-0000-0000C1000000}"/>
    <cellStyle name="40 % - Markeringsfarve4 2" xfId="930" xr:uid="{00000000-0005-0000-0000-0000C2000000}"/>
    <cellStyle name="40 % - Markeringsfarve5" xfId="127" xr:uid="{00000000-0005-0000-0000-0000C3000000}"/>
    <cellStyle name="40 % - Markeringsfarve5 2" xfId="931" xr:uid="{00000000-0005-0000-0000-0000C4000000}"/>
    <cellStyle name="40 % - Markeringsfarve6" xfId="128" xr:uid="{00000000-0005-0000-0000-0000C5000000}"/>
    <cellStyle name="40 % - Markeringsfarve6 2" xfId="932" xr:uid="{00000000-0005-0000-0000-0000C6000000}"/>
    <cellStyle name="40 % - Accent1" xfId="129" xr:uid="{00000000-0005-0000-0000-0000C7000000}"/>
    <cellStyle name="40 % - Accent1 2" xfId="130" xr:uid="{00000000-0005-0000-0000-0000C8000000}"/>
    <cellStyle name="40 % - Accent1 2 2" xfId="934" xr:uid="{00000000-0005-0000-0000-0000C9000000}"/>
    <cellStyle name="40 % - Accent1 3" xfId="933" xr:uid="{00000000-0005-0000-0000-0000CA000000}"/>
    <cellStyle name="40 % - Accent2" xfId="131" xr:uid="{00000000-0005-0000-0000-0000CB000000}"/>
    <cellStyle name="40 % - Accent2 2" xfId="132" xr:uid="{00000000-0005-0000-0000-0000CC000000}"/>
    <cellStyle name="40 % - Accent2 2 2" xfId="936" xr:uid="{00000000-0005-0000-0000-0000CD000000}"/>
    <cellStyle name="40 % - Accent2 3" xfId="935" xr:uid="{00000000-0005-0000-0000-0000CE000000}"/>
    <cellStyle name="40 % - Accent3" xfId="133" xr:uid="{00000000-0005-0000-0000-0000CF000000}"/>
    <cellStyle name="40 % - Accent3 2" xfId="134" xr:uid="{00000000-0005-0000-0000-0000D0000000}"/>
    <cellStyle name="40 % - Accent3 2 2" xfId="938" xr:uid="{00000000-0005-0000-0000-0000D1000000}"/>
    <cellStyle name="40 % - Accent3 3" xfId="937" xr:uid="{00000000-0005-0000-0000-0000D2000000}"/>
    <cellStyle name="40 % - Accent4" xfId="135" xr:uid="{00000000-0005-0000-0000-0000D3000000}"/>
    <cellStyle name="40 % - Accent4 2" xfId="136" xr:uid="{00000000-0005-0000-0000-0000D4000000}"/>
    <cellStyle name="40 % - Accent4 2 2" xfId="940" xr:uid="{00000000-0005-0000-0000-0000D5000000}"/>
    <cellStyle name="40 % - Accent4 3" xfId="939" xr:uid="{00000000-0005-0000-0000-0000D6000000}"/>
    <cellStyle name="40 % - Accent5" xfId="137" xr:uid="{00000000-0005-0000-0000-0000D7000000}"/>
    <cellStyle name="40 % - Accent5 2" xfId="138" xr:uid="{00000000-0005-0000-0000-0000D8000000}"/>
    <cellStyle name="40 % - Accent5 2 2" xfId="942" xr:uid="{00000000-0005-0000-0000-0000D9000000}"/>
    <cellStyle name="40 % - Accent5 3" xfId="941" xr:uid="{00000000-0005-0000-0000-0000DA000000}"/>
    <cellStyle name="40 % - Accent6" xfId="139" xr:uid="{00000000-0005-0000-0000-0000DB000000}"/>
    <cellStyle name="40 % - Accent6 2" xfId="140" xr:uid="{00000000-0005-0000-0000-0000DC000000}"/>
    <cellStyle name="40 % - Accent6 2 2" xfId="944" xr:uid="{00000000-0005-0000-0000-0000DD000000}"/>
    <cellStyle name="40 % - Accent6 3" xfId="943" xr:uid="{00000000-0005-0000-0000-0000DE000000}"/>
    <cellStyle name="40% - 1. jelölőszín 2" xfId="1107" xr:uid="{00000000-0005-0000-0000-0000DF000000}"/>
    <cellStyle name="40% - 2. jelölőszín 2" xfId="1108" xr:uid="{00000000-0005-0000-0000-0000E0000000}"/>
    <cellStyle name="40% - 3. jelölőszín 2" xfId="1109" xr:uid="{00000000-0005-0000-0000-0000E1000000}"/>
    <cellStyle name="40% - 4. jelölőszín 2" xfId="1110" xr:uid="{00000000-0005-0000-0000-0000E2000000}"/>
    <cellStyle name="40% - 5. jelölőszín 2" xfId="1111" xr:uid="{00000000-0005-0000-0000-0000E3000000}"/>
    <cellStyle name="40% - 6. jelölőszín 2" xfId="1112" xr:uid="{00000000-0005-0000-0000-0000E4000000}"/>
    <cellStyle name="40% - Accent1 2" xfId="141" xr:uid="{00000000-0005-0000-0000-0000E5000000}"/>
    <cellStyle name="40% - Accent1 2 2" xfId="945" xr:uid="{00000000-0005-0000-0000-0000E6000000}"/>
    <cellStyle name="40% - Accent2 2" xfId="142" xr:uid="{00000000-0005-0000-0000-0000E7000000}"/>
    <cellStyle name="40% - Accent2 2 2" xfId="946" xr:uid="{00000000-0005-0000-0000-0000E8000000}"/>
    <cellStyle name="40% - Accent3 2" xfId="143" xr:uid="{00000000-0005-0000-0000-0000E9000000}"/>
    <cellStyle name="40% - Accent3 2 2" xfId="947" xr:uid="{00000000-0005-0000-0000-0000EA000000}"/>
    <cellStyle name="40% - Accent4 2" xfId="144" xr:uid="{00000000-0005-0000-0000-0000EB000000}"/>
    <cellStyle name="40% - Accent4 2 2" xfId="948" xr:uid="{00000000-0005-0000-0000-0000EC000000}"/>
    <cellStyle name="40% - Accent5 2" xfId="145" xr:uid="{00000000-0005-0000-0000-0000ED000000}"/>
    <cellStyle name="40% - Accent5 2 2" xfId="949" xr:uid="{00000000-0005-0000-0000-0000EE000000}"/>
    <cellStyle name="40% - Accent6 2" xfId="146" xr:uid="{00000000-0005-0000-0000-0000EF000000}"/>
    <cellStyle name="40% - Accent6 2 2" xfId="950" xr:uid="{00000000-0005-0000-0000-0000F0000000}"/>
    <cellStyle name="40% - Akzent1" xfId="147" xr:uid="{00000000-0005-0000-0000-0000F1000000}"/>
    <cellStyle name="40% - Akzent2" xfId="148" xr:uid="{00000000-0005-0000-0000-0000F2000000}"/>
    <cellStyle name="40% - Akzent3" xfId="149" xr:uid="{00000000-0005-0000-0000-0000F3000000}"/>
    <cellStyle name="40% - Akzent4" xfId="150" xr:uid="{00000000-0005-0000-0000-0000F4000000}"/>
    <cellStyle name="40% - Akzent5" xfId="151" xr:uid="{00000000-0005-0000-0000-0000F5000000}"/>
    <cellStyle name="40% - Akzent6" xfId="152" xr:uid="{00000000-0005-0000-0000-0000F6000000}"/>
    <cellStyle name="40% - Dekorfärg1" xfId="153" xr:uid="{00000000-0005-0000-0000-0000F7000000}"/>
    <cellStyle name="40% - Dekorfärg1 2" xfId="951" xr:uid="{00000000-0005-0000-0000-0000F8000000}"/>
    <cellStyle name="40% - Dekorfärg2" xfId="154" xr:uid="{00000000-0005-0000-0000-0000F9000000}"/>
    <cellStyle name="40% - Dekorfärg2 2" xfId="952" xr:uid="{00000000-0005-0000-0000-0000FA000000}"/>
    <cellStyle name="40% - Dekorfärg3" xfId="155" xr:uid="{00000000-0005-0000-0000-0000FB000000}"/>
    <cellStyle name="40% - Dekorfärg3 2" xfId="953" xr:uid="{00000000-0005-0000-0000-0000FC000000}"/>
    <cellStyle name="40% - Dekorfärg4" xfId="156" xr:uid="{00000000-0005-0000-0000-0000FD000000}"/>
    <cellStyle name="40% - Dekorfärg4 2" xfId="954" xr:uid="{00000000-0005-0000-0000-0000FE000000}"/>
    <cellStyle name="40% - Dekorfärg5" xfId="157" xr:uid="{00000000-0005-0000-0000-0000FF000000}"/>
    <cellStyle name="40% - Dekorfärg5 2" xfId="955" xr:uid="{00000000-0005-0000-0000-000000010000}"/>
    <cellStyle name="40% - Dekorfärg6" xfId="158" xr:uid="{00000000-0005-0000-0000-000001010000}"/>
    <cellStyle name="40% - Dekorfärg6 2" xfId="956" xr:uid="{00000000-0005-0000-0000-000002010000}"/>
    <cellStyle name="40% - Énfasis1" xfId="159" xr:uid="{00000000-0005-0000-0000-000003010000}"/>
    <cellStyle name="40% - Énfasis1 2" xfId="957" xr:uid="{00000000-0005-0000-0000-000004010000}"/>
    <cellStyle name="40% - Énfasis2" xfId="160" xr:uid="{00000000-0005-0000-0000-000005010000}"/>
    <cellStyle name="40% - Énfasis2 2" xfId="958" xr:uid="{00000000-0005-0000-0000-000006010000}"/>
    <cellStyle name="40% - Énfasis3" xfId="161" xr:uid="{00000000-0005-0000-0000-000007010000}"/>
    <cellStyle name="40% - Énfasis3 2" xfId="959" xr:uid="{00000000-0005-0000-0000-000008010000}"/>
    <cellStyle name="40% - Énfasis4" xfId="162" xr:uid="{00000000-0005-0000-0000-000009010000}"/>
    <cellStyle name="40% - Énfasis4 2" xfId="960" xr:uid="{00000000-0005-0000-0000-00000A010000}"/>
    <cellStyle name="40% - Énfasis5" xfId="163" xr:uid="{00000000-0005-0000-0000-00000B010000}"/>
    <cellStyle name="40% - Énfasis5 2" xfId="961" xr:uid="{00000000-0005-0000-0000-00000C010000}"/>
    <cellStyle name="40% - Énfasis6" xfId="164" xr:uid="{00000000-0005-0000-0000-00000D010000}"/>
    <cellStyle name="40% - Énfasis6 2" xfId="962" xr:uid="{00000000-0005-0000-0000-00000E010000}"/>
    <cellStyle name="40% – paryškinimas 1" xfId="165" xr:uid="{00000000-0005-0000-0000-00000F010000}"/>
    <cellStyle name="40% – paryškinimas 1 2" xfId="963" xr:uid="{00000000-0005-0000-0000-000010010000}"/>
    <cellStyle name="40% – paryškinimas 2" xfId="166" xr:uid="{00000000-0005-0000-0000-000011010000}"/>
    <cellStyle name="40% – paryškinimas 2 2" xfId="964" xr:uid="{00000000-0005-0000-0000-000012010000}"/>
    <cellStyle name="40% – paryškinimas 3" xfId="167" xr:uid="{00000000-0005-0000-0000-000013010000}"/>
    <cellStyle name="40% – paryškinimas 3 2" xfId="965" xr:uid="{00000000-0005-0000-0000-000014010000}"/>
    <cellStyle name="40% – paryškinimas 4" xfId="168" xr:uid="{00000000-0005-0000-0000-000015010000}"/>
    <cellStyle name="40% – paryškinimas 4 2" xfId="966" xr:uid="{00000000-0005-0000-0000-000016010000}"/>
    <cellStyle name="40% – paryškinimas 5" xfId="169" xr:uid="{00000000-0005-0000-0000-000017010000}"/>
    <cellStyle name="40% – paryškinimas 5 2" xfId="967" xr:uid="{00000000-0005-0000-0000-000018010000}"/>
    <cellStyle name="40% – paryškinimas 6" xfId="170" xr:uid="{00000000-0005-0000-0000-000019010000}"/>
    <cellStyle name="40% – paryškinimas 6 2" xfId="968" xr:uid="{00000000-0005-0000-0000-00001A010000}"/>
    <cellStyle name="40% – rõhk1" xfId="171" xr:uid="{00000000-0005-0000-0000-00001B010000}"/>
    <cellStyle name="40% – rõhk1 2" xfId="969" xr:uid="{00000000-0005-0000-0000-00001C010000}"/>
    <cellStyle name="40% – rõhk1 3" xfId="1113" xr:uid="{00000000-0005-0000-0000-00001D010000}"/>
    <cellStyle name="40% – rõhk2" xfId="172" xr:uid="{00000000-0005-0000-0000-00001E010000}"/>
    <cellStyle name="40% – rõhk2 2" xfId="970" xr:uid="{00000000-0005-0000-0000-00001F010000}"/>
    <cellStyle name="40% – rõhk2 3" xfId="1114" xr:uid="{00000000-0005-0000-0000-000020010000}"/>
    <cellStyle name="40% – rõhk3" xfId="173" xr:uid="{00000000-0005-0000-0000-000021010000}"/>
    <cellStyle name="40% – rõhk3 2" xfId="971" xr:uid="{00000000-0005-0000-0000-000022010000}"/>
    <cellStyle name="40% – rõhk3 3" xfId="1115" xr:uid="{00000000-0005-0000-0000-000023010000}"/>
    <cellStyle name="40% – rõhk4" xfId="174" xr:uid="{00000000-0005-0000-0000-000024010000}"/>
    <cellStyle name="40% – rõhk4 2" xfId="972" xr:uid="{00000000-0005-0000-0000-000025010000}"/>
    <cellStyle name="40% – rõhk4 3" xfId="1116" xr:uid="{00000000-0005-0000-0000-000026010000}"/>
    <cellStyle name="40% – rõhk5" xfId="175" xr:uid="{00000000-0005-0000-0000-000027010000}"/>
    <cellStyle name="40% – rõhk5 2" xfId="973" xr:uid="{00000000-0005-0000-0000-000028010000}"/>
    <cellStyle name="40% – rõhk5 3" xfId="1117" xr:uid="{00000000-0005-0000-0000-000029010000}"/>
    <cellStyle name="40% – rõhk6" xfId="176" xr:uid="{00000000-0005-0000-0000-00002A010000}"/>
    <cellStyle name="40% – rõhk6 2" xfId="974" xr:uid="{00000000-0005-0000-0000-00002B010000}"/>
    <cellStyle name="40% – rõhk6 3" xfId="1118" xr:uid="{00000000-0005-0000-0000-00002C010000}"/>
    <cellStyle name="60 % - Aksentti1" xfId="177" xr:uid="{00000000-0005-0000-0000-00002D010000}"/>
    <cellStyle name="60 % - Aksentti2" xfId="178" xr:uid="{00000000-0005-0000-0000-00002E010000}"/>
    <cellStyle name="60 % - Aksentti3" xfId="179" xr:uid="{00000000-0005-0000-0000-00002F010000}"/>
    <cellStyle name="60 % - Aksentti4" xfId="180" xr:uid="{00000000-0005-0000-0000-000030010000}"/>
    <cellStyle name="60 % - Aksentti5" xfId="181" xr:uid="{00000000-0005-0000-0000-000031010000}"/>
    <cellStyle name="60 % - Aksentti6" xfId="182" xr:uid="{00000000-0005-0000-0000-000032010000}"/>
    <cellStyle name="60 % - Akzent1" xfId="183" xr:uid="{00000000-0005-0000-0000-000033010000}"/>
    <cellStyle name="60 % - Akzent2" xfId="184" xr:uid="{00000000-0005-0000-0000-000034010000}"/>
    <cellStyle name="60 % - Akzent3" xfId="185" xr:uid="{00000000-0005-0000-0000-000035010000}"/>
    <cellStyle name="60 % - Akzent4" xfId="186" xr:uid="{00000000-0005-0000-0000-000036010000}"/>
    <cellStyle name="60 % - Akzent5" xfId="187" xr:uid="{00000000-0005-0000-0000-000037010000}"/>
    <cellStyle name="60 % - Akzent6" xfId="188" xr:uid="{00000000-0005-0000-0000-000038010000}"/>
    <cellStyle name="60 % - Markeringsfarve1" xfId="189" xr:uid="{00000000-0005-0000-0000-000039010000}"/>
    <cellStyle name="60 % - Markeringsfarve2" xfId="190" xr:uid="{00000000-0005-0000-0000-00003A010000}"/>
    <cellStyle name="60 % - Markeringsfarve3" xfId="191" xr:uid="{00000000-0005-0000-0000-00003B010000}"/>
    <cellStyle name="60 % - Markeringsfarve4" xfId="192" xr:uid="{00000000-0005-0000-0000-00003C010000}"/>
    <cellStyle name="60 % - Markeringsfarve5" xfId="193" xr:uid="{00000000-0005-0000-0000-00003D010000}"/>
    <cellStyle name="60 % - Markeringsfarve6" xfId="194" xr:uid="{00000000-0005-0000-0000-00003E010000}"/>
    <cellStyle name="60 % - Accent1" xfId="195" xr:uid="{00000000-0005-0000-0000-00003F010000}"/>
    <cellStyle name="60 % - Accent1 2" xfId="1119" xr:uid="{00000000-0005-0000-0000-000040010000}"/>
    <cellStyle name="60 % - Accent2" xfId="196" xr:uid="{00000000-0005-0000-0000-000041010000}"/>
    <cellStyle name="60 % - Accent2 2" xfId="1120" xr:uid="{00000000-0005-0000-0000-000042010000}"/>
    <cellStyle name="60 % - Accent3" xfId="197" xr:uid="{00000000-0005-0000-0000-000043010000}"/>
    <cellStyle name="60 % - Accent3 2" xfId="1121" xr:uid="{00000000-0005-0000-0000-000044010000}"/>
    <cellStyle name="60 % - Accent4" xfId="198" xr:uid="{00000000-0005-0000-0000-000045010000}"/>
    <cellStyle name="60 % - Accent4 2" xfId="1122" xr:uid="{00000000-0005-0000-0000-000046010000}"/>
    <cellStyle name="60 % - Accent5" xfId="199" xr:uid="{00000000-0005-0000-0000-000047010000}"/>
    <cellStyle name="60 % - Accent5 2" xfId="1123" xr:uid="{00000000-0005-0000-0000-000048010000}"/>
    <cellStyle name="60 % - Accent6" xfId="200" xr:uid="{00000000-0005-0000-0000-000049010000}"/>
    <cellStyle name="60 % - Accent6 2" xfId="1124" xr:uid="{00000000-0005-0000-0000-00004A010000}"/>
    <cellStyle name="60% - 1. jelölőszín 2" xfId="1125" xr:uid="{00000000-0005-0000-0000-00004B010000}"/>
    <cellStyle name="60% - 2. jelölőszín 2" xfId="1126" xr:uid="{00000000-0005-0000-0000-00004C010000}"/>
    <cellStyle name="60% - 3. jelölőszín 2" xfId="1127" xr:uid="{00000000-0005-0000-0000-00004D010000}"/>
    <cellStyle name="60% - 4. jelölőszín 2" xfId="1128" xr:uid="{00000000-0005-0000-0000-00004E010000}"/>
    <cellStyle name="60% - 5. jelölőszín 2" xfId="1129" xr:uid="{00000000-0005-0000-0000-00004F010000}"/>
    <cellStyle name="60% - 6. jelölőszín 2" xfId="1130" xr:uid="{00000000-0005-0000-0000-000050010000}"/>
    <cellStyle name="60% - Accent1 2" xfId="201" xr:uid="{00000000-0005-0000-0000-000051010000}"/>
    <cellStyle name="60% - Accent1 3" xfId="202" xr:uid="{00000000-0005-0000-0000-000052010000}"/>
    <cellStyle name="60% - Accent2 2" xfId="203" xr:uid="{00000000-0005-0000-0000-000053010000}"/>
    <cellStyle name="60% - Accent3 2" xfId="204" xr:uid="{00000000-0005-0000-0000-000054010000}"/>
    <cellStyle name="60% - Accent4 2" xfId="205" xr:uid="{00000000-0005-0000-0000-000055010000}"/>
    <cellStyle name="60% - Accent5 2" xfId="206" xr:uid="{00000000-0005-0000-0000-000056010000}"/>
    <cellStyle name="60% - Accent6 2" xfId="207" xr:uid="{00000000-0005-0000-0000-000057010000}"/>
    <cellStyle name="60% - Akzent1" xfId="208" xr:uid="{00000000-0005-0000-0000-000058010000}"/>
    <cellStyle name="60% - Akzent2" xfId="209" xr:uid="{00000000-0005-0000-0000-000059010000}"/>
    <cellStyle name="60% - Akzent3" xfId="210" xr:uid="{00000000-0005-0000-0000-00005A010000}"/>
    <cellStyle name="60% - Akzent4" xfId="211" xr:uid="{00000000-0005-0000-0000-00005B010000}"/>
    <cellStyle name="60% - Akzent5" xfId="212" xr:uid="{00000000-0005-0000-0000-00005C010000}"/>
    <cellStyle name="60% - Akzent6" xfId="213" xr:uid="{00000000-0005-0000-0000-00005D010000}"/>
    <cellStyle name="60% - Dekorfärg1" xfId="214" xr:uid="{00000000-0005-0000-0000-00005E010000}"/>
    <cellStyle name="60% - Dekorfärg2" xfId="215" xr:uid="{00000000-0005-0000-0000-00005F010000}"/>
    <cellStyle name="60% - Dekorfärg3" xfId="216" xr:uid="{00000000-0005-0000-0000-000060010000}"/>
    <cellStyle name="60% - Dekorfärg4" xfId="217" xr:uid="{00000000-0005-0000-0000-000061010000}"/>
    <cellStyle name="60% - Dekorfärg5" xfId="218" xr:uid="{00000000-0005-0000-0000-000062010000}"/>
    <cellStyle name="60% - Dekorfärg6" xfId="219" xr:uid="{00000000-0005-0000-0000-000063010000}"/>
    <cellStyle name="60% - Énfasis1" xfId="220" xr:uid="{00000000-0005-0000-0000-000064010000}"/>
    <cellStyle name="60% - Énfasis2" xfId="221" xr:uid="{00000000-0005-0000-0000-000065010000}"/>
    <cellStyle name="60% - Énfasis3" xfId="222" xr:uid="{00000000-0005-0000-0000-000066010000}"/>
    <cellStyle name="60% - Énfasis4" xfId="223" xr:uid="{00000000-0005-0000-0000-000067010000}"/>
    <cellStyle name="60% - Énfasis5" xfId="224" xr:uid="{00000000-0005-0000-0000-000068010000}"/>
    <cellStyle name="60% - Énfasis6" xfId="225" xr:uid="{00000000-0005-0000-0000-000069010000}"/>
    <cellStyle name="60% – paryškinimas 1" xfId="226" xr:uid="{00000000-0005-0000-0000-00006A010000}"/>
    <cellStyle name="60% – paryškinimas 2" xfId="227" xr:uid="{00000000-0005-0000-0000-00006B010000}"/>
    <cellStyle name="60% – paryškinimas 3" xfId="228" xr:uid="{00000000-0005-0000-0000-00006C010000}"/>
    <cellStyle name="60% – paryškinimas 4" xfId="229" xr:uid="{00000000-0005-0000-0000-00006D010000}"/>
    <cellStyle name="60% – paryškinimas 5" xfId="230" xr:uid="{00000000-0005-0000-0000-00006E010000}"/>
    <cellStyle name="60% – paryškinimas 6" xfId="231" xr:uid="{00000000-0005-0000-0000-00006F010000}"/>
    <cellStyle name="60% – rõhk1" xfId="232" xr:uid="{00000000-0005-0000-0000-000070010000}"/>
    <cellStyle name="60% – rõhk1 2" xfId="1131" xr:uid="{00000000-0005-0000-0000-000071010000}"/>
    <cellStyle name="60% – rõhk1 3" xfId="1132" xr:uid="{00000000-0005-0000-0000-000072010000}"/>
    <cellStyle name="60% – rõhk2" xfId="233" xr:uid="{00000000-0005-0000-0000-000073010000}"/>
    <cellStyle name="60% – rõhk2 2" xfId="1133" xr:uid="{00000000-0005-0000-0000-000074010000}"/>
    <cellStyle name="60% – rõhk2 3" xfId="1134" xr:uid="{00000000-0005-0000-0000-000075010000}"/>
    <cellStyle name="60% – rõhk3" xfId="234" xr:uid="{00000000-0005-0000-0000-000076010000}"/>
    <cellStyle name="60% – rõhk3 2" xfId="1135" xr:uid="{00000000-0005-0000-0000-000077010000}"/>
    <cellStyle name="60% – rõhk3 3" xfId="1136" xr:uid="{00000000-0005-0000-0000-000078010000}"/>
    <cellStyle name="60% – rõhk4" xfId="235" xr:uid="{00000000-0005-0000-0000-000079010000}"/>
    <cellStyle name="60% – rõhk4 2" xfId="1137" xr:uid="{00000000-0005-0000-0000-00007A010000}"/>
    <cellStyle name="60% – rõhk4 3" xfId="1138" xr:uid="{00000000-0005-0000-0000-00007B010000}"/>
    <cellStyle name="60% – rõhk5" xfId="236" xr:uid="{00000000-0005-0000-0000-00007C010000}"/>
    <cellStyle name="60% – rõhk5 2" xfId="1139" xr:uid="{00000000-0005-0000-0000-00007D010000}"/>
    <cellStyle name="60% – rõhk5 3" xfId="1140" xr:uid="{00000000-0005-0000-0000-00007E010000}"/>
    <cellStyle name="60% – rõhk6" xfId="237" xr:uid="{00000000-0005-0000-0000-00007F010000}"/>
    <cellStyle name="60% – rõhk6 2" xfId="1141" xr:uid="{00000000-0005-0000-0000-000080010000}"/>
    <cellStyle name="60% – rõhk6 3" xfId="1142" xr:uid="{00000000-0005-0000-0000-000081010000}"/>
    <cellStyle name="AA Nombre" xfId="238" xr:uid="{00000000-0005-0000-0000-000082010000}"/>
    <cellStyle name="Accent1 2" xfId="239" xr:uid="{00000000-0005-0000-0000-000083010000}"/>
    <cellStyle name="Accent1 2 2" xfId="18" xr:uid="{00000000-0005-0000-0000-000084010000}"/>
    <cellStyle name="Accent1 2 2 2" xfId="240" xr:uid="{00000000-0005-0000-0000-000085010000}"/>
    <cellStyle name="Accent1 2 3" xfId="1143" xr:uid="{00000000-0005-0000-0000-000086010000}"/>
    <cellStyle name="Accent1 3" xfId="1144" xr:uid="{00000000-0005-0000-0000-000087010000}"/>
    <cellStyle name="Accent2" xfId="1281" builtinId="33"/>
    <cellStyle name="Accent2 2" xfId="241" xr:uid="{00000000-0005-0000-0000-000089010000}"/>
    <cellStyle name="Accent3 2" xfId="242" xr:uid="{00000000-0005-0000-0000-00008A010000}"/>
    <cellStyle name="Accent4 2" xfId="243" xr:uid="{00000000-0005-0000-0000-00008B010000}"/>
    <cellStyle name="Accent5 2" xfId="244" xr:uid="{00000000-0005-0000-0000-00008C010000}"/>
    <cellStyle name="Accent6" xfId="1282" builtinId="49"/>
    <cellStyle name="Accent6 2" xfId="245" xr:uid="{00000000-0005-0000-0000-00008E010000}"/>
    <cellStyle name="Advarselstekst" xfId="246" xr:uid="{00000000-0005-0000-0000-00008F010000}"/>
    <cellStyle name="Aiškinamasis tekstas" xfId="247" xr:uid="{00000000-0005-0000-0000-000090010000}"/>
    <cellStyle name="Aksentti1" xfId="248" xr:uid="{00000000-0005-0000-0000-000091010000}"/>
    <cellStyle name="Aksentti2" xfId="249" xr:uid="{00000000-0005-0000-0000-000092010000}"/>
    <cellStyle name="Aksentti3" xfId="250" xr:uid="{00000000-0005-0000-0000-000093010000}"/>
    <cellStyle name="Aksentti4" xfId="251" xr:uid="{00000000-0005-0000-0000-000094010000}"/>
    <cellStyle name="Aksentti5" xfId="252" xr:uid="{00000000-0005-0000-0000-000095010000}"/>
    <cellStyle name="Aksentti6" xfId="253" xr:uid="{00000000-0005-0000-0000-000096010000}"/>
    <cellStyle name="Akzent1" xfId="254" xr:uid="{00000000-0005-0000-0000-000097010000}"/>
    <cellStyle name="Akzent2" xfId="255" xr:uid="{00000000-0005-0000-0000-000098010000}"/>
    <cellStyle name="Akzent3" xfId="256" xr:uid="{00000000-0005-0000-0000-000099010000}"/>
    <cellStyle name="Akzent4" xfId="257" xr:uid="{00000000-0005-0000-0000-00009A010000}"/>
    <cellStyle name="Akzent5" xfId="258" xr:uid="{00000000-0005-0000-0000-00009B010000}"/>
    <cellStyle name="Akzent6" xfId="259" xr:uid="{00000000-0005-0000-0000-00009C010000}"/>
    <cellStyle name="Anos" xfId="260" xr:uid="{00000000-0005-0000-0000-00009D010000}"/>
    <cellStyle name="Anteckning" xfId="261" xr:uid="{00000000-0005-0000-0000-00009E010000}"/>
    <cellStyle name="Arvutus" xfId="262" xr:uid="{00000000-0005-0000-0000-00009F010000}"/>
    <cellStyle name="Arvutus 2" xfId="1145" xr:uid="{00000000-0005-0000-0000-0000A0010000}"/>
    <cellStyle name="Arvutus 3" xfId="1146" xr:uid="{00000000-0005-0000-0000-0000A1010000}"/>
    <cellStyle name="assumption 1" xfId="263" xr:uid="{00000000-0005-0000-0000-0000A2010000}"/>
    <cellStyle name="assumption 2" xfId="264" xr:uid="{00000000-0005-0000-0000-0000A3010000}"/>
    <cellStyle name="assumption 4" xfId="265" xr:uid="{00000000-0005-0000-0000-0000A4010000}"/>
    <cellStyle name="Assumption Date" xfId="266" xr:uid="{00000000-0005-0000-0000-0000A5010000}"/>
    <cellStyle name="Ausgabe" xfId="267" xr:uid="{00000000-0005-0000-0000-0000A6010000}"/>
    <cellStyle name="Avertissement" xfId="268" xr:uid="{00000000-0005-0000-0000-0000A7010000}"/>
    <cellStyle name="Avertissement 2" xfId="1147" xr:uid="{00000000-0005-0000-0000-0000A8010000}"/>
    <cellStyle name="Bad" xfId="1280" builtinId="27"/>
    <cellStyle name="Bad 2" xfId="269" xr:uid="{00000000-0005-0000-0000-0000AA010000}"/>
    <cellStyle name="Bemærk!" xfId="270" xr:uid="{00000000-0005-0000-0000-0000AB010000}"/>
    <cellStyle name="Beräkning" xfId="271" xr:uid="{00000000-0005-0000-0000-0000AC010000}"/>
    <cellStyle name="Berechnung" xfId="272" xr:uid="{00000000-0005-0000-0000-0000AD010000}"/>
    <cellStyle name="Beregning" xfId="273" xr:uid="{00000000-0005-0000-0000-0000AE010000}"/>
    <cellStyle name="Bevitel 2" xfId="1148" xr:uid="{00000000-0005-0000-0000-0000AF010000}"/>
    <cellStyle name="BlankRow" xfId="274" xr:uid="{00000000-0005-0000-0000-0000B0010000}"/>
    <cellStyle name="Blogas" xfId="275" xr:uid="{00000000-0005-0000-0000-0000B1010000}"/>
    <cellStyle name="Bra" xfId="276" xr:uid="{00000000-0005-0000-0000-0000B2010000}"/>
    <cellStyle name="Buena" xfId="277" xr:uid="{00000000-0005-0000-0000-0000B3010000}"/>
    <cellStyle name="bullet" xfId="278" xr:uid="{00000000-0005-0000-0000-0000B4010000}"/>
    <cellStyle name="Calander_heading" xfId="279" xr:uid="{00000000-0005-0000-0000-0000B5010000}"/>
    <cellStyle name="Calc" xfId="280" xr:uid="{00000000-0005-0000-0000-0000B6010000}"/>
    <cellStyle name="Calc - Blue" xfId="281" xr:uid="{00000000-0005-0000-0000-0000B7010000}"/>
    <cellStyle name="Calc - Feed" xfId="282" xr:uid="{00000000-0005-0000-0000-0000B8010000}"/>
    <cellStyle name="Calc - Green" xfId="283" xr:uid="{00000000-0005-0000-0000-0000B9010000}"/>
    <cellStyle name="Calc - Grey" xfId="284" xr:uid="{00000000-0005-0000-0000-0000BA010000}"/>
    <cellStyle name="Calc - Index" xfId="285" xr:uid="{00000000-0005-0000-0000-0000BB010000}"/>
    <cellStyle name="Calc - White" xfId="286" xr:uid="{00000000-0005-0000-0000-0000BC010000}"/>
    <cellStyle name="Calc - yellow" xfId="287" xr:uid="{00000000-0005-0000-0000-0000BD010000}"/>
    <cellStyle name="Calc - yellow 2" xfId="975" xr:uid="{00000000-0005-0000-0000-0000BE010000}"/>
    <cellStyle name="Calc_BizMo" xfId="288" xr:uid="{00000000-0005-0000-0000-0000BF010000}"/>
    <cellStyle name="Calcul" xfId="289" xr:uid="{00000000-0005-0000-0000-0000C0010000}"/>
    <cellStyle name="Calcul 2" xfId="1149" xr:uid="{00000000-0005-0000-0000-0000C1010000}"/>
    <cellStyle name="Calculation 2" xfId="290" xr:uid="{00000000-0005-0000-0000-0000C2010000}"/>
    <cellStyle name="Cálculo" xfId="291" xr:uid="{00000000-0005-0000-0000-0000C3010000}"/>
    <cellStyle name="Celda de comprobación" xfId="292" xr:uid="{00000000-0005-0000-0000-0000C4010000}"/>
    <cellStyle name="Celda vinculada" xfId="293" xr:uid="{00000000-0005-0000-0000-0000C5010000}"/>
    <cellStyle name="Cellule liée" xfId="294" xr:uid="{00000000-0005-0000-0000-0000C6010000}"/>
    <cellStyle name="Cellule liée 2" xfId="1150" xr:uid="{00000000-0005-0000-0000-0000C7010000}"/>
    <cellStyle name="Check Box" xfId="295" xr:uid="{00000000-0005-0000-0000-0000C8010000}"/>
    <cellStyle name="Check Box Input" xfId="296" xr:uid="{00000000-0005-0000-0000-0000C9010000}"/>
    <cellStyle name="Check Box_First Capital Connect Financial Model" xfId="297" xr:uid="{00000000-0005-0000-0000-0000CA010000}"/>
    <cellStyle name="Check Cell 2" xfId="298" xr:uid="{00000000-0005-0000-0000-0000CB010000}"/>
    <cellStyle name="Cím 2" xfId="1151" xr:uid="{00000000-0005-0000-0000-0000CC010000}"/>
    <cellStyle name="Címsor 1 2" xfId="1152" xr:uid="{00000000-0005-0000-0000-0000CD010000}"/>
    <cellStyle name="Címsor 2 2" xfId="1153" xr:uid="{00000000-0005-0000-0000-0000CE010000}"/>
    <cellStyle name="Címsor 3 2" xfId="1154" xr:uid="{00000000-0005-0000-0000-0000CF010000}"/>
    <cellStyle name="Címsor 4 2" xfId="1155" xr:uid="{00000000-0005-0000-0000-0000D0010000}"/>
    <cellStyle name="Column Title" xfId="299" xr:uid="{00000000-0005-0000-0000-0000D1010000}"/>
    <cellStyle name="Comma" xfId="1" builtinId="3"/>
    <cellStyle name="comma (2)" xfId="301" xr:uid="{00000000-0005-0000-0000-0000D3010000}"/>
    <cellStyle name="Comma 10" xfId="302" xr:uid="{00000000-0005-0000-0000-0000D4010000}"/>
    <cellStyle name="Comma 10 2" xfId="976" xr:uid="{00000000-0005-0000-0000-0000D5010000}"/>
    <cellStyle name="Comma 11" xfId="303" xr:uid="{00000000-0005-0000-0000-0000D6010000}"/>
    <cellStyle name="Comma 11 2" xfId="977" xr:uid="{00000000-0005-0000-0000-0000D7010000}"/>
    <cellStyle name="Comma 12" xfId="1092" xr:uid="{00000000-0005-0000-0000-0000D8010000}"/>
    <cellStyle name="Comma 12 2" xfId="1089" xr:uid="{00000000-0005-0000-0000-0000D9010000}"/>
    <cellStyle name="Comma 13" xfId="1156" xr:uid="{00000000-0005-0000-0000-0000DA010000}"/>
    <cellStyle name="Comma 14" xfId="1157" xr:uid="{00000000-0005-0000-0000-0000DB010000}"/>
    <cellStyle name="Comma 15" xfId="1158" xr:uid="{00000000-0005-0000-0000-0000DC010000}"/>
    <cellStyle name="Comma 16" xfId="1159" xr:uid="{00000000-0005-0000-0000-0000DD010000}"/>
    <cellStyle name="Comma 17" xfId="300" xr:uid="{00000000-0005-0000-0000-0000DE010000}"/>
    <cellStyle name="Comma 18" xfId="1289" xr:uid="{00000000-0005-0000-0000-0000DF010000}"/>
    <cellStyle name="Comma 2" xfId="304" xr:uid="{00000000-0005-0000-0000-0000E0010000}"/>
    <cellStyle name="Comma 2 2" xfId="305" xr:uid="{00000000-0005-0000-0000-0000E1010000}"/>
    <cellStyle name="Comma 2 2 2" xfId="979" xr:uid="{00000000-0005-0000-0000-0000E2010000}"/>
    <cellStyle name="Comma 2 3" xfId="306" xr:uid="{00000000-0005-0000-0000-0000E3010000}"/>
    <cellStyle name="Comma 2 3 2" xfId="307" xr:uid="{00000000-0005-0000-0000-0000E4010000}"/>
    <cellStyle name="Comma 2 3 2 2" xfId="19" xr:uid="{00000000-0005-0000-0000-0000E5010000}"/>
    <cellStyle name="Comma 2 3 2 2 2" xfId="308" xr:uid="{00000000-0005-0000-0000-0000E6010000}"/>
    <cellStyle name="Comma 2 3 2 3" xfId="981" xr:uid="{00000000-0005-0000-0000-0000E7010000}"/>
    <cellStyle name="Comma 2 3 3" xfId="980" xr:uid="{00000000-0005-0000-0000-0000E8010000}"/>
    <cellStyle name="Comma 2 4" xfId="978" xr:uid="{00000000-0005-0000-0000-0000E9010000}"/>
    <cellStyle name="Comma 3" xfId="309" xr:uid="{00000000-0005-0000-0000-0000EA010000}"/>
    <cellStyle name="Comma 3 2" xfId="982" xr:uid="{00000000-0005-0000-0000-0000EB010000}"/>
    <cellStyle name="Comma 3 3" xfId="1160" xr:uid="{00000000-0005-0000-0000-0000EC010000}"/>
    <cellStyle name="Comma 32" xfId="1161" xr:uid="{00000000-0005-0000-0000-0000ED010000}"/>
    <cellStyle name="Comma 4" xfId="310" xr:uid="{00000000-0005-0000-0000-0000EE010000}"/>
    <cellStyle name="Comma 4 2" xfId="983" xr:uid="{00000000-0005-0000-0000-0000EF010000}"/>
    <cellStyle name="Comma 4 3" xfId="1162" xr:uid="{00000000-0005-0000-0000-0000F0010000}"/>
    <cellStyle name="Comma 5" xfId="311" xr:uid="{00000000-0005-0000-0000-0000F1010000}"/>
    <cellStyle name="Comma 5 2" xfId="984" xr:uid="{00000000-0005-0000-0000-0000F2010000}"/>
    <cellStyle name="Comma 6" xfId="312" xr:uid="{00000000-0005-0000-0000-0000F3010000}"/>
    <cellStyle name="Comma 6 2" xfId="985" xr:uid="{00000000-0005-0000-0000-0000F4010000}"/>
    <cellStyle name="Comma 7" xfId="313" xr:uid="{00000000-0005-0000-0000-0000F5010000}"/>
    <cellStyle name="Comma 7 2" xfId="986" xr:uid="{00000000-0005-0000-0000-0000F6010000}"/>
    <cellStyle name="Comma 8" xfId="314" xr:uid="{00000000-0005-0000-0000-0000F7010000}"/>
    <cellStyle name="Comma 8 2" xfId="987" xr:uid="{00000000-0005-0000-0000-0000F8010000}"/>
    <cellStyle name="Comma 9" xfId="16" xr:uid="{00000000-0005-0000-0000-0000F9010000}"/>
    <cellStyle name="Comma 9 2" xfId="988" xr:uid="{00000000-0005-0000-0000-0000FA010000}"/>
    <cellStyle name="Comma 9 3" xfId="1163" xr:uid="{00000000-0005-0000-0000-0000FB010000}"/>
    <cellStyle name="Comma 9 4" xfId="315" xr:uid="{00000000-0005-0000-0000-0000FC010000}"/>
    <cellStyle name="Comma(2)" xfId="316" xr:uid="{00000000-0005-0000-0000-0000FD010000}"/>
    <cellStyle name="Commentaire" xfId="317" xr:uid="{00000000-0005-0000-0000-0000FE010000}"/>
    <cellStyle name="Commentaire 2" xfId="318" xr:uid="{00000000-0005-0000-0000-0000FF010000}"/>
    <cellStyle name="Commentaire 3" xfId="1164" xr:uid="{00000000-0005-0000-0000-000000020000}"/>
    <cellStyle name="Control Check" xfId="319" xr:uid="{00000000-0005-0000-0000-000001020000}"/>
    <cellStyle name="control table footer 1" xfId="320" xr:uid="{00000000-0005-0000-0000-000002020000}"/>
    <cellStyle name="control table header 1" xfId="321" xr:uid="{00000000-0005-0000-0000-000003020000}"/>
    <cellStyle name="Curren - Style1" xfId="322" xr:uid="{00000000-0005-0000-0000-000004020000}"/>
    <cellStyle name="Curren - Style4" xfId="323" xr:uid="{00000000-0005-0000-0000-000005020000}"/>
    <cellStyle name="Currency 2" xfId="324" xr:uid="{00000000-0005-0000-0000-000006020000}"/>
    <cellStyle name="Currency 2 2" xfId="989" xr:uid="{00000000-0005-0000-0000-000007020000}"/>
    <cellStyle name="Dålig" xfId="325" xr:uid="{00000000-0005-0000-0000-000008020000}"/>
    <cellStyle name="Data" xfId="326" xr:uid="{00000000-0005-0000-0000-000009020000}"/>
    <cellStyle name="Date" xfId="327" xr:uid="{00000000-0005-0000-0000-00000A020000}"/>
    <cellStyle name="Deviant" xfId="328" xr:uid="{00000000-0005-0000-0000-00000B020000}"/>
    <cellStyle name="Dezimal [0]_aM120029" xfId="329" xr:uid="{00000000-0005-0000-0000-00000C020000}"/>
    <cellStyle name="Dezimal_aM120029" xfId="330" xr:uid="{00000000-0005-0000-0000-00000D020000}"/>
    <cellStyle name="Effect Symbol" xfId="331" xr:uid="{00000000-0005-0000-0000-00000E020000}"/>
    <cellStyle name="Eingabe" xfId="332" xr:uid="{00000000-0005-0000-0000-00000F020000}"/>
    <cellStyle name="Ellenőrzőcella 2" xfId="1165" xr:uid="{00000000-0005-0000-0000-000010020000}"/>
    <cellStyle name="Encabezado 4" xfId="333" xr:uid="{00000000-0005-0000-0000-000011020000}"/>
    <cellStyle name="Énfasis1" xfId="334" xr:uid="{00000000-0005-0000-0000-000012020000}"/>
    <cellStyle name="Énfasis2" xfId="335" xr:uid="{00000000-0005-0000-0000-000013020000}"/>
    <cellStyle name="Énfasis3" xfId="336" xr:uid="{00000000-0005-0000-0000-000014020000}"/>
    <cellStyle name="Énfasis4" xfId="337" xr:uid="{00000000-0005-0000-0000-000015020000}"/>
    <cellStyle name="Énfasis5" xfId="338" xr:uid="{00000000-0005-0000-0000-000016020000}"/>
    <cellStyle name="Énfasis6" xfId="339" xr:uid="{00000000-0005-0000-0000-000017020000}"/>
    <cellStyle name="Entrada" xfId="340" xr:uid="{00000000-0005-0000-0000-000018020000}"/>
    <cellStyle name="Entrée" xfId="341" xr:uid="{00000000-0005-0000-0000-000019020000}"/>
    <cellStyle name="Entrée 2" xfId="1166" xr:uid="{00000000-0005-0000-0000-00001A020000}"/>
    <cellStyle name="Ergebnis" xfId="342" xr:uid="{00000000-0005-0000-0000-00001B020000}"/>
    <cellStyle name="Erklärender Text" xfId="343" xr:uid="{00000000-0005-0000-0000-00001C020000}"/>
    <cellStyle name="Euro" xfId="344" xr:uid="{00000000-0005-0000-0000-00001D020000}"/>
    <cellStyle name="Euro 2" xfId="345" xr:uid="{00000000-0005-0000-0000-00001E020000}"/>
    <cellStyle name="Euro 2 2" xfId="1167" xr:uid="{00000000-0005-0000-0000-00001F020000}"/>
    <cellStyle name="Euro 3" xfId="346" xr:uid="{00000000-0005-0000-0000-000020020000}"/>
    <cellStyle name="Euro 4" xfId="347" xr:uid="{00000000-0005-0000-0000-000021020000}"/>
    <cellStyle name="Euro 5" xfId="348" xr:uid="{00000000-0005-0000-0000-000022020000}"/>
    <cellStyle name="Euro 6" xfId="349" xr:uid="{00000000-0005-0000-0000-000023020000}"/>
    <cellStyle name="Euro 7" xfId="350" xr:uid="{00000000-0005-0000-0000-000024020000}"/>
    <cellStyle name="Euro 8" xfId="1168" xr:uid="{00000000-0005-0000-0000-000025020000}"/>
    <cellStyle name="Euro 9" xfId="1169" xr:uid="{00000000-0005-0000-0000-000026020000}"/>
    <cellStyle name="Exception" xfId="351" xr:uid="{00000000-0005-0000-0000-000027020000}"/>
    <cellStyle name="Explanatory Text 2" xfId="352" xr:uid="{00000000-0005-0000-0000-000028020000}"/>
    <cellStyle name="External Links" xfId="353" xr:uid="{00000000-0005-0000-0000-000029020000}"/>
    <cellStyle name="Extra Large" xfId="354" xr:uid="{00000000-0005-0000-0000-00002A020000}"/>
    <cellStyle name="EY House" xfId="355" xr:uid="{00000000-0005-0000-0000-00002B020000}"/>
    <cellStyle name="EY%colcalc" xfId="356" xr:uid="{00000000-0005-0000-0000-00002C020000}"/>
    <cellStyle name="EY%input" xfId="357" xr:uid="{00000000-0005-0000-0000-00002D020000}"/>
    <cellStyle name="EY%rowcalc" xfId="358" xr:uid="{00000000-0005-0000-0000-00002E020000}"/>
    <cellStyle name="EY0dp" xfId="359" xr:uid="{00000000-0005-0000-0000-00002F020000}"/>
    <cellStyle name="EY1dp" xfId="360" xr:uid="{00000000-0005-0000-0000-000030020000}"/>
    <cellStyle name="EY2dp" xfId="361" xr:uid="{00000000-0005-0000-0000-000031020000}"/>
    <cellStyle name="EY3dp" xfId="362" xr:uid="{00000000-0005-0000-0000-000032020000}"/>
    <cellStyle name="EYColumnHeading" xfId="363" xr:uid="{00000000-0005-0000-0000-000033020000}"/>
    <cellStyle name="EYHeading1" xfId="364" xr:uid="{00000000-0005-0000-0000-000034020000}"/>
    <cellStyle name="EYheading2" xfId="365" xr:uid="{00000000-0005-0000-0000-000035020000}"/>
    <cellStyle name="EYheading3" xfId="366" xr:uid="{00000000-0005-0000-0000-000036020000}"/>
    <cellStyle name="EYnumber" xfId="367" xr:uid="{00000000-0005-0000-0000-000037020000}"/>
    <cellStyle name="EYSheetHeader1" xfId="368" xr:uid="{00000000-0005-0000-0000-000038020000}"/>
    <cellStyle name="EYtext" xfId="369" xr:uid="{00000000-0005-0000-0000-000039020000}"/>
    <cellStyle name="Factor" xfId="370" xr:uid="{00000000-0005-0000-0000-00003A020000}"/>
    <cellStyle name="Färg1" xfId="371" xr:uid="{00000000-0005-0000-0000-00003B020000}"/>
    <cellStyle name="Färg2" xfId="372" xr:uid="{00000000-0005-0000-0000-00003C020000}"/>
    <cellStyle name="Färg3" xfId="373" xr:uid="{00000000-0005-0000-0000-00003D020000}"/>
    <cellStyle name="Färg4" xfId="374" xr:uid="{00000000-0005-0000-0000-00003E020000}"/>
    <cellStyle name="Färg5" xfId="375" xr:uid="{00000000-0005-0000-0000-00003F020000}"/>
    <cellStyle name="Färg6" xfId="376" xr:uid="{00000000-0005-0000-0000-000040020000}"/>
    <cellStyle name="Feed Label" xfId="377" xr:uid="{00000000-0005-0000-0000-000041020000}"/>
    <cellStyle name="Feeder Field" xfId="378" xr:uid="{00000000-0005-0000-0000-000042020000}"/>
    <cellStyle name="Figyelmeztetés 2" xfId="1170" xr:uid="{00000000-0005-0000-0000-000043020000}"/>
    <cellStyle name="Fine" xfId="379" xr:uid="{00000000-0005-0000-0000-000044020000}"/>
    <cellStyle name="Fixed3 - Style3" xfId="380" xr:uid="{00000000-0005-0000-0000-000045020000}"/>
    <cellStyle name="Förklarande text" xfId="381" xr:uid="{00000000-0005-0000-0000-000046020000}"/>
    <cellStyle name="Forklarende tekst" xfId="382" xr:uid="{00000000-0005-0000-0000-000047020000}"/>
    <cellStyle name="From" xfId="383" xr:uid="{00000000-0005-0000-0000-000048020000}"/>
    <cellStyle name="FS_reporting" xfId="384" xr:uid="{00000000-0005-0000-0000-000049020000}"/>
    <cellStyle name="Gap" xfId="385" xr:uid="{00000000-0005-0000-0000-00004A020000}"/>
    <cellStyle name="Gap 2" xfId="990" xr:uid="{00000000-0005-0000-0000-00004B020000}"/>
    <cellStyle name="Geras" xfId="386" xr:uid="{00000000-0005-0000-0000-00004C020000}"/>
    <cellStyle name="God" xfId="387" xr:uid="{00000000-0005-0000-0000-00004D020000}"/>
    <cellStyle name="Good 2" xfId="388" xr:uid="{00000000-0005-0000-0000-00004E020000}"/>
    <cellStyle name="Greyed out" xfId="389" xr:uid="{00000000-0005-0000-0000-00004F020000}"/>
    <cellStyle name="Gut" xfId="390" xr:uid="{00000000-0005-0000-0000-000050020000}"/>
    <cellStyle name="Halb" xfId="391" xr:uid="{00000000-0005-0000-0000-000051020000}"/>
    <cellStyle name="Halb 2" xfId="1171" xr:uid="{00000000-0005-0000-0000-000052020000}"/>
    <cellStyle name="Halb 3" xfId="1172" xr:uid="{00000000-0005-0000-0000-000053020000}"/>
    <cellStyle name="Hea" xfId="392" xr:uid="{00000000-0005-0000-0000-000054020000}"/>
    <cellStyle name="Hea 2" xfId="1173" xr:uid="{00000000-0005-0000-0000-000055020000}"/>
    <cellStyle name="Hea 3" xfId="1174" xr:uid="{00000000-0005-0000-0000-000056020000}"/>
    <cellStyle name="Header" xfId="393" xr:uid="{00000000-0005-0000-0000-000057020000}"/>
    <cellStyle name="Heading" xfId="394" xr:uid="{00000000-0005-0000-0000-000058020000}"/>
    <cellStyle name="Heading 1 2" xfId="395" xr:uid="{00000000-0005-0000-0000-000059020000}"/>
    <cellStyle name="Heading 2 2" xfId="396" xr:uid="{00000000-0005-0000-0000-00005A020000}"/>
    <cellStyle name="Heading 3 2" xfId="397" xr:uid="{00000000-0005-0000-0000-00005B020000}"/>
    <cellStyle name="Heading 4 2" xfId="398" xr:uid="{00000000-0005-0000-0000-00005C020000}"/>
    <cellStyle name="HELV8BLUE" xfId="399" xr:uid="{00000000-0005-0000-0000-00005D020000}"/>
    <cellStyle name="Hivatkozott cella 2" xfId="1175" xr:uid="{00000000-0005-0000-0000-00005E020000}"/>
    <cellStyle name="Hoiatustekst" xfId="400" xr:uid="{00000000-0005-0000-0000-00005F020000}"/>
    <cellStyle name="Hoiatustekst 2" xfId="1176" xr:uid="{00000000-0005-0000-0000-000060020000}"/>
    <cellStyle name="Hoiatustekst 3" xfId="1177" xr:uid="{00000000-0005-0000-0000-000061020000}"/>
    <cellStyle name="Huomautus" xfId="401" xr:uid="{00000000-0005-0000-0000-000062020000}"/>
    <cellStyle name="Huomautus 2" xfId="402" xr:uid="{00000000-0005-0000-0000-000063020000}"/>
    <cellStyle name="Huono" xfId="403" xr:uid="{00000000-0005-0000-0000-000064020000}"/>
    <cellStyle name="hvb mjhgvhgv" xfId="404" xr:uid="{00000000-0005-0000-0000-000065020000}"/>
    <cellStyle name="Hyperlink 2" xfId="405" xr:uid="{00000000-0005-0000-0000-000066020000}"/>
    <cellStyle name="Hyperlink 3" xfId="10" xr:uid="{00000000-0005-0000-0000-000067020000}"/>
    <cellStyle name="Hyperlink_Italy RT - TNC 2013_JUN" xfId="1286" xr:uid="{00000000-0005-0000-0000-000068020000}"/>
    <cellStyle name="Hyvä" xfId="406" xr:uid="{00000000-0005-0000-0000-000069020000}"/>
    <cellStyle name="Incorrecto" xfId="407" xr:uid="{00000000-0005-0000-0000-00006A020000}"/>
    <cellStyle name="Indata" xfId="408" xr:uid="{00000000-0005-0000-0000-00006B020000}"/>
    <cellStyle name="Index FITT" xfId="409" xr:uid="{00000000-0005-0000-0000-00006C020000}"/>
    <cellStyle name="Input (StyleA)" xfId="410" xr:uid="{00000000-0005-0000-0000-00006D020000}"/>
    <cellStyle name="Input 1" xfId="411" xr:uid="{00000000-0005-0000-0000-00006E020000}"/>
    <cellStyle name="Input 2" xfId="412" xr:uid="{00000000-0005-0000-0000-00006F020000}"/>
    <cellStyle name="Input 3" xfId="413" xr:uid="{00000000-0005-0000-0000-000070020000}"/>
    <cellStyle name="Input 4" xfId="414" xr:uid="{00000000-0005-0000-0000-000071020000}"/>
    <cellStyle name="Input 5" xfId="415" xr:uid="{00000000-0005-0000-0000-000072020000}"/>
    <cellStyle name="Input 6" xfId="416" xr:uid="{00000000-0005-0000-0000-000073020000}"/>
    <cellStyle name="Input Cell" xfId="417" xr:uid="{00000000-0005-0000-0000-000074020000}"/>
    <cellStyle name="Insatisfaisant" xfId="418" xr:uid="{00000000-0005-0000-0000-000075020000}"/>
    <cellStyle name="Insatisfaisant 2" xfId="1178" xr:uid="{00000000-0005-0000-0000-000076020000}"/>
    <cellStyle name="Instructions" xfId="419" xr:uid="{00000000-0005-0000-0000-000077020000}"/>
    <cellStyle name="Įspėjimo tekstas" xfId="420" xr:uid="{00000000-0005-0000-0000-000078020000}"/>
    <cellStyle name="Išvestis" xfId="421" xr:uid="{00000000-0005-0000-0000-000079020000}"/>
    <cellStyle name="Įvestis" xfId="422" xr:uid="{00000000-0005-0000-0000-00007A020000}"/>
    <cellStyle name="Jegyzet 2" xfId="1179" xr:uid="{00000000-0005-0000-0000-00007B020000}"/>
    <cellStyle name="Jelölőszín (1) 2" xfId="1180" xr:uid="{00000000-0005-0000-0000-00007C020000}"/>
    <cellStyle name="Jelölőszín (2) 2" xfId="1181" xr:uid="{00000000-0005-0000-0000-00007D020000}"/>
    <cellStyle name="Jelölőszín (3) 2" xfId="1182" xr:uid="{00000000-0005-0000-0000-00007E020000}"/>
    <cellStyle name="Jelölőszín (4) 2" xfId="1183" xr:uid="{00000000-0005-0000-0000-00007F020000}"/>
    <cellStyle name="Jelölőszín (5) 2" xfId="1184" xr:uid="{00000000-0005-0000-0000-000080020000}"/>
    <cellStyle name="Jelölőszín (6) 2" xfId="1185" xr:uid="{00000000-0005-0000-0000-000081020000}"/>
    <cellStyle name="Jó 2" xfId="1186" xr:uid="{00000000-0005-0000-0000-000082020000}"/>
    <cellStyle name="Kimenet 2" xfId="1187" xr:uid="{00000000-0005-0000-0000-000083020000}"/>
    <cellStyle name="Kokku" xfId="423" xr:uid="{00000000-0005-0000-0000-000084020000}"/>
    <cellStyle name="Kokku 2" xfId="1188" xr:uid="{00000000-0005-0000-0000-000085020000}"/>
    <cellStyle name="Kokku 3" xfId="1189" xr:uid="{00000000-0005-0000-0000-000086020000}"/>
    <cellStyle name="Komma 2" xfId="424" xr:uid="{00000000-0005-0000-0000-000087020000}"/>
    <cellStyle name="Komma 2 2" xfId="991" xr:uid="{00000000-0005-0000-0000-000088020000}"/>
    <cellStyle name="Komma 3" xfId="425" xr:uid="{00000000-0005-0000-0000-000089020000}"/>
    <cellStyle name="Komma 3 2" xfId="992" xr:uid="{00000000-0005-0000-0000-00008A020000}"/>
    <cellStyle name="Komma 4" xfId="426" xr:uid="{00000000-0005-0000-0000-00008B020000}"/>
    <cellStyle name="Komma 4 2" xfId="993" xr:uid="{00000000-0005-0000-0000-00008C020000}"/>
    <cellStyle name="Kontrollcell" xfId="427" xr:uid="{00000000-0005-0000-0000-00008D020000}"/>
    <cellStyle name="Kontroller celle" xfId="428" xr:uid="{00000000-0005-0000-0000-00008E020000}"/>
    <cellStyle name="Kontrolli lahtrit" xfId="429" xr:uid="{00000000-0005-0000-0000-00008F020000}"/>
    <cellStyle name="Kontrolli lahtrit 2" xfId="1190" xr:uid="{00000000-0005-0000-0000-000090020000}"/>
    <cellStyle name="Kontrolli lahtrit 3" xfId="1191" xr:uid="{00000000-0005-0000-0000-000091020000}"/>
    <cellStyle name="KPMG Heading 1" xfId="430" xr:uid="{00000000-0005-0000-0000-000092020000}"/>
    <cellStyle name="KPMG Heading 2" xfId="431" xr:uid="{00000000-0005-0000-0000-000093020000}"/>
    <cellStyle name="KPMG Heading 3" xfId="432" xr:uid="{00000000-0005-0000-0000-000094020000}"/>
    <cellStyle name="KPMG Heading 4" xfId="433" xr:uid="{00000000-0005-0000-0000-000095020000}"/>
    <cellStyle name="KPMG Normal" xfId="434" xr:uid="{00000000-0005-0000-0000-000096020000}"/>
    <cellStyle name="KPMG Normal Text" xfId="435" xr:uid="{00000000-0005-0000-0000-000097020000}"/>
    <cellStyle name="Lable_1" xfId="436" xr:uid="{00000000-0005-0000-0000-000098020000}"/>
    <cellStyle name="Länkad cell" xfId="437" xr:uid="{00000000-0005-0000-0000-000099020000}"/>
    <cellStyle name="Large" xfId="438" xr:uid="{00000000-0005-0000-0000-00009A020000}"/>
    <cellStyle name="Laskenta" xfId="439" xr:uid="{00000000-0005-0000-0000-00009B020000}"/>
    <cellStyle name="Lingitud lahter" xfId="440" xr:uid="{00000000-0005-0000-0000-00009C020000}"/>
    <cellStyle name="Lingitud lahter 2" xfId="1192" xr:uid="{00000000-0005-0000-0000-00009D020000}"/>
    <cellStyle name="Lingitud lahter 3" xfId="1193" xr:uid="{00000000-0005-0000-0000-00009E020000}"/>
    <cellStyle name="Linked Cell 2" xfId="441" xr:uid="{00000000-0005-0000-0000-00009F020000}"/>
    <cellStyle name="Linkitetty solu" xfId="442" xr:uid="{00000000-0005-0000-0000-0000A0020000}"/>
    <cellStyle name="Lookup References" xfId="443" xr:uid="{00000000-0005-0000-0000-0000A1020000}"/>
    <cellStyle name="Magyarázó szöveg 2" xfId="1194" xr:uid="{00000000-0005-0000-0000-0000A2020000}"/>
    <cellStyle name="Markeringsfarve1" xfId="444" xr:uid="{00000000-0005-0000-0000-0000A3020000}"/>
    <cellStyle name="Markeringsfarve2" xfId="445" xr:uid="{00000000-0005-0000-0000-0000A4020000}"/>
    <cellStyle name="Markeringsfarve3" xfId="446" xr:uid="{00000000-0005-0000-0000-0000A5020000}"/>
    <cellStyle name="Markeringsfarve4" xfId="447" xr:uid="{00000000-0005-0000-0000-0000A6020000}"/>
    <cellStyle name="Markeringsfarve5" xfId="448" xr:uid="{00000000-0005-0000-0000-0000A7020000}"/>
    <cellStyle name="Markeringsfarve6" xfId="449" xr:uid="{00000000-0005-0000-0000-0000A8020000}"/>
    <cellStyle name="Märkus" xfId="450" xr:uid="{00000000-0005-0000-0000-0000A9020000}"/>
    <cellStyle name="Märkus 2" xfId="1195" xr:uid="{00000000-0005-0000-0000-0000AA020000}"/>
    <cellStyle name="Märkus 3" xfId="1196" xr:uid="{00000000-0005-0000-0000-0000AB020000}"/>
    <cellStyle name="Medium" xfId="451" xr:uid="{00000000-0005-0000-0000-0000AC020000}"/>
    <cellStyle name="Migliaia (0)_Brazil" xfId="452" xr:uid="{00000000-0005-0000-0000-0000AD020000}"/>
    <cellStyle name="Migliaia [0] 2" xfId="453" xr:uid="{00000000-0005-0000-0000-0000AE020000}"/>
    <cellStyle name="Migliaia [0] 2 2" xfId="454" xr:uid="{00000000-0005-0000-0000-0000AF020000}"/>
    <cellStyle name="Migliaia [0] 2 2 2" xfId="995" xr:uid="{00000000-0005-0000-0000-0000B0020000}"/>
    <cellStyle name="Migliaia [0] 2 3" xfId="994" xr:uid="{00000000-0005-0000-0000-0000B1020000}"/>
    <cellStyle name="Migliaia [0] 3" xfId="455" xr:uid="{00000000-0005-0000-0000-0000B2020000}"/>
    <cellStyle name="Migliaia [0] 3 2" xfId="456" xr:uid="{00000000-0005-0000-0000-0000B3020000}"/>
    <cellStyle name="Migliaia [0] 3 2 2" xfId="997" xr:uid="{00000000-0005-0000-0000-0000B4020000}"/>
    <cellStyle name="Migliaia [0] 3 3" xfId="996" xr:uid="{00000000-0005-0000-0000-0000B5020000}"/>
    <cellStyle name="Migliaia [0] 4" xfId="457" xr:uid="{00000000-0005-0000-0000-0000B6020000}"/>
    <cellStyle name="Migliaia [0] 4 2" xfId="458" xr:uid="{00000000-0005-0000-0000-0000B7020000}"/>
    <cellStyle name="Migliaia [0] 4 2 2" xfId="999" xr:uid="{00000000-0005-0000-0000-0000B8020000}"/>
    <cellStyle name="Migliaia [0] 4 3" xfId="998" xr:uid="{00000000-0005-0000-0000-0000B9020000}"/>
    <cellStyle name="Migliaia [0] 5" xfId="459" xr:uid="{00000000-0005-0000-0000-0000BA020000}"/>
    <cellStyle name="Migliaia [0] 5 2" xfId="460" xr:uid="{00000000-0005-0000-0000-0000BB020000}"/>
    <cellStyle name="Migliaia [0] 5 2 2" xfId="1001" xr:uid="{00000000-0005-0000-0000-0000BC020000}"/>
    <cellStyle name="Migliaia [0] 5 3" xfId="1000" xr:uid="{00000000-0005-0000-0000-0000BD020000}"/>
    <cellStyle name="Migliaia [0] 6" xfId="461" xr:uid="{00000000-0005-0000-0000-0000BE020000}"/>
    <cellStyle name="Migliaia [0] 6 2" xfId="1002" xr:uid="{00000000-0005-0000-0000-0000BF020000}"/>
    <cellStyle name="Migliaia [0] 7" xfId="462" xr:uid="{00000000-0005-0000-0000-0000C0020000}"/>
    <cellStyle name="Migliaia [0] 7 2" xfId="1003" xr:uid="{00000000-0005-0000-0000-0000C1020000}"/>
    <cellStyle name="Migliaia 10" xfId="463" xr:uid="{00000000-0005-0000-0000-0000C2020000}"/>
    <cellStyle name="Migliaia 10 2" xfId="1004" xr:uid="{00000000-0005-0000-0000-0000C3020000}"/>
    <cellStyle name="Migliaia 11" xfId="464" xr:uid="{00000000-0005-0000-0000-0000C4020000}"/>
    <cellStyle name="Migliaia 11 2" xfId="1005" xr:uid="{00000000-0005-0000-0000-0000C5020000}"/>
    <cellStyle name="Migliaia 12" xfId="465" xr:uid="{00000000-0005-0000-0000-0000C6020000}"/>
    <cellStyle name="Migliaia 12 2" xfId="1006" xr:uid="{00000000-0005-0000-0000-0000C7020000}"/>
    <cellStyle name="Migliaia 13" xfId="466" xr:uid="{00000000-0005-0000-0000-0000C8020000}"/>
    <cellStyle name="Migliaia 13 2" xfId="1007" xr:uid="{00000000-0005-0000-0000-0000C9020000}"/>
    <cellStyle name="Migliaia 14" xfId="467" xr:uid="{00000000-0005-0000-0000-0000CA020000}"/>
    <cellStyle name="Migliaia 14 2" xfId="1008" xr:uid="{00000000-0005-0000-0000-0000CB020000}"/>
    <cellStyle name="Migliaia 15" xfId="468" xr:uid="{00000000-0005-0000-0000-0000CC020000}"/>
    <cellStyle name="Migliaia 15 2" xfId="1009" xr:uid="{00000000-0005-0000-0000-0000CD020000}"/>
    <cellStyle name="Migliaia 16" xfId="469" xr:uid="{00000000-0005-0000-0000-0000CE020000}"/>
    <cellStyle name="Migliaia 16 2" xfId="1010" xr:uid="{00000000-0005-0000-0000-0000CF020000}"/>
    <cellStyle name="Migliaia 17" xfId="470" xr:uid="{00000000-0005-0000-0000-0000D0020000}"/>
    <cellStyle name="Migliaia 17 2" xfId="1011" xr:uid="{00000000-0005-0000-0000-0000D1020000}"/>
    <cellStyle name="Migliaia 18" xfId="471" xr:uid="{00000000-0005-0000-0000-0000D2020000}"/>
    <cellStyle name="Migliaia 18 2" xfId="1012" xr:uid="{00000000-0005-0000-0000-0000D3020000}"/>
    <cellStyle name="Migliaia 19" xfId="472" xr:uid="{00000000-0005-0000-0000-0000D4020000}"/>
    <cellStyle name="Migliaia 19 2" xfId="1013" xr:uid="{00000000-0005-0000-0000-0000D5020000}"/>
    <cellStyle name="Migliaia 2" xfId="473" xr:uid="{00000000-0005-0000-0000-0000D6020000}"/>
    <cellStyle name="Migliaia 2 2" xfId="474" xr:uid="{00000000-0005-0000-0000-0000D7020000}"/>
    <cellStyle name="Migliaia 2 2 2" xfId="1015" xr:uid="{00000000-0005-0000-0000-0000D8020000}"/>
    <cellStyle name="Migliaia 2 3" xfId="1014" xr:uid="{00000000-0005-0000-0000-0000D9020000}"/>
    <cellStyle name="Migliaia 20" xfId="475" xr:uid="{00000000-0005-0000-0000-0000DA020000}"/>
    <cellStyle name="Migliaia 20 2" xfId="1016" xr:uid="{00000000-0005-0000-0000-0000DB020000}"/>
    <cellStyle name="Migliaia 21" xfId="476" xr:uid="{00000000-0005-0000-0000-0000DC020000}"/>
    <cellStyle name="Migliaia 21 2" xfId="1017" xr:uid="{00000000-0005-0000-0000-0000DD020000}"/>
    <cellStyle name="Migliaia 22" xfId="477" xr:uid="{00000000-0005-0000-0000-0000DE020000}"/>
    <cellStyle name="Migliaia 22 2" xfId="1018" xr:uid="{00000000-0005-0000-0000-0000DF020000}"/>
    <cellStyle name="Migliaia 23" xfId="478" xr:uid="{00000000-0005-0000-0000-0000E0020000}"/>
    <cellStyle name="Migliaia 23 2" xfId="1019" xr:uid="{00000000-0005-0000-0000-0000E1020000}"/>
    <cellStyle name="Migliaia 24" xfId="479" xr:uid="{00000000-0005-0000-0000-0000E2020000}"/>
    <cellStyle name="Migliaia 24 2" xfId="1020" xr:uid="{00000000-0005-0000-0000-0000E3020000}"/>
    <cellStyle name="Migliaia 25" xfId="480" xr:uid="{00000000-0005-0000-0000-0000E4020000}"/>
    <cellStyle name="Migliaia 25 2" xfId="1021" xr:uid="{00000000-0005-0000-0000-0000E5020000}"/>
    <cellStyle name="Migliaia 26" xfId="481" xr:uid="{00000000-0005-0000-0000-0000E6020000}"/>
    <cellStyle name="Migliaia 26 2" xfId="1022" xr:uid="{00000000-0005-0000-0000-0000E7020000}"/>
    <cellStyle name="Migliaia 27" xfId="482" xr:uid="{00000000-0005-0000-0000-0000E8020000}"/>
    <cellStyle name="Migliaia 27 2" xfId="1023" xr:uid="{00000000-0005-0000-0000-0000E9020000}"/>
    <cellStyle name="Migliaia 28" xfId="483" xr:uid="{00000000-0005-0000-0000-0000EA020000}"/>
    <cellStyle name="Migliaia 28 2" xfId="1024" xr:uid="{00000000-0005-0000-0000-0000EB020000}"/>
    <cellStyle name="Migliaia 29" xfId="484" xr:uid="{00000000-0005-0000-0000-0000EC020000}"/>
    <cellStyle name="Migliaia 29 2" xfId="1025" xr:uid="{00000000-0005-0000-0000-0000ED020000}"/>
    <cellStyle name="Migliaia 3" xfId="485" xr:uid="{00000000-0005-0000-0000-0000EE020000}"/>
    <cellStyle name="Migliaia 3 2" xfId="486" xr:uid="{00000000-0005-0000-0000-0000EF020000}"/>
    <cellStyle name="Migliaia 3 2 2" xfId="1027" xr:uid="{00000000-0005-0000-0000-0000F0020000}"/>
    <cellStyle name="Migliaia 3 3" xfId="1026" xr:uid="{00000000-0005-0000-0000-0000F1020000}"/>
    <cellStyle name="Migliaia 30" xfId="487" xr:uid="{00000000-0005-0000-0000-0000F2020000}"/>
    <cellStyle name="Migliaia 30 2" xfId="1028" xr:uid="{00000000-0005-0000-0000-0000F3020000}"/>
    <cellStyle name="Migliaia 31" xfId="488" xr:uid="{00000000-0005-0000-0000-0000F4020000}"/>
    <cellStyle name="Migliaia 31 2" xfId="1029" xr:uid="{00000000-0005-0000-0000-0000F5020000}"/>
    <cellStyle name="Migliaia 32" xfId="489" xr:uid="{00000000-0005-0000-0000-0000F6020000}"/>
    <cellStyle name="Migliaia 32 2" xfId="1030" xr:uid="{00000000-0005-0000-0000-0000F7020000}"/>
    <cellStyle name="Migliaia 33" xfId="490" xr:uid="{00000000-0005-0000-0000-0000F8020000}"/>
    <cellStyle name="Migliaia 33 2" xfId="1031" xr:uid="{00000000-0005-0000-0000-0000F9020000}"/>
    <cellStyle name="Migliaia 4" xfId="491" xr:uid="{00000000-0005-0000-0000-0000FA020000}"/>
    <cellStyle name="Migliaia 4 2" xfId="1032" xr:uid="{00000000-0005-0000-0000-0000FB020000}"/>
    <cellStyle name="Migliaia 5" xfId="492" xr:uid="{00000000-0005-0000-0000-0000FC020000}"/>
    <cellStyle name="Migliaia 5 2" xfId="1033" xr:uid="{00000000-0005-0000-0000-0000FD020000}"/>
    <cellStyle name="Migliaia 6" xfId="493" xr:uid="{00000000-0005-0000-0000-0000FE020000}"/>
    <cellStyle name="Migliaia 6 2" xfId="1034" xr:uid="{00000000-0005-0000-0000-0000FF020000}"/>
    <cellStyle name="Migliaia 6 3" xfId="1197" xr:uid="{00000000-0005-0000-0000-000000030000}"/>
    <cellStyle name="Migliaia 7" xfId="494" xr:uid="{00000000-0005-0000-0000-000001030000}"/>
    <cellStyle name="Migliaia 7 2" xfId="1035" xr:uid="{00000000-0005-0000-0000-000002030000}"/>
    <cellStyle name="Migliaia 8" xfId="495" xr:uid="{00000000-0005-0000-0000-000003030000}"/>
    <cellStyle name="Migliaia 8 2" xfId="1036" xr:uid="{00000000-0005-0000-0000-000004030000}"/>
    <cellStyle name="Migliaia 9" xfId="496" xr:uid="{00000000-0005-0000-0000-000005030000}"/>
    <cellStyle name="Migliaia 9 2" xfId="1037" xr:uid="{00000000-0005-0000-0000-000006030000}"/>
    <cellStyle name="Milliers [0]_FNMA tasse2" xfId="497" xr:uid="{00000000-0005-0000-0000-000007030000}"/>
    <cellStyle name="Milliers 2" xfId="1198" xr:uid="{00000000-0005-0000-0000-000008030000}"/>
    <cellStyle name="Milliers_FNMA tasse2" xfId="498" xr:uid="{00000000-0005-0000-0000-000009030000}"/>
    <cellStyle name="Modelling References" xfId="499" xr:uid="{00000000-0005-0000-0000-00000A030000}"/>
    <cellStyle name="Monétaire [0]_FNMA tasse2" xfId="500" xr:uid="{00000000-0005-0000-0000-00000B030000}"/>
    <cellStyle name="Monétaire_FNMA tasse2" xfId="501" xr:uid="{00000000-0005-0000-0000-00000C030000}"/>
    <cellStyle name="Named Range" xfId="502" xr:uid="{00000000-0005-0000-0000-00000D030000}"/>
    <cellStyle name="Named Range Tag" xfId="503" xr:uid="{00000000-0005-0000-0000-00000E030000}"/>
    <cellStyle name="Named Range_Book2" xfId="504" xr:uid="{00000000-0005-0000-0000-00000F030000}"/>
    <cellStyle name="Neutraali" xfId="505" xr:uid="{00000000-0005-0000-0000-000010030000}"/>
    <cellStyle name="Neutraalne" xfId="506" xr:uid="{00000000-0005-0000-0000-000011030000}"/>
    <cellStyle name="Neutraalne 2" xfId="1199" xr:uid="{00000000-0005-0000-0000-000012030000}"/>
    <cellStyle name="Neutraalne 3" xfId="1200" xr:uid="{00000000-0005-0000-0000-000013030000}"/>
    <cellStyle name="Neutral 2" xfId="507" xr:uid="{00000000-0005-0000-0000-000014030000}"/>
    <cellStyle name="Neutral 3" xfId="853" xr:uid="{00000000-0005-0000-0000-000015030000}"/>
    <cellStyle name="Neutralus" xfId="508" xr:uid="{00000000-0005-0000-0000-000016030000}"/>
    <cellStyle name="Neutre" xfId="509" xr:uid="{00000000-0005-0000-0000-000017030000}"/>
    <cellStyle name="Neutre 2" xfId="1201" xr:uid="{00000000-0005-0000-0000-000018030000}"/>
    <cellStyle name="Normaali 2" xfId="510" xr:uid="{00000000-0005-0000-0000-000019030000}"/>
    <cellStyle name="Normaali 2 2" xfId="511" xr:uid="{00000000-0005-0000-0000-00001A030000}"/>
    <cellStyle name="Normal" xfId="0" builtinId="0"/>
    <cellStyle name="Normal - Style1" xfId="512" xr:uid="{00000000-0005-0000-0000-00001C030000}"/>
    <cellStyle name="Normal 10" xfId="12" xr:uid="{00000000-0005-0000-0000-00001D030000}"/>
    <cellStyle name="Normal 10 2" xfId="851" xr:uid="{00000000-0005-0000-0000-00001E030000}"/>
    <cellStyle name="Normal 11" xfId="513" xr:uid="{00000000-0005-0000-0000-00001F030000}"/>
    <cellStyle name="Normal 11 2" xfId="1038" xr:uid="{00000000-0005-0000-0000-000020030000}"/>
    <cellStyle name="Normal 12" xfId="514" xr:uid="{00000000-0005-0000-0000-000021030000}"/>
    <cellStyle name="Normal 12 2" xfId="1039" xr:uid="{00000000-0005-0000-0000-000022030000}"/>
    <cellStyle name="Normal 13" xfId="515" xr:uid="{00000000-0005-0000-0000-000023030000}"/>
    <cellStyle name="Normal 13 2" xfId="1040" xr:uid="{00000000-0005-0000-0000-000024030000}"/>
    <cellStyle name="Normal 14" xfId="516" xr:uid="{00000000-0005-0000-0000-000025030000}"/>
    <cellStyle name="Normal 14 2" xfId="1041" xr:uid="{00000000-0005-0000-0000-000026030000}"/>
    <cellStyle name="Normal 15" xfId="11" xr:uid="{00000000-0005-0000-0000-000027030000}"/>
    <cellStyle name="Normal 16" xfId="9" xr:uid="{00000000-0005-0000-0000-000028030000}"/>
    <cellStyle name="Normal 17" xfId="517" xr:uid="{00000000-0005-0000-0000-000029030000}"/>
    <cellStyle name="Normal 18" xfId="852" xr:uid="{00000000-0005-0000-0000-00002A030000}"/>
    <cellStyle name="Normal 19" xfId="854" xr:uid="{00000000-0005-0000-0000-00002B030000}"/>
    <cellStyle name="Normal 19 2" xfId="1091" xr:uid="{00000000-0005-0000-0000-00002C030000}"/>
    <cellStyle name="Normal 2" xfId="518" xr:uid="{00000000-0005-0000-0000-00002D030000}"/>
    <cellStyle name="Normál 2" xfId="1202" xr:uid="{00000000-0005-0000-0000-00002E030000}"/>
    <cellStyle name="Normal 2 2" xfId="519" xr:uid="{00000000-0005-0000-0000-00002F030000}"/>
    <cellStyle name="Normal 2 2 2" xfId="1203" xr:uid="{00000000-0005-0000-0000-000030030000}"/>
    <cellStyle name="Normal 2 2 3" xfId="1204" xr:uid="{00000000-0005-0000-0000-000031030000}"/>
    <cellStyle name="Normal 2 3" xfId="520" xr:uid="{00000000-0005-0000-0000-000032030000}"/>
    <cellStyle name="Normal 2 3 2" xfId="521" xr:uid="{00000000-0005-0000-0000-000033030000}"/>
    <cellStyle name="Normal 2 3 2 2" xfId="522" xr:uid="{00000000-0005-0000-0000-000034030000}"/>
    <cellStyle name="Normal 2 3 2 2 2" xfId="523" xr:uid="{00000000-0005-0000-0000-000035030000}"/>
    <cellStyle name="Normal 2 3 2 3" xfId="17" xr:uid="{00000000-0005-0000-0000-000036030000}"/>
    <cellStyle name="Normal 2 3 2 3 2" xfId="524" xr:uid="{00000000-0005-0000-0000-000037030000}"/>
    <cellStyle name="Normal 2 3 3" xfId="525" xr:uid="{00000000-0005-0000-0000-000038030000}"/>
    <cellStyle name="Normal 2 3 3 2" xfId="1042" xr:uid="{00000000-0005-0000-0000-000039030000}"/>
    <cellStyle name="Normal 2 4" xfId="526" xr:uid="{00000000-0005-0000-0000-00003A030000}"/>
    <cellStyle name="Normal 2 5" xfId="527" xr:uid="{00000000-0005-0000-0000-00003B030000}"/>
    <cellStyle name="Normal 20" xfId="1205" xr:uid="{00000000-0005-0000-0000-00003C030000}"/>
    <cellStyle name="Normal 21" xfId="1206" xr:uid="{00000000-0005-0000-0000-00003D030000}"/>
    <cellStyle name="Normal 22" xfId="1207" xr:uid="{00000000-0005-0000-0000-00003E030000}"/>
    <cellStyle name="Normal 23" xfId="1208" xr:uid="{00000000-0005-0000-0000-00003F030000}"/>
    <cellStyle name="Normal 24" xfId="1209" xr:uid="{00000000-0005-0000-0000-000040030000}"/>
    <cellStyle name="Normal 25" xfId="1210" xr:uid="{00000000-0005-0000-0000-000041030000}"/>
    <cellStyle name="Normal 26" xfId="1211" xr:uid="{00000000-0005-0000-0000-000042030000}"/>
    <cellStyle name="Normal 27" xfId="1212" xr:uid="{00000000-0005-0000-0000-000043030000}"/>
    <cellStyle name="Normal 28" xfId="1213" xr:uid="{00000000-0005-0000-0000-000044030000}"/>
    <cellStyle name="Normal 29" xfId="1214" xr:uid="{00000000-0005-0000-0000-000045030000}"/>
    <cellStyle name="Normal 3" xfId="528" xr:uid="{00000000-0005-0000-0000-000046030000}"/>
    <cellStyle name="Normál 3" xfId="1215" xr:uid="{00000000-0005-0000-0000-000047030000}"/>
    <cellStyle name="Normal 3 2" xfId="529" xr:uid="{00000000-0005-0000-0000-000048030000}"/>
    <cellStyle name="Normal 3 3" xfId="530" xr:uid="{00000000-0005-0000-0000-000049030000}"/>
    <cellStyle name="Normal 3 4" xfId="1216" xr:uid="{00000000-0005-0000-0000-00004A030000}"/>
    <cellStyle name="Normal 30" xfId="1285" xr:uid="{00000000-0005-0000-0000-00004B030000}"/>
    <cellStyle name="Normal 31" xfId="1290" xr:uid="{00000000-0005-0000-0000-00004C030000}"/>
    <cellStyle name="Normal 4" xfId="531" xr:uid="{00000000-0005-0000-0000-00004D030000}"/>
    <cellStyle name="Normál 4" xfId="1276" xr:uid="{00000000-0005-0000-0000-00004E030000}"/>
    <cellStyle name="Normal 4 2" xfId="532" xr:uid="{00000000-0005-0000-0000-00004F030000}"/>
    <cellStyle name="Normal 4 3" xfId="1217" xr:uid="{00000000-0005-0000-0000-000050030000}"/>
    <cellStyle name="Normal 49" xfId="1288" xr:uid="{00000000-0005-0000-0000-000051030000}"/>
    <cellStyle name="Normal 49 3" xfId="1292" xr:uid="{00000000-0005-0000-0000-000052030000}"/>
    <cellStyle name="Normal 49 4" xfId="1291" xr:uid="{00000000-0005-0000-0000-000053030000}"/>
    <cellStyle name="Normal 5" xfId="533" xr:uid="{00000000-0005-0000-0000-000054030000}"/>
    <cellStyle name="Normál 5" xfId="1277" xr:uid="{00000000-0005-0000-0000-000055030000}"/>
    <cellStyle name="Normal 5 2" xfId="1043" xr:uid="{00000000-0005-0000-0000-000056030000}"/>
    <cellStyle name="Normal 5 3" xfId="1218" xr:uid="{00000000-0005-0000-0000-000057030000}"/>
    <cellStyle name="Normal 6" xfId="534" xr:uid="{00000000-0005-0000-0000-000058030000}"/>
    <cellStyle name="Normál 6" xfId="1278" xr:uid="{00000000-0005-0000-0000-000059030000}"/>
    <cellStyle name="Normal 6 2" xfId="1044" xr:uid="{00000000-0005-0000-0000-00005A030000}"/>
    <cellStyle name="Normal 7" xfId="535" xr:uid="{00000000-0005-0000-0000-00005B030000}"/>
    <cellStyle name="Normál 7" xfId="1279" xr:uid="{00000000-0005-0000-0000-00005C030000}"/>
    <cellStyle name="Normal 7 2" xfId="1045" xr:uid="{00000000-0005-0000-0000-00005D030000}"/>
    <cellStyle name="Normal 79" xfId="15" xr:uid="{00000000-0005-0000-0000-00005E030000}"/>
    <cellStyle name="Normal 8" xfId="536" xr:uid="{00000000-0005-0000-0000-00005F030000}"/>
    <cellStyle name="Normal 8 2" xfId="1046" xr:uid="{00000000-0005-0000-0000-000060030000}"/>
    <cellStyle name="Normal 9" xfId="537" xr:uid="{00000000-0005-0000-0000-000061030000}"/>
    <cellStyle name="Normal 9 2" xfId="1047" xr:uid="{00000000-0005-0000-0000-000062030000}"/>
    <cellStyle name="Normal 9 3" xfId="1219" xr:uid="{00000000-0005-0000-0000-000063030000}"/>
    <cellStyle name="Normal 95" xfId="1293" xr:uid="{00000000-0005-0000-0000-000064030000}"/>
    <cellStyle name="Normal_fromFrance01" xfId="3" xr:uid="{00000000-0005-0000-0000-000065030000}"/>
    <cellStyle name="Normal_fromFrance01 3" xfId="7" xr:uid="{00000000-0005-0000-0000-000066030000}"/>
    <cellStyle name="Normal_fromFrance01 3 2" xfId="1287" xr:uid="{00000000-0005-0000-0000-000067030000}"/>
    <cellStyle name="Normal_home2" xfId="1284" xr:uid="{00000000-0005-0000-0000-000068030000}"/>
    <cellStyle name="Normal_Workshop - Sample-Final- Determined Costs Mt" xfId="2" xr:uid="{00000000-0005-0000-0000-000069030000}"/>
    <cellStyle name="Normal_Workshop - Sample-Final- Determined Costs Mt 2" xfId="1283" xr:uid="{00000000-0005-0000-0000-00006A030000}"/>
    <cellStyle name="Normale 10" xfId="538" xr:uid="{00000000-0005-0000-0000-00006B030000}"/>
    <cellStyle name="Normale 10 2" xfId="539" xr:uid="{00000000-0005-0000-0000-00006C030000}"/>
    <cellStyle name="Normale 10 3" xfId="540" xr:uid="{00000000-0005-0000-0000-00006D030000}"/>
    <cellStyle name="Normale 10 4" xfId="1048" xr:uid="{00000000-0005-0000-0000-00006E030000}"/>
    <cellStyle name="Normale 11" xfId="541" xr:uid="{00000000-0005-0000-0000-00006F030000}"/>
    <cellStyle name="Normale 11 2" xfId="542" xr:uid="{00000000-0005-0000-0000-000070030000}"/>
    <cellStyle name="Normale 11 3" xfId="543" xr:uid="{00000000-0005-0000-0000-000071030000}"/>
    <cellStyle name="Normale 12" xfId="544" xr:uid="{00000000-0005-0000-0000-000072030000}"/>
    <cellStyle name="Normale 12 2" xfId="545" xr:uid="{00000000-0005-0000-0000-000073030000}"/>
    <cellStyle name="Normale 12 3" xfId="546" xr:uid="{00000000-0005-0000-0000-000074030000}"/>
    <cellStyle name="Normale 13" xfId="547" xr:uid="{00000000-0005-0000-0000-000075030000}"/>
    <cellStyle name="Normale 13 2" xfId="548" xr:uid="{00000000-0005-0000-0000-000076030000}"/>
    <cellStyle name="Normale 13 3" xfId="549" xr:uid="{00000000-0005-0000-0000-000077030000}"/>
    <cellStyle name="Normale 14" xfId="550" xr:uid="{00000000-0005-0000-0000-000078030000}"/>
    <cellStyle name="Normale 14 2" xfId="551" xr:uid="{00000000-0005-0000-0000-000079030000}"/>
    <cellStyle name="Normale 14 3" xfId="552" xr:uid="{00000000-0005-0000-0000-00007A030000}"/>
    <cellStyle name="Normale 15" xfId="553" xr:uid="{00000000-0005-0000-0000-00007B030000}"/>
    <cellStyle name="Normale 15 2" xfId="554" xr:uid="{00000000-0005-0000-0000-00007C030000}"/>
    <cellStyle name="Normale 15 3" xfId="555" xr:uid="{00000000-0005-0000-0000-00007D030000}"/>
    <cellStyle name="Normale 16" xfId="556" xr:uid="{00000000-0005-0000-0000-00007E030000}"/>
    <cellStyle name="Normale 16 2" xfId="557" xr:uid="{00000000-0005-0000-0000-00007F030000}"/>
    <cellStyle name="Normale 16 3" xfId="558" xr:uid="{00000000-0005-0000-0000-000080030000}"/>
    <cellStyle name="Normale 17" xfId="559" xr:uid="{00000000-0005-0000-0000-000081030000}"/>
    <cellStyle name="Normale 17 2" xfId="560" xr:uid="{00000000-0005-0000-0000-000082030000}"/>
    <cellStyle name="Normale 17 3" xfId="561" xr:uid="{00000000-0005-0000-0000-000083030000}"/>
    <cellStyle name="Normale 18" xfId="562" xr:uid="{00000000-0005-0000-0000-000084030000}"/>
    <cellStyle name="Normale 18 2" xfId="563" xr:uid="{00000000-0005-0000-0000-000085030000}"/>
    <cellStyle name="Normale 18 3" xfId="564" xr:uid="{00000000-0005-0000-0000-000086030000}"/>
    <cellStyle name="Normale 19" xfId="565" xr:uid="{00000000-0005-0000-0000-000087030000}"/>
    <cellStyle name="Normale 19 2" xfId="566" xr:uid="{00000000-0005-0000-0000-000088030000}"/>
    <cellStyle name="Normale 19 3" xfId="567" xr:uid="{00000000-0005-0000-0000-000089030000}"/>
    <cellStyle name="Normale 2" xfId="568" xr:uid="{00000000-0005-0000-0000-00008A030000}"/>
    <cellStyle name="Normale 2 2" xfId="569" xr:uid="{00000000-0005-0000-0000-00008B030000}"/>
    <cellStyle name="Normale 2 2 2" xfId="570" xr:uid="{00000000-0005-0000-0000-00008C030000}"/>
    <cellStyle name="Normale 2 2 3" xfId="571" xr:uid="{00000000-0005-0000-0000-00008D030000}"/>
    <cellStyle name="Normale 2 2 3 2" xfId="1050" xr:uid="{00000000-0005-0000-0000-00008E030000}"/>
    <cellStyle name="Normale 2 2 4" xfId="1049" xr:uid="{00000000-0005-0000-0000-00008F030000}"/>
    <cellStyle name="Normale 2 3" xfId="572" xr:uid="{00000000-0005-0000-0000-000090030000}"/>
    <cellStyle name="Normale 2 4" xfId="573" xr:uid="{00000000-0005-0000-0000-000091030000}"/>
    <cellStyle name="Normale 2 4 2" xfId="1051" xr:uid="{00000000-0005-0000-0000-000092030000}"/>
    <cellStyle name="Normale 20" xfId="574" xr:uid="{00000000-0005-0000-0000-000093030000}"/>
    <cellStyle name="Normale 20 2" xfId="575" xr:uid="{00000000-0005-0000-0000-000094030000}"/>
    <cellStyle name="Normale 20 3" xfId="576" xr:uid="{00000000-0005-0000-0000-000095030000}"/>
    <cellStyle name="Normale 21" xfId="577" xr:uid="{00000000-0005-0000-0000-000096030000}"/>
    <cellStyle name="Normale 21 2" xfId="578" xr:uid="{00000000-0005-0000-0000-000097030000}"/>
    <cellStyle name="Normale 21 3" xfId="579" xr:uid="{00000000-0005-0000-0000-000098030000}"/>
    <cellStyle name="Normale 22" xfId="580" xr:uid="{00000000-0005-0000-0000-000099030000}"/>
    <cellStyle name="Normale 22 2" xfId="581" xr:uid="{00000000-0005-0000-0000-00009A030000}"/>
    <cellStyle name="Normale 22 3" xfId="582" xr:uid="{00000000-0005-0000-0000-00009B030000}"/>
    <cellStyle name="Normale 23" xfId="583" xr:uid="{00000000-0005-0000-0000-00009C030000}"/>
    <cellStyle name="Normale 23 2" xfId="584" xr:uid="{00000000-0005-0000-0000-00009D030000}"/>
    <cellStyle name="Normale 23 3" xfId="585" xr:uid="{00000000-0005-0000-0000-00009E030000}"/>
    <cellStyle name="Normale 24" xfId="586" xr:uid="{00000000-0005-0000-0000-00009F030000}"/>
    <cellStyle name="Normale 24 2" xfId="587" xr:uid="{00000000-0005-0000-0000-0000A0030000}"/>
    <cellStyle name="Normale 24 3" xfId="588" xr:uid="{00000000-0005-0000-0000-0000A1030000}"/>
    <cellStyle name="Normale 25" xfId="589" xr:uid="{00000000-0005-0000-0000-0000A2030000}"/>
    <cellStyle name="Normale 25 2" xfId="590" xr:uid="{00000000-0005-0000-0000-0000A3030000}"/>
    <cellStyle name="Normale 25 3" xfId="591" xr:uid="{00000000-0005-0000-0000-0000A4030000}"/>
    <cellStyle name="Normale 26" xfId="592" xr:uid="{00000000-0005-0000-0000-0000A5030000}"/>
    <cellStyle name="Normale 26 2" xfId="593" xr:uid="{00000000-0005-0000-0000-0000A6030000}"/>
    <cellStyle name="Normale 26 3" xfId="594" xr:uid="{00000000-0005-0000-0000-0000A7030000}"/>
    <cellStyle name="Normale 27" xfId="595" xr:uid="{00000000-0005-0000-0000-0000A8030000}"/>
    <cellStyle name="Normale 27 2" xfId="1052" xr:uid="{00000000-0005-0000-0000-0000A9030000}"/>
    <cellStyle name="Normale 28" xfId="596" xr:uid="{00000000-0005-0000-0000-0000AA030000}"/>
    <cellStyle name="Normale 29" xfId="597" xr:uid="{00000000-0005-0000-0000-0000AB030000}"/>
    <cellStyle name="Normale 3" xfId="598" xr:uid="{00000000-0005-0000-0000-0000AC030000}"/>
    <cellStyle name="Normale 3 2" xfId="599" xr:uid="{00000000-0005-0000-0000-0000AD030000}"/>
    <cellStyle name="Normale 3 3" xfId="600" xr:uid="{00000000-0005-0000-0000-0000AE030000}"/>
    <cellStyle name="Normale 3 3 2" xfId="1053" xr:uid="{00000000-0005-0000-0000-0000AF030000}"/>
    <cellStyle name="Normale 30" xfId="601" xr:uid="{00000000-0005-0000-0000-0000B0030000}"/>
    <cellStyle name="Normale 30 2" xfId="1054" xr:uid="{00000000-0005-0000-0000-0000B1030000}"/>
    <cellStyle name="Normale 31" xfId="602" xr:uid="{00000000-0005-0000-0000-0000B2030000}"/>
    <cellStyle name="Normale 31 2" xfId="1055" xr:uid="{00000000-0005-0000-0000-0000B3030000}"/>
    <cellStyle name="Normale 32" xfId="603" xr:uid="{00000000-0005-0000-0000-0000B4030000}"/>
    <cellStyle name="Normale 32 2" xfId="1056" xr:uid="{00000000-0005-0000-0000-0000B5030000}"/>
    <cellStyle name="Normale 33" xfId="604" xr:uid="{00000000-0005-0000-0000-0000B6030000}"/>
    <cellStyle name="Normale 33 2" xfId="1057" xr:uid="{00000000-0005-0000-0000-0000B7030000}"/>
    <cellStyle name="Normale 34" xfId="605" xr:uid="{00000000-0005-0000-0000-0000B8030000}"/>
    <cellStyle name="Normale 34 2" xfId="1058" xr:uid="{00000000-0005-0000-0000-0000B9030000}"/>
    <cellStyle name="Normale 4" xfId="606" xr:uid="{00000000-0005-0000-0000-0000BA030000}"/>
    <cellStyle name="Normale 4 2" xfId="607" xr:uid="{00000000-0005-0000-0000-0000BB030000}"/>
    <cellStyle name="Normale 4 2 2" xfId="608" xr:uid="{00000000-0005-0000-0000-0000BC030000}"/>
    <cellStyle name="Normale 4 2 2 2" xfId="1061" xr:uid="{00000000-0005-0000-0000-0000BD030000}"/>
    <cellStyle name="Normale 4 2 3" xfId="1060" xr:uid="{00000000-0005-0000-0000-0000BE030000}"/>
    <cellStyle name="Normale 4 3" xfId="609" xr:uid="{00000000-0005-0000-0000-0000BF030000}"/>
    <cellStyle name="Normale 4 3 2" xfId="1062" xr:uid="{00000000-0005-0000-0000-0000C0030000}"/>
    <cellStyle name="Normale 4 4" xfId="610" xr:uid="{00000000-0005-0000-0000-0000C1030000}"/>
    <cellStyle name="Normale 4 4 2" xfId="1063" xr:uid="{00000000-0005-0000-0000-0000C2030000}"/>
    <cellStyle name="Normale 4 5" xfId="611" xr:uid="{00000000-0005-0000-0000-0000C3030000}"/>
    <cellStyle name="Normale 4 5 2" xfId="1064" xr:uid="{00000000-0005-0000-0000-0000C4030000}"/>
    <cellStyle name="Normale 4 6" xfId="1059" xr:uid="{00000000-0005-0000-0000-0000C5030000}"/>
    <cellStyle name="Normale 5" xfId="612" xr:uid="{00000000-0005-0000-0000-0000C6030000}"/>
    <cellStyle name="Normale 5 2" xfId="1065" xr:uid="{00000000-0005-0000-0000-0000C7030000}"/>
    <cellStyle name="Normale 6" xfId="613" xr:uid="{00000000-0005-0000-0000-0000C8030000}"/>
    <cellStyle name="Normale 6 2" xfId="614" xr:uid="{00000000-0005-0000-0000-0000C9030000}"/>
    <cellStyle name="Normale 6 3" xfId="1066" xr:uid="{00000000-0005-0000-0000-0000CA030000}"/>
    <cellStyle name="Normale 7" xfId="615" xr:uid="{00000000-0005-0000-0000-0000CB030000}"/>
    <cellStyle name="Normale 8" xfId="616" xr:uid="{00000000-0005-0000-0000-0000CC030000}"/>
    <cellStyle name="Normale 8 2" xfId="617" xr:uid="{00000000-0005-0000-0000-0000CD030000}"/>
    <cellStyle name="Normale 8 3" xfId="618" xr:uid="{00000000-0005-0000-0000-0000CE030000}"/>
    <cellStyle name="Normale 9" xfId="619" xr:uid="{00000000-0005-0000-0000-0000CF030000}"/>
    <cellStyle name="Normale 9 2" xfId="620" xr:uid="{00000000-0005-0000-0000-0000D0030000}"/>
    <cellStyle name="Normale 9 3" xfId="621" xr:uid="{00000000-0005-0000-0000-0000D1030000}"/>
    <cellStyle name="Normale_Calcolo Tariffa_2006_4T_v01" xfId="622" xr:uid="{00000000-0005-0000-0000-0000D2030000}"/>
    <cellStyle name="Normálna 3" xfId="1220" xr:uid="{00000000-0005-0000-0000-0000D3030000}"/>
    <cellStyle name="Normalny 2" xfId="623" xr:uid="{00000000-0005-0000-0000-0000D4030000}"/>
    <cellStyle name="Normalny 2 2" xfId="624" xr:uid="{00000000-0005-0000-0000-0000D5030000}"/>
    <cellStyle name="Normalny 2_MET Table 1" xfId="625" xr:uid="{00000000-0005-0000-0000-0000D6030000}"/>
    <cellStyle name="Normalny 4" xfId="626" xr:uid="{00000000-0005-0000-0000-0000D7030000}"/>
    <cellStyle name="NorTms8" xfId="627" xr:uid="{00000000-0005-0000-0000-0000D8030000}"/>
    <cellStyle name="Notas" xfId="628" xr:uid="{00000000-0005-0000-0000-0000D9030000}"/>
    <cellStyle name="Note 2" xfId="629" xr:uid="{00000000-0005-0000-0000-0000DA030000}"/>
    <cellStyle name="Notes" xfId="630" xr:uid="{00000000-0005-0000-0000-0000DB030000}"/>
    <cellStyle name="Notiz" xfId="631" xr:uid="{00000000-0005-0000-0000-0000DC030000}"/>
    <cellStyle name="Number" xfId="632" xr:uid="{00000000-0005-0000-0000-0000DD030000}"/>
    <cellStyle name="Number 1" xfId="633" xr:uid="{00000000-0005-0000-0000-0000DE030000}"/>
    <cellStyle name="Number Date" xfId="634" xr:uid="{00000000-0005-0000-0000-0000DF030000}"/>
    <cellStyle name="Number Date (short)" xfId="635" xr:uid="{00000000-0005-0000-0000-0000E0030000}"/>
    <cellStyle name="Number Date_Green" xfId="636" xr:uid="{00000000-0005-0000-0000-0000E1030000}"/>
    <cellStyle name="Number II" xfId="637" xr:uid="{00000000-0005-0000-0000-0000E2030000}"/>
    <cellStyle name="Number Integer" xfId="638" xr:uid="{00000000-0005-0000-0000-0000E3030000}"/>
    <cellStyle name="Összesen 2" xfId="1221" xr:uid="{00000000-0005-0000-0000-0000E4030000}"/>
    <cellStyle name="Otsikko" xfId="639" xr:uid="{00000000-0005-0000-0000-0000E5030000}"/>
    <cellStyle name="Otsikko 1" xfId="640" xr:uid="{00000000-0005-0000-0000-0000E6030000}"/>
    <cellStyle name="Otsikko 2" xfId="641" xr:uid="{00000000-0005-0000-0000-0000E7030000}"/>
    <cellStyle name="Otsikko 3" xfId="642" xr:uid="{00000000-0005-0000-0000-0000E8030000}"/>
    <cellStyle name="Otsikko 4" xfId="643" xr:uid="{00000000-0005-0000-0000-0000E9030000}"/>
    <cellStyle name="Output 2" xfId="644" xr:uid="{00000000-0005-0000-0000-0000EA030000}"/>
    <cellStyle name="Overskrift 1" xfId="645" xr:uid="{00000000-0005-0000-0000-0000EB030000}"/>
    <cellStyle name="Overskrift 2" xfId="646" xr:uid="{00000000-0005-0000-0000-0000EC030000}"/>
    <cellStyle name="Overskrift 3" xfId="647" xr:uid="{00000000-0005-0000-0000-0000ED030000}"/>
    <cellStyle name="Overskrift 4" xfId="648" xr:uid="{00000000-0005-0000-0000-0000EE030000}"/>
    <cellStyle name="Paryškinimas 1" xfId="649" xr:uid="{00000000-0005-0000-0000-0000EF030000}"/>
    <cellStyle name="Paryškinimas 2" xfId="650" xr:uid="{00000000-0005-0000-0000-0000F0030000}"/>
    <cellStyle name="Paryškinimas 3" xfId="651" xr:uid="{00000000-0005-0000-0000-0000F1030000}"/>
    <cellStyle name="Paryškinimas 4" xfId="652" xr:uid="{00000000-0005-0000-0000-0000F2030000}"/>
    <cellStyle name="Paryškinimas 5" xfId="653" xr:uid="{00000000-0005-0000-0000-0000F3030000}"/>
    <cellStyle name="Paryškinimas 6" xfId="654" xr:uid="{00000000-0005-0000-0000-0000F4030000}"/>
    <cellStyle name="Pastaba" xfId="655" xr:uid="{00000000-0005-0000-0000-0000F5030000}"/>
    <cellStyle name="Pastaba 2" xfId="1222" xr:uid="{00000000-0005-0000-0000-0000F6030000}"/>
    <cellStyle name="Pastaba 3" xfId="1223" xr:uid="{00000000-0005-0000-0000-0000F7030000}"/>
    <cellStyle name="Pavadinimas" xfId="656" xr:uid="{00000000-0005-0000-0000-0000F8030000}"/>
    <cellStyle name="Pealkiri" xfId="657" xr:uid="{00000000-0005-0000-0000-0000F9030000}"/>
    <cellStyle name="Pealkiri 1" xfId="658" xr:uid="{00000000-0005-0000-0000-0000FA030000}"/>
    <cellStyle name="Pealkiri 1 2" xfId="1224" xr:uid="{00000000-0005-0000-0000-0000FB030000}"/>
    <cellStyle name="Pealkiri 1 3" xfId="1225" xr:uid="{00000000-0005-0000-0000-0000FC030000}"/>
    <cellStyle name="Pealkiri 2" xfId="659" xr:uid="{00000000-0005-0000-0000-0000FD030000}"/>
    <cellStyle name="Pealkiri 2 2" xfId="1226" xr:uid="{00000000-0005-0000-0000-0000FE030000}"/>
    <cellStyle name="Pealkiri 2 3" xfId="1227" xr:uid="{00000000-0005-0000-0000-0000FF030000}"/>
    <cellStyle name="Pealkiri 3" xfId="660" xr:uid="{00000000-0005-0000-0000-000000040000}"/>
    <cellStyle name="Pealkiri 3 2" xfId="1228" xr:uid="{00000000-0005-0000-0000-000001040000}"/>
    <cellStyle name="Pealkiri 3 3" xfId="1229" xr:uid="{00000000-0005-0000-0000-000002040000}"/>
    <cellStyle name="Pealkiri 4" xfId="661" xr:uid="{00000000-0005-0000-0000-000003040000}"/>
    <cellStyle name="Pealkiri 4 2" xfId="1230" xr:uid="{00000000-0005-0000-0000-000004040000}"/>
    <cellStyle name="Pealkiri 4 3" xfId="1231" xr:uid="{00000000-0005-0000-0000-000005040000}"/>
    <cellStyle name="Pealkiri 5" xfId="1232" xr:uid="{00000000-0005-0000-0000-000006040000}"/>
    <cellStyle name="Pealkiri 6" xfId="1233" xr:uid="{00000000-0005-0000-0000-000007040000}"/>
    <cellStyle name="Percen - Style2" xfId="662" xr:uid="{00000000-0005-0000-0000-000008040000}"/>
    <cellStyle name="Percent" xfId="14" builtinId="5"/>
    <cellStyle name="Percent [0%]" xfId="663" xr:uid="{00000000-0005-0000-0000-00000A040000}"/>
    <cellStyle name="Percent [0.00%]" xfId="664" xr:uid="{00000000-0005-0000-0000-00000B040000}"/>
    <cellStyle name="Percent 10" xfId="665" xr:uid="{00000000-0005-0000-0000-00000C040000}"/>
    <cellStyle name="Percent 10 2" xfId="850" xr:uid="{00000000-0005-0000-0000-00000D040000}"/>
    <cellStyle name="Percent 11" xfId="666" xr:uid="{00000000-0005-0000-0000-00000E040000}"/>
    <cellStyle name="Percent 11 2" xfId="1067" xr:uid="{00000000-0005-0000-0000-00000F040000}"/>
    <cellStyle name="Percent 12" xfId="667" xr:uid="{00000000-0005-0000-0000-000010040000}"/>
    <cellStyle name="Percent 12 2" xfId="1068" xr:uid="{00000000-0005-0000-0000-000011040000}"/>
    <cellStyle name="Percent 13" xfId="8" xr:uid="{00000000-0005-0000-0000-000012040000}"/>
    <cellStyle name="Percent 13 2" xfId="849" xr:uid="{00000000-0005-0000-0000-000013040000}"/>
    <cellStyle name="Percent 14" xfId="668" xr:uid="{00000000-0005-0000-0000-000014040000}"/>
    <cellStyle name="Percent 14 2" xfId="1069" xr:uid="{00000000-0005-0000-0000-000015040000}"/>
    <cellStyle name="Percent 15" xfId="669" xr:uid="{00000000-0005-0000-0000-000016040000}"/>
    <cellStyle name="Percent 16" xfId="1234" xr:uid="{00000000-0005-0000-0000-000017040000}"/>
    <cellStyle name="Percent 17" xfId="1235" xr:uid="{00000000-0005-0000-0000-000018040000}"/>
    <cellStyle name="Percent 18" xfId="1236" xr:uid="{00000000-0005-0000-0000-000019040000}"/>
    <cellStyle name="Percent 2" xfId="670" xr:uid="{00000000-0005-0000-0000-00001A040000}"/>
    <cellStyle name="Percent 2 2" xfId="671" xr:uid="{00000000-0005-0000-0000-00001B040000}"/>
    <cellStyle name="Percent 2 2 2" xfId="672" xr:uid="{00000000-0005-0000-0000-00001C040000}"/>
    <cellStyle name="Percent 2 2 2 2" xfId="13" xr:uid="{00000000-0005-0000-0000-00001D040000}"/>
    <cellStyle name="Percent 2 2 2 2 2" xfId="673" xr:uid="{00000000-0005-0000-0000-00001E040000}"/>
    <cellStyle name="Percent 2 2 3" xfId="1237" xr:uid="{00000000-0005-0000-0000-00001F040000}"/>
    <cellStyle name="Percent 2 3" xfId="674" xr:uid="{00000000-0005-0000-0000-000020040000}"/>
    <cellStyle name="Percent 2 4" xfId="5" xr:uid="{00000000-0005-0000-0000-000021040000}"/>
    <cellStyle name="Percent 2 5" xfId="1070" xr:uid="{00000000-0005-0000-0000-000022040000}"/>
    <cellStyle name="Percent 3" xfId="675" xr:uid="{00000000-0005-0000-0000-000023040000}"/>
    <cellStyle name="Percent 3 2" xfId="676" xr:uid="{00000000-0005-0000-0000-000024040000}"/>
    <cellStyle name="Percent 3 3" xfId="677" xr:uid="{00000000-0005-0000-0000-000025040000}"/>
    <cellStyle name="Percent 3 3 2" xfId="1094" xr:uid="{00000000-0005-0000-0000-000026040000}"/>
    <cellStyle name="Percent 33" xfId="1238" xr:uid="{00000000-0005-0000-0000-000027040000}"/>
    <cellStyle name="Percent 4" xfId="678" xr:uid="{00000000-0005-0000-0000-000028040000}"/>
    <cellStyle name="Percent 4 2" xfId="679" xr:uid="{00000000-0005-0000-0000-000029040000}"/>
    <cellStyle name="Percent 4 3" xfId="1239" xr:uid="{00000000-0005-0000-0000-00002A040000}"/>
    <cellStyle name="Percent 5" xfId="6" xr:uid="{00000000-0005-0000-0000-00002B040000}"/>
    <cellStyle name="Percent 5 2" xfId="4" xr:uid="{00000000-0005-0000-0000-00002C040000}"/>
    <cellStyle name="Percent 5 2 2" xfId="1093" xr:uid="{00000000-0005-0000-0000-00002D040000}"/>
    <cellStyle name="Percent 5 3" xfId="1071" xr:uid="{00000000-0005-0000-0000-00002E040000}"/>
    <cellStyle name="Percent 6" xfId="680" xr:uid="{00000000-0005-0000-0000-00002F040000}"/>
    <cellStyle name="Percent 6 2" xfId="1072" xr:uid="{00000000-0005-0000-0000-000030040000}"/>
    <cellStyle name="Percent 7" xfId="681" xr:uid="{00000000-0005-0000-0000-000031040000}"/>
    <cellStyle name="Percent 7 2" xfId="1073" xr:uid="{00000000-0005-0000-0000-000032040000}"/>
    <cellStyle name="Percent 8" xfId="682" xr:uid="{00000000-0005-0000-0000-000033040000}"/>
    <cellStyle name="Percent 8 2" xfId="1074" xr:uid="{00000000-0005-0000-0000-000034040000}"/>
    <cellStyle name="Percent 9" xfId="683" xr:uid="{00000000-0005-0000-0000-000035040000}"/>
    <cellStyle name="Percent 9 2" xfId="1075" xr:uid="{00000000-0005-0000-0000-000036040000}"/>
    <cellStyle name="Percentuale 10" xfId="684" xr:uid="{00000000-0005-0000-0000-000037040000}"/>
    <cellStyle name="Percentuale 10 2" xfId="1076" xr:uid="{00000000-0005-0000-0000-000038040000}"/>
    <cellStyle name="Percentuale 11" xfId="685" xr:uid="{00000000-0005-0000-0000-000039040000}"/>
    <cellStyle name="Percentuale 11 2" xfId="1077" xr:uid="{00000000-0005-0000-0000-00003A040000}"/>
    <cellStyle name="Percentuale 12" xfId="686" xr:uid="{00000000-0005-0000-0000-00003B040000}"/>
    <cellStyle name="Percentuale 12 2" xfId="1078" xr:uid="{00000000-0005-0000-0000-00003C040000}"/>
    <cellStyle name="Percentuale 13" xfId="687" xr:uid="{00000000-0005-0000-0000-00003D040000}"/>
    <cellStyle name="Percentuale 13 2" xfId="1079" xr:uid="{00000000-0005-0000-0000-00003E040000}"/>
    <cellStyle name="Percentuale 2" xfId="688" xr:uid="{00000000-0005-0000-0000-00003F040000}"/>
    <cellStyle name="Percentuale 2 2" xfId="689" xr:uid="{00000000-0005-0000-0000-000040040000}"/>
    <cellStyle name="Percentuale 3" xfId="690" xr:uid="{00000000-0005-0000-0000-000041040000}"/>
    <cellStyle name="Percentuale 3 2" xfId="691" xr:uid="{00000000-0005-0000-0000-000042040000}"/>
    <cellStyle name="Percentuale 4" xfId="692" xr:uid="{00000000-0005-0000-0000-000043040000}"/>
    <cellStyle name="Percentuale 5" xfId="693" xr:uid="{00000000-0005-0000-0000-000044040000}"/>
    <cellStyle name="Percentuale 5 2" xfId="1080" xr:uid="{00000000-0005-0000-0000-000045040000}"/>
    <cellStyle name="Percentuale 6" xfId="694" xr:uid="{00000000-0005-0000-0000-000046040000}"/>
    <cellStyle name="Percentuale 6 2" xfId="1081" xr:uid="{00000000-0005-0000-0000-000047040000}"/>
    <cellStyle name="Percentuale 7" xfId="695" xr:uid="{00000000-0005-0000-0000-000048040000}"/>
    <cellStyle name="Percentuale 7 2" xfId="1082" xr:uid="{00000000-0005-0000-0000-000049040000}"/>
    <cellStyle name="Percentuale 8" xfId="696" xr:uid="{00000000-0005-0000-0000-00004A040000}"/>
    <cellStyle name="Percentuale 8 2" xfId="1083" xr:uid="{00000000-0005-0000-0000-00004B040000}"/>
    <cellStyle name="Percentuale 9" xfId="697" xr:uid="{00000000-0005-0000-0000-00004C040000}"/>
    <cellStyle name="pivot item labels &amp; totals" xfId="698" xr:uid="{00000000-0005-0000-0000-00004D040000}"/>
    <cellStyle name="pivot nation" xfId="699" xr:uid="{00000000-0005-0000-0000-00004E040000}"/>
    <cellStyle name="pivotdata" xfId="700" xr:uid="{00000000-0005-0000-0000-00004F040000}"/>
    <cellStyle name="pivotdata 2" xfId="701" xr:uid="{00000000-0005-0000-0000-000050040000}"/>
    <cellStyle name="pivotdata_Cyprus en route fin 11 Nov - DUR" xfId="702" xr:uid="{00000000-0005-0000-0000-000051040000}"/>
    <cellStyle name="Pourcentage 2" xfId="1240" xr:uid="{00000000-0005-0000-0000-000052040000}"/>
    <cellStyle name="Pourcentage 3" xfId="1241" xr:uid="{00000000-0005-0000-0000-000053040000}"/>
    <cellStyle name="Pourcentage_tocmodel_final" xfId="703" xr:uid="{00000000-0005-0000-0000-000054040000}"/>
    <cellStyle name="Procent 2" xfId="704" xr:uid="{00000000-0005-0000-0000-000055040000}"/>
    <cellStyle name="Procent 2 2" xfId="705" xr:uid="{00000000-0005-0000-0000-000056040000}"/>
    <cellStyle name="Procent 2 2 2" xfId="1084" xr:uid="{00000000-0005-0000-0000-000057040000}"/>
    <cellStyle name="Procent 2 3" xfId="706" xr:uid="{00000000-0005-0000-0000-000058040000}"/>
    <cellStyle name="Procent 3" xfId="707" xr:uid="{00000000-0005-0000-0000-000059040000}"/>
    <cellStyle name="Procentowy 2" xfId="708" xr:uid="{00000000-0005-0000-0000-00005A040000}"/>
    <cellStyle name="Profile" xfId="709" xr:uid="{00000000-0005-0000-0000-00005B040000}"/>
    <cellStyle name="Prosentti 2" xfId="1242" xr:uid="{00000000-0005-0000-0000-00005C040000}"/>
    <cellStyle name="Prozent 2" xfId="710" xr:uid="{00000000-0005-0000-0000-00005D040000}"/>
    <cellStyle name="Prozent 2 2" xfId="711" xr:uid="{00000000-0005-0000-0000-00005E040000}"/>
    <cellStyle name="Prozent 2 2 2" xfId="1086" xr:uid="{00000000-0005-0000-0000-00005F040000}"/>
    <cellStyle name="Prozent 2 3" xfId="1085" xr:uid="{00000000-0005-0000-0000-000060040000}"/>
    <cellStyle name="ROA Ref" xfId="712" xr:uid="{00000000-0005-0000-0000-000061040000}"/>
    <cellStyle name="Rõhk1" xfId="713" xr:uid="{00000000-0005-0000-0000-000062040000}"/>
    <cellStyle name="Rõhk1 2" xfId="1243" xr:uid="{00000000-0005-0000-0000-000063040000}"/>
    <cellStyle name="Rõhk1 3" xfId="1244" xr:uid="{00000000-0005-0000-0000-000064040000}"/>
    <cellStyle name="Rõhk2" xfId="714" xr:uid="{00000000-0005-0000-0000-000065040000}"/>
    <cellStyle name="Rõhk2 2" xfId="1245" xr:uid="{00000000-0005-0000-0000-000066040000}"/>
    <cellStyle name="Rõhk2 3" xfId="1246" xr:uid="{00000000-0005-0000-0000-000067040000}"/>
    <cellStyle name="Rõhk3" xfId="715" xr:uid="{00000000-0005-0000-0000-000068040000}"/>
    <cellStyle name="Rõhk3 2" xfId="1247" xr:uid="{00000000-0005-0000-0000-000069040000}"/>
    <cellStyle name="Rõhk3 3" xfId="1248" xr:uid="{00000000-0005-0000-0000-00006A040000}"/>
    <cellStyle name="Rõhk4" xfId="716" xr:uid="{00000000-0005-0000-0000-00006B040000}"/>
    <cellStyle name="Rõhk4 2" xfId="1249" xr:uid="{00000000-0005-0000-0000-00006C040000}"/>
    <cellStyle name="Rõhk4 3" xfId="1250" xr:uid="{00000000-0005-0000-0000-00006D040000}"/>
    <cellStyle name="Rõhk5" xfId="717" xr:uid="{00000000-0005-0000-0000-00006E040000}"/>
    <cellStyle name="Rõhk5 2" xfId="1251" xr:uid="{00000000-0005-0000-0000-00006F040000}"/>
    <cellStyle name="Rõhk5 3" xfId="1252" xr:uid="{00000000-0005-0000-0000-000070040000}"/>
    <cellStyle name="Rõhk6" xfId="718" xr:uid="{00000000-0005-0000-0000-000071040000}"/>
    <cellStyle name="Rõhk6 2" xfId="1253" xr:uid="{00000000-0005-0000-0000-000072040000}"/>
    <cellStyle name="Rõhk6 3" xfId="1254" xr:uid="{00000000-0005-0000-0000-000073040000}"/>
    <cellStyle name="Rossz 2" xfId="1255" xr:uid="{00000000-0005-0000-0000-000074040000}"/>
    <cellStyle name="Rubrik" xfId="719" xr:uid="{00000000-0005-0000-0000-000075040000}"/>
    <cellStyle name="Rubrik 1" xfId="720" xr:uid="{00000000-0005-0000-0000-000076040000}"/>
    <cellStyle name="Rubrik 2" xfId="721" xr:uid="{00000000-0005-0000-0000-000077040000}"/>
    <cellStyle name="Rubrik 3" xfId="722" xr:uid="{00000000-0005-0000-0000-000078040000}"/>
    <cellStyle name="Rubrik 4" xfId="723" xr:uid="{00000000-0005-0000-0000-000079040000}"/>
    <cellStyle name="Rubrik_Table 2 Unit Rate" xfId="724" xr:uid="{00000000-0005-0000-0000-00007A040000}"/>
    <cellStyle name="Salida" xfId="725" xr:uid="{00000000-0005-0000-0000-00007B040000}"/>
    <cellStyle name="Sammenkædet celle" xfId="726" xr:uid="{00000000-0005-0000-0000-00007C040000}"/>
    <cellStyle name="SAPBEXaggData" xfId="727" xr:uid="{00000000-0005-0000-0000-00007D040000}"/>
    <cellStyle name="SAPBEXaggDataEmph" xfId="728" xr:uid="{00000000-0005-0000-0000-00007E040000}"/>
    <cellStyle name="SAPBEXaggItem" xfId="729" xr:uid="{00000000-0005-0000-0000-00007F040000}"/>
    <cellStyle name="SAPBEXaggItemX" xfId="730" xr:uid="{00000000-0005-0000-0000-000080040000}"/>
    <cellStyle name="SAPBEXchaText" xfId="731" xr:uid="{00000000-0005-0000-0000-000081040000}"/>
    <cellStyle name="SAPBEXexcBad7" xfId="732" xr:uid="{00000000-0005-0000-0000-000082040000}"/>
    <cellStyle name="SAPBEXexcBad8" xfId="733" xr:uid="{00000000-0005-0000-0000-000083040000}"/>
    <cellStyle name="SAPBEXexcBad9" xfId="734" xr:uid="{00000000-0005-0000-0000-000084040000}"/>
    <cellStyle name="SAPBEXexcCritical4" xfId="735" xr:uid="{00000000-0005-0000-0000-000085040000}"/>
    <cellStyle name="SAPBEXexcCritical5" xfId="736" xr:uid="{00000000-0005-0000-0000-000086040000}"/>
    <cellStyle name="SAPBEXexcCritical6" xfId="737" xr:uid="{00000000-0005-0000-0000-000087040000}"/>
    <cellStyle name="SAPBEXexcGood1" xfId="738" xr:uid="{00000000-0005-0000-0000-000088040000}"/>
    <cellStyle name="SAPBEXexcGood2" xfId="739" xr:uid="{00000000-0005-0000-0000-000089040000}"/>
    <cellStyle name="SAPBEXexcGood3" xfId="740" xr:uid="{00000000-0005-0000-0000-00008A040000}"/>
    <cellStyle name="SAPBEXfilterDrill" xfId="741" xr:uid="{00000000-0005-0000-0000-00008B040000}"/>
    <cellStyle name="SAPBEXfilterItem" xfId="742" xr:uid="{00000000-0005-0000-0000-00008C040000}"/>
    <cellStyle name="SAPBEXfilterText" xfId="743" xr:uid="{00000000-0005-0000-0000-00008D040000}"/>
    <cellStyle name="SAPBEXformats" xfId="744" xr:uid="{00000000-0005-0000-0000-00008E040000}"/>
    <cellStyle name="SAPBEXheaderItem" xfId="745" xr:uid="{00000000-0005-0000-0000-00008F040000}"/>
    <cellStyle name="SAPBEXheaderText" xfId="746" xr:uid="{00000000-0005-0000-0000-000090040000}"/>
    <cellStyle name="SAPBEXHLevel0" xfId="747" xr:uid="{00000000-0005-0000-0000-000091040000}"/>
    <cellStyle name="SAPBEXHLevel0X" xfId="748" xr:uid="{00000000-0005-0000-0000-000092040000}"/>
    <cellStyle name="SAPBEXHLevel1" xfId="749" xr:uid="{00000000-0005-0000-0000-000093040000}"/>
    <cellStyle name="SAPBEXHLevel1X" xfId="750" xr:uid="{00000000-0005-0000-0000-000094040000}"/>
    <cellStyle name="SAPBEXHLevel2" xfId="751" xr:uid="{00000000-0005-0000-0000-000095040000}"/>
    <cellStyle name="SAPBEXHLevel2X" xfId="752" xr:uid="{00000000-0005-0000-0000-000096040000}"/>
    <cellStyle name="SAPBEXHLevel3" xfId="753" xr:uid="{00000000-0005-0000-0000-000097040000}"/>
    <cellStyle name="SAPBEXHLevel3X" xfId="754" xr:uid="{00000000-0005-0000-0000-000098040000}"/>
    <cellStyle name="SAPBEXresData" xfId="755" xr:uid="{00000000-0005-0000-0000-000099040000}"/>
    <cellStyle name="SAPBEXresDataEmph" xfId="756" xr:uid="{00000000-0005-0000-0000-00009A040000}"/>
    <cellStyle name="SAPBEXresItem" xfId="757" xr:uid="{00000000-0005-0000-0000-00009B040000}"/>
    <cellStyle name="SAPBEXresItemX" xfId="758" xr:uid="{00000000-0005-0000-0000-00009C040000}"/>
    <cellStyle name="SAPBEXstdData" xfId="759" xr:uid="{00000000-0005-0000-0000-00009D040000}"/>
    <cellStyle name="SAPBEXstdDataEmph" xfId="760" xr:uid="{00000000-0005-0000-0000-00009E040000}"/>
    <cellStyle name="SAPBEXstdItem" xfId="761" xr:uid="{00000000-0005-0000-0000-00009F040000}"/>
    <cellStyle name="SAPBEXstdItemX" xfId="762" xr:uid="{00000000-0005-0000-0000-0000A0040000}"/>
    <cellStyle name="SAPBEXtitle" xfId="763" xr:uid="{00000000-0005-0000-0000-0000A1040000}"/>
    <cellStyle name="SAPBEXundefined" xfId="764" xr:uid="{00000000-0005-0000-0000-0000A2040000}"/>
    <cellStyle name="Satisfaisant" xfId="765" xr:uid="{00000000-0005-0000-0000-0000A3040000}"/>
    <cellStyle name="Satisfaisant 2" xfId="1256" xr:uid="{00000000-0005-0000-0000-0000A4040000}"/>
    <cellStyle name="Schlecht" xfId="766" xr:uid="{00000000-0005-0000-0000-0000A5040000}"/>
    <cellStyle name="Section_End" xfId="767" xr:uid="{00000000-0005-0000-0000-0000A6040000}"/>
    <cellStyle name="Selgitav tekst" xfId="768" xr:uid="{00000000-0005-0000-0000-0000A7040000}"/>
    <cellStyle name="Selgitav tekst 2" xfId="1257" xr:uid="{00000000-0005-0000-0000-0000A8040000}"/>
    <cellStyle name="Selgitav tekst 3" xfId="1258" xr:uid="{00000000-0005-0000-0000-0000A9040000}"/>
    <cellStyle name="Selittävä teksti" xfId="769" xr:uid="{00000000-0005-0000-0000-0000AA040000}"/>
    <cellStyle name="Semleges 2" xfId="1259" xr:uid="{00000000-0005-0000-0000-0000AB040000}"/>
    <cellStyle name="Sheet Done" xfId="770" xr:uid="{00000000-0005-0000-0000-0000AC040000}"/>
    <cellStyle name="Sisestus" xfId="771" xr:uid="{00000000-0005-0000-0000-0000AD040000}"/>
    <cellStyle name="Sisestus 2" xfId="1260" xr:uid="{00000000-0005-0000-0000-0000AE040000}"/>
    <cellStyle name="Sisestus 3" xfId="1261" xr:uid="{00000000-0005-0000-0000-0000AF040000}"/>
    <cellStyle name="Skaičiavimas" xfId="772" xr:uid="{00000000-0005-0000-0000-0000B0040000}"/>
    <cellStyle name="Small" xfId="773" xr:uid="{00000000-0005-0000-0000-0000B1040000}"/>
    <cellStyle name="Sortie" xfId="774" xr:uid="{00000000-0005-0000-0000-0000B2040000}"/>
    <cellStyle name="Sortie 2" xfId="1262" xr:uid="{00000000-0005-0000-0000-0000B3040000}"/>
    <cellStyle name="Source Field - Green" xfId="775" xr:uid="{00000000-0005-0000-0000-0000B4040000}"/>
    <cellStyle name="Source Field - Green 2" xfId="1087" xr:uid="{00000000-0005-0000-0000-0000B5040000}"/>
    <cellStyle name="Standaard_BoQ Lot B2 Airfield Lighting" xfId="1263" xr:uid="{00000000-0005-0000-0000-0000B6040000}"/>
    <cellStyle name="Standard 2" xfId="776" xr:uid="{00000000-0005-0000-0000-0000B7040000}"/>
    <cellStyle name="Standard 3" xfId="777" xr:uid="{00000000-0005-0000-0000-0000B8040000}"/>
    <cellStyle name="Standard 4" xfId="778" xr:uid="{00000000-0005-0000-0000-0000B9040000}"/>
    <cellStyle name="Standard 4 2" xfId="1088" xr:uid="{00000000-0005-0000-0000-0000BA040000}"/>
    <cellStyle name="Standard,f,u" xfId="779" xr:uid="{00000000-0005-0000-0000-0000BB040000}"/>
    <cellStyle name="Standard,Helv 8" xfId="780" xr:uid="{00000000-0005-0000-0000-0000BC040000}"/>
    <cellStyle name="Standard_Agip_Zusammenfassung" xfId="781" xr:uid="{00000000-0005-0000-0000-0000BD040000}"/>
    <cellStyle name="Stile 1" xfId="782" xr:uid="{00000000-0005-0000-0000-0000BE040000}"/>
    <cellStyle name="Style 1" xfId="783" xr:uid="{00000000-0005-0000-0000-0000BF040000}"/>
    <cellStyle name="Sub totals" xfId="784" xr:uid="{00000000-0005-0000-0000-0000C0040000}"/>
    <cellStyle name="Subtotal (line)" xfId="785" xr:uid="{00000000-0005-0000-0000-0000C1040000}"/>
    <cellStyle name="Suma" xfId="786" xr:uid="{00000000-0005-0000-0000-0000C2040000}"/>
    <cellStyle name="Summa" xfId="787" xr:uid="{00000000-0005-0000-0000-0000C3040000}"/>
    <cellStyle name="Susietas langelis" xfId="788" xr:uid="{00000000-0005-0000-0000-0000C4040000}"/>
    <cellStyle name="Syöttö" xfId="789" xr:uid="{00000000-0005-0000-0000-0000C5040000}"/>
    <cellStyle name="Számítás 2" xfId="1264" xr:uid="{00000000-0005-0000-0000-0000C6040000}"/>
    <cellStyle name="Százalék 2" xfId="1265" xr:uid="{00000000-0005-0000-0000-0000C7040000}"/>
    <cellStyle name="Százalék 3" xfId="1266" xr:uid="{00000000-0005-0000-0000-0000C8040000}"/>
    <cellStyle name="TableBorder" xfId="790" xr:uid="{00000000-0005-0000-0000-0000C9040000}"/>
    <cellStyle name="Tarkistussolu" xfId="791" xr:uid="{00000000-0005-0000-0000-0000CA040000}"/>
    <cellStyle name="Texte explicatif" xfId="792" xr:uid="{00000000-0005-0000-0000-0000CB040000}"/>
    <cellStyle name="Texte explicatif 2" xfId="1267" xr:uid="{00000000-0005-0000-0000-0000CC040000}"/>
    <cellStyle name="Texto de advertencia" xfId="793" xr:uid="{00000000-0005-0000-0000-0000CD040000}"/>
    <cellStyle name="Texto explicativo" xfId="794" xr:uid="{00000000-0005-0000-0000-0000CE040000}"/>
    <cellStyle name="Thousands" xfId="795" xr:uid="{00000000-0005-0000-0000-0000CF040000}"/>
    <cellStyle name="Tikrinimo langelis" xfId="796" xr:uid="{00000000-0005-0000-0000-0000D0040000}"/>
    <cellStyle name="TimeReport" xfId="797" xr:uid="{00000000-0005-0000-0000-0000D1040000}"/>
    <cellStyle name="Titel" xfId="798" xr:uid="{00000000-0005-0000-0000-0000D2040000}"/>
    <cellStyle name="Title 1" xfId="799" xr:uid="{00000000-0005-0000-0000-0000D3040000}"/>
    <cellStyle name="Title 2" xfId="800" xr:uid="{00000000-0005-0000-0000-0000D4040000}"/>
    <cellStyle name="Title 3" xfId="801" xr:uid="{00000000-0005-0000-0000-0000D5040000}"/>
    <cellStyle name="Title 4" xfId="802" xr:uid="{00000000-0005-0000-0000-0000D6040000}"/>
    <cellStyle name="Title 5" xfId="803" xr:uid="{00000000-0005-0000-0000-0000D7040000}"/>
    <cellStyle name="Titre" xfId="804" xr:uid="{00000000-0005-0000-0000-0000D8040000}"/>
    <cellStyle name="Titre 2" xfId="1268" xr:uid="{00000000-0005-0000-0000-0000D9040000}"/>
    <cellStyle name="Titre 1" xfId="805" xr:uid="{00000000-0005-0000-0000-0000DA040000}"/>
    <cellStyle name="Titre 1 2" xfId="1269" xr:uid="{00000000-0005-0000-0000-0000DB040000}"/>
    <cellStyle name="Titre 2" xfId="806" xr:uid="{00000000-0005-0000-0000-0000DC040000}"/>
    <cellStyle name="Titre 2 2" xfId="1270" xr:uid="{00000000-0005-0000-0000-0000DD040000}"/>
    <cellStyle name="Titre 3" xfId="807" xr:uid="{00000000-0005-0000-0000-0000DE040000}"/>
    <cellStyle name="Titre 3 2" xfId="1271" xr:uid="{00000000-0005-0000-0000-0000DF040000}"/>
    <cellStyle name="Titre 4" xfId="808" xr:uid="{00000000-0005-0000-0000-0000E0040000}"/>
    <cellStyle name="Titre 4 2" xfId="1272" xr:uid="{00000000-0005-0000-0000-0000E1040000}"/>
    <cellStyle name="Titre_APPOGGIO 2010-2014" xfId="809" xr:uid="{00000000-0005-0000-0000-0000E2040000}"/>
    <cellStyle name="Titulo" xfId="810" xr:uid="{00000000-0005-0000-0000-0000E3040000}"/>
    <cellStyle name="Título" xfId="811" xr:uid="{00000000-0005-0000-0000-0000E4040000}"/>
    <cellStyle name="Título 1" xfId="812" xr:uid="{00000000-0005-0000-0000-0000E5040000}"/>
    <cellStyle name="Título 2" xfId="813" xr:uid="{00000000-0005-0000-0000-0000E6040000}"/>
    <cellStyle name="Título 3" xfId="814" xr:uid="{00000000-0005-0000-0000-0000E7040000}"/>
    <cellStyle name="To" xfId="815" xr:uid="{00000000-0005-0000-0000-0000E8040000}"/>
    <cellStyle name="Total (line)" xfId="816" xr:uid="{00000000-0005-0000-0000-0000E9040000}"/>
    <cellStyle name="Total 2" xfId="817" xr:uid="{00000000-0005-0000-0000-0000EA040000}"/>
    <cellStyle name="Total 3" xfId="818" xr:uid="{00000000-0005-0000-0000-0000EB040000}"/>
    <cellStyle name="Total 4" xfId="819" xr:uid="{00000000-0005-0000-0000-0000EC040000}"/>
    <cellStyle name="Total 5" xfId="820" xr:uid="{00000000-0005-0000-0000-0000ED040000}"/>
    <cellStyle name="Totals" xfId="821" xr:uid="{00000000-0005-0000-0000-0000EE040000}"/>
    <cellStyle name="tr" xfId="822" xr:uid="{00000000-0005-0000-0000-0000EF040000}"/>
    <cellStyle name="Tulostus" xfId="823" xr:uid="{00000000-0005-0000-0000-0000F0040000}"/>
    <cellStyle name="Überschrift" xfId="824" xr:uid="{00000000-0005-0000-0000-0000F1040000}"/>
    <cellStyle name="Überschrift 1" xfId="825" xr:uid="{00000000-0005-0000-0000-0000F2040000}"/>
    <cellStyle name="Überschrift 2" xfId="826" xr:uid="{00000000-0005-0000-0000-0000F3040000}"/>
    <cellStyle name="Überschrift 3" xfId="827" xr:uid="{00000000-0005-0000-0000-0000F4040000}"/>
    <cellStyle name="Überschrift 4" xfId="828" xr:uid="{00000000-0005-0000-0000-0000F5040000}"/>
    <cellStyle name="Überschrift_CRCO_macros" xfId="829" xr:uid="{00000000-0005-0000-0000-0000F6040000}"/>
    <cellStyle name="Ugyldig" xfId="830" xr:uid="{00000000-0005-0000-0000-0000F7040000}"/>
    <cellStyle name="Under Construction Flag" xfId="831" xr:uid="{00000000-0005-0000-0000-0000F8040000}"/>
    <cellStyle name="Under Construction Flag 2" xfId="1090" xr:uid="{00000000-0005-0000-0000-0000F9040000}"/>
    <cellStyle name="UserInstructions" xfId="832" xr:uid="{00000000-0005-0000-0000-0000FA040000}"/>
    <cellStyle name="Utdata" xfId="833" xr:uid="{00000000-0005-0000-0000-0000FB040000}"/>
    <cellStyle name="Väljund" xfId="834" xr:uid="{00000000-0005-0000-0000-0000FC040000}"/>
    <cellStyle name="Väljund 2" xfId="1273" xr:uid="{00000000-0005-0000-0000-0000FD040000}"/>
    <cellStyle name="Väljund 3" xfId="1274" xr:uid="{00000000-0005-0000-0000-0000FE040000}"/>
    <cellStyle name="Valuta (0)_Brazil" xfId="835" xr:uid="{00000000-0005-0000-0000-0000FF040000}"/>
    <cellStyle name="Valuta 2" xfId="836" xr:uid="{00000000-0005-0000-0000-000000050000}"/>
    <cellStyle name="Varningstext" xfId="837" xr:uid="{00000000-0005-0000-0000-000001050000}"/>
    <cellStyle name="Varoitusteksti" xfId="838" xr:uid="{00000000-0005-0000-0000-000002050000}"/>
    <cellStyle name="Vérification" xfId="839" xr:uid="{00000000-0005-0000-0000-000003050000}"/>
    <cellStyle name="Vérification 2" xfId="1275" xr:uid="{00000000-0005-0000-0000-000004050000}"/>
    <cellStyle name="Verknüpfte Zelle" xfId="840" xr:uid="{00000000-0005-0000-0000-000005050000}"/>
    <cellStyle name="Very Large" xfId="841" xr:uid="{00000000-0005-0000-0000-000006050000}"/>
    <cellStyle name="Währung [0]_aM120029" xfId="842" xr:uid="{00000000-0005-0000-0000-000007050000}"/>
    <cellStyle name="Währung_aM120029" xfId="843" xr:uid="{00000000-0005-0000-0000-000008050000}"/>
    <cellStyle name="Warnender Text" xfId="844" xr:uid="{00000000-0005-0000-0000-000009050000}"/>
    <cellStyle name="Warning Text 2" xfId="845" xr:uid="{00000000-0005-0000-0000-00000A050000}"/>
    <cellStyle name="WingDings" xfId="846" xr:uid="{00000000-0005-0000-0000-00000B050000}"/>
    <cellStyle name="WIP" xfId="847" xr:uid="{00000000-0005-0000-0000-00000C050000}"/>
    <cellStyle name="Zelle überprüfen" xfId="848" xr:uid="{00000000-0005-0000-0000-00000D050000}"/>
  </cellStyles>
  <dxfs count="110"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BRUNA30\dgof-pru$\TEMP\ENROUTE_00_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BRUNA30\dgof-pru$\LS\A\Ae\Fakturering\&#197;rsfakturering\2008\Masterfiler%202008\Flygskolor%202008\FTO%20Faktureringsunderlag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5-paris-dna\VOL1\TEMP\ENROUTE_00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BRUNA30\dgof-pru$\TEMP\unit%20rate%20table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BRUNA30\dgof-pru$\RRIDER\COSTBASE\2000\final\2000final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F"/>
      <sheetName val="texts"/>
      <sheetName val="view"/>
      <sheetName val="exploitation"/>
      <sheetName val="base_en_route"/>
      <sheetName val="finances"/>
      <sheetName val="calcul"/>
      <sheetName val="EUR"/>
      <sheetName val="verif_99"/>
      <sheetName val="prev00_3"/>
      <sheetName val="prev01_1"/>
      <sheetName val="COL1"/>
      <sheetName val="COL2"/>
      <sheetName val="COL3"/>
      <sheetName val="COL4"/>
      <sheetName val="COL5"/>
      <sheetName val="COL6"/>
      <sheetName val="COL7"/>
      <sheetName val="COL8"/>
      <sheetName val="HYPO"/>
    </sheetNames>
    <sheetDataSet>
      <sheetData sheetId="0" refreshError="1">
        <row r="8">
          <cell r="F8">
            <v>40.3399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rways Flygutbildning Svenska "/>
      <sheetName val="Arlanda Helicopter AB"/>
      <sheetName val="BF Scand. Aviation Academy AB"/>
      <sheetName val="Flygteoriskolan Barkarby AB"/>
      <sheetName val="Flyguppdraget Backamo AB"/>
      <sheetName val="Kungsair Training AB"/>
      <sheetName val="Lid Air AB"/>
      <sheetName val="Linköpings Flygklubb"/>
      <sheetName val="Lunds Universitet Trafikflygsko"/>
      <sheetName val="Norrlandsflyg AB"/>
      <sheetName val="Proflight Nordic AB"/>
      <sheetName val="Sturup IFR AB"/>
      <sheetName val="Svenska Pilotutbildning AB"/>
      <sheetName val="Flight Crew Traning Sw AB"/>
      <sheetName val="Rikskriminalpolisen, polisflyge"/>
      <sheetName val="Nytt företag"/>
      <sheetName val="Nytt företag 2"/>
      <sheetName val="Nytt företag 3"/>
      <sheetName val="Nytt företag 4"/>
      <sheetName val="Nytt företag 5"/>
      <sheetName val="Nytt företag 6"/>
      <sheetName val="Nytt företag 7"/>
      <sheetName val="Nytt företag 8"/>
      <sheetName val="Nytt företag 9"/>
      <sheetName val="Indata Flygskolor"/>
      <sheetName val="Airways_Flygutbildning_Svenska_"/>
      <sheetName val="Arlanda_Helicopter_AB"/>
      <sheetName val="BF_Scand__Aviation_Academy_AB"/>
      <sheetName val="Flygteoriskolan_Barkarby_AB"/>
      <sheetName val="Flyguppdraget_Backamo_AB"/>
      <sheetName val="Kungsair_Training_AB"/>
      <sheetName val="Lid_Air_AB"/>
      <sheetName val="Linköpings_Flygklubb"/>
      <sheetName val="Lunds_Universitet_Trafikflygsko"/>
      <sheetName val="Norrlandsflyg_AB"/>
      <sheetName val="Proflight_Nordic_AB"/>
      <sheetName val="Sturup_IFR_AB"/>
      <sheetName val="Svenska_Pilotutbildning_AB"/>
      <sheetName val="Flight_Crew_Traning_Sw_AB"/>
      <sheetName val="Rikskriminalpolisen,_polisflyge"/>
      <sheetName val="Nytt_företag"/>
      <sheetName val="Nytt_företag_2"/>
      <sheetName val="Nytt_företag_3"/>
      <sheetName val="Nytt_företag_4"/>
      <sheetName val="Nytt_företag_5"/>
      <sheetName val="Nytt_företag_6"/>
      <sheetName val="Nytt_företag_7"/>
      <sheetName val="Nytt_företag_8"/>
      <sheetName val="Nytt_företag_9"/>
      <sheetName val="Indata_Flygskol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s"/>
      <sheetName val="view"/>
      <sheetName val="exploitation"/>
      <sheetName val="base_en_route"/>
      <sheetName val="finances"/>
      <sheetName val="calcul"/>
      <sheetName val="EUR"/>
      <sheetName val="BEF"/>
      <sheetName val="verif_99"/>
      <sheetName val="prev00_3"/>
      <sheetName val="prev01_1"/>
      <sheetName val="COL1"/>
      <sheetName val="COL2"/>
      <sheetName val="COL3"/>
      <sheetName val="COL4"/>
      <sheetName val="COL5"/>
      <sheetName val="COL6"/>
      <sheetName val="COL7"/>
      <sheetName val="COL8"/>
      <sheetName val="HY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F8">
            <v>40.3399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inputs"/>
      <sheetName val="BEF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control detail"/>
      <sheetName val="DETR"/>
      <sheetName val="Rate composition"/>
      <sheetName val="forecasts and actuals"/>
      <sheetName val="implied rate 2000 Qtr2"/>
      <sheetName val="implied rate 2000 Qtr2R)"/>
      <sheetName val=" rate 2000 Qtr2 readjusted"/>
      <sheetName val="IE recalculation BP"/>
      <sheetName val="IE treatment"/>
      <sheetName val="Inflation"/>
      <sheetName val="Slide 3"/>
      <sheetName val="Slide 4"/>
      <sheetName val="Schedule 1 EC paper"/>
      <sheetName val="Schedule 2 EC paper"/>
      <sheetName val="Schedule 1 cons paper "/>
      <sheetName val="Schedule 2 cons paper"/>
      <sheetName val="Summary - Schedule 3 cons"/>
      <sheetName val="1999 var cons - Schedule 4 "/>
      <sheetName val="2000 var cons - Schedule 5"/>
      <sheetName val="Summary - Schedule 3"/>
      <sheetName val="Cost bases"/>
      <sheetName val="UKATS presentation phasing"/>
      <sheetName val="Forecast"/>
      <sheetName val="Bases"/>
      <sheetName val="UKATS"/>
      <sheetName val="Summary results"/>
      <sheetName val="Agency costs data"/>
      <sheetName val="Agency costs - history"/>
      <sheetName val="Agency costs"/>
      <sheetName val="97decact"/>
      <sheetName val="98maract"/>
      <sheetName val="99marbud"/>
      <sheetName val="98decact"/>
      <sheetName val="tblMapDescriptions"/>
      <sheetName val="qry99MarEnRoute"/>
      <sheetName val="qrybudget2000"/>
      <sheetName val="timetable"/>
      <sheetName val="Forecasts and B plans"/>
      <sheetName val="Eurocontrol_detail"/>
      <sheetName val="Rate_composition"/>
      <sheetName val="forecasts_and_actuals"/>
      <sheetName val="implied_rate_2000_Qtr2"/>
      <sheetName val="implied_rate_2000_Qtr2R)"/>
      <sheetName val="_rate_2000_Qtr2_readjusted"/>
      <sheetName val="IE_recalculation_BP"/>
      <sheetName val="IE_treatment"/>
      <sheetName val="Slide_3"/>
      <sheetName val="Slide_4"/>
      <sheetName val="Schedule_1_EC_paper"/>
      <sheetName val="Schedule_2_EC_paper"/>
      <sheetName val="Schedule_1_cons_paper_"/>
      <sheetName val="Schedule_2_cons_paper"/>
      <sheetName val="Summary_-_Schedule_3_cons"/>
      <sheetName val="1999_var_cons_-_Schedule_4_"/>
      <sheetName val="2000_var_cons_-_Schedule_5"/>
      <sheetName val="Summary_-_Schedule_3"/>
      <sheetName val="Cost_bases"/>
      <sheetName val="UKATS_presentation_phasing"/>
      <sheetName val="Summary_results"/>
      <sheetName val="Agency_costs_data"/>
      <sheetName val="Agency_costs_-_history"/>
      <sheetName val="Agency_costs"/>
      <sheetName val="Forecasts_and_B_plans"/>
      <sheetName val="IV dir._Technosky_2011"/>
      <sheetName val="IV dir._Technosky_20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F220"/>
  <sheetViews>
    <sheetView zoomScaleNormal="100" workbookViewId="0">
      <pane xSplit="3" topLeftCell="L1" activePane="topRight" state="frozen"/>
      <selection activeCell="A16" sqref="A16"/>
      <selection pane="topRight" activeCell="N1" sqref="N1"/>
    </sheetView>
  </sheetViews>
  <sheetFormatPr defaultColWidth="9.54296875" defaultRowHeight="14.5" outlineLevelRow="1"/>
  <cols>
    <col min="1" max="1" width="9.54296875" style="93" customWidth="1"/>
    <col min="2" max="2" width="5.81640625" style="94" bestFit="1" customWidth="1"/>
    <col min="3" max="3" width="102.7265625" style="44" customWidth="1"/>
    <col min="4" max="4" width="8.7265625" style="43" customWidth="1"/>
    <col min="5" max="5" width="13.1796875" style="43" customWidth="1"/>
    <col min="6" max="6" width="15.453125" style="43" customWidth="1"/>
    <col min="7" max="7" width="13.453125" style="43" customWidth="1"/>
    <col min="8" max="8" width="13.7265625" style="43" customWidth="1"/>
    <col min="9" max="9" width="12.54296875" style="43" customWidth="1"/>
    <col min="10" max="14" width="13.453125" style="44" customWidth="1"/>
    <col min="15" max="16384" width="9.54296875" style="44"/>
  </cols>
  <sheetData>
    <row r="1" spans="1:23">
      <c r="A1" s="1363" t="s">
        <v>61</v>
      </c>
      <c r="B1" s="1363"/>
      <c r="C1" s="1363"/>
    </row>
    <row r="2" spans="1:23">
      <c r="A2" s="1364" t="b">
        <v>1</v>
      </c>
      <c r="B2" s="1364"/>
      <c r="C2" s="45" t="s">
        <v>62</v>
      </c>
    </row>
    <row r="3" spans="1:23">
      <c r="A3" s="1365" t="b">
        <v>1</v>
      </c>
      <c r="B3" s="1365"/>
      <c r="C3" s="45" t="s">
        <v>63</v>
      </c>
    </row>
    <row r="4" spans="1:23">
      <c r="A4" s="1366" t="b">
        <v>0</v>
      </c>
      <c r="B4" s="1366"/>
      <c r="C4" s="45" t="s">
        <v>64</v>
      </c>
    </row>
    <row r="5" spans="1:23">
      <c r="A5" s="1365" t="b">
        <v>0</v>
      </c>
      <c r="B5" s="1365"/>
      <c r="C5" s="45" t="s">
        <v>65</v>
      </c>
    </row>
    <row r="6" spans="1:23">
      <c r="A6" s="1375" t="s">
        <v>66</v>
      </c>
      <c r="B6" s="1375"/>
      <c r="C6" s="45" t="s">
        <v>67</v>
      </c>
    </row>
    <row r="7" spans="1:23">
      <c r="A7" s="1367" t="s">
        <v>68</v>
      </c>
      <c r="B7" s="1367"/>
      <c r="C7" s="45" t="s">
        <v>69</v>
      </c>
    </row>
    <row r="8" spans="1:23" ht="14.5" customHeight="1">
      <c r="A8" s="46"/>
      <c r="B8" s="47"/>
      <c r="C8" s="48"/>
      <c r="D8" s="49"/>
      <c r="E8" s="1372" t="s">
        <v>136</v>
      </c>
      <c r="F8" s="1373"/>
      <c r="G8" s="1373"/>
      <c r="H8" s="1373"/>
      <c r="I8" s="1374"/>
      <c r="J8" s="1369" t="s">
        <v>135</v>
      </c>
      <c r="K8" s="1370"/>
      <c r="L8" s="1370"/>
      <c r="M8" s="1370"/>
      <c r="N8" s="1371"/>
    </row>
    <row r="9" spans="1:23" ht="24">
      <c r="A9" s="1368" t="s">
        <v>134</v>
      </c>
      <c r="B9" s="1368"/>
      <c r="C9" s="1368"/>
      <c r="D9" s="50" t="s">
        <v>70</v>
      </c>
      <c r="E9" s="669">
        <v>2015</v>
      </c>
      <c r="F9" s="52">
        <v>2016</v>
      </c>
      <c r="G9" s="52">
        <v>2017</v>
      </c>
      <c r="H9" s="52">
        <v>2018</v>
      </c>
      <c r="I9" s="95">
        <v>2019</v>
      </c>
      <c r="J9" s="51">
        <v>2020</v>
      </c>
      <c r="K9" s="52">
        <v>2021</v>
      </c>
      <c r="L9" s="52">
        <v>2022</v>
      </c>
      <c r="M9" s="52">
        <v>2023</v>
      </c>
      <c r="N9" s="53">
        <v>2024</v>
      </c>
    </row>
    <row r="10" spans="1:23" s="59" customFormat="1" ht="21" customHeight="1">
      <c r="A10" s="54" t="s">
        <v>71</v>
      </c>
      <c r="B10" s="55" t="s">
        <v>72</v>
      </c>
      <c r="C10" s="56" t="s">
        <v>455</v>
      </c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P10" s="44"/>
    </row>
    <row r="11" spans="1:23" s="65" customFormat="1">
      <c r="A11" s="60" t="s">
        <v>73</v>
      </c>
      <c r="B11" s="61" t="s">
        <v>74</v>
      </c>
      <c r="C11" s="62" t="s">
        <v>75</v>
      </c>
      <c r="D11" s="63">
        <v>3</v>
      </c>
      <c r="E11" s="64" t="b">
        <f>ROUND('T1'!F61,$D$11)=ROUND('T1 ANSP IAA'!F61+'T1 MET'!F61+'T1 NSA'!F61,$D$11)</f>
        <v>1</v>
      </c>
      <c r="F11" s="64" t="b">
        <f>ROUND('T1'!G61,$D$11)=ROUND('T1 ANSP IAA'!G61+'T1 MET'!G61+'T1 NSA'!G61,$D$11)</f>
        <v>1</v>
      </c>
      <c r="G11" s="64" t="b">
        <f>ROUND('T1'!H61,$D$11)=ROUND('T1 ANSP IAA'!H61+'T1 MET'!H61+'T1 NSA'!H61,$D$11)</f>
        <v>1</v>
      </c>
      <c r="H11" s="64" t="b">
        <f>ROUND('T1'!I61,$D$11)=ROUND('T1 ANSP IAA'!I61+'T1 MET'!I61+'T1 NSA'!I61,$D$11)</f>
        <v>1</v>
      </c>
      <c r="I11" s="64" t="b">
        <f>ROUND('T1'!J61,$D$11)=ROUND('T1 ANSP IAA'!J61+'T1 MET'!J61+'T1 NSA'!J61,$D$11)</f>
        <v>1</v>
      </c>
      <c r="J11" s="64" t="b">
        <f>ROUND('T1'!K61,$D$11)=ROUND('T1 ANSP IAA'!K61+'T1 MET'!K61+'T1 NSA'!K61,$D$11)</f>
        <v>1</v>
      </c>
      <c r="K11" s="64" t="b">
        <f>ROUND('T1'!L61,$D$11)=ROUND('T1 ANSP IAA'!L61+'T1 MET'!L61+'T1 NSA'!L61,$D$11)</f>
        <v>1</v>
      </c>
      <c r="L11" s="64" t="b">
        <f>ROUND('T1'!M61,$D$11)=ROUND('T1 ANSP IAA'!M61+'T1 MET'!M61+'T1 NSA'!M61,$D$11)</f>
        <v>1</v>
      </c>
      <c r="M11" s="64" t="b">
        <f>ROUND('T1'!N61,$D$11)=ROUND('T1 ANSP IAA'!N61+'T1 MET'!N61+'T1 NSA'!N61,$D$11)</f>
        <v>1</v>
      </c>
      <c r="N11" s="64" t="b">
        <f>ROUND('T1'!O61,$D$11)=ROUND('T1 ANSP IAA'!O61+'T1 MET'!O61+'T1 NSA'!O61,$D$11)</f>
        <v>1</v>
      </c>
      <c r="O11" s="59"/>
      <c r="P11" s="44"/>
    </row>
    <row r="12" spans="1:23" s="70" customFormat="1" outlineLevel="1">
      <c r="A12" s="66"/>
      <c r="B12" s="67"/>
      <c r="C12" s="68" t="s">
        <v>76</v>
      </c>
      <c r="D12" s="69"/>
      <c r="E12" s="775">
        <f>ROUND('T1'!F61,$D$11)</f>
        <v>22332.564999999999</v>
      </c>
      <c r="F12" s="775">
        <f>ROUND('T1'!G61,$D$11)</f>
        <v>23207.72</v>
      </c>
      <c r="G12" s="775">
        <f>ROUND('T1'!H61,$D$11)</f>
        <v>23880</v>
      </c>
      <c r="H12" s="775">
        <f>ROUND('T1'!I61,$D$11)</f>
        <v>24245</v>
      </c>
      <c r="I12" s="775">
        <f>ROUND('T1'!J61,$D$11)</f>
        <v>24841</v>
      </c>
      <c r="J12" s="775">
        <f>ROUND('T1'!K61,$D$11)</f>
        <v>32829</v>
      </c>
      <c r="K12" s="775">
        <f>ROUND('T1'!L61,$D$11)</f>
        <v>37186</v>
      </c>
      <c r="L12" s="775">
        <f>ROUND('T1'!M61,$D$11)</f>
        <v>39390</v>
      </c>
      <c r="M12" s="775">
        <f>ROUND('T1'!N61,$D$11)</f>
        <v>40535</v>
      </c>
      <c r="N12" s="775">
        <f>ROUND('T1'!O61,$D$11)</f>
        <v>41527</v>
      </c>
      <c r="O12" s="59"/>
      <c r="P12" s="44"/>
    </row>
    <row r="13" spans="1:23" s="70" customFormat="1" outlineLevel="1">
      <c r="A13" s="66"/>
      <c r="B13" s="67"/>
      <c r="C13" s="68" t="s">
        <v>77</v>
      </c>
      <c r="D13" s="69"/>
      <c r="E13" s="775">
        <f>ROUND('T1 ANSP IAA'!F61+'T1 MET'!F61+'T1 NSA'!F61,$D$11)</f>
        <v>22332.564999999999</v>
      </c>
      <c r="F13" s="775">
        <f>ROUND('T1 ANSP IAA'!G61+'T1 MET'!G61+'T1 NSA'!G61,$D$11)</f>
        <v>23207.72</v>
      </c>
      <c r="G13" s="775">
        <f>ROUND('T1 ANSP IAA'!H61+'T1 MET'!H61+'T1 NSA'!H61,$D$11)</f>
        <v>23880</v>
      </c>
      <c r="H13" s="775">
        <f>ROUND('T1 ANSP IAA'!I61+'T1 MET'!I61+'T1 NSA'!I61,$D$11)</f>
        <v>24245</v>
      </c>
      <c r="I13" s="775">
        <f>ROUND('T1 ANSP IAA'!J61+'T1 MET'!J61+'T1 NSA'!J61,$D$11)</f>
        <v>24841</v>
      </c>
      <c r="J13" s="775">
        <f>ROUND('T1 ANSP IAA'!K61+'T1 MET'!K61+'T1 NSA'!K61,$D$11)</f>
        <v>32829</v>
      </c>
      <c r="K13" s="775">
        <f>ROUND('T1 ANSP IAA'!L61+'T1 MET'!L61+'T1 NSA'!L61,$D$11)</f>
        <v>37186</v>
      </c>
      <c r="L13" s="775">
        <f>ROUND('T1 ANSP IAA'!M61+'T1 MET'!M61+'T1 NSA'!M61,$D$11)</f>
        <v>39390</v>
      </c>
      <c r="M13" s="775">
        <f>ROUND('T1 ANSP IAA'!N61+'T1 MET'!N61+'T1 NSA'!N61,$D$11)</f>
        <v>40535</v>
      </c>
      <c r="N13" s="775">
        <f>ROUND('T1 ANSP IAA'!O61+'T1 MET'!O61+'T1 NSA'!O61,$D$11)</f>
        <v>41527</v>
      </c>
      <c r="O13" s="59"/>
      <c r="P13" s="44"/>
    </row>
    <row r="14" spans="1:23" s="65" customFormat="1" ht="12" customHeight="1">
      <c r="A14" s="60" t="s">
        <v>78</v>
      </c>
      <c r="B14" s="61" t="s">
        <v>79</v>
      </c>
      <c r="C14" s="62" t="s">
        <v>80</v>
      </c>
      <c r="D14" s="63">
        <v>3</v>
      </c>
      <c r="E14" s="64" t="b">
        <f>ROUND('T1'!F18,$D$14)=ROUND(('T1'!F12+SUM('T1'!F14:F17)),$D$14)</f>
        <v>1</v>
      </c>
      <c r="F14" s="64" t="b">
        <f>ROUND('T1'!G18,$D$14)=ROUND(('T1'!G12+SUM('T1'!G14:G17)),$D$14)</f>
        <v>1</v>
      </c>
      <c r="G14" s="64" t="b">
        <f>ROUND('T1'!H18,$D$14)=ROUND(('T1'!H12+SUM('T1'!H14:H17)),$D$14)</f>
        <v>1</v>
      </c>
      <c r="H14" s="64" t="b">
        <f>ROUND('T1'!I18,$D$14)=ROUND(('T1'!I12+SUM('T1'!I14:I17)),$D$14)</f>
        <v>1</v>
      </c>
      <c r="I14" s="64" t="b">
        <f>ROUND('T1'!J18,$D$14)=ROUND(('T1'!J12+SUM('T1'!J14:J17)),$D$14)</f>
        <v>1</v>
      </c>
      <c r="J14" s="64" t="b">
        <f>ROUND('T1'!K18,$D$14)=ROUND(('T1'!K12+SUM('T1'!K14:K17)),$D$14)</f>
        <v>1</v>
      </c>
      <c r="K14" s="64" t="b">
        <f>ROUND('T1'!L18,$D$14)=ROUND(('T1'!L12+SUM('T1'!L14:L17)),$D$14)</f>
        <v>1</v>
      </c>
      <c r="L14" s="64" t="b">
        <f>ROUND('T1'!M18,$D$14)=ROUND(('T1'!M12+SUM('T1'!M14:M17)),$D$14)</f>
        <v>1</v>
      </c>
      <c r="M14" s="64" t="b">
        <f>ROUND('T1'!N18,$D$14)=ROUND(('T1'!N12+SUM('T1'!N14:N17)),$D$14)</f>
        <v>1</v>
      </c>
      <c r="N14" s="64" t="b">
        <f>ROUND('T1'!O18,$D$14)=ROUND(('T1'!O12+SUM('T1'!O14:O17)),$D$14)</f>
        <v>1</v>
      </c>
      <c r="O14" s="59"/>
      <c r="P14" s="44"/>
    </row>
    <row r="15" spans="1:23" s="70" customFormat="1" ht="12" customHeight="1" outlineLevel="1">
      <c r="A15" s="66"/>
      <c r="B15" s="67"/>
      <c r="C15" s="68" t="s">
        <v>81</v>
      </c>
      <c r="D15" s="69"/>
      <c r="E15" s="775">
        <f>ROUND('T1'!F18,$D$14)</f>
        <v>22332.564999999999</v>
      </c>
      <c r="F15" s="775">
        <f>ROUND('T1'!G18,$D$14)</f>
        <v>23207.72</v>
      </c>
      <c r="G15" s="775">
        <f>ROUND('T1'!H18,$D$14)</f>
        <v>23880</v>
      </c>
      <c r="H15" s="775">
        <f>ROUND('T1'!I18,$D$14)</f>
        <v>24245</v>
      </c>
      <c r="I15" s="775">
        <f>ROUND('T1'!J18,$D$14)</f>
        <v>24841</v>
      </c>
      <c r="J15" s="775">
        <f>ROUND('T1'!K18,$D$14)</f>
        <v>32829</v>
      </c>
      <c r="K15" s="775">
        <f>ROUND('T1'!L18,$D$14)</f>
        <v>37186</v>
      </c>
      <c r="L15" s="775">
        <f>ROUND('T1'!M18,$D$14)</f>
        <v>39390</v>
      </c>
      <c r="M15" s="775">
        <f>ROUND('T1'!N18,$D$14)</f>
        <v>40535</v>
      </c>
      <c r="N15" s="775">
        <f>ROUND('T1'!O18,$D$14)</f>
        <v>41527</v>
      </c>
      <c r="O15" s="59"/>
      <c r="P15" s="44"/>
      <c r="Q15" s="65"/>
      <c r="R15" s="65"/>
      <c r="S15" s="65"/>
      <c r="T15" s="65"/>
      <c r="U15" s="65"/>
      <c r="V15" s="65"/>
      <c r="W15" s="65"/>
    </row>
    <row r="16" spans="1:23" s="70" customFormat="1" ht="12" customHeight="1" outlineLevel="1">
      <c r="A16" s="66"/>
      <c r="B16" s="67"/>
      <c r="C16" s="68" t="s">
        <v>82</v>
      </c>
      <c r="D16" s="69"/>
      <c r="E16" s="775">
        <f>ROUND(('T1'!F12+SUM('T1'!F14:F17)),$D$14)</f>
        <v>22332.564999999999</v>
      </c>
      <c r="F16" s="775">
        <f>ROUND(('T1'!G12+SUM('T1'!G14:G17)),$D$14)</f>
        <v>23207.72</v>
      </c>
      <c r="G16" s="775">
        <f>ROUND(('T1'!H12+SUM('T1'!H14:H17)),$D$14)</f>
        <v>23880</v>
      </c>
      <c r="H16" s="775">
        <f>ROUND(('T1'!I12+SUM('T1'!I14:I17)),$D$14)</f>
        <v>24245</v>
      </c>
      <c r="I16" s="775">
        <f>ROUND(('T1'!J12+SUM('T1'!J14:J17)),$D$14)</f>
        <v>24841</v>
      </c>
      <c r="J16" s="775">
        <f>ROUND(('T1'!K12+SUM('T1'!K14:K17)),$D$14)</f>
        <v>32829</v>
      </c>
      <c r="K16" s="775">
        <f>ROUND(('T1'!L12+SUM('T1'!L14:L17)),$D$14)</f>
        <v>37186</v>
      </c>
      <c r="L16" s="775">
        <f>ROUND(('T1'!M12+SUM('T1'!M14:M17)),$D$14)</f>
        <v>39390</v>
      </c>
      <c r="M16" s="775">
        <f>ROUND(('T1'!N12+SUM('T1'!N14:N17)),$D$14)</f>
        <v>40535</v>
      </c>
      <c r="N16" s="775">
        <f>ROUND(('T1'!O12+SUM('T1'!O14:O17)),$D$14)</f>
        <v>41527</v>
      </c>
      <c r="O16" s="59"/>
      <c r="P16" s="44"/>
      <c r="Q16" s="65"/>
      <c r="R16" s="65"/>
      <c r="S16" s="65"/>
      <c r="T16" s="65"/>
      <c r="U16" s="65"/>
      <c r="V16" s="65"/>
      <c r="W16" s="65"/>
    </row>
    <row r="17" spans="1:32" s="65" customFormat="1" ht="12" customHeight="1">
      <c r="A17" s="60" t="s">
        <v>83</v>
      </c>
      <c r="B17" s="61" t="s">
        <v>84</v>
      </c>
      <c r="C17" s="62" t="s">
        <v>85</v>
      </c>
      <c r="D17" s="63">
        <v>3</v>
      </c>
      <c r="E17" s="64" t="b">
        <f>ROUND('T1'!F31,$D$17)=ROUND(SUM('T1'!F22:F30),$D$17)</f>
        <v>1</v>
      </c>
      <c r="F17" s="64" t="b">
        <f>ROUND('T1'!G31,$D$17)=ROUND(SUM('T1'!G22:G30),$D$17)</f>
        <v>1</v>
      </c>
      <c r="G17" s="64" t="b">
        <f>ROUND('T1'!H31,$D$17)=ROUND(SUM('T1'!H22:H30),$D$17)</f>
        <v>1</v>
      </c>
      <c r="H17" s="64" t="b">
        <f>ROUND('T1'!I31,$D$17)=ROUND(SUM('T1'!I22:I30),$D$17)</f>
        <v>1</v>
      </c>
      <c r="I17" s="64" t="b">
        <f>ROUND('T1'!J31,$D$17)=ROUND(SUM('T1'!J22:J30),$D$17)</f>
        <v>1</v>
      </c>
      <c r="J17" s="64" t="b">
        <f>ROUND('T1'!K31,$D$17)=ROUND(SUM('T1'!K22:K30),$D$17)</f>
        <v>1</v>
      </c>
      <c r="K17" s="64" t="b">
        <f>ROUND('T1'!L31,$D$17)=ROUND(SUM('T1'!L22:L30),$D$17)</f>
        <v>1</v>
      </c>
      <c r="L17" s="64" t="b">
        <f>ROUND('T1'!M31,$D$17)=ROUND(SUM('T1'!M22:M30),$D$17)</f>
        <v>1</v>
      </c>
      <c r="M17" s="64" t="b">
        <f>ROUND('T1'!N31,$D$17)=ROUND(SUM('T1'!N22:N30),$D$17)</f>
        <v>1</v>
      </c>
      <c r="N17" s="64" t="b">
        <f>ROUND('T1'!O31,$D$17)=ROUND(SUM('T1'!O22:O30),$D$17)</f>
        <v>1</v>
      </c>
      <c r="O17" s="59"/>
      <c r="P17" s="44"/>
    </row>
    <row r="18" spans="1:32" s="70" customFormat="1" ht="12" customHeight="1" outlineLevel="1">
      <c r="A18" s="66"/>
      <c r="B18" s="67"/>
      <c r="C18" s="68" t="s">
        <v>86</v>
      </c>
      <c r="D18" s="69"/>
      <c r="E18" s="775">
        <f>ROUND('T1'!F31,$D$17)</f>
        <v>22332.564999999999</v>
      </c>
      <c r="F18" s="775">
        <f>ROUND('T1'!G31,$D$17)</f>
        <v>23207.72</v>
      </c>
      <c r="G18" s="775">
        <f>ROUND('T1'!H31,$D$17)</f>
        <v>23880</v>
      </c>
      <c r="H18" s="775">
        <f>ROUND('T1'!I31,$D$17)</f>
        <v>24245</v>
      </c>
      <c r="I18" s="775">
        <f>ROUND('T1'!J31,$D$17)</f>
        <v>24841</v>
      </c>
      <c r="J18" s="775">
        <f>ROUND('T1'!K31,$D$17)</f>
        <v>32829</v>
      </c>
      <c r="K18" s="775">
        <f>ROUND('T1'!L31,$D$17)</f>
        <v>37186</v>
      </c>
      <c r="L18" s="775">
        <f>ROUND('T1'!M31,$D$17)</f>
        <v>39390</v>
      </c>
      <c r="M18" s="775">
        <f>ROUND('T1'!N31,$D$17)</f>
        <v>40535</v>
      </c>
      <c r="N18" s="775">
        <f>ROUND('T1'!O31,$D$17)</f>
        <v>41527</v>
      </c>
      <c r="O18" s="59"/>
      <c r="P18" s="44"/>
      <c r="Q18" s="65"/>
      <c r="R18" s="65"/>
      <c r="S18" s="65"/>
      <c r="T18" s="65"/>
      <c r="U18" s="65"/>
      <c r="V18" s="65"/>
      <c r="W18" s="65"/>
    </row>
    <row r="19" spans="1:32" s="70" customFormat="1" ht="12" customHeight="1" outlineLevel="1">
      <c r="A19" s="66"/>
      <c r="B19" s="67"/>
      <c r="C19" s="68" t="s">
        <v>87</v>
      </c>
      <c r="D19" s="69"/>
      <c r="E19" s="775">
        <f>ROUND(SUM('T1'!F22:F30),$D$17)</f>
        <v>22332.564999999999</v>
      </c>
      <c r="F19" s="775">
        <f>ROUND(SUM('T1'!G22:G30),$D$17)</f>
        <v>23207.72</v>
      </c>
      <c r="G19" s="775">
        <f>ROUND(SUM('T1'!H22:H30),$D$17)</f>
        <v>23880</v>
      </c>
      <c r="H19" s="775">
        <f>ROUND(SUM('T1'!I22:I30),$D$17)</f>
        <v>24245</v>
      </c>
      <c r="I19" s="775">
        <f>ROUND(SUM('T1'!J22:J30),$D$17)</f>
        <v>24841</v>
      </c>
      <c r="J19" s="775">
        <f>ROUND(SUM('T1'!K22:K30),$D$17)</f>
        <v>32829</v>
      </c>
      <c r="K19" s="775">
        <f>ROUND(SUM('T1'!L22:L30),$D$17)</f>
        <v>37186</v>
      </c>
      <c r="L19" s="775">
        <f>ROUND(SUM('T1'!M22:M30),$D$17)</f>
        <v>39390</v>
      </c>
      <c r="M19" s="775">
        <f>ROUND(SUM('T1'!N22:N30),$D$17)</f>
        <v>40535</v>
      </c>
      <c r="N19" s="775">
        <f>ROUND(SUM('T1'!O22:O30),$D$17)</f>
        <v>41527</v>
      </c>
      <c r="O19" s="59"/>
      <c r="P19" s="44"/>
      <c r="Q19" s="65"/>
      <c r="R19" s="65"/>
      <c r="S19" s="65"/>
      <c r="T19" s="65"/>
      <c r="U19" s="65"/>
      <c r="V19" s="65"/>
      <c r="W19" s="65"/>
    </row>
    <row r="20" spans="1:32" s="65" customFormat="1" ht="12" customHeight="1">
      <c r="A20" s="60" t="s">
        <v>88</v>
      </c>
      <c r="B20" s="61" t="s">
        <v>84</v>
      </c>
      <c r="C20" s="62" t="s">
        <v>89</v>
      </c>
      <c r="D20" s="63">
        <v>3</v>
      </c>
      <c r="E20" s="64" t="b">
        <f>ROUND('T1'!F18,$D$20)=ROUND('T1'!F31,$D$20)</f>
        <v>1</v>
      </c>
      <c r="F20" s="64" t="b">
        <f>ROUND('T1'!G18,$D$20)=ROUND('T1'!G31,$D$20)</f>
        <v>1</v>
      </c>
      <c r="G20" s="64" t="b">
        <f>ROUND('T1'!H18,$D$20)=ROUND('T1'!H31,$D$20)</f>
        <v>1</v>
      </c>
      <c r="H20" s="64" t="b">
        <f>ROUND('T1'!I18,$D$20)=ROUND('T1'!I31,$D$20)</f>
        <v>1</v>
      </c>
      <c r="I20" s="64" t="b">
        <f>ROUND('T1'!J18,$D$20)=ROUND('T1'!J31,$D$20)</f>
        <v>1</v>
      </c>
      <c r="J20" s="64" t="b">
        <f>ROUND('T1'!K18,$D$20)=ROUND('T1'!K31,$D$20)</f>
        <v>1</v>
      </c>
      <c r="K20" s="64" t="b">
        <f>ROUND('T1'!L18,$D$20)=ROUND('T1'!L31,$D$20)</f>
        <v>1</v>
      </c>
      <c r="L20" s="64" t="b">
        <f>ROUND('T1'!M18,$D$20)=ROUND('T1'!M31,$D$20)</f>
        <v>1</v>
      </c>
      <c r="M20" s="64" t="b">
        <f>ROUND('T1'!N18,$D$20)=ROUND('T1'!N31,$D$20)</f>
        <v>1</v>
      </c>
      <c r="N20" s="64" t="b">
        <f>ROUND('T1'!O18,$D$20)=ROUND('T1'!O31,$D$20)</f>
        <v>1</v>
      </c>
      <c r="O20" s="59"/>
      <c r="P20" s="44"/>
    </row>
    <row r="21" spans="1:32" s="70" customFormat="1" ht="12" customHeight="1" outlineLevel="1">
      <c r="A21" s="66"/>
      <c r="B21" s="67"/>
      <c r="C21" s="68" t="s">
        <v>81</v>
      </c>
      <c r="D21" s="71"/>
      <c r="E21" s="775">
        <f>ROUND('T1'!F18,$D$20)</f>
        <v>22332.564999999999</v>
      </c>
      <c r="F21" s="775">
        <f>ROUND('T1'!G18,$D$20)</f>
        <v>23207.72</v>
      </c>
      <c r="G21" s="775">
        <f>ROUND('T1'!H18,$D$20)</f>
        <v>23880</v>
      </c>
      <c r="H21" s="775">
        <f>ROUND('T1'!I18,$D$20)</f>
        <v>24245</v>
      </c>
      <c r="I21" s="775">
        <f>ROUND('T1'!J18,$D$20)</f>
        <v>24841</v>
      </c>
      <c r="J21" s="775">
        <f>ROUND('T1'!K18,$D$20)</f>
        <v>32829</v>
      </c>
      <c r="K21" s="775">
        <f>ROUND('T1'!L18,$D$20)</f>
        <v>37186</v>
      </c>
      <c r="L21" s="775">
        <f>ROUND('T1'!M18,$D$20)</f>
        <v>39390</v>
      </c>
      <c r="M21" s="775">
        <f>ROUND('T1'!N18,$D$20)</f>
        <v>40535</v>
      </c>
      <c r="N21" s="775">
        <f>ROUND('T1'!O18,$D$20)</f>
        <v>41527</v>
      </c>
      <c r="O21" s="59"/>
      <c r="P21" s="44"/>
      <c r="Q21" s="65"/>
      <c r="R21" s="65"/>
      <c r="S21" s="65"/>
      <c r="T21" s="65"/>
      <c r="U21" s="65"/>
      <c r="V21" s="65"/>
      <c r="W21" s="65"/>
    </row>
    <row r="22" spans="1:32" s="70" customFormat="1" ht="12" customHeight="1" outlineLevel="1">
      <c r="A22" s="66"/>
      <c r="B22" s="67"/>
      <c r="C22" s="68" t="s">
        <v>86</v>
      </c>
      <c r="D22" s="71"/>
      <c r="E22" s="775">
        <f>ROUND('T1'!F31,$D$20)</f>
        <v>22332.564999999999</v>
      </c>
      <c r="F22" s="775">
        <f>ROUND('T1'!G31,$D$20)</f>
        <v>23207.72</v>
      </c>
      <c r="G22" s="775">
        <f>ROUND('T1'!H31,$D$20)</f>
        <v>23880</v>
      </c>
      <c r="H22" s="775">
        <f>ROUND('T1'!I31,$D$20)</f>
        <v>24245</v>
      </c>
      <c r="I22" s="775">
        <f>ROUND('T1'!J31,$D$20)</f>
        <v>24841</v>
      </c>
      <c r="J22" s="775">
        <f>ROUND('T1'!K31,$D$20)</f>
        <v>32829</v>
      </c>
      <c r="K22" s="775">
        <f>ROUND('T1'!L31,$D$20)</f>
        <v>37186</v>
      </c>
      <c r="L22" s="775">
        <f>ROUND('T1'!M31,$D$20)</f>
        <v>39390</v>
      </c>
      <c r="M22" s="775">
        <f>ROUND('T1'!N31,$D$20)</f>
        <v>40535</v>
      </c>
      <c r="N22" s="775">
        <f>ROUND('T1'!O31,$D$20)</f>
        <v>41527</v>
      </c>
      <c r="O22" s="59"/>
      <c r="P22" s="44"/>
      <c r="Q22" s="65"/>
      <c r="R22" s="65"/>
      <c r="S22" s="65"/>
      <c r="T22" s="65"/>
      <c r="U22" s="65"/>
      <c r="V22" s="65"/>
      <c r="W22" s="65"/>
    </row>
    <row r="23" spans="1:32" s="65" customFormat="1" ht="11.5" customHeight="1">
      <c r="A23" s="60" t="s">
        <v>146</v>
      </c>
      <c r="B23" s="61" t="s">
        <v>111</v>
      </c>
      <c r="C23" s="62" t="s">
        <v>140</v>
      </c>
      <c r="D23" s="63">
        <v>3</v>
      </c>
      <c r="H23" s="64" t="b">
        <f>'T1'!I64&gt;=0</f>
        <v>1</v>
      </c>
      <c r="I23" s="64" t="b">
        <f>'T1'!J64&gt;=0</f>
        <v>1</v>
      </c>
      <c r="J23" s="64" t="b">
        <f>'T1'!K64&gt;=0</f>
        <v>1</v>
      </c>
      <c r="K23" s="64" t="b">
        <f>'T1'!L64&gt;=0</f>
        <v>1</v>
      </c>
      <c r="L23" s="64" t="b">
        <f>'T1'!M64&gt;=0</f>
        <v>1</v>
      </c>
      <c r="M23" s="64" t="b">
        <f>'T1'!N64&gt;=0</f>
        <v>1</v>
      </c>
      <c r="N23" s="64" t="b">
        <f>'T1'!O64&gt;=0</f>
        <v>1</v>
      </c>
      <c r="O23" s="59"/>
      <c r="P23" s="44"/>
    </row>
    <row r="24" spans="1:32" s="70" customFormat="1" ht="12" customHeight="1" outlineLevel="1">
      <c r="A24" s="96"/>
      <c r="B24" s="67"/>
      <c r="C24" s="68" t="s">
        <v>147</v>
      </c>
      <c r="D24" s="71"/>
      <c r="E24" s="65"/>
      <c r="F24" s="65"/>
      <c r="G24" s="65"/>
      <c r="H24" s="81">
        <f>'T1'!I64</f>
        <v>7.0000000000000001E-3</v>
      </c>
      <c r="I24" s="81">
        <f>'T1'!J64</f>
        <v>1.2E-2</v>
      </c>
      <c r="J24" s="81">
        <f>'T1'!K64</f>
        <v>1.4999999999999999E-2</v>
      </c>
      <c r="K24" s="81">
        <f>'T1'!L64</f>
        <v>1.7000000000000001E-2</v>
      </c>
      <c r="L24" s="81">
        <f>'T1'!M64</f>
        <v>1.9E-2</v>
      </c>
      <c r="M24" s="81">
        <f>'T1'!N64</f>
        <v>0.02</v>
      </c>
      <c r="N24" s="81">
        <f>'T1'!O64</f>
        <v>0.02</v>
      </c>
      <c r="O24" s="59"/>
      <c r="P24" s="44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</row>
    <row r="25" spans="1:32" s="65" customFormat="1" ht="12" customHeight="1">
      <c r="A25" s="60" t="s">
        <v>90</v>
      </c>
      <c r="B25" s="61" t="s">
        <v>91</v>
      </c>
      <c r="C25" s="62" t="s">
        <v>137</v>
      </c>
      <c r="D25" s="63">
        <v>2</v>
      </c>
      <c r="F25" s="64" t="b">
        <f>ROUND('T1'!F65*(1+'T1'!G64),$D$25)=ROUND('T1'!G65,$D$25)</f>
        <v>1</v>
      </c>
      <c r="G25" s="64" t="b">
        <f>ROUND('T1'!G65*(1+'T1'!H64),$D$25)=ROUND('T1'!H65,$D$25)</f>
        <v>1</v>
      </c>
      <c r="H25" s="64" t="b">
        <f>ROUND('T1'!H65*(1+'T1'!I64),$D$25)=ROUND('T1'!I65,$D$25)</f>
        <v>1</v>
      </c>
      <c r="I25" s="64" t="b">
        <f>ROUND('T1'!I65*(1+'T1'!J64),$D$25)=ROUND('T1'!J65,$D$25)</f>
        <v>1</v>
      </c>
      <c r="J25" s="64" t="b">
        <f>ROUND('T1'!J65*(1+'T1'!K64),$D$25)=ROUND('T1'!K65,$D$25)</f>
        <v>1</v>
      </c>
      <c r="K25" s="64" t="b">
        <f>ROUND('T1'!K65*(1+'T1'!L64),$D$25)=ROUND('T1'!L65,$D$25)</f>
        <v>1</v>
      </c>
      <c r="L25" s="64" t="b">
        <f>ROUND('T1'!L65*(1+'T1'!M64),$D$25)=ROUND('T1'!M65,$D$25)</f>
        <v>1</v>
      </c>
      <c r="M25" s="64" t="b">
        <f>ROUND('T1'!M65*(1+'T1'!N64),$D$25)=ROUND('T1'!N65,$D$25)</f>
        <v>1</v>
      </c>
      <c r="N25" s="64" t="b">
        <f>ROUND('T1'!N65*(1+'T1'!O64),$D$25)=ROUND('T1'!O65,$D$25)</f>
        <v>1</v>
      </c>
      <c r="O25" s="59"/>
      <c r="P25" s="44"/>
    </row>
    <row r="26" spans="1:32" s="70" customFormat="1" ht="12" customHeight="1" outlineLevel="1">
      <c r="A26" s="66"/>
      <c r="B26" s="67"/>
      <c r="C26" s="68" t="s">
        <v>92</v>
      </c>
      <c r="D26" s="71"/>
      <c r="E26" s="65"/>
      <c r="F26" s="774">
        <f>ROUND('T1'!F65*(1+'T1'!G64),$D$25)</f>
        <v>99.7</v>
      </c>
      <c r="G26" s="774">
        <f>ROUND('T1'!G65*(1+'T1'!H64),$D$25)</f>
        <v>100</v>
      </c>
      <c r="H26" s="774">
        <f>ROUND('T1'!H65*(1+'T1'!I64),$D$25)</f>
        <v>100.7</v>
      </c>
      <c r="I26" s="774">
        <f>ROUND('T1'!I65*(1+'T1'!J64),$D$25)</f>
        <v>101.91</v>
      </c>
      <c r="J26" s="774">
        <f>ROUND('T1'!J65*(1+'T1'!K64),$D$25)</f>
        <v>103.44</v>
      </c>
      <c r="K26" s="774">
        <f>ROUND('T1'!K65*(1+'T1'!L64),$D$25)</f>
        <v>105.2</v>
      </c>
      <c r="L26" s="774">
        <f>ROUND('T1'!L65*(1+'T1'!M64),$D$25)</f>
        <v>107.19</v>
      </c>
      <c r="M26" s="774">
        <f>ROUND('T1'!M65*(1+'T1'!N64),$D$25)</f>
        <v>109.34</v>
      </c>
      <c r="N26" s="774">
        <f>ROUND('T1'!N65*(1+'T1'!O64),$D$25)</f>
        <v>111.52</v>
      </c>
      <c r="O26" s="59"/>
      <c r="P26" s="44"/>
      <c r="Q26" s="65"/>
      <c r="R26" s="65"/>
      <c r="S26" s="65"/>
      <c r="T26" s="65"/>
      <c r="U26" s="65"/>
      <c r="V26" s="65"/>
      <c r="W26" s="65"/>
    </row>
    <row r="27" spans="1:32" s="70" customFormat="1" ht="12" customHeight="1" outlineLevel="1">
      <c r="A27" s="66"/>
      <c r="B27" s="67"/>
      <c r="C27" s="68" t="s">
        <v>93</v>
      </c>
      <c r="D27" s="71"/>
      <c r="E27" s="65"/>
      <c r="F27" s="774">
        <f>ROUND('T1'!G65,$D$25)</f>
        <v>99.7</v>
      </c>
      <c r="G27" s="774">
        <f>ROUND('T1'!H65,$D$25)</f>
        <v>100</v>
      </c>
      <c r="H27" s="774">
        <f>ROUND('T1'!I65,$D$25)</f>
        <v>100.7</v>
      </c>
      <c r="I27" s="774">
        <f>ROUND('T1'!J65,$D$25)</f>
        <v>101.91</v>
      </c>
      <c r="J27" s="774">
        <f>ROUND('T1'!K65,$D$25)</f>
        <v>103.44</v>
      </c>
      <c r="K27" s="774">
        <f>ROUND('T1'!L65,$D$25)</f>
        <v>105.2</v>
      </c>
      <c r="L27" s="774">
        <f>ROUND('T1'!M65,$D$25)</f>
        <v>107.19</v>
      </c>
      <c r="M27" s="774">
        <f>ROUND('T1'!N65,$D$25)</f>
        <v>109.34</v>
      </c>
      <c r="N27" s="774">
        <f>ROUND('T1'!O65,$D$25)</f>
        <v>111.52</v>
      </c>
      <c r="O27" s="59"/>
      <c r="P27" s="44"/>
    </row>
    <row r="28" spans="1:32" s="65" customFormat="1" ht="12" customHeight="1">
      <c r="A28" s="60" t="s">
        <v>97</v>
      </c>
      <c r="B28" s="61" t="s">
        <v>98</v>
      </c>
      <c r="C28" s="62" t="s">
        <v>139</v>
      </c>
      <c r="D28" s="63">
        <v>2</v>
      </c>
      <c r="E28" s="64" t="b">
        <f>ROUND(('T1'!F66/'T1'!F68),$D$28)=ROUND('T1'!F70,$D$28)</f>
        <v>1</v>
      </c>
      <c r="F28" s="64" t="b">
        <f>ROUND(('T1'!G66/'T1'!G68),$D$28)=ROUND('T1'!G70,$D$28)</f>
        <v>1</v>
      </c>
      <c r="G28" s="64" t="b">
        <f>ROUND(('T1'!H66/'T1'!H68),$D$28)=ROUND('T1'!H70,$D$28)</f>
        <v>1</v>
      </c>
      <c r="H28" s="64" t="b">
        <f>ROUND(('T1'!I66/'T1'!I68),$D$28)=ROUND('T1'!I70,$D$28)</f>
        <v>1</v>
      </c>
      <c r="I28" s="64" t="b">
        <f>ROUND(('T1'!J66/'T1'!J68),$D$28)=ROUND('T1'!J70,$D$28)</f>
        <v>1</v>
      </c>
      <c r="J28" s="64" t="b">
        <f>ROUND(('T1'!K66/'T1'!K68),$D$28)=ROUND('T1'!K70,$D$28)</f>
        <v>1</v>
      </c>
      <c r="K28" s="64" t="b">
        <f>ROUND(('T1'!L66/'T1'!L68),$D$28)=ROUND('T1'!L70,$D$28)</f>
        <v>1</v>
      </c>
      <c r="L28" s="64" t="b">
        <f>ROUND(('T1'!M66/'T1'!M68),$D$28)=ROUND('T1'!M70,$D$28)</f>
        <v>1</v>
      </c>
      <c r="M28" s="64" t="b">
        <f>ROUND(('T1'!N66/'T1'!N68),$D$28)=ROUND('T1'!N70,$D$28)</f>
        <v>1</v>
      </c>
      <c r="N28" s="64" t="b">
        <f>ROUND(('T1'!O66/'T1'!O68),$D$28)=ROUND('T1'!O70,$D$28)</f>
        <v>1</v>
      </c>
      <c r="O28" s="59"/>
      <c r="P28" s="44"/>
    </row>
    <row r="29" spans="1:32" s="70" customFormat="1" ht="12" customHeight="1" outlineLevel="1">
      <c r="A29" s="66"/>
      <c r="B29" s="67"/>
      <c r="C29" s="68" t="s">
        <v>99</v>
      </c>
      <c r="D29" s="71"/>
      <c r="E29" s="774">
        <f>ROUND(('T1'!F66/'T1'!F68),$D$28)</f>
        <v>149.12</v>
      </c>
      <c r="F29" s="774">
        <f>ROUND(('T1'!G66/'T1'!G68),$D$28)</f>
        <v>142.41</v>
      </c>
      <c r="G29" s="774">
        <f>ROUND(('T1'!H66/'T1'!H68),$D$28)</f>
        <v>139.11000000000001</v>
      </c>
      <c r="H29" s="774">
        <f>ROUND(('T1'!I66/'T1'!I68),$D$28)</f>
        <v>132.04</v>
      </c>
      <c r="I29" s="774">
        <f>ROUND(('T1'!J66/'T1'!J68),$D$28)</f>
        <v>130.54</v>
      </c>
      <c r="J29" s="774">
        <f>ROUND(('T1'!K66/'T1'!K68),$D$28)</f>
        <v>169.33</v>
      </c>
      <c r="K29" s="774">
        <f>ROUND(('T1'!L66/'T1'!L68),$D$28)</f>
        <v>184.46</v>
      </c>
      <c r="L29" s="774">
        <f>ROUND(('T1'!M66/'T1'!M68),$D$28)</f>
        <v>190.5</v>
      </c>
      <c r="M29" s="774">
        <f>ROUND(('T1'!N66/'T1'!N68),$D$28)</f>
        <v>189.9</v>
      </c>
      <c r="N29" s="774">
        <f>ROUND(('T1'!O66/'T1'!O68),$D$28)</f>
        <v>188.84</v>
      </c>
      <c r="O29" s="59"/>
      <c r="P29" s="44"/>
    </row>
    <row r="30" spans="1:32" s="70" customFormat="1" ht="12" customHeight="1" outlineLevel="1">
      <c r="A30" s="66"/>
      <c r="B30" s="67"/>
      <c r="C30" s="68" t="s">
        <v>100</v>
      </c>
      <c r="D30" s="71"/>
      <c r="E30" s="774">
        <f>ROUND('T1'!F70,$D$28)</f>
        <v>149.12</v>
      </c>
      <c r="F30" s="774">
        <f>ROUND('T1'!G70,$D$28)</f>
        <v>142.41</v>
      </c>
      <c r="G30" s="774">
        <f>ROUND('T1'!H70,$D$28)</f>
        <v>139.11000000000001</v>
      </c>
      <c r="H30" s="774">
        <f>ROUND('T1'!I70,$D$28)</f>
        <v>132.04</v>
      </c>
      <c r="I30" s="774">
        <f>ROUND('T1'!J70,$D$28)</f>
        <v>130.54</v>
      </c>
      <c r="J30" s="774">
        <f>ROUND('T1'!K70,$D$28)</f>
        <v>169.33</v>
      </c>
      <c r="K30" s="774">
        <f>ROUND('T1'!L70,$D$28)</f>
        <v>184.46</v>
      </c>
      <c r="L30" s="774">
        <f>ROUND('T1'!M70,$D$28)</f>
        <v>190.5</v>
      </c>
      <c r="M30" s="774">
        <f>ROUND('T1'!N70,$D$28)</f>
        <v>189.9</v>
      </c>
      <c r="N30" s="774">
        <f>ROUND('T1'!O70,$D$28)</f>
        <v>188.84</v>
      </c>
      <c r="O30" s="59"/>
      <c r="P30" s="44"/>
    </row>
    <row r="31" spans="1:32" s="65" customFormat="1" ht="12" customHeight="1">
      <c r="A31" s="60" t="s">
        <v>101</v>
      </c>
      <c r="B31" s="61" t="s">
        <v>74</v>
      </c>
      <c r="C31" s="62" t="s">
        <v>102</v>
      </c>
      <c r="D31" s="63">
        <v>3</v>
      </c>
      <c r="E31" s="64" t="b">
        <f>ROUND('T1'!F61,$D$31)=ROUND('T1'!F18-'T1'!F60,$D$31)</f>
        <v>1</v>
      </c>
      <c r="F31" s="64" t="b">
        <f>ROUND('T1'!G61,$D$31)=ROUND('T1'!G18-'T1'!G60,$D$31)</f>
        <v>1</v>
      </c>
      <c r="G31" s="64" t="b">
        <f>ROUND('T1'!H61,$D$31)=ROUND('T1'!H18-'T1'!H60,$D$31)</f>
        <v>1</v>
      </c>
      <c r="H31" s="64" t="b">
        <f>ROUND('T1'!I61,$D$31)=ROUND('T1'!I18-'T1'!I60,$D$31)</f>
        <v>1</v>
      </c>
      <c r="I31" s="64" t="b">
        <f>ROUND('T1'!J61,$D$31)=ROUND('T1'!J18-'T1'!J60,$D$31)</f>
        <v>1</v>
      </c>
      <c r="J31" s="64" t="b">
        <f>ROUND('T1'!K61,$D$31)=ROUND('T1'!K18-'T1'!K60,$D$31)</f>
        <v>1</v>
      </c>
      <c r="K31" s="64" t="b">
        <f>ROUND('T1'!L61,$D$31)=ROUND('T1'!L18-'T1'!L60,$D$31)</f>
        <v>1</v>
      </c>
      <c r="L31" s="64" t="b">
        <f>ROUND('T1'!M61,$D$31)=ROUND('T1'!M18-'T1'!M60,$D$31)</f>
        <v>1</v>
      </c>
      <c r="M31" s="64" t="b">
        <f>ROUND('T1'!N61,$D$31)=ROUND('T1'!N18-'T1'!N60,$D$31)</f>
        <v>1</v>
      </c>
      <c r="N31" s="64" t="b">
        <f>ROUND('T1'!O61,$D$31)=ROUND('T1'!O18-'T1'!O60,$D$31)</f>
        <v>1</v>
      </c>
      <c r="O31" s="59"/>
      <c r="P31" s="44"/>
    </row>
    <row r="32" spans="1:32" s="70" customFormat="1" ht="12" customHeight="1" outlineLevel="1">
      <c r="A32" s="66"/>
      <c r="B32" s="67"/>
      <c r="C32" s="68" t="s">
        <v>103</v>
      </c>
      <c r="D32" s="71"/>
      <c r="E32" s="775">
        <f>ROUND('T1'!F61,$D$31)</f>
        <v>22332.564999999999</v>
      </c>
      <c r="F32" s="775">
        <f>ROUND('T1'!G61,$D$31)</f>
        <v>23207.72</v>
      </c>
      <c r="G32" s="775">
        <f>ROUND('T1'!H61,$D$31)</f>
        <v>23880</v>
      </c>
      <c r="H32" s="775">
        <f>ROUND('T1'!I61,$D$31)</f>
        <v>24245</v>
      </c>
      <c r="I32" s="775">
        <f>ROUND('T1'!J61,$D$31)</f>
        <v>24841</v>
      </c>
      <c r="J32" s="775">
        <f>ROUND('T1'!K61,$D$31)</f>
        <v>32829</v>
      </c>
      <c r="K32" s="775">
        <f>ROUND('T1'!L61,$D$31)</f>
        <v>37186</v>
      </c>
      <c r="L32" s="775">
        <f>ROUND('T1'!M61,$D$31)</f>
        <v>39390</v>
      </c>
      <c r="M32" s="775">
        <f>ROUND('T1'!N61,$D$31)</f>
        <v>40535</v>
      </c>
      <c r="N32" s="775">
        <f>ROUND('T1'!O61,$D$31)</f>
        <v>41527</v>
      </c>
      <c r="O32" s="59"/>
      <c r="P32" s="44"/>
    </row>
    <row r="33" spans="1:25" s="70" customFormat="1" ht="12" customHeight="1" outlineLevel="1">
      <c r="A33" s="66"/>
      <c r="B33" s="67"/>
      <c r="C33" s="68" t="s">
        <v>104</v>
      </c>
      <c r="D33" s="71"/>
      <c r="E33" s="775">
        <f>ROUND('T1'!F18-'T1'!F60,$D$31)</f>
        <v>22332.564999999999</v>
      </c>
      <c r="F33" s="775">
        <f>ROUND('T1'!G18-'T1'!G60,$D$31)</f>
        <v>23207.72</v>
      </c>
      <c r="G33" s="775">
        <f>ROUND('T1'!H18-'T1'!H60,$D$31)</f>
        <v>23880</v>
      </c>
      <c r="H33" s="775">
        <f>ROUND('T1'!I18-'T1'!I60,$D$31)</f>
        <v>24245</v>
      </c>
      <c r="I33" s="775">
        <f>ROUND('T1'!J18-'T1'!J60,$D$31)</f>
        <v>24841</v>
      </c>
      <c r="J33" s="775">
        <f>ROUND('T1'!K18-'T1'!K60,$D$31)</f>
        <v>32829</v>
      </c>
      <c r="K33" s="775">
        <f>ROUND('T1'!L18-'T1'!L60,$D$31)</f>
        <v>37186</v>
      </c>
      <c r="L33" s="775">
        <f>ROUND('T1'!M18-'T1'!M60,$D$31)</f>
        <v>39390</v>
      </c>
      <c r="M33" s="775">
        <f>ROUND('T1'!N18-'T1'!N60,$D$31)</f>
        <v>40535</v>
      </c>
      <c r="N33" s="775">
        <f>ROUND('T1'!O18-'T1'!O60,$D$31)</f>
        <v>41527</v>
      </c>
      <c r="O33" s="59"/>
      <c r="P33" s="44"/>
    </row>
    <row r="34" spans="1:25" s="771" customFormat="1">
      <c r="A34" s="60" t="s">
        <v>434</v>
      </c>
      <c r="B34" s="61" t="s">
        <v>74</v>
      </c>
      <c r="C34" s="62" t="s">
        <v>437</v>
      </c>
      <c r="D34" s="772">
        <v>3</v>
      </c>
      <c r="E34" s="64" t="b">
        <f>ROUND('T1'!F61,$D$34)=ROUND('T1 EIDW'!F61+'T1 others'!F61,$D$34)</f>
        <v>1</v>
      </c>
      <c r="F34" s="64" t="b">
        <f>ROUND('T1'!G61,$D$34)=ROUND('T1 EIDW'!G61+'T1 others'!G61,$D$34)</f>
        <v>1</v>
      </c>
      <c r="G34" s="64" t="b">
        <f>ROUND('T1'!H61,$D$34)=ROUND('T1 EIDW'!H61+'T1 others'!H61,$D$34)</f>
        <v>1</v>
      </c>
      <c r="H34" s="64" t="b">
        <f>ROUND('T1'!I61,$D$34)=ROUND('T1 EIDW'!I61+'T1 others'!I61,$D$34)</f>
        <v>1</v>
      </c>
      <c r="I34" s="64" t="b">
        <f>ROUND('T1'!J61,$D$34)=ROUND('T1 EIDW'!J61+'T1 others'!J61,$D$34)</f>
        <v>1</v>
      </c>
      <c r="J34" s="64" t="b">
        <f>ROUND('T1'!K61,$D$34)=ROUND('T1 EIDW'!K61+'T1 others'!K61,$D$34)</f>
        <v>1</v>
      </c>
      <c r="K34" s="64" t="b">
        <f>ROUND('T1'!L61,$D$34)=ROUND('T1 EIDW'!L61+'T1 others'!L61,$D$34)</f>
        <v>1</v>
      </c>
      <c r="L34" s="64" t="b">
        <f>ROUND('T1'!M61,$D$34)=ROUND('T1 EIDW'!M61+'T1 others'!M61,$D$34)</f>
        <v>1</v>
      </c>
      <c r="M34" s="64" t="b">
        <f>ROUND('T1'!N61,$D$34)=ROUND('T1 EIDW'!N61+'T1 others'!N61,$D$34)</f>
        <v>1</v>
      </c>
      <c r="N34" s="64" t="b">
        <f>ROUND('T1'!O61,$D$34)=ROUND('T1 EIDW'!O61+'T1 others'!O61,$D$34)</f>
        <v>1</v>
      </c>
      <c r="O34" s="769"/>
      <c r="P34" s="770"/>
      <c r="Q34" s="770"/>
      <c r="R34" s="770"/>
      <c r="S34" s="770"/>
      <c r="T34" s="770"/>
      <c r="U34" s="770"/>
      <c r="V34" s="770"/>
      <c r="W34" s="770"/>
      <c r="X34" s="770"/>
      <c r="Y34" s="770"/>
    </row>
    <row r="35" spans="1:25" s="771" customFormat="1" outlineLevel="1">
      <c r="A35" s="66"/>
      <c r="B35" s="67"/>
      <c r="C35" s="68" t="s">
        <v>435</v>
      </c>
      <c r="D35" s="773"/>
      <c r="E35" s="775">
        <f>ROUND('T1'!F61,$D$34)</f>
        <v>22332.564999999999</v>
      </c>
      <c r="F35" s="775">
        <f>ROUND('T1'!G61,$D$34)</f>
        <v>23207.72</v>
      </c>
      <c r="G35" s="775">
        <f>ROUND('T1'!H61,$D$34)</f>
        <v>23880</v>
      </c>
      <c r="H35" s="775">
        <f>ROUND('T1'!I61,$D$34)</f>
        <v>24245</v>
      </c>
      <c r="I35" s="775">
        <f>ROUND('T1'!J61,$D$34)</f>
        <v>24841</v>
      </c>
      <c r="J35" s="775">
        <f>ROUND('T1'!K61,$D$34)</f>
        <v>32829</v>
      </c>
      <c r="K35" s="775">
        <f>ROUND('T1'!L61,$D$34)</f>
        <v>37186</v>
      </c>
      <c r="L35" s="775">
        <f>ROUND('T1'!M61,$D$34)</f>
        <v>39390</v>
      </c>
      <c r="M35" s="775">
        <f>ROUND('T1'!N61,$D$34)</f>
        <v>40535</v>
      </c>
      <c r="N35" s="775">
        <f>ROUND('T1'!O61,$D$34)</f>
        <v>41527</v>
      </c>
      <c r="O35" s="769"/>
      <c r="P35" s="770"/>
      <c r="Q35" s="770"/>
      <c r="R35" s="770"/>
      <c r="S35" s="770"/>
      <c r="T35" s="770"/>
      <c r="U35" s="770"/>
      <c r="V35" s="770"/>
      <c r="W35" s="770"/>
      <c r="X35" s="770"/>
      <c r="Y35" s="770"/>
    </row>
    <row r="36" spans="1:25" s="771" customFormat="1" outlineLevel="1">
      <c r="A36" s="66"/>
      <c r="B36" s="67"/>
      <c r="C36" s="68" t="s">
        <v>445</v>
      </c>
      <c r="D36" s="773"/>
      <c r="E36" s="775">
        <f>ROUND('T1 EIDW'!F61+'T1 others'!F61,$D$34)</f>
        <v>22332.564999999999</v>
      </c>
      <c r="F36" s="775">
        <f>ROUND('T1 EIDW'!G61+'T1 others'!G61,$D$34)</f>
        <v>23207.72</v>
      </c>
      <c r="G36" s="775">
        <f>ROUND('T1 EIDW'!H61+'T1 others'!H61,$D$34)</f>
        <v>23880</v>
      </c>
      <c r="H36" s="775">
        <f>ROUND('T1 EIDW'!I61+'T1 others'!I61,$D$34)</f>
        <v>24245</v>
      </c>
      <c r="I36" s="775">
        <f>ROUND('T1 EIDW'!J61+'T1 others'!J61,$D$34)</f>
        <v>24841</v>
      </c>
      <c r="J36" s="775">
        <f>ROUND('T1 EIDW'!K61+'T1 others'!K61,$D$34)</f>
        <v>32829</v>
      </c>
      <c r="K36" s="775">
        <f>ROUND('T1 EIDW'!L61+'T1 others'!L61,$D$34)</f>
        <v>37186</v>
      </c>
      <c r="L36" s="775">
        <f>ROUND('T1 EIDW'!M61+'T1 others'!M61,$D$34)</f>
        <v>39390</v>
      </c>
      <c r="M36" s="775">
        <f>ROUND('T1 EIDW'!N61+'T1 others'!N61,$D$34)</f>
        <v>40535</v>
      </c>
      <c r="N36" s="775">
        <f>ROUND('T1 EIDW'!O61+'T1 others'!O61,$D$34)</f>
        <v>41527</v>
      </c>
      <c r="O36" s="769"/>
      <c r="P36" s="770"/>
      <c r="Q36" s="770"/>
      <c r="R36" s="770"/>
      <c r="S36" s="770"/>
      <c r="T36" s="770"/>
      <c r="U36" s="770"/>
      <c r="V36" s="770"/>
      <c r="W36" s="770"/>
      <c r="X36" s="770"/>
      <c r="Y36" s="770"/>
    </row>
    <row r="37" spans="1:25" s="771" customFormat="1">
      <c r="A37" s="60" t="s">
        <v>436</v>
      </c>
      <c r="B37" s="61" t="s">
        <v>94</v>
      </c>
      <c r="C37" s="62" t="s">
        <v>437</v>
      </c>
      <c r="D37" s="772">
        <v>3</v>
      </c>
      <c r="E37" s="64" t="b">
        <f>ROUND('T1'!F66,$D$37)=ROUND('T1 EIDW'!F66+'T1 others'!F66,$D$37)</f>
        <v>1</v>
      </c>
      <c r="F37" s="64" t="b">
        <f>ROUND('T1'!G66,$D$37)=ROUND('T1 EIDW'!G66+'T1 others'!G66,$D$37)</f>
        <v>1</v>
      </c>
      <c r="G37" s="64" t="b">
        <f>ROUND('T1'!H66,$D$37)=ROUND('T1 EIDW'!H66+'T1 others'!H66,$D$37)</f>
        <v>1</v>
      </c>
      <c r="H37" s="64" t="b">
        <f>ROUND('T1'!I66,$D$37)=ROUND('T1 EIDW'!I66+'T1 others'!I66,$D$37)</f>
        <v>1</v>
      </c>
      <c r="I37" s="64" t="b">
        <f>ROUND('T1'!J66,$D$37)=ROUND('T1 EIDW'!J66+'T1 others'!J66,$D$37)</f>
        <v>1</v>
      </c>
      <c r="J37" s="64" t="b">
        <f>ROUND('T1'!K66,$D$37)=ROUND('T1 EIDW'!K66+'T1 others'!K66,$D$37)</f>
        <v>1</v>
      </c>
      <c r="K37" s="64" t="b">
        <f>ROUND('T1'!L66,$D$37)=ROUND('T1 EIDW'!L66+'T1 others'!L66,$D$37)</f>
        <v>1</v>
      </c>
      <c r="L37" s="64" t="b">
        <f>ROUND('T1'!M66,$D$37)=ROUND('T1 EIDW'!M66+'T1 others'!M66,$D$37)</f>
        <v>1</v>
      </c>
      <c r="M37" s="64" t="b">
        <f>ROUND('T1'!N66,$D$37)=ROUND('T1 EIDW'!N66+'T1 others'!N66,$D$37)</f>
        <v>1</v>
      </c>
      <c r="N37" s="64" t="b">
        <f>ROUND('T1'!O66,$D$37)=ROUND('T1 EIDW'!O66+'T1 others'!O66,$D$37)</f>
        <v>1</v>
      </c>
      <c r="O37" s="769"/>
      <c r="P37" s="770"/>
      <c r="Q37" s="770"/>
      <c r="R37" s="770"/>
      <c r="S37" s="770"/>
      <c r="T37" s="770"/>
      <c r="U37" s="770"/>
      <c r="V37" s="770"/>
      <c r="W37" s="770"/>
      <c r="X37" s="770"/>
      <c r="Y37" s="770"/>
    </row>
    <row r="38" spans="1:25" s="771" customFormat="1" outlineLevel="1">
      <c r="A38" s="66"/>
      <c r="B38" s="67"/>
      <c r="C38" s="68" t="s">
        <v>438</v>
      </c>
      <c r="D38" s="773"/>
      <c r="E38" s="775">
        <f>ROUND('T1'!F66,$D$37)</f>
        <v>22347.39</v>
      </c>
      <c r="F38" s="775">
        <f>ROUND('T1'!G66,$D$37)</f>
        <v>23255.602999999999</v>
      </c>
      <c r="G38" s="775">
        <f>ROUND('T1'!H66,$D$37)</f>
        <v>23880</v>
      </c>
      <c r="H38" s="775">
        <f>ROUND('T1'!I66,$D$37)</f>
        <v>24125.305</v>
      </c>
      <c r="I38" s="775">
        <f>ROUND('T1'!J66,$D$37)</f>
        <v>24502.161</v>
      </c>
      <c r="J38" s="775">
        <f>ROUND('T1'!K66,$D$37)</f>
        <v>32104.094000000001</v>
      </c>
      <c r="K38" s="775">
        <f>ROUND('T1'!L66,$D$37)</f>
        <v>36079.745000000003</v>
      </c>
      <c r="L38" s="775">
        <f>ROUND('T1'!M66,$D$37)</f>
        <v>37872.163</v>
      </c>
      <c r="M38" s="775">
        <f>ROUND('T1'!N66,$D$37)</f>
        <v>38529.853999999999</v>
      </c>
      <c r="N38" s="775">
        <f>ROUND('T1'!O66,$D$37)</f>
        <v>39032.821000000004</v>
      </c>
      <c r="O38" s="769"/>
      <c r="P38" s="770"/>
      <c r="Q38" s="770"/>
      <c r="R38" s="770"/>
      <c r="S38" s="770"/>
      <c r="T38" s="770"/>
      <c r="U38" s="770"/>
      <c r="V38" s="770"/>
      <c r="W38" s="770"/>
      <c r="X38" s="770"/>
      <c r="Y38" s="770"/>
    </row>
    <row r="39" spans="1:25" s="771" customFormat="1" outlineLevel="1">
      <c r="A39" s="66"/>
      <c r="B39" s="67"/>
      <c r="C39" s="68" t="s">
        <v>446</v>
      </c>
      <c r="D39" s="773"/>
      <c r="E39" s="775">
        <f>ROUND('T1 EIDW'!F66+'T1 others'!F66,$D$37)</f>
        <v>22347.39</v>
      </c>
      <c r="F39" s="775">
        <f>ROUND('T1 EIDW'!G66+'T1 others'!G66,$D$37)</f>
        <v>23255.602999999999</v>
      </c>
      <c r="G39" s="775">
        <f>ROUND('T1 EIDW'!H66+'T1 others'!H66,$D$37)</f>
        <v>23880</v>
      </c>
      <c r="H39" s="775">
        <f>ROUND('T1 EIDW'!I66+'T1 others'!I66,$D$37)</f>
        <v>24125.305</v>
      </c>
      <c r="I39" s="775">
        <f>ROUND('T1 EIDW'!J66+'T1 others'!J66,$D$37)</f>
        <v>24502.161</v>
      </c>
      <c r="J39" s="775">
        <f>ROUND('T1 EIDW'!K66+'T1 others'!K66,$D$37)</f>
        <v>32104.094000000001</v>
      </c>
      <c r="K39" s="775">
        <f>ROUND('T1 EIDW'!L66+'T1 others'!L66,$D$37)</f>
        <v>36079.745000000003</v>
      </c>
      <c r="L39" s="775">
        <f>ROUND('T1 EIDW'!M66+'T1 others'!M66,$D$37)</f>
        <v>37872.163</v>
      </c>
      <c r="M39" s="775">
        <f>ROUND('T1 EIDW'!N66+'T1 others'!N66,$D$37)</f>
        <v>38529.853999999999</v>
      </c>
      <c r="N39" s="775">
        <f>ROUND('T1 EIDW'!O66+'T1 others'!O66,$D$37)</f>
        <v>39032.821000000004</v>
      </c>
      <c r="O39" s="769"/>
      <c r="P39" s="770"/>
      <c r="Q39" s="770"/>
      <c r="R39" s="770"/>
      <c r="S39" s="770"/>
      <c r="T39" s="770"/>
      <c r="U39" s="770"/>
      <c r="V39" s="770"/>
      <c r="W39" s="770"/>
      <c r="X39" s="770"/>
      <c r="Y39" s="770"/>
    </row>
    <row r="40" spans="1:25" s="74" customFormat="1" ht="18.5">
      <c r="A40" s="54" t="s">
        <v>71</v>
      </c>
      <c r="B40" s="55" t="s">
        <v>72</v>
      </c>
      <c r="C40" s="56" t="s">
        <v>466</v>
      </c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59"/>
      <c r="P40" s="44"/>
    </row>
    <row r="41" spans="1:25" s="65" customFormat="1" ht="12" customHeight="1">
      <c r="A41" s="75" t="s">
        <v>78</v>
      </c>
      <c r="B41" s="61" t="s">
        <v>79</v>
      </c>
      <c r="C41" s="62" t="s">
        <v>80</v>
      </c>
      <c r="D41" s="76">
        <v>3</v>
      </c>
      <c r="E41" s="64" t="b">
        <f>ROUND('T1 ANSP IAA'!F18,$D$41)=ROUND(('T1 ANSP IAA'!F12+SUM('T1 ANSP IAA'!F14:F17)),$D$41)</f>
        <v>1</v>
      </c>
      <c r="F41" s="64" t="b">
        <f>ROUND('T1 ANSP IAA'!G18,$D$41)=ROUND(('T1 ANSP IAA'!G12+SUM('T1 ANSP IAA'!G14:G17)),$D$41)</f>
        <v>1</v>
      </c>
      <c r="G41" s="64" t="b">
        <f>ROUND('T1 ANSP IAA'!H18,$D$41)=ROUND(('T1 ANSP IAA'!H12+SUM('T1 ANSP IAA'!H14:H17)),$D$41)</f>
        <v>1</v>
      </c>
      <c r="H41" s="64" t="b">
        <f>ROUND('T1 ANSP IAA'!I18,$D$41)=ROUND(('T1 ANSP IAA'!I12+SUM('T1 ANSP IAA'!I14:I17)),$D$41)</f>
        <v>1</v>
      </c>
      <c r="I41" s="64" t="b">
        <f>ROUND('T1 ANSP IAA'!J18,$D$41)=ROUND(('T1 ANSP IAA'!J12+SUM('T1 ANSP IAA'!J14:J17)),$D$41)</f>
        <v>1</v>
      </c>
      <c r="J41" s="64" t="b">
        <f>ROUND('T1 ANSP IAA'!K18,$D$41)=ROUND(('T1 ANSP IAA'!K12+SUM('T1 ANSP IAA'!K14:K17)),$D$41)</f>
        <v>1</v>
      </c>
      <c r="K41" s="64" t="b">
        <f>ROUND('T1 ANSP IAA'!L18,$D$41)=ROUND(('T1 ANSP IAA'!L12+SUM('T1 ANSP IAA'!L14:L17)),$D$41)</f>
        <v>1</v>
      </c>
      <c r="L41" s="64" t="b">
        <f>ROUND('T1 ANSP IAA'!M18,$D$41)=ROUND(('T1 ANSP IAA'!M12+SUM('T1 ANSP IAA'!M14:M17)),$D$41)</f>
        <v>1</v>
      </c>
      <c r="M41" s="64" t="b">
        <f>ROUND('T1 ANSP IAA'!N18,$D$41)=ROUND(('T1 ANSP IAA'!N12+SUM('T1 ANSP IAA'!N14:N17)),$D$41)</f>
        <v>1</v>
      </c>
      <c r="N41" s="64" t="b">
        <f>ROUND('T1 ANSP IAA'!O18,$D$41)=ROUND(('T1 ANSP IAA'!O12+SUM('T1 ANSP IAA'!O14:O17)),$D$41)</f>
        <v>1</v>
      </c>
      <c r="O41" s="59"/>
      <c r="P41" s="44"/>
    </row>
    <row r="42" spans="1:25" s="70" customFormat="1" ht="12" customHeight="1" outlineLevel="1">
      <c r="A42" s="77"/>
      <c r="B42" s="78"/>
      <c r="C42" s="68" t="s">
        <v>81</v>
      </c>
      <c r="D42" s="71"/>
      <c r="E42" s="775">
        <f>ROUND('T1 ANSP IAA'!F18,$D$41)</f>
        <v>20031.564999999999</v>
      </c>
      <c r="F42" s="775">
        <f>ROUND('T1 ANSP IAA'!G18,$D$41)</f>
        <v>20662.72</v>
      </c>
      <c r="G42" s="775">
        <f>ROUND('T1 ANSP IAA'!H18,$D$41)</f>
        <v>21205</v>
      </c>
      <c r="H42" s="775">
        <f>ROUND('T1 ANSP IAA'!I18,$D$41)</f>
        <v>21607</v>
      </c>
      <c r="I42" s="775">
        <f>ROUND('T1 ANSP IAA'!J18,$D$41)</f>
        <v>22143</v>
      </c>
      <c r="J42" s="775">
        <f>ROUND('T1 ANSP IAA'!K18,$D$41)</f>
        <v>30115</v>
      </c>
      <c r="K42" s="775">
        <f>ROUND('T1 ANSP IAA'!L18,$D$41)</f>
        <v>34481</v>
      </c>
      <c r="L42" s="775">
        <f>ROUND('T1 ANSP IAA'!M18,$D$41)</f>
        <v>36660</v>
      </c>
      <c r="M42" s="775">
        <f>ROUND('T1 ANSP IAA'!N18,$D$41)</f>
        <v>37649</v>
      </c>
      <c r="N42" s="775">
        <f>ROUND('T1 ANSP IAA'!O18,$D$41)</f>
        <v>38564</v>
      </c>
      <c r="O42" s="59"/>
      <c r="P42" s="44"/>
    </row>
    <row r="43" spans="1:25" s="70" customFormat="1" ht="12" customHeight="1" outlineLevel="1">
      <c r="A43" s="77"/>
      <c r="B43" s="67"/>
      <c r="C43" s="68" t="s">
        <v>82</v>
      </c>
      <c r="D43" s="71"/>
      <c r="E43" s="775">
        <f>ROUND(('T1 ANSP IAA'!F12+SUM('T1 ANSP IAA'!F14:F17)),$D$41)</f>
        <v>20031.564999999999</v>
      </c>
      <c r="F43" s="775">
        <f>ROUND(('T1 ANSP IAA'!G12+SUM('T1 ANSP IAA'!G14:G17)),$D$41)</f>
        <v>20662.72</v>
      </c>
      <c r="G43" s="775">
        <f>ROUND(('T1 ANSP IAA'!H12+SUM('T1 ANSP IAA'!H14:H17)),$D$41)</f>
        <v>21205</v>
      </c>
      <c r="H43" s="775">
        <f>ROUND(('T1 ANSP IAA'!I12+SUM('T1 ANSP IAA'!I14:I17)),$D$41)</f>
        <v>21607</v>
      </c>
      <c r="I43" s="775">
        <f>ROUND(('T1 ANSP IAA'!J12+SUM('T1 ANSP IAA'!J14:J17)),$D$41)</f>
        <v>22143</v>
      </c>
      <c r="J43" s="775">
        <f>ROUND(('T1 ANSP IAA'!K12+SUM('T1 ANSP IAA'!K14:K17)),$D$41)</f>
        <v>30115</v>
      </c>
      <c r="K43" s="775">
        <f>ROUND(('T1 ANSP IAA'!L12+SUM('T1 ANSP IAA'!L14:L17)),$D$41)</f>
        <v>34481</v>
      </c>
      <c r="L43" s="775">
        <f>ROUND(('T1 ANSP IAA'!M12+SUM('T1 ANSP IAA'!M14:M17)),$D$41)</f>
        <v>36660</v>
      </c>
      <c r="M43" s="775">
        <f>ROUND(('T1 ANSP IAA'!N12+SUM('T1 ANSP IAA'!N14:N17)),$D$41)</f>
        <v>37649</v>
      </c>
      <c r="N43" s="775">
        <f>ROUND(('T1 ANSP IAA'!O12+SUM('T1 ANSP IAA'!O14:O17)),$D$41)</f>
        <v>38564</v>
      </c>
      <c r="O43" s="59"/>
      <c r="P43" s="44"/>
    </row>
    <row r="44" spans="1:25" s="65" customFormat="1" ht="12" customHeight="1">
      <c r="A44" s="75" t="s">
        <v>83</v>
      </c>
      <c r="B44" s="61" t="s">
        <v>84</v>
      </c>
      <c r="C44" s="62" t="s">
        <v>85</v>
      </c>
      <c r="D44" s="76">
        <v>3</v>
      </c>
      <c r="E44" s="64" t="b">
        <f>ROUND('T1 ANSP IAA'!F31,$D$44)=ROUND(SUM('T1 ANSP IAA'!F22:F30),$D$44)</f>
        <v>1</v>
      </c>
      <c r="F44" s="64" t="b">
        <f>ROUND('T1 ANSP IAA'!G31,$D$44)=ROUND(SUM('T1 ANSP IAA'!G22:G30),$D$44)</f>
        <v>1</v>
      </c>
      <c r="G44" s="64" t="b">
        <f>ROUND('T1 ANSP IAA'!H31,$D$44)=ROUND(SUM('T1 ANSP IAA'!H22:H30),$D$44)</f>
        <v>1</v>
      </c>
      <c r="H44" s="64" t="b">
        <f>ROUND('T1 ANSP IAA'!I31,$D$44)=ROUND(SUM('T1 ANSP IAA'!I22:I30),$D$44)</f>
        <v>1</v>
      </c>
      <c r="I44" s="64" t="b">
        <f>ROUND('T1 ANSP IAA'!J31,$D$44)=ROUND(SUM('T1 ANSP IAA'!J22:J30),$D$44)</f>
        <v>1</v>
      </c>
      <c r="J44" s="64" t="b">
        <f>ROUND('T1 ANSP IAA'!K31,$D$44)=ROUND(SUM('T1 ANSP IAA'!K22:K30),$D$44)</f>
        <v>1</v>
      </c>
      <c r="K44" s="64" t="b">
        <f>ROUND('T1 ANSP IAA'!L31,$D$44)=ROUND(SUM('T1 ANSP IAA'!L22:L30),$D$44)</f>
        <v>1</v>
      </c>
      <c r="L44" s="64" t="b">
        <f>ROUND('T1 ANSP IAA'!M31,$D$44)=ROUND(SUM('T1 ANSP IAA'!M22:M30),$D$44)</f>
        <v>1</v>
      </c>
      <c r="M44" s="64" t="b">
        <f>ROUND('T1 ANSP IAA'!N31,$D$44)=ROUND(SUM('T1 ANSP IAA'!N22:N30),$D$44)</f>
        <v>1</v>
      </c>
      <c r="N44" s="64" t="b">
        <f>ROUND('T1 ANSP IAA'!O31,$D$44)=ROUND(SUM('T1 ANSP IAA'!O22:O30),$D$44)</f>
        <v>1</v>
      </c>
      <c r="O44" s="59"/>
      <c r="P44" s="44"/>
    </row>
    <row r="45" spans="1:25" s="70" customFormat="1" ht="12" customHeight="1" outlineLevel="1">
      <c r="A45" s="77"/>
      <c r="B45" s="67"/>
      <c r="C45" s="68" t="s">
        <v>86</v>
      </c>
      <c r="D45" s="71"/>
      <c r="E45" s="775">
        <f>ROUND('T1 ANSP IAA'!F31,$D$44)</f>
        <v>20031.564999999999</v>
      </c>
      <c r="F45" s="775">
        <f>ROUND('T1 ANSP IAA'!G31,$D$44)</f>
        <v>20662.72</v>
      </c>
      <c r="G45" s="775">
        <f>ROUND('T1 ANSP IAA'!H31,$D$44)</f>
        <v>21205</v>
      </c>
      <c r="H45" s="775">
        <f>ROUND('T1 ANSP IAA'!I31,$D$44)</f>
        <v>21607</v>
      </c>
      <c r="I45" s="775">
        <f>ROUND('T1 ANSP IAA'!J31,$D$44)</f>
        <v>22143</v>
      </c>
      <c r="J45" s="775">
        <f>ROUND('T1 ANSP IAA'!K31,$D$44)</f>
        <v>30115</v>
      </c>
      <c r="K45" s="775">
        <f>ROUND('T1 ANSP IAA'!L31,$D$44)</f>
        <v>34481</v>
      </c>
      <c r="L45" s="775">
        <f>ROUND('T1 ANSP IAA'!M31,$D$44)</f>
        <v>36660</v>
      </c>
      <c r="M45" s="775">
        <f>ROUND('T1 ANSP IAA'!N31,$D$44)</f>
        <v>37649</v>
      </c>
      <c r="N45" s="775">
        <f>ROUND('T1 ANSP IAA'!O31,$D$44)</f>
        <v>38564</v>
      </c>
      <c r="O45" s="59"/>
      <c r="P45" s="44"/>
    </row>
    <row r="46" spans="1:25" s="70" customFormat="1" ht="12" customHeight="1" outlineLevel="1">
      <c r="A46" s="77"/>
      <c r="B46" s="67"/>
      <c r="C46" s="68" t="s">
        <v>87</v>
      </c>
      <c r="D46" s="71"/>
      <c r="E46" s="775">
        <f>ROUND(SUM('T1 ANSP IAA'!F22:F30),$D$44)</f>
        <v>20031.564999999999</v>
      </c>
      <c r="F46" s="775">
        <f>ROUND(SUM('T1 ANSP IAA'!G22:G30),$D$44)</f>
        <v>20662.72</v>
      </c>
      <c r="G46" s="775">
        <f>ROUND(SUM('T1 ANSP IAA'!H22:H30),$D$44)</f>
        <v>21205</v>
      </c>
      <c r="H46" s="775">
        <f>ROUND(SUM('T1 ANSP IAA'!I22:I30),$D$44)</f>
        <v>21607</v>
      </c>
      <c r="I46" s="775">
        <f>ROUND(SUM('T1 ANSP IAA'!J22:J30),$D$44)</f>
        <v>22143</v>
      </c>
      <c r="J46" s="775">
        <f>ROUND(SUM('T1 ANSP IAA'!K22:K30),$D$44)</f>
        <v>30115</v>
      </c>
      <c r="K46" s="775">
        <f>ROUND(SUM('T1 ANSP IAA'!L22:L30),$D$44)</f>
        <v>34481</v>
      </c>
      <c r="L46" s="775">
        <f>ROUND(SUM('T1 ANSP IAA'!M22:M30),$D$44)</f>
        <v>36660</v>
      </c>
      <c r="M46" s="775">
        <f>ROUND(SUM('T1 ANSP IAA'!N22:N30),$D$44)</f>
        <v>37649</v>
      </c>
      <c r="N46" s="775">
        <f>ROUND(SUM('T1 ANSP IAA'!O22:O30),$D$44)</f>
        <v>38564</v>
      </c>
      <c r="O46" s="59"/>
      <c r="P46" s="44"/>
    </row>
    <row r="47" spans="1:25" s="65" customFormat="1" ht="12" customHeight="1">
      <c r="A47" s="79" t="s">
        <v>88</v>
      </c>
      <c r="B47" s="61" t="s">
        <v>105</v>
      </c>
      <c r="C47" s="62" t="s">
        <v>89</v>
      </c>
      <c r="D47" s="76">
        <v>3</v>
      </c>
      <c r="E47" s="64" t="b">
        <f>ROUND('T1 ANSP IAA'!F18,$D$47)=ROUND('T1 ANSP IAA'!F31,$D$47)</f>
        <v>1</v>
      </c>
      <c r="F47" s="64" t="b">
        <f>ROUND('T1 ANSP IAA'!G18,$D$47)=ROUND('T1 ANSP IAA'!G31,$D$47)</f>
        <v>1</v>
      </c>
      <c r="G47" s="64" t="b">
        <f>ROUND('T1 ANSP IAA'!H18,$D$47)=ROUND('T1 ANSP IAA'!H31,$D$47)</f>
        <v>1</v>
      </c>
      <c r="H47" s="64" t="b">
        <f>ROUND('T1 ANSP IAA'!I18,$D$47)=ROUND('T1 ANSP IAA'!I31,$D$47)</f>
        <v>1</v>
      </c>
      <c r="I47" s="64" t="b">
        <f>ROUND('T1 ANSP IAA'!J18,$D$47)=ROUND('T1 ANSP IAA'!J31,$D$47)</f>
        <v>1</v>
      </c>
      <c r="J47" s="64" t="b">
        <f>ROUND('T1 ANSP IAA'!K18,$D$47)=ROUND('T1 ANSP IAA'!K31,$D$47)</f>
        <v>1</v>
      </c>
      <c r="K47" s="64" t="b">
        <f>ROUND('T1 ANSP IAA'!L18,$D$47)=ROUND('T1 ANSP IAA'!L31,$D$47)</f>
        <v>1</v>
      </c>
      <c r="L47" s="64" t="b">
        <f>ROUND('T1 ANSP IAA'!M18,$D$47)=ROUND('T1 ANSP IAA'!M31,$D$47)</f>
        <v>1</v>
      </c>
      <c r="M47" s="64" t="b">
        <f>ROUND('T1 ANSP IAA'!N18,$D$47)=ROUND('T1 ANSP IAA'!N31,$D$47)</f>
        <v>1</v>
      </c>
      <c r="N47" s="64" t="b">
        <f>ROUND('T1 ANSP IAA'!O18,$D$47)=ROUND('T1 ANSP IAA'!O31,$D$47)</f>
        <v>1</v>
      </c>
      <c r="O47" s="59"/>
      <c r="P47" s="44"/>
    </row>
    <row r="48" spans="1:25" s="70" customFormat="1" ht="12" customHeight="1" outlineLevel="1">
      <c r="A48" s="80"/>
      <c r="B48" s="67"/>
      <c r="C48" s="68" t="s">
        <v>81</v>
      </c>
      <c r="D48" s="71"/>
      <c r="E48" s="775">
        <f>ROUND('T1 ANSP IAA'!F18,$D$47)</f>
        <v>20031.564999999999</v>
      </c>
      <c r="F48" s="775">
        <f>ROUND('T1 ANSP IAA'!G18,$D$47)</f>
        <v>20662.72</v>
      </c>
      <c r="G48" s="775">
        <f>ROUND('T1 ANSP IAA'!H18,$D$47)</f>
        <v>21205</v>
      </c>
      <c r="H48" s="775">
        <f>ROUND('T1 ANSP IAA'!I18,$D$47)</f>
        <v>21607</v>
      </c>
      <c r="I48" s="775">
        <f>ROUND('T1 ANSP IAA'!J18,$D$47)</f>
        <v>22143</v>
      </c>
      <c r="J48" s="775">
        <f>ROUND('T1 ANSP IAA'!K18,$D$47)</f>
        <v>30115</v>
      </c>
      <c r="K48" s="775">
        <f>ROUND('T1 ANSP IAA'!L18,$D$47)</f>
        <v>34481</v>
      </c>
      <c r="L48" s="775">
        <f>ROUND('T1 ANSP IAA'!M18,$D$47)</f>
        <v>36660</v>
      </c>
      <c r="M48" s="775">
        <f>ROUND('T1 ANSP IAA'!N18,$D$47)</f>
        <v>37649</v>
      </c>
      <c r="N48" s="775">
        <f>ROUND('T1 ANSP IAA'!O18,$D$47)</f>
        <v>38564</v>
      </c>
      <c r="O48" s="59"/>
      <c r="P48" s="44"/>
    </row>
    <row r="49" spans="1:16" s="70" customFormat="1" ht="12" customHeight="1" outlineLevel="1">
      <c r="A49" s="80"/>
      <c r="B49" s="67"/>
      <c r="C49" s="68" t="s">
        <v>86</v>
      </c>
      <c r="D49" s="71"/>
      <c r="E49" s="775">
        <f>ROUND('T1 ANSP IAA'!F31,$D$47)</f>
        <v>20031.564999999999</v>
      </c>
      <c r="F49" s="775">
        <f>ROUND('T1 ANSP IAA'!G31,$D$47)</f>
        <v>20662.72</v>
      </c>
      <c r="G49" s="775">
        <f>ROUND('T1 ANSP IAA'!H31,$D$47)</f>
        <v>21205</v>
      </c>
      <c r="H49" s="775">
        <f>ROUND('T1 ANSP IAA'!I31,$D$47)</f>
        <v>21607</v>
      </c>
      <c r="I49" s="775">
        <f>ROUND('T1 ANSP IAA'!J31,$D$47)</f>
        <v>22143</v>
      </c>
      <c r="J49" s="775">
        <f>ROUND('T1 ANSP IAA'!K31,$D$47)</f>
        <v>30115</v>
      </c>
      <c r="K49" s="775">
        <f>ROUND('T1 ANSP IAA'!L31,$D$47)</f>
        <v>34481</v>
      </c>
      <c r="L49" s="775">
        <f>ROUND('T1 ANSP IAA'!M31,$D$47)</f>
        <v>36660</v>
      </c>
      <c r="M49" s="775">
        <f>ROUND('T1 ANSP IAA'!N31,$D$47)</f>
        <v>37649</v>
      </c>
      <c r="N49" s="775">
        <f>ROUND('T1 ANSP IAA'!O31,$D$47)</f>
        <v>38564</v>
      </c>
      <c r="O49" s="59"/>
      <c r="P49" s="44"/>
    </row>
    <row r="50" spans="1:16" s="65" customFormat="1" ht="12" customHeight="1">
      <c r="A50" s="75" t="s">
        <v>90</v>
      </c>
      <c r="B50" s="61" t="s">
        <v>91</v>
      </c>
      <c r="C50" s="62" t="s">
        <v>137</v>
      </c>
      <c r="D50" s="63">
        <v>2</v>
      </c>
      <c r="F50" s="64" t="b">
        <f>ROUND('T1 ANSP IAA'!F65*(1+'T1'!G64),$D$50)=ROUND('T1 ANSP IAA'!G65,$D$50)</f>
        <v>1</v>
      </c>
      <c r="G50" s="64" t="b">
        <f>ROUND('T1 ANSP IAA'!G65*(1+'T1'!H64),$D$50)=ROUND('T1 ANSP IAA'!H65,$D$50)</f>
        <v>1</v>
      </c>
      <c r="H50" s="64" t="b">
        <f>ROUND('T1 ANSP IAA'!H65*(1+'T1'!I64),$D$50)=ROUND('T1 ANSP IAA'!I65,$D$50)</f>
        <v>1</v>
      </c>
      <c r="I50" s="64" t="b">
        <f>ROUND('T1 ANSP IAA'!I65*(1+'T1'!J64),$D$50)=ROUND('T1 ANSP IAA'!J65,$D$50)</f>
        <v>1</v>
      </c>
      <c r="J50" s="64" t="b">
        <f>ROUND('T1 ANSP IAA'!J65*(1+'T1'!K64),$D$50)=ROUND('T1 ANSP IAA'!K65,$D$50)</f>
        <v>1</v>
      </c>
      <c r="K50" s="64" t="b">
        <f>ROUND('T1 ANSP IAA'!K65*(1+'T1'!L64),$D$50)=ROUND('T1 ANSP IAA'!L65,$D$50)</f>
        <v>1</v>
      </c>
      <c r="L50" s="64" t="b">
        <f>ROUND('T1 ANSP IAA'!L65*(1+'T1'!M64),$D$50)=ROUND('T1 ANSP IAA'!M65,$D$50)</f>
        <v>1</v>
      </c>
      <c r="M50" s="64" t="b">
        <f>ROUND('T1 ANSP IAA'!M65*(1+'T1'!N64),$D$50)=ROUND('T1 ANSP IAA'!N65,$D$50)</f>
        <v>1</v>
      </c>
      <c r="N50" s="64" t="b">
        <f>ROUND('T1 ANSP IAA'!N65*(1+'T1'!O64),$D$50)=ROUND('T1 ANSP IAA'!O65,$D$50)</f>
        <v>1</v>
      </c>
      <c r="O50" s="59"/>
      <c r="P50" s="44"/>
    </row>
    <row r="51" spans="1:16" s="70" customFormat="1" ht="12" customHeight="1" outlineLevel="1">
      <c r="A51" s="77"/>
      <c r="B51" s="67"/>
      <c r="C51" s="68" t="s">
        <v>92</v>
      </c>
      <c r="D51" s="71"/>
      <c r="E51" s="65"/>
      <c r="F51" s="774">
        <f>ROUND('T1 ANSP IAA'!F65*(1+'T1'!G64),$D$50)</f>
        <v>99.7</v>
      </c>
      <c r="G51" s="774">
        <f>ROUND('T1 ANSP IAA'!G65*(1+'T1'!H64),$D$50)</f>
        <v>100</v>
      </c>
      <c r="H51" s="774">
        <f>ROUND('T1 ANSP IAA'!H65*(1+'T1'!I64),$D$50)</f>
        <v>100.7</v>
      </c>
      <c r="I51" s="774">
        <f>ROUND('T1 ANSP IAA'!I65*(1+'T1'!J64),$D$50)</f>
        <v>101.91</v>
      </c>
      <c r="J51" s="774">
        <f>ROUND('T1 ANSP IAA'!J65*(1+'T1'!K64),$D$50)</f>
        <v>103.44</v>
      </c>
      <c r="K51" s="774">
        <f>ROUND('T1 ANSP IAA'!K65*(1+'T1'!L64),$D$50)</f>
        <v>105.2</v>
      </c>
      <c r="L51" s="774">
        <f>ROUND('T1 ANSP IAA'!L65*(1+'T1'!M64),$D$50)</f>
        <v>107.19</v>
      </c>
      <c r="M51" s="774">
        <f>ROUND('T1 ANSP IAA'!M65*(1+'T1'!N64),$D$50)</f>
        <v>109.34</v>
      </c>
      <c r="N51" s="774">
        <f>ROUND('T1 ANSP IAA'!N65*(1+'T1'!O64),$D$50)</f>
        <v>111.52</v>
      </c>
      <c r="O51" s="59"/>
      <c r="P51" s="44"/>
    </row>
    <row r="52" spans="1:16" s="70" customFormat="1" ht="12" customHeight="1" outlineLevel="1">
      <c r="A52" s="77"/>
      <c r="B52" s="67"/>
      <c r="C52" s="68" t="s">
        <v>93</v>
      </c>
      <c r="D52" s="71"/>
      <c r="E52" s="65"/>
      <c r="F52" s="774">
        <f>ROUND('T1 ANSP IAA'!G65,$D$50)</f>
        <v>99.7</v>
      </c>
      <c r="G52" s="774">
        <f>ROUND('T1 ANSP IAA'!H65,$D$50)</f>
        <v>100</v>
      </c>
      <c r="H52" s="774">
        <f>ROUND('T1 ANSP IAA'!I65,$D$50)</f>
        <v>100.7</v>
      </c>
      <c r="I52" s="774">
        <f>ROUND('T1 ANSP IAA'!J65,$D$50)</f>
        <v>101.91</v>
      </c>
      <c r="J52" s="774">
        <f>ROUND('T1 ANSP IAA'!K65,$D$50)</f>
        <v>103.44</v>
      </c>
      <c r="K52" s="774">
        <f>ROUND('T1 ANSP IAA'!L65,$D$50)</f>
        <v>105.2</v>
      </c>
      <c r="L52" s="774">
        <f>ROUND('T1 ANSP IAA'!M65,$D$50)</f>
        <v>107.19</v>
      </c>
      <c r="M52" s="774">
        <f>ROUND('T1 ANSP IAA'!N65,$D$50)</f>
        <v>109.34</v>
      </c>
      <c r="N52" s="774">
        <f>ROUND('T1 ANSP IAA'!O65,$D$50)</f>
        <v>111.52</v>
      </c>
      <c r="O52" s="59"/>
      <c r="P52" s="44"/>
    </row>
    <row r="53" spans="1:16" s="65" customFormat="1" ht="12" customHeight="1">
      <c r="A53" s="75" t="s">
        <v>144</v>
      </c>
      <c r="B53" s="61" t="s">
        <v>94</v>
      </c>
      <c r="C53" s="62" t="s">
        <v>138</v>
      </c>
      <c r="D53" s="63">
        <v>3</v>
      </c>
      <c r="E53" s="64" t="b">
        <f>ROUND(((('T1 ANSP IAA'!F61-'T1 ANSP IAA'!F15-'T1 ANSP IAA'!F16)/('T1 ANSP IAA'!F65/100))+('T1 ANSP IAA'!F15+'T1 ANSP IAA'!F16)),$D$53)=ROUND('T1 ANSP IAA'!F66,$D$53)</f>
        <v>1</v>
      </c>
      <c r="F53" s="64" t="b">
        <f>ROUND(((('T1 ANSP IAA'!G61-'T1 ANSP IAA'!G15-'T1 ANSP IAA'!G16)/('T1 ANSP IAA'!G65/100))+('T1 ANSP IAA'!G15+'T1 ANSP IAA'!G16)),$D$53)=ROUND('T1 ANSP IAA'!G66,$D$53)</f>
        <v>1</v>
      </c>
      <c r="G53" s="64" t="b">
        <f>ROUND(((('T1 ANSP IAA'!H61-'T1 ANSP IAA'!H15-'T1 ANSP IAA'!H16)/('T1 ANSP IAA'!H65/100))+('T1 ANSP IAA'!H15+'T1 ANSP IAA'!H16)),$D$53)=ROUND('T1 ANSP IAA'!H66,$D$53)</f>
        <v>1</v>
      </c>
      <c r="H53" s="64" t="b">
        <f>ROUND(((('T1 ANSP IAA'!I61-'T1 ANSP IAA'!I15-'T1 ANSP IAA'!I16)/('T1 ANSP IAA'!I65/100))+('T1 ANSP IAA'!I15+'T1 ANSP IAA'!I16)),$D$53)=ROUND('T1 ANSP IAA'!I66,$D$53)</f>
        <v>1</v>
      </c>
      <c r="I53" s="64" t="b">
        <f>ROUND(((('T1 ANSP IAA'!J61-'T1 ANSP IAA'!J15-'T1 ANSP IAA'!J16)/('T1 ANSP IAA'!J65/100))+('T1 ANSP IAA'!J15+'T1 ANSP IAA'!J16)),$D$53)=ROUND('T1 ANSP IAA'!J66,$D$53)</f>
        <v>1</v>
      </c>
      <c r="J53" s="64" t="b">
        <f>ROUND(((('T1 ANSP IAA'!K61-'T1 ANSP IAA'!K15-'T1 ANSP IAA'!K16)/('T1 ANSP IAA'!K65/100))+('T1 ANSP IAA'!K15+'T1 ANSP IAA'!K16)),$D$53)=ROUND('T1 ANSP IAA'!K66,$D$53)</f>
        <v>1</v>
      </c>
      <c r="K53" s="64" t="b">
        <f>ROUND(((('T1 ANSP IAA'!L61-'T1 ANSP IAA'!L15-'T1 ANSP IAA'!L16)/('T1 ANSP IAA'!L65/100))+('T1 ANSP IAA'!L15+'T1 ANSP IAA'!L16)),$D$53)=ROUND('T1 ANSP IAA'!L66,$D$53)</f>
        <v>1</v>
      </c>
      <c r="L53" s="64" t="b">
        <f>ROUND(((('T1 ANSP IAA'!M61-'T1 ANSP IAA'!M15-'T1 ANSP IAA'!M16)/('T1 ANSP IAA'!M65/100))+('T1 ANSP IAA'!M15+'T1 ANSP IAA'!M16)),$D$53)=ROUND('T1 ANSP IAA'!M66,$D$53)</f>
        <v>1</v>
      </c>
      <c r="M53" s="64" t="b">
        <f>ROUND(((('T1 ANSP IAA'!N61-'T1 ANSP IAA'!N15-'T1 ANSP IAA'!N16)/('T1 ANSP IAA'!N65/100))+('T1 ANSP IAA'!N15+'T1 ANSP IAA'!N16)),$D$53)=ROUND('T1 ANSP IAA'!N66,$D$53)</f>
        <v>1</v>
      </c>
      <c r="N53" s="64" t="b">
        <f>ROUND(((('T1 ANSP IAA'!O61-'T1 ANSP IAA'!O15-'T1 ANSP IAA'!O16)/('T1 ANSP IAA'!O65/100))+('T1 ANSP IAA'!O15+'T1 ANSP IAA'!O16)),$D$53)=ROUND('T1 ANSP IAA'!O66,$D$53)</f>
        <v>1</v>
      </c>
      <c r="O53" s="59"/>
      <c r="P53" s="44"/>
    </row>
    <row r="54" spans="1:16" s="70" customFormat="1" ht="12" customHeight="1" outlineLevel="1">
      <c r="A54" s="77"/>
      <c r="B54" s="67"/>
      <c r="C54" s="68" t="s">
        <v>95</v>
      </c>
      <c r="D54" s="71"/>
      <c r="E54" s="775">
        <f>ROUND(((('T1 ANSP IAA'!F61-'T1 ANSP IAA'!F15-'T1 ANSP IAA'!F16)/('T1 ANSP IAA'!F65/100))+('T1 ANSP IAA'!F15+'T1 ANSP IAA'!F16)),$D$53)</f>
        <v>20044.776000000002</v>
      </c>
      <c r="F54" s="775">
        <f>ROUND(((('T1 ANSP IAA'!G61-'T1 ANSP IAA'!G15-'T1 ANSP IAA'!G16)/('T1 ANSP IAA'!G65/100))+('T1 ANSP IAA'!G15+'T1 ANSP IAA'!G16)),$D$53)</f>
        <v>20704.905999999999</v>
      </c>
      <c r="G54" s="775">
        <f>ROUND(((('T1 ANSP IAA'!H61-'T1 ANSP IAA'!H15-'T1 ANSP IAA'!H16)/('T1 ANSP IAA'!H65/100))+('T1 ANSP IAA'!H15+'T1 ANSP IAA'!H16)),$D$53)</f>
        <v>21205</v>
      </c>
      <c r="H54" s="775">
        <f>ROUND(((('T1 ANSP IAA'!I61-'T1 ANSP IAA'!I15-'T1 ANSP IAA'!I16)/('T1 ANSP IAA'!I65/100))+('T1 ANSP IAA'!I15+'T1 ANSP IAA'!I16)),$D$53)</f>
        <v>21499.782999999999</v>
      </c>
      <c r="I54" s="775">
        <f>ROUND(((('T1 ANSP IAA'!J61-'T1 ANSP IAA'!J15-'T1 ANSP IAA'!J16)/('T1 ANSP IAA'!J65/100))+('T1 ANSP IAA'!J15+'T1 ANSP IAA'!J16)),$D$53)</f>
        <v>21836.351999999999</v>
      </c>
      <c r="J54" s="775">
        <f>ROUND(((('T1 ANSP IAA'!K61-'T1 ANSP IAA'!K15-'T1 ANSP IAA'!K16)/('T1 ANSP IAA'!K65/100))+('T1 ANSP IAA'!K15+'T1 ANSP IAA'!K16)),$D$53)</f>
        <v>29439.504000000001</v>
      </c>
      <c r="K54" s="775">
        <f>ROUND(((('T1 ANSP IAA'!L61-'T1 ANSP IAA'!L15-'T1 ANSP IAA'!L16)/('T1 ANSP IAA'!L65/100))+('T1 ANSP IAA'!L15+'T1 ANSP IAA'!L16)),$D$53)</f>
        <v>33446.654999999999</v>
      </c>
      <c r="L54" s="775">
        <f>ROUND(((('T1 ANSP IAA'!M61-'T1 ANSP IAA'!M15-'T1 ANSP IAA'!M16)/('T1 ANSP IAA'!M65/100))+('T1 ANSP IAA'!M15+'T1 ANSP IAA'!M16)),$D$53)</f>
        <v>35239.141000000003</v>
      </c>
      <c r="M54" s="775">
        <f>ROUND(((('T1 ANSP IAA'!N61-'T1 ANSP IAA'!N15-'T1 ANSP IAA'!N16)/('T1 ANSP IAA'!N65/100))+('T1 ANSP IAA'!N15+'T1 ANSP IAA'!N16)),$D$53)</f>
        <v>35764.957999999999</v>
      </c>
      <c r="N54" s="775">
        <f>ROUND(((('T1 ANSP IAA'!O61-'T1 ANSP IAA'!O15-'T1 ANSP IAA'!O16)/('T1 ANSP IAA'!O65/100))+('T1 ANSP IAA'!O15+'T1 ANSP IAA'!O16)),$D$53)</f>
        <v>36218.938000000002</v>
      </c>
      <c r="O54" s="59"/>
      <c r="P54" s="44"/>
    </row>
    <row r="55" spans="1:16" s="70" customFormat="1" ht="12" customHeight="1" outlineLevel="1">
      <c r="A55" s="77"/>
      <c r="B55" s="67"/>
      <c r="C55" s="68" t="s">
        <v>96</v>
      </c>
      <c r="D55" s="71"/>
      <c r="E55" s="775">
        <f>ROUND('T1 ANSP IAA'!F66,$D$53)</f>
        <v>20044.776000000002</v>
      </c>
      <c r="F55" s="775">
        <f>ROUND('T1 ANSP IAA'!G66,$D$53)</f>
        <v>20704.905999999999</v>
      </c>
      <c r="G55" s="775">
        <f>ROUND('T1 ANSP IAA'!H66,$D$53)</f>
        <v>21205</v>
      </c>
      <c r="H55" s="775">
        <f>ROUND('T1 ANSP IAA'!I66,$D$53)</f>
        <v>21499.782999999999</v>
      </c>
      <c r="I55" s="775">
        <f>ROUND('T1 ANSP IAA'!J66,$D$53)</f>
        <v>21836.351999999999</v>
      </c>
      <c r="J55" s="775">
        <f>ROUND('T1 ANSP IAA'!K66,$D$53)</f>
        <v>29439.504000000001</v>
      </c>
      <c r="K55" s="775">
        <f>ROUND('T1 ANSP IAA'!L66,$D$53)</f>
        <v>33446.654999999999</v>
      </c>
      <c r="L55" s="775">
        <f>ROUND('T1 ANSP IAA'!M66,$D$53)</f>
        <v>35239.141000000003</v>
      </c>
      <c r="M55" s="775">
        <f>ROUND('T1 ANSP IAA'!N66,$D$53)</f>
        <v>35764.957999999999</v>
      </c>
      <c r="N55" s="775">
        <f>ROUND('T1 ANSP IAA'!O66,$D$53)</f>
        <v>36218.938000000002</v>
      </c>
      <c r="O55" s="59"/>
      <c r="P55" s="44"/>
    </row>
    <row r="56" spans="1:16" s="65" customFormat="1" ht="12" customHeight="1">
      <c r="A56" s="75" t="s">
        <v>106</v>
      </c>
      <c r="B56" s="61" t="s">
        <v>107</v>
      </c>
      <c r="C56" s="62" t="s">
        <v>108</v>
      </c>
      <c r="D56" s="71"/>
      <c r="E56" s="64" t="b">
        <f>'T1 ANSP IAA'!F68='T1'!F68</f>
        <v>1</v>
      </c>
      <c r="F56" s="64" t="b">
        <f>'T1 ANSP IAA'!G68='T1'!G68</f>
        <v>1</v>
      </c>
      <c r="G56" s="64" t="b">
        <f>'T1 ANSP IAA'!H68='T1'!H68</f>
        <v>1</v>
      </c>
      <c r="H56" s="64" t="b">
        <f>'T1 ANSP IAA'!I68='T1'!I68</f>
        <v>1</v>
      </c>
      <c r="I56" s="64" t="b">
        <f>'T1 ANSP IAA'!J68='T1'!J68</f>
        <v>1</v>
      </c>
      <c r="J56" s="64" t="b">
        <f>'T1 ANSP IAA'!K68='T1'!K68</f>
        <v>1</v>
      </c>
      <c r="K56" s="64" t="b">
        <f>'T1 ANSP IAA'!L68='T1'!L68</f>
        <v>1</v>
      </c>
      <c r="L56" s="64" t="b">
        <f>'T1 ANSP IAA'!M68='T1'!M68</f>
        <v>1</v>
      </c>
      <c r="M56" s="64" t="b">
        <f>'T1 ANSP IAA'!N68='T1'!N68</f>
        <v>1</v>
      </c>
      <c r="N56" s="64" t="b">
        <f>'T1 ANSP IAA'!O68='T1'!O68</f>
        <v>1</v>
      </c>
      <c r="O56" s="59"/>
      <c r="P56" s="44"/>
    </row>
    <row r="57" spans="1:16" s="70" customFormat="1" ht="12" customHeight="1" outlineLevel="1">
      <c r="A57" s="77"/>
      <c r="B57" s="67"/>
      <c r="C57" s="68" t="s">
        <v>467</v>
      </c>
      <c r="D57" s="71"/>
      <c r="E57" s="775">
        <f>'T1 ANSP IAA'!F68</f>
        <v>149.863</v>
      </c>
      <c r="F57" s="775">
        <f>'T1 ANSP IAA'!G68</f>
        <v>163.30528635600001</v>
      </c>
      <c r="G57" s="775">
        <f>'T1 ANSP IAA'!H68</f>
        <v>171.66498065517399</v>
      </c>
      <c r="H57" s="775">
        <f>'T1 ANSP IAA'!I68</f>
        <v>182.71100000000001</v>
      </c>
      <c r="I57" s="775">
        <f>'T1 ANSP IAA'!J68</f>
        <v>187.7</v>
      </c>
      <c r="J57" s="775">
        <f>'T1 ANSP IAA'!K68</f>
        <v>189.6</v>
      </c>
      <c r="K57" s="775">
        <f>'T1 ANSP IAA'!L68</f>
        <v>195.6</v>
      </c>
      <c r="L57" s="775">
        <f>'T1 ANSP IAA'!M68</f>
        <v>198.8</v>
      </c>
      <c r="M57" s="775">
        <f>'T1 ANSP IAA'!N68</f>
        <v>202.9</v>
      </c>
      <c r="N57" s="775">
        <f>'T1 ANSP IAA'!O68</f>
        <v>206.7</v>
      </c>
      <c r="O57" s="59"/>
      <c r="P57" s="44"/>
    </row>
    <row r="58" spans="1:16" s="70" customFormat="1" ht="12" customHeight="1" outlineLevel="1">
      <c r="A58" s="77"/>
      <c r="B58" s="67"/>
      <c r="C58" s="68" t="s">
        <v>109</v>
      </c>
      <c r="D58" s="71"/>
      <c r="E58" s="775">
        <f>'T1'!F68</f>
        <v>149.863</v>
      </c>
      <c r="F58" s="775">
        <f>'T1'!G68</f>
        <v>163.30528635600001</v>
      </c>
      <c r="G58" s="775">
        <f>'T1'!H68</f>
        <v>171.66498065517399</v>
      </c>
      <c r="H58" s="775">
        <f>'T1'!I68</f>
        <v>182.71100000000001</v>
      </c>
      <c r="I58" s="775">
        <f>'T1'!J68</f>
        <v>187.7</v>
      </c>
      <c r="J58" s="775">
        <f>'T1'!K68</f>
        <v>189.6</v>
      </c>
      <c r="K58" s="775">
        <f>'T1'!L68</f>
        <v>195.6</v>
      </c>
      <c r="L58" s="775">
        <f>'T1'!M68</f>
        <v>198.8</v>
      </c>
      <c r="M58" s="775">
        <f>'T1'!N68</f>
        <v>202.9</v>
      </c>
      <c r="N58" s="775">
        <f>'T1'!O68</f>
        <v>206.7</v>
      </c>
      <c r="O58" s="59"/>
      <c r="P58" s="44"/>
    </row>
    <row r="59" spans="1:16" s="65" customFormat="1" ht="12" customHeight="1">
      <c r="A59" s="75" t="s">
        <v>97</v>
      </c>
      <c r="B59" s="61" t="s">
        <v>98</v>
      </c>
      <c r="C59" s="62" t="s">
        <v>139</v>
      </c>
      <c r="D59" s="63">
        <v>2</v>
      </c>
      <c r="E59" s="64" t="b">
        <f>ROUND(('T1 ANSP IAA'!F66/'T1 ANSP IAA'!F68),$D$59)=ROUND('T1 ANSP IAA'!F70,$D$59)</f>
        <v>1</v>
      </c>
      <c r="F59" s="64" t="b">
        <f>ROUND(('T1 ANSP IAA'!G66/'T1 ANSP IAA'!G68),$D$59)=ROUND('T1 ANSP IAA'!G70,$D$59)</f>
        <v>1</v>
      </c>
      <c r="G59" s="64" t="b">
        <f>ROUND(('T1 ANSP IAA'!H66/'T1 ANSP IAA'!H68),$D$59)=ROUND('T1 ANSP IAA'!H70,$D$59)</f>
        <v>1</v>
      </c>
      <c r="H59" s="64" t="b">
        <f>ROUND(('T1 ANSP IAA'!I66/'T1 ANSP IAA'!I68),$D$59)=ROUND('T1 ANSP IAA'!I70,$D$59)</f>
        <v>1</v>
      </c>
      <c r="I59" s="64" t="b">
        <f>ROUND(('T1 ANSP IAA'!J66/'T1 ANSP IAA'!J68),$D$59)=ROUND('T1 ANSP IAA'!J70,$D$59)</f>
        <v>1</v>
      </c>
      <c r="J59" s="64" t="b">
        <f>ROUND(('T1 ANSP IAA'!K66/'T1 ANSP IAA'!K68),$D$59)=ROUND('T1 ANSP IAA'!K70,$D$59)</f>
        <v>1</v>
      </c>
      <c r="K59" s="64" t="b">
        <f>ROUND(('T1 ANSP IAA'!L66/'T1 ANSP IAA'!L68),$D$59)=ROUND('T1 ANSP IAA'!L70,$D$59)</f>
        <v>1</v>
      </c>
      <c r="L59" s="64" t="b">
        <f>ROUND(('T1 ANSP IAA'!M66/'T1 ANSP IAA'!M68),$D$59)=ROUND('T1 ANSP IAA'!M70,$D$59)</f>
        <v>1</v>
      </c>
      <c r="M59" s="64" t="b">
        <f>ROUND(('T1 ANSP IAA'!N66/'T1 ANSP IAA'!N68),$D$59)=ROUND('T1 ANSP IAA'!N70,$D$59)</f>
        <v>1</v>
      </c>
      <c r="N59" s="64" t="b">
        <f>ROUND(('T1 ANSP IAA'!O66/'T1 ANSP IAA'!O68),$D$59)=ROUND('T1 ANSP IAA'!O70,$D$59)</f>
        <v>1</v>
      </c>
      <c r="O59" s="59"/>
      <c r="P59" s="44"/>
    </row>
    <row r="60" spans="1:16" s="70" customFormat="1" ht="12" customHeight="1" outlineLevel="1">
      <c r="A60" s="77"/>
      <c r="B60" s="67"/>
      <c r="C60" s="68" t="s">
        <v>99</v>
      </c>
      <c r="D60" s="71"/>
      <c r="E60" s="774">
        <f>ROUND(('T1 ANSP IAA'!F66/'T1 ANSP IAA'!F68),$D$59)</f>
        <v>133.75</v>
      </c>
      <c r="F60" s="774">
        <f>ROUND(('T1 ANSP IAA'!G66/'T1 ANSP IAA'!G68),$D$59)</f>
        <v>126.79</v>
      </c>
      <c r="G60" s="774">
        <f>ROUND(('T1 ANSP IAA'!H66/'T1 ANSP IAA'!H68),$D$59)</f>
        <v>123.53</v>
      </c>
      <c r="H60" s="774">
        <f>ROUND(('T1 ANSP IAA'!I66/'T1 ANSP IAA'!I68),$D$59)</f>
        <v>117.67</v>
      </c>
      <c r="I60" s="774">
        <f>ROUND(('T1 ANSP IAA'!J66/'T1 ANSP IAA'!J68),$D$59)</f>
        <v>116.34</v>
      </c>
      <c r="J60" s="774">
        <f>ROUND(('T1 ANSP IAA'!K66/'T1 ANSP IAA'!K68),$D$59)</f>
        <v>155.27000000000001</v>
      </c>
      <c r="K60" s="774">
        <f>ROUND(('T1 ANSP IAA'!L66/'T1 ANSP IAA'!L68),$D$59)</f>
        <v>171</v>
      </c>
      <c r="L60" s="774">
        <f>ROUND(('T1 ANSP IAA'!M66/'T1 ANSP IAA'!M68),$D$59)</f>
        <v>177.26</v>
      </c>
      <c r="M60" s="774">
        <f>ROUND(('T1 ANSP IAA'!N66/'T1 ANSP IAA'!N68),$D$59)</f>
        <v>176.27</v>
      </c>
      <c r="N60" s="774">
        <f>ROUND(('T1 ANSP IAA'!O66/'T1 ANSP IAA'!O68),$D$59)</f>
        <v>175.22</v>
      </c>
      <c r="O60" s="59"/>
      <c r="P60" s="44"/>
    </row>
    <row r="61" spans="1:16" s="70" customFormat="1" ht="12" customHeight="1" outlineLevel="1">
      <c r="A61" s="77"/>
      <c r="B61" s="67"/>
      <c r="C61" s="68" t="s">
        <v>100</v>
      </c>
      <c r="D61" s="71"/>
      <c r="E61" s="774">
        <f>ROUND('T1 ANSP IAA'!F70,$D$59)</f>
        <v>133.75</v>
      </c>
      <c r="F61" s="774">
        <f>ROUND('T1 ANSP IAA'!G70,$D$59)</f>
        <v>126.79</v>
      </c>
      <c r="G61" s="774">
        <f>ROUND('T1 ANSP IAA'!H70,$D$59)</f>
        <v>123.53</v>
      </c>
      <c r="H61" s="774">
        <f>ROUND('T1 ANSP IAA'!I70,$D$59)</f>
        <v>117.67</v>
      </c>
      <c r="I61" s="774">
        <f>ROUND('T1 ANSP IAA'!J70,$D$59)</f>
        <v>116.34</v>
      </c>
      <c r="J61" s="774">
        <f>ROUND('T1 ANSP IAA'!K70,$D$59)</f>
        <v>155.27000000000001</v>
      </c>
      <c r="K61" s="774">
        <f>ROUND('T1 ANSP IAA'!L70,$D$59)</f>
        <v>171</v>
      </c>
      <c r="L61" s="774">
        <f>ROUND('T1 ANSP IAA'!M70,$D$59)</f>
        <v>177.26</v>
      </c>
      <c r="M61" s="774">
        <f>ROUND('T1 ANSP IAA'!N70,$D$59)</f>
        <v>176.27</v>
      </c>
      <c r="N61" s="774">
        <f>ROUND('T1 ANSP IAA'!O70,$D$59)</f>
        <v>175.22</v>
      </c>
      <c r="O61" s="59"/>
      <c r="P61" s="44"/>
    </row>
    <row r="62" spans="1:16" s="65" customFormat="1" ht="12" customHeight="1">
      <c r="A62" s="79" t="s">
        <v>110</v>
      </c>
      <c r="B62" s="61" t="s">
        <v>111</v>
      </c>
      <c r="C62" s="62" t="s">
        <v>112</v>
      </c>
      <c r="D62" s="71"/>
      <c r="E62" s="64" t="b">
        <f>'T1 ANSP IAA'!F64='T1'!F64</f>
        <v>1</v>
      </c>
      <c r="F62" s="64" t="b">
        <f>'T1 ANSP IAA'!G64='T1'!G64</f>
        <v>1</v>
      </c>
      <c r="G62" s="64" t="b">
        <f>'T1 ANSP IAA'!H64='T1'!H64</f>
        <v>1</v>
      </c>
      <c r="H62" s="64" t="b">
        <f>'T1 ANSP IAA'!I64='T1'!I64</f>
        <v>1</v>
      </c>
      <c r="I62" s="64" t="b">
        <f>'T1 ANSP IAA'!J64='T1'!J64</f>
        <v>1</v>
      </c>
      <c r="J62" s="64" t="b">
        <f>'T1 ANSP IAA'!K64='T1'!K64</f>
        <v>1</v>
      </c>
      <c r="K62" s="64" t="b">
        <f>'T1 ANSP IAA'!L64='T1'!L64</f>
        <v>1</v>
      </c>
      <c r="L62" s="64" t="b">
        <f>'T1 ANSP IAA'!M64='T1'!M64</f>
        <v>1</v>
      </c>
      <c r="M62" s="64" t="b">
        <f>'T1 ANSP IAA'!N64='T1'!N64</f>
        <v>1</v>
      </c>
      <c r="N62" s="64" t="b">
        <f>'T1 ANSP IAA'!O64='T1'!O64</f>
        <v>1</v>
      </c>
      <c r="O62" s="59"/>
      <c r="P62" s="44"/>
    </row>
    <row r="63" spans="1:16" s="70" customFormat="1" ht="12" customHeight="1" outlineLevel="1">
      <c r="A63" s="80"/>
      <c r="B63" s="67"/>
      <c r="C63" s="68" t="s">
        <v>468</v>
      </c>
      <c r="D63" s="71"/>
      <c r="E63" s="81">
        <f>'T1 ANSP IAA'!F64</f>
        <v>0</v>
      </c>
      <c r="F63" s="81">
        <f>'T1 ANSP IAA'!G64</f>
        <v>-2E-3</v>
      </c>
      <c r="G63" s="81">
        <f>'T1 ANSP IAA'!H64</f>
        <v>3.0000000000000001E-3</v>
      </c>
      <c r="H63" s="81">
        <f>'T1 ANSP IAA'!I64</f>
        <v>7.0000000000000001E-3</v>
      </c>
      <c r="I63" s="81">
        <f>'T1 ANSP IAA'!J64</f>
        <v>1.2E-2</v>
      </c>
      <c r="J63" s="81">
        <f>'T1 ANSP IAA'!K64</f>
        <v>1.4999999999999999E-2</v>
      </c>
      <c r="K63" s="81">
        <f>'T1 ANSP IAA'!L64</f>
        <v>1.7000000000000001E-2</v>
      </c>
      <c r="L63" s="81">
        <f>'T1 ANSP IAA'!M64</f>
        <v>1.9E-2</v>
      </c>
      <c r="M63" s="81">
        <f>'T1 ANSP IAA'!N64</f>
        <v>0.02</v>
      </c>
      <c r="N63" s="81">
        <f>'T1 ANSP IAA'!O64</f>
        <v>0.02</v>
      </c>
      <c r="O63" s="59"/>
      <c r="P63" s="44"/>
    </row>
    <row r="64" spans="1:16" s="70" customFormat="1" ht="12" customHeight="1" outlineLevel="1">
      <c r="A64" s="80"/>
      <c r="B64" s="67"/>
      <c r="C64" s="68" t="s">
        <v>113</v>
      </c>
      <c r="D64" s="71"/>
      <c r="E64" s="81">
        <f>'T1'!F64</f>
        <v>0</v>
      </c>
      <c r="F64" s="81">
        <f>'T1'!G64</f>
        <v>-2E-3</v>
      </c>
      <c r="G64" s="81">
        <f>'T1'!H64</f>
        <v>3.0000000000000001E-3</v>
      </c>
      <c r="H64" s="81">
        <f>'T1'!I64</f>
        <v>7.0000000000000001E-3</v>
      </c>
      <c r="I64" s="81">
        <f>'T1'!J64</f>
        <v>1.2E-2</v>
      </c>
      <c r="J64" s="81">
        <f>'T1'!K64</f>
        <v>1.4999999999999999E-2</v>
      </c>
      <c r="K64" s="81">
        <f>'T1'!L64</f>
        <v>1.7000000000000001E-2</v>
      </c>
      <c r="L64" s="81">
        <f>'T1'!M64</f>
        <v>1.9E-2</v>
      </c>
      <c r="M64" s="81">
        <f>'T1'!N64</f>
        <v>0.02</v>
      </c>
      <c r="N64" s="81">
        <f>'T1'!O64</f>
        <v>0.02</v>
      </c>
      <c r="O64" s="59"/>
      <c r="P64" s="44"/>
    </row>
    <row r="65" spans="1:17" s="65" customFormat="1" ht="12" customHeight="1">
      <c r="A65" s="79" t="s">
        <v>114</v>
      </c>
      <c r="B65" s="61" t="s">
        <v>91</v>
      </c>
      <c r="C65" s="62" t="s">
        <v>115</v>
      </c>
      <c r="D65" s="71"/>
      <c r="E65" s="64" t="b">
        <f>'T1 ANSP IAA'!F65='T1'!F65</f>
        <v>1</v>
      </c>
      <c r="F65" s="64" t="b">
        <f>'T1 ANSP IAA'!G65='T1'!G65</f>
        <v>1</v>
      </c>
      <c r="G65" s="64" t="b">
        <f>'T1 ANSP IAA'!H65='T1'!H65</f>
        <v>1</v>
      </c>
      <c r="H65" s="64" t="b">
        <f>'T1 ANSP IAA'!I65='T1'!I65</f>
        <v>1</v>
      </c>
      <c r="I65" s="64" t="b">
        <f>'T1 ANSP IAA'!J65='T1'!J65</f>
        <v>1</v>
      </c>
      <c r="J65" s="64" t="b">
        <f>'T1 ANSP IAA'!K65='T1'!K65</f>
        <v>1</v>
      </c>
      <c r="K65" s="64" t="b">
        <f>'T1 ANSP IAA'!L65='T1'!L65</f>
        <v>1</v>
      </c>
      <c r="L65" s="64" t="b">
        <f>'T1 ANSP IAA'!M65='T1'!M65</f>
        <v>1</v>
      </c>
      <c r="M65" s="64" t="b">
        <f>'T1 ANSP IAA'!N65='T1'!N65</f>
        <v>1</v>
      </c>
      <c r="N65" s="64" t="b">
        <f>'T1 ANSP IAA'!O65='T1'!O65</f>
        <v>1</v>
      </c>
      <c r="O65" s="59"/>
      <c r="P65" s="44"/>
    </row>
    <row r="66" spans="1:17" s="70" customFormat="1" ht="12" customHeight="1" outlineLevel="1">
      <c r="A66" s="82"/>
      <c r="B66" s="67"/>
      <c r="C66" s="68" t="s">
        <v>469</v>
      </c>
      <c r="D66" s="71"/>
      <c r="E66" s="774">
        <f>'T1 ANSP IAA'!F65</f>
        <v>99.900698705486761</v>
      </c>
      <c r="F66" s="774">
        <f>'T1 ANSP IAA'!G65</f>
        <v>99.700897308075781</v>
      </c>
      <c r="G66" s="774">
        <f>'T1 ANSP IAA'!H65</f>
        <v>100</v>
      </c>
      <c r="H66" s="774">
        <f>'T1 ANSP IAA'!I65</f>
        <v>100.69999999999999</v>
      </c>
      <c r="I66" s="774">
        <f>'T1 ANSP IAA'!J65</f>
        <v>101.90839999999999</v>
      </c>
      <c r="J66" s="774">
        <f>'T1 ANSP IAA'!K65</f>
        <v>103.43702599999997</v>
      </c>
      <c r="K66" s="774">
        <f>'T1 ANSP IAA'!L65</f>
        <v>105.19545544199997</v>
      </c>
      <c r="L66" s="774">
        <f>'T1 ANSP IAA'!M65</f>
        <v>107.19416909539795</v>
      </c>
      <c r="M66" s="774">
        <f>'T1 ANSP IAA'!N65</f>
        <v>109.33805247730591</v>
      </c>
      <c r="N66" s="774">
        <f>'T1 ANSP IAA'!O65</f>
        <v>111.52481352685203</v>
      </c>
      <c r="O66" s="59"/>
      <c r="P66" s="44"/>
    </row>
    <row r="67" spans="1:17" s="70" customFormat="1" ht="12" customHeight="1" outlineLevel="1">
      <c r="A67" s="82"/>
      <c r="B67" s="67"/>
      <c r="C67" s="68" t="s">
        <v>116</v>
      </c>
      <c r="D67" s="71"/>
      <c r="E67" s="774">
        <f>'T1'!F65</f>
        <v>99.900698705486761</v>
      </c>
      <c r="F67" s="774">
        <f>'T1'!G65</f>
        <v>99.700897308075781</v>
      </c>
      <c r="G67" s="774">
        <f>'T1'!H65</f>
        <v>100</v>
      </c>
      <c r="H67" s="774">
        <f>'T1'!I65</f>
        <v>100.69999999999999</v>
      </c>
      <c r="I67" s="774">
        <f>'T1'!J65</f>
        <v>101.90839999999999</v>
      </c>
      <c r="J67" s="774">
        <f>'T1'!K65</f>
        <v>103.43702599999997</v>
      </c>
      <c r="K67" s="774">
        <f>'T1'!L65</f>
        <v>105.19545544199997</v>
      </c>
      <c r="L67" s="774">
        <f>'T1'!M65</f>
        <v>107.19416909539795</v>
      </c>
      <c r="M67" s="774">
        <f>'T1'!N65</f>
        <v>109.33805247730591</v>
      </c>
      <c r="N67" s="774">
        <f>'T1'!O65</f>
        <v>111.52481352685203</v>
      </c>
      <c r="O67" s="59"/>
      <c r="P67" s="44"/>
    </row>
    <row r="68" spans="1:17" s="65" customFormat="1" ht="12" customHeight="1">
      <c r="A68" s="60" t="s">
        <v>117</v>
      </c>
      <c r="B68" s="61" t="s">
        <v>118</v>
      </c>
      <c r="C68" s="83" t="s">
        <v>119</v>
      </c>
      <c r="D68" s="63">
        <v>3</v>
      </c>
      <c r="E68" s="64" t="b">
        <f>IF('T1 ANSP IAA'!F39&gt;0,(ROUND('T1 ANSP IAA'!F41,$D$68)=ROUND('T1 ANSP IAA'!F16/'T1 ANSP IAA'!F39,$D$68)),"N/A")</f>
        <v>1</v>
      </c>
      <c r="F68" s="64" t="b">
        <f>IF('T1 ANSP IAA'!G39&gt;0,(ROUND('T1 ANSP IAA'!G41,$D$68)=ROUND('T1 ANSP IAA'!G16/'T1 ANSP IAA'!G39,$D$68)),"N/A")</f>
        <v>1</v>
      </c>
      <c r="G68" s="64" t="b">
        <f>IF('T1 ANSP IAA'!H39&gt;0,(ROUND('T1 ANSP IAA'!H41,$D$68)=ROUND('T1 ANSP IAA'!H16/'T1 ANSP IAA'!H39,$D$68)),"N/A")</f>
        <v>1</v>
      </c>
      <c r="H68" s="64" t="b">
        <f>IF('T1 ANSP IAA'!I39&gt;0,(ROUND('T1 ANSP IAA'!I41,$D$68)=ROUND('T1 ANSP IAA'!I16/'T1 ANSP IAA'!I39,$D$68)),"N/A")</f>
        <v>1</v>
      </c>
      <c r="I68" s="64" t="b">
        <f>IF('T1 ANSP IAA'!J39&gt;0,(ROUND('T1 ANSP IAA'!J41,$D$68)=ROUND('T1 ANSP IAA'!J16/'T1 ANSP IAA'!J39,$D$68)),"N/A")</f>
        <v>1</v>
      </c>
      <c r="J68" s="64" t="b">
        <f>IF('T1 ANSP IAA'!K39&gt;0,(ROUND('T1 ANSP IAA'!K41,$D$68)=ROUND('T1 ANSP IAA'!K16/'T1 ANSP IAA'!K39,$D$68)),"N/A")</f>
        <v>1</v>
      </c>
      <c r="K68" s="64" t="b">
        <f>IF('T1 ANSP IAA'!L39&gt;0,(ROUND('T1 ANSP IAA'!L41,$D$68)=ROUND('T1 ANSP IAA'!L16/'T1 ANSP IAA'!L39,$D$68)),"N/A")</f>
        <v>1</v>
      </c>
      <c r="L68" s="64" t="b">
        <f>IF('T1 ANSP IAA'!M39&gt;0,(ROUND('T1 ANSP IAA'!M41,$D$68)=ROUND('T1 ANSP IAA'!M16/'T1 ANSP IAA'!M39,$D$68)),"N/A")</f>
        <v>1</v>
      </c>
      <c r="M68" s="64" t="b">
        <f>IF('T1 ANSP IAA'!N39&gt;0,(ROUND('T1 ANSP IAA'!N41,$D$68)=ROUND('T1 ANSP IAA'!N16/'T1 ANSP IAA'!N39,$D$68)),"N/A")</f>
        <v>1</v>
      </c>
      <c r="N68" s="64" t="b">
        <f>IF('T1 ANSP IAA'!O39&gt;0,(ROUND('T1 ANSP IAA'!O41,$D$68)=ROUND('T1 ANSP IAA'!O16/'T1 ANSP IAA'!O39,$D$68)),"N/A")</f>
        <v>1</v>
      </c>
      <c r="O68" s="59"/>
      <c r="P68" s="44"/>
    </row>
    <row r="69" spans="1:17" s="70" customFormat="1" ht="12" customHeight="1" outlineLevel="1">
      <c r="A69" s="66"/>
      <c r="B69" s="67"/>
      <c r="C69" s="68" t="s">
        <v>120</v>
      </c>
      <c r="D69" s="71"/>
      <c r="E69" s="84">
        <f>IF('T1 ANSP IAA'!F39&gt;0,(ROUND('T1 ANSP IAA'!F41,$D$68)))</f>
        <v>0.107</v>
      </c>
      <c r="F69" s="84">
        <f>IF('T1 ANSP IAA'!G39&gt;0,(ROUND('T1 ANSP IAA'!G41,$D$68)))</f>
        <v>0.108</v>
      </c>
      <c r="G69" s="84">
        <f>IF('T1 ANSP IAA'!H39&gt;0,(ROUND('T1 ANSP IAA'!H41,$D$68)))</f>
        <v>0.11</v>
      </c>
      <c r="H69" s="84">
        <f>IF('T1 ANSP IAA'!I39&gt;0,(ROUND('T1 ANSP IAA'!I41,$D$68)))</f>
        <v>0.114</v>
      </c>
      <c r="I69" s="84">
        <f>IF('T1 ANSP IAA'!J39&gt;0,(ROUND('T1 ANSP IAA'!J41,$D$68)))</f>
        <v>0.114</v>
      </c>
      <c r="J69" s="84">
        <f>IF('T1 ANSP IAA'!K39&gt;0,(ROUND('T1 ANSP IAA'!K41,$D$68)))</f>
        <v>5.8999999999999997E-2</v>
      </c>
      <c r="K69" s="84">
        <f>IF('T1 ANSP IAA'!L39&gt;0,(ROUND('T1 ANSP IAA'!L41,$D$68)))</f>
        <v>6.0999999999999999E-2</v>
      </c>
      <c r="L69" s="84">
        <f>IF('T1 ANSP IAA'!M39&gt;0,(ROUND('T1 ANSP IAA'!M41,$D$68)))</f>
        <v>6.3E-2</v>
      </c>
      <c r="M69" s="84">
        <f>IF('T1 ANSP IAA'!N39&gt;0,(ROUND('T1 ANSP IAA'!N41,$D$68)))</f>
        <v>6.4000000000000001E-2</v>
      </c>
      <c r="N69" s="84">
        <f>IF('T1 ANSP IAA'!O39&gt;0,(ROUND('T1 ANSP IAA'!O41,$D$68)))</f>
        <v>6.4000000000000001E-2</v>
      </c>
      <c r="O69" s="59"/>
      <c r="P69" s="44"/>
    </row>
    <row r="70" spans="1:17" s="70" customFormat="1" ht="12" customHeight="1" outlineLevel="1">
      <c r="A70" s="66"/>
      <c r="B70" s="67"/>
      <c r="C70" s="68" t="s">
        <v>121</v>
      </c>
      <c r="D70" s="71"/>
      <c r="E70" s="84">
        <f>ROUND('T1 ANSP IAA'!F16/'T1 ANSP IAA'!F39,$D$68)</f>
        <v>0.107</v>
      </c>
      <c r="F70" s="84">
        <f>ROUND('T1 ANSP IAA'!G16/'T1 ANSP IAA'!G39,$D$68)</f>
        <v>0.108</v>
      </c>
      <c r="G70" s="84">
        <f>ROUND('T1 ANSP IAA'!H16/'T1 ANSP IAA'!H39,$D$68)</f>
        <v>0.11</v>
      </c>
      <c r="H70" s="84">
        <f>ROUND('T1 ANSP IAA'!I16/'T1 ANSP IAA'!I39,$D$68)</f>
        <v>0.114</v>
      </c>
      <c r="I70" s="84">
        <f>ROUND('T1 ANSP IAA'!J16/'T1 ANSP IAA'!J39,$D$68)</f>
        <v>0.114</v>
      </c>
      <c r="J70" s="84">
        <f>ROUND('T1 ANSP IAA'!K16/'T1 ANSP IAA'!K39,$D$68)</f>
        <v>5.8999999999999997E-2</v>
      </c>
      <c r="K70" s="84">
        <f>ROUND('T1 ANSP IAA'!L16/'T1 ANSP IAA'!L39,$D$68)</f>
        <v>6.0999999999999999E-2</v>
      </c>
      <c r="L70" s="84">
        <f>ROUND('T1 ANSP IAA'!M16/'T1 ANSP IAA'!M39,$D$68)</f>
        <v>6.3E-2</v>
      </c>
      <c r="M70" s="84">
        <f>ROUND('T1 ANSP IAA'!N16/'T1 ANSP IAA'!N39,$D$68)</f>
        <v>6.4000000000000001E-2</v>
      </c>
      <c r="N70" s="84">
        <f>ROUND('T1 ANSP IAA'!O16/'T1 ANSP IAA'!O39,$D$68)</f>
        <v>6.4000000000000001E-2</v>
      </c>
      <c r="O70" s="59"/>
      <c r="P70" s="44"/>
    </row>
    <row r="71" spans="1:17" s="65" customFormat="1" ht="12" customHeight="1">
      <c r="A71" s="60" t="s">
        <v>122</v>
      </c>
      <c r="B71" s="61" t="s">
        <v>143</v>
      </c>
      <c r="C71" s="85" t="s">
        <v>142</v>
      </c>
      <c r="D71" s="63">
        <v>3</v>
      </c>
      <c r="E71" s="64" t="b">
        <f>IF(ISERROR(ROUND(('T1 ANSP IAA'!F16-('T1 ANSP IAA'!F39*'T1 ANSP IAA'!F43))/(('T1 ANSP IAA'!F39*'T1 ANSP IAA'!F42)-('T1 ANSP IAA'!F39*'T1 ANSP IAA'!F43)),$D$71)),"N/A",ROUND(('T1 ANSP IAA'!F16-('T1 ANSP IAA'!F39*'T1 ANSP IAA'!F43))/(('T1 ANSP IAA'!F39*'T1 ANSP IAA'!F42)-('T1 ANSP IAA'!F39*'T1 ANSP IAA'!F43)),$D$71))=ROUND('T1 ANSP IAA'!F44,$D$71)</f>
        <v>1</v>
      </c>
      <c r="F71" s="64" t="b">
        <f>IF(ISERROR(ROUND(('T1 ANSP IAA'!G16-('T1 ANSP IAA'!G39*'T1 ANSP IAA'!G43))/(('T1 ANSP IAA'!G39*'T1 ANSP IAA'!G42)-('T1 ANSP IAA'!G39*'T1 ANSP IAA'!G43)),$D$71)),"N/A",ROUND(('T1 ANSP IAA'!G16-('T1 ANSP IAA'!G39*'T1 ANSP IAA'!G43))/(('T1 ANSP IAA'!G39*'T1 ANSP IAA'!G42)-('T1 ANSP IAA'!G39*'T1 ANSP IAA'!G43)),$D$71))=ROUND('T1 ANSP IAA'!G44,$D$71)</f>
        <v>1</v>
      </c>
      <c r="G71" s="64" t="b">
        <f>IF(ISERROR(ROUND(('T1 ANSP IAA'!H16-('T1 ANSP IAA'!H39*'T1 ANSP IAA'!H43))/(('T1 ANSP IAA'!H39*'T1 ANSP IAA'!H42)-('T1 ANSP IAA'!H39*'T1 ANSP IAA'!H43)),$D$71)),"N/A",ROUND(('T1 ANSP IAA'!H16-('T1 ANSP IAA'!H39*'T1 ANSP IAA'!H43))/(('T1 ANSP IAA'!H39*'T1 ANSP IAA'!H42)-('T1 ANSP IAA'!H39*'T1 ANSP IAA'!H43)),$D$71))=ROUND('T1 ANSP IAA'!H44,$D$71)</f>
        <v>1</v>
      </c>
      <c r="H71" s="64" t="b">
        <f>IF(ISERROR(ROUND(('T1 ANSP IAA'!I16-('T1 ANSP IAA'!I39*'T1 ANSP IAA'!I43))/(('T1 ANSP IAA'!I39*'T1 ANSP IAA'!I42)-('T1 ANSP IAA'!I39*'T1 ANSP IAA'!I43)),$D$71)),"N/A",ROUND(('T1 ANSP IAA'!I16-('T1 ANSP IAA'!I39*'T1 ANSP IAA'!I43))/(('T1 ANSP IAA'!I39*'T1 ANSP IAA'!I42)-('T1 ANSP IAA'!I39*'T1 ANSP IAA'!I43)),$D$71))=ROUND('T1 ANSP IAA'!I44,$D$71)</f>
        <v>1</v>
      </c>
      <c r="I71" s="64" t="b">
        <f>IF(ISERROR(ROUND(('T1 ANSP IAA'!J16-('T1 ANSP IAA'!J39*'T1 ANSP IAA'!J43))/(('T1 ANSP IAA'!J39*'T1 ANSP IAA'!J42)-('T1 ANSP IAA'!J39*'T1 ANSP IAA'!J43)),$D$71)),"N/A",ROUND(('T1 ANSP IAA'!J16-('T1 ANSP IAA'!J39*'T1 ANSP IAA'!J43))/(('T1 ANSP IAA'!J39*'T1 ANSP IAA'!J42)-('T1 ANSP IAA'!J39*'T1 ANSP IAA'!J43)),$D$71))=ROUND('T1 ANSP IAA'!J44,$D$71)</f>
        <v>1</v>
      </c>
      <c r="J71" s="64" t="b">
        <f>IF(ISERROR(ROUND(('T1 ANSP IAA'!K16-('T1 ANSP IAA'!K39*'T1 ANSP IAA'!K43))/(('T1 ANSP IAA'!K39*'T1 ANSP IAA'!K42)-('T1 ANSP IAA'!K39*'T1 ANSP IAA'!K43)),$D$71)),"N/A",ROUND(('T1 ANSP IAA'!K16-('T1 ANSP IAA'!K39*'T1 ANSP IAA'!K43))/(('T1 ANSP IAA'!K39*'T1 ANSP IAA'!K42)-('T1 ANSP IAA'!K39*'T1 ANSP IAA'!K43)),$D$71))=ROUND('T1 ANSP IAA'!K44,$D$71)</f>
        <v>0</v>
      </c>
      <c r="K71" s="64" t="b">
        <f>IF(ISERROR(ROUND(('T1 ANSP IAA'!L16-('T1 ANSP IAA'!L39*'T1 ANSP IAA'!L43))/(('T1 ANSP IAA'!L39*'T1 ANSP IAA'!L42)-('T1 ANSP IAA'!L39*'T1 ANSP IAA'!L43)),$D$71)),"N/A",ROUND(('T1 ANSP IAA'!L16-('T1 ANSP IAA'!L39*'T1 ANSP IAA'!L43))/(('T1 ANSP IAA'!L39*'T1 ANSP IAA'!L42)-('T1 ANSP IAA'!L39*'T1 ANSP IAA'!L43)),$D$71))=ROUND('T1 ANSP IAA'!L44,$D$71)</f>
        <v>0</v>
      </c>
      <c r="L71" s="64" t="b">
        <f>IF(ISERROR(ROUND(('T1 ANSP IAA'!M16-('T1 ANSP IAA'!M39*'T1 ANSP IAA'!M43))/(('T1 ANSP IAA'!M39*'T1 ANSP IAA'!M42)-('T1 ANSP IAA'!M39*'T1 ANSP IAA'!M43)),$D$71)),"N/A",ROUND(('T1 ANSP IAA'!M16-('T1 ANSP IAA'!M39*'T1 ANSP IAA'!M43))/(('T1 ANSP IAA'!M39*'T1 ANSP IAA'!M42)-('T1 ANSP IAA'!M39*'T1 ANSP IAA'!M43)),$D$71))=ROUND('T1 ANSP IAA'!M44,$D$71)</f>
        <v>0</v>
      </c>
      <c r="M71" s="64" t="b">
        <f>IF(ISERROR(ROUND(('T1 ANSP IAA'!N16-('T1 ANSP IAA'!N39*'T1 ANSP IAA'!N43))/(('T1 ANSP IAA'!N39*'T1 ANSP IAA'!N42)-('T1 ANSP IAA'!N39*'T1 ANSP IAA'!N43)),$D$71)),"N/A",ROUND(('T1 ANSP IAA'!N16-('T1 ANSP IAA'!N39*'T1 ANSP IAA'!N43))/(('T1 ANSP IAA'!N39*'T1 ANSP IAA'!N42)-('T1 ANSP IAA'!N39*'T1 ANSP IAA'!N43)),$D$71))=ROUND('T1 ANSP IAA'!N44,$D$71)</f>
        <v>0</v>
      </c>
      <c r="N71" s="64" t="b">
        <f>IF(ISERROR(ROUND(('T1 ANSP IAA'!O16-('T1 ANSP IAA'!O39*'T1 ANSP IAA'!O43))/(('T1 ANSP IAA'!O39*'T1 ANSP IAA'!O42)-('T1 ANSP IAA'!O39*'T1 ANSP IAA'!O43)),$D$71)),"N/A",ROUND(('T1 ANSP IAA'!O16-('T1 ANSP IAA'!O39*'T1 ANSP IAA'!O43))/(('T1 ANSP IAA'!O39*'T1 ANSP IAA'!O42)-('T1 ANSP IAA'!O39*'T1 ANSP IAA'!O43)),$D$71))=ROUND('T1 ANSP IAA'!O44,$D$71)</f>
        <v>0</v>
      </c>
      <c r="O71" s="59"/>
      <c r="P71" s="44"/>
    </row>
    <row r="72" spans="1:17" s="70" customFormat="1" ht="12" customHeight="1" outlineLevel="1">
      <c r="A72" s="66"/>
      <c r="B72" s="67"/>
      <c r="C72" s="86" t="s">
        <v>141</v>
      </c>
      <c r="D72" s="71"/>
      <c r="E72" s="87">
        <f>IF(ISERROR(ROUND(('T1 ANSP IAA'!F16-('T1 ANSP IAA'!F39*'T1 ANSP IAA'!F43))/(('T1 ANSP IAA'!F39*'T1 ANSP IAA'!F42)-('T1 ANSP IAA'!F39*'T1 ANSP IAA'!F43)),$D$71)),"N/A",ROUND(('T1 ANSP IAA'!F16-('T1 ANSP IAA'!F39*'T1 ANSP IAA'!F43))/(('T1 ANSP IAA'!F39*'T1 ANSP IAA'!F42)-('T1 ANSP IAA'!F39*'T1 ANSP IAA'!F43)),$D$71))</f>
        <v>1</v>
      </c>
      <c r="F72" s="87">
        <f>IF(ISERROR(ROUND(('T1 ANSP IAA'!G16-('T1 ANSP IAA'!G39*'T1 ANSP IAA'!G43))/(('T1 ANSP IAA'!G39*'T1 ANSP IAA'!G42)-('T1 ANSP IAA'!G39*'T1 ANSP IAA'!G43)),$D$71)),"N/A",ROUND(('T1 ANSP IAA'!G16-('T1 ANSP IAA'!G39*'T1 ANSP IAA'!G43))/(('T1 ANSP IAA'!G39*'T1 ANSP IAA'!G42)-('T1 ANSP IAA'!G39*'T1 ANSP IAA'!G43)),$D$71))</f>
        <v>1</v>
      </c>
      <c r="G72" s="87">
        <f>IF(ISERROR(ROUND(('T1 ANSP IAA'!H16-('T1 ANSP IAA'!H39*'T1 ANSP IAA'!H43))/(('T1 ANSP IAA'!H39*'T1 ANSP IAA'!H42)-('T1 ANSP IAA'!H39*'T1 ANSP IAA'!H43)),$D$71)),"N/A",ROUND(('T1 ANSP IAA'!H16-('T1 ANSP IAA'!H39*'T1 ANSP IAA'!H43))/(('T1 ANSP IAA'!H39*'T1 ANSP IAA'!H42)-('T1 ANSP IAA'!H39*'T1 ANSP IAA'!H43)),$D$71))</f>
        <v>1</v>
      </c>
      <c r="H72" s="87">
        <f>IF(ISERROR(ROUND(('T1 ANSP IAA'!I16-('T1 ANSP IAA'!I39*'T1 ANSP IAA'!I43))/(('T1 ANSP IAA'!I39*'T1 ANSP IAA'!I42)-('T1 ANSP IAA'!I39*'T1 ANSP IAA'!I43)),$D$71)),"N/A",ROUND(('T1 ANSP IAA'!I16-('T1 ANSP IAA'!I39*'T1 ANSP IAA'!I43))/(('T1 ANSP IAA'!I39*'T1 ANSP IAA'!I42)-('T1 ANSP IAA'!I39*'T1 ANSP IAA'!I43)),$D$71))</f>
        <v>1</v>
      </c>
      <c r="I72" s="87">
        <f>IF(ISERROR(ROUND(('T1 ANSP IAA'!J16-('T1 ANSP IAA'!J39*'T1 ANSP IAA'!J43))/(('T1 ANSP IAA'!J39*'T1 ANSP IAA'!J42)-('T1 ANSP IAA'!J39*'T1 ANSP IAA'!J43)),$D$71)),"N/A",ROUND(('T1 ANSP IAA'!J16-('T1 ANSP IAA'!J39*'T1 ANSP IAA'!J43))/(('T1 ANSP IAA'!J39*'T1 ANSP IAA'!J42)-('T1 ANSP IAA'!J39*'T1 ANSP IAA'!J43)),$D$71))</f>
        <v>1</v>
      </c>
      <c r="J72" s="87">
        <f>IF(ISERROR(ROUND(('T1 ANSP IAA'!K16-('T1 ANSP IAA'!K39*'T1 ANSP IAA'!K43))/(('T1 ANSP IAA'!K39*'T1 ANSP IAA'!K42)-('T1 ANSP IAA'!K39*'T1 ANSP IAA'!K43)),$D$71)),"N/A",ROUND(('T1 ANSP IAA'!K16-('T1 ANSP IAA'!K39*'T1 ANSP IAA'!K43))/(('T1 ANSP IAA'!K39*'T1 ANSP IAA'!K42)-('T1 ANSP IAA'!K39*'T1 ANSP IAA'!K43)),$D$71))</f>
        <v>0.73299999999999998</v>
      </c>
      <c r="K72" s="87">
        <f>IF(ISERROR(ROUND(('T1 ANSP IAA'!L16-('T1 ANSP IAA'!L39*'T1 ANSP IAA'!L43))/(('T1 ANSP IAA'!L39*'T1 ANSP IAA'!L42)-('T1 ANSP IAA'!L39*'T1 ANSP IAA'!L43)),$D$71)),"N/A",ROUND(('T1 ANSP IAA'!L16-('T1 ANSP IAA'!L39*'T1 ANSP IAA'!L43))/(('T1 ANSP IAA'!L39*'T1 ANSP IAA'!L42)-('T1 ANSP IAA'!L39*'T1 ANSP IAA'!L43)),$D$71))</f>
        <v>0.749</v>
      </c>
      <c r="L72" s="87">
        <f>IF(ISERROR(ROUND(('T1 ANSP IAA'!M16-('T1 ANSP IAA'!M39*'T1 ANSP IAA'!M43))/(('T1 ANSP IAA'!M39*'T1 ANSP IAA'!M42)-('T1 ANSP IAA'!M39*'T1 ANSP IAA'!M43)),$D$71)),"N/A",ROUND(('T1 ANSP IAA'!M16-('T1 ANSP IAA'!M39*'T1 ANSP IAA'!M43))/(('T1 ANSP IAA'!M39*'T1 ANSP IAA'!M42)-('T1 ANSP IAA'!M39*'T1 ANSP IAA'!M43)),$D$71))</f>
        <v>0.76100000000000001</v>
      </c>
      <c r="M72" s="87">
        <f>IF(ISERROR(ROUND(('T1 ANSP IAA'!N16-('T1 ANSP IAA'!N39*'T1 ANSP IAA'!N43))/(('T1 ANSP IAA'!N39*'T1 ANSP IAA'!N42)-('T1 ANSP IAA'!N39*'T1 ANSP IAA'!N43)),$D$71)),"N/A",ROUND(('T1 ANSP IAA'!N16-('T1 ANSP IAA'!N39*'T1 ANSP IAA'!N43))/(('T1 ANSP IAA'!N39*'T1 ANSP IAA'!N42)-('T1 ANSP IAA'!N39*'T1 ANSP IAA'!N43)),$D$71))</f>
        <v>0.76700000000000002</v>
      </c>
      <c r="N72" s="87">
        <f>IF(ISERROR(ROUND(('T1 ANSP IAA'!O16-('T1 ANSP IAA'!O39*'T1 ANSP IAA'!O43))/(('T1 ANSP IAA'!O39*'T1 ANSP IAA'!O42)-('T1 ANSP IAA'!O39*'T1 ANSP IAA'!O43)),$D$71)),"N/A",ROUND(('T1 ANSP IAA'!O16-('T1 ANSP IAA'!O39*'T1 ANSP IAA'!O43))/(('T1 ANSP IAA'!O39*'T1 ANSP IAA'!O42)-('T1 ANSP IAA'!O39*'T1 ANSP IAA'!O43)),$D$71))</f>
        <v>0.76800000000000002</v>
      </c>
      <c r="O72" s="59"/>
      <c r="P72" s="44"/>
    </row>
    <row r="73" spans="1:17" s="70" customFormat="1" ht="12" customHeight="1" outlineLevel="1">
      <c r="A73" s="66"/>
      <c r="B73" s="67"/>
      <c r="C73" s="86" t="s">
        <v>123</v>
      </c>
      <c r="D73" s="71"/>
      <c r="E73" s="97">
        <f>ROUND('T1 ANSP IAA'!F44,$D$71)</f>
        <v>1</v>
      </c>
      <c r="F73" s="97">
        <f>ROUND('T1 ANSP IAA'!G44,$D$71)</f>
        <v>1</v>
      </c>
      <c r="G73" s="97">
        <f>ROUND('T1 ANSP IAA'!H44,$D$71)</f>
        <v>1</v>
      </c>
      <c r="H73" s="97">
        <f>ROUND('T1 ANSP IAA'!I44,$D$71)</f>
        <v>1</v>
      </c>
      <c r="I73" s="97">
        <f>ROUND('T1 ANSP IAA'!J44,$D$71)</f>
        <v>1</v>
      </c>
      <c r="J73" s="97">
        <f>ROUND('T1 ANSP IAA'!K44,$D$71)</f>
        <v>0.9</v>
      </c>
      <c r="K73" s="97">
        <f>ROUND('T1 ANSP IAA'!L44,$D$71)</f>
        <v>0.9</v>
      </c>
      <c r="L73" s="97">
        <f>ROUND('T1 ANSP IAA'!M44,$D$71)</f>
        <v>0.9</v>
      </c>
      <c r="M73" s="97">
        <f>ROUND('T1 ANSP IAA'!N44,$D$71)</f>
        <v>0.9</v>
      </c>
      <c r="N73" s="97">
        <f>ROUND('T1 ANSP IAA'!O44,$D$71)</f>
        <v>0.9</v>
      </c>
      <c r="O73" s="59"/>
      <c r="P73" s="44"/>
    </row>
    <row r="74" spans="1:17" s="65" customFormat="1" ht="12" customHeight="1">
      <c r="A74" s="75" t="s">
        <v>124</v>
      </c>
      <c r="B74" s="61" t="s">
        <v>125</v>
      </c>
      <c r="C74" s="62" t="s">
        <v>126</v>
      </c>
      <c r="D74" s="63">
        <v>3</v>
      </c>
      <c r="E74" s="64" t="b">
        <f>ROUND(SUM('T1 ANSP IAA'!F36:F38),$D$74)=ROUND('T1 ANSP IAA'!F39,$D$74)</f>
        <v>1</v>
      </c>
      <c r="F74" s="64" t="b">
        <f>ROUND(SUM('T1 ANSP IAA'!G36:G38),$D$74)=ROUND('T1 ANSP IAA'!G39,$D$74)</f>
        <v>1</v>
      </c>
      <c r="G74" s="64" t="b">
        <f>ROUND(SUM('T1 ANSP IAA'!H36:H38),$D$74)=ROUND('T1 ANSP IAA'!H39,$D$74)</f>
        <v>1</v>
      </c>
      <c r="H74" s="64" t="b">
        <f>ROUND(SUM('T1 ANSP IAA'!I36:I38),$D$74)=ROUND('T1 ANSP IAA'!I39,$D$74)</f>
        <v>1</v>
      </c>
      <c r="I74" s="64" t="b">
        <f>ROUND(SUM('T1 ANSP IAA'!J36:J38),$D$74)=ROUND('T1 ANSP IAA'!J39,$D$74)</f>
        <v>1</v>
      </c>
      <c r="J74" s="64" t="b">
        <f>ROUND(SUM('T1 ANSP IAA'!K36:K38),$D$74)=ROUND('T1 ANSP IAA'!K39,$D$74)</f>
        <v>1</v>
      </c>
      <c r="K74" s="64" t="b">
        <f>ROUND(SUM('T1 ANSP IAA'!L36:L38),$D$74)=ROUND('T1 ANSP IAA'!L39,$D$74)</f>
        <v>1</v>
      </c>
      <c r="L74" s="64" t="b">
        <f>ROUND(SUM('T1 ANSP IAA'!M36:M38),$D$74)=ROUND('T1 ANSP IAA'!M39,$D$74)</f>
        <v>1</v>
      </c>
      <c r="M74" s="64" t="b">
        <f>ROUND(SUM('T1 ANSP IAA'!N36:N38),$D$74)=ROUND('T1 ANSP IAA'!N39,$D$74)</f>
        <v>1</v>
      </c>
      <c r="N74" s="64" t="b">
        <f>ROUND(SUM('T1 ANSP IAA'!O36:O38),$D$74)=ROUND('T1 ANSP IAA'!O39,$D$74)</f>
        <v>1</v>
      </c>
      <c r="O74" s="59"/>
      <c r="P74" s="44"/>
    </row>
    <row r="75" spans="1:17" s="70" customFormat="1" ht="12" customHeight="1" outlineLevel="1">
      <c r="A75" s="77"/>
      <c r="B75" s="67"/>
      <c r="C75" s="68" t="s">
        <v>127</v>
      </c>
      <c r="D75" s="71"/>
      <c r="E75" s="775">
        <f>ROUND(SUM('T1 ANSP IAA'!F36:F38),$D$74)</f>
        <v>27295</v>
      </c>
      <c r="F75" s="775">
        <f>ROUND(SUM('T1 ANSP IAA'!G36:G38),$D$74)</f>
        <v>25469.63</v>
      </c>
      <c r="G75" s="775">
        <f>ROUND(SUM('T1 ANSP IAA'!H36:H38),$D$74)</f>
        <v>22772</v>
      </c>
      <c r="H75" s="775">
        <f>ROUND(SUM('T1 ANSP IAA'!I36:I38),$D$74)</f>
        <v>20263</v>
      </c>
      <c r="I75" s="775">
        <f>ROUND(SUM('T1 ANSP IAA'!J36:J38),$D$74)</f>
        <v>20298.245999999999</v>
      </c>
      <c r="J75" s="775">
        <f>ROUND(SUM('T1 ANSP IAA'!K36:K38),$D$74)</f>
        <v>64952.495999999999</v>
      </c>
      <c r="K75" s="775">
        <f>ROUND(SUM('T1 ANSP IAA'!L36:L38),$D$74)</f>
        <v>90574.070999999996</v>
      </c>
      <c r="L75" s="775">
        <f>ROUND(SUM('T1 ANSP IAA'!M36:M38),$D$74)</f>
        <v>97754.255000000005</v>
      </c>
      <c r="M75" s="775">
        <f>ROUND(SUM('T1 ANSP IAA'!N36:N38),$D$74)</f>
        <v>92458.691999999995</v>
      </c>
      <c r="N75" s="775">
        <f>ROUND(SUM('T1 ANSP IAA'!O36:O38),$D$74)</f>
        <v>88744.528000000006</v>
      </c>
      <c r="O75" s="59"/>
      <c r="P75" s="44"/>
    </row>
    <row r="76" spans="1:17" s="70" customFormat="1" ht="12" customHeight="1" outlineLevel="1">
      <c r="A76" s="77"/>
      <c r="B76" s="67"/>
      <c r="C76" s="68" t="s">
        <v>128</v>
      </c>
      <c r="D76" s="71"/>
      <c r="E76" s="775">
        <f>ROUND('T1 ANSP IAA'!F39,$D$74)</f>
        <v>27295</v>
      </c>
      <c r="F76" s="775">
        <f>ROUND('T1 ANSP IAA'!G39,$D$74)</f>
        <v>25469.63</v>
      </c>
      <c r="G76" s="775">
        <f>ROUND('T1 ANSP IAA'!H39,$D$74)</f>
        <v>22772</v>
      </c>
      <c r="H76" s="775">
        <f>ROUND('T1 ANSP IAA'!I39,$D$74)</f>
        <v>20263</v>
      </c>
      <c r="I76" s="775">
        <f>ROUND('T1 ANSP IAA'!J39,$D$74)</f>
        <v>20298.245999999999</v>
      </c>
      <c r="J76" s="775">
        <f>ROUND('T1 ANSP IAA'!K39,$D$74)</f>
        <v>64952.495999999999</v>
      </c>
      <c r="K76" s="775">
        <f>ROUND('T1 ANSP IAA'!L39,$D$74)</f>
        <v>90574.070999999996</v>
      </c>
      <c r="L76" s="775">
        <f>ROUND('T1 ANSP IAA'!M39,$D$74)</f>
        <v>97754.255000000005</v>
      </c>
      <c r="M76" s="775">
        <f>ROUND('T1 ANSP IAA'!N39,$D$74)</f>
        <v>92458.691999999995</v>
      </c>
      <c r="N76" s="775">
        <f>ROUND('T1 ANSP IAA'!O39,$D$74)</f>
        <v>88744.528000000006</v>
      </c>
      <c r="O76" s="59"/>
      <c r="P76" s="44"/>
    </row>
    <row r="77" spans="1:17" s="65" customFormat="1" ht="12" customHeight="1">
      <c r="A77" s="60" t="s">
        <v>129</v>
      </c>
      <c r="B77" s="61" t="s">
        <v>125</v>
      </c>
      <c r="C77" s="85" t="s">
        <v>130</v>
      </c>
      <c r="D77" s="63">
        <v>3</v>
      </c>
      <c r="E77" s="64" t="b">
        <f>IF(ROUND('T1 ANSP IAA'!F39,$D$77)=0,ROUND('T1 ANSP IAA'!F16,$D$77)=0,TRUE)</f>
        <v>1</v>
      </c>
      <c r="F77" s="64" t="b">
        <f>IF(ROUND('T1 ANSP IAA'!G39,$D$77)=0,ROUND('T1 ANSP IAA'!G16,$D$77)=0,TRUE)</f>
        <v>1</v>
      </c>
      <c r="G77" s="64" t="b">
        <f>IF(ROUND('T1 ANSP IAA'!H39,$D$77)=0,ROUND('T1 ANSP IAA'!H16,$D$77)=0,TRUE)</f>
        <v>1</v>
      </c>
      <c r="H77" s="64" t="b">
        <f>IF(ROUND('T1 ANSP IAA'!I39,$D$77)=0,ROUND('T1 ANSP IAA'!I16,$D$77)=0,TRUE)</f>
        <v>1</v>
      </c>
      <c r="I77" s="64" t="b">
        <f>IF(ROUND('T1 ANSP IAA'!J39,$D$77)=0,ROUND('T1 ANSP IAA'!J16,$D$77)=0,TRUE)</f>
        <v>1</v>
      </c>
      <c r="J77" s="64" t="b">
        <f>IF(ROUND('T1 ANSP IAA'!K39,$D$77)=0,ROUND('T1 ANSP IAA'!K16,$D$77)=0,TRUE)</f>
        <v>1</v>
      </c>
      <c r="K77" s="64" t="b">
        <f>IF(ROUND('T1 ANSP IAA'!L39,$D$77)=0,ROUND('T1 ANSP IAA'!L16,$D$77)=0,TRUE)</f>
        <v>1</v>
      </c>
      <c r="L77" s="64" t="b">
        <f>IF(ROUND('T1 ANSP IAA'!M39,$D$77)=0,ROUND('T1 ANSP IAA'!M16,$D$77)=0,TRUE)</f>
        <v>1</v>
      </c>
      <c r="M77" s="64" t="b">
        <f>IF(ROUND('T1 ANSP IAA'!N39,$D$77)=0,ROUND('T1 ANSP IAA'!N16,$D$77)=0,TRUE)</f>
        <v>1</v>
      </c>
      <c r="N77" s="64" t="b">
        <f>IF(ROUND('T1 ANSP IAA'!O39,$D$77)=0,ROUND('T1 ANSP IAA'!O16,$D$77)=0,TRUE)</f>
        <v>1</v>
      </c>
      <c r="O77" s="59"/>
      <c r="P77" s="44"/>
    </row>
    <row r="78" spans="1:17" s="70" customFormat="1" ht="12" customHeight="1" outlineLevel="1">
      <c r="A78" s="66"/>
      <c r="B78" s="67"/>
      <c r="C78" s="68" t="s">
        <v>128</v>
      </c>
      <c r="D78" s="71"/>
      <c r="E78" s="775">
        <f>ROUND('T1 ANSP IAA'!F39,$D$77)</f>
        <v>27295</v>
      </c>
      <c r="F78" s="775">
        <f>ROUND('T1 ANSP IAA'!G39,$D$77)</f>
        <v>25469.63</v>
      </c>
      <c r="G78" s="775">
        <f>ROUND('T1 ANSP IAA'!H39,$D$77)</f>
        <v>22772</v>
      </c>
      <c r="H78" s="775">
        <f>ROUND('T1 ANSP IAA'!I39,$D$77)</f>
        <v>20263</v>
      </c>
      <c r="I78" s="775">
        <f>ROUND('T1 ANSP IAA'!J39,$D$77)</f>
        <v>20298.245999999999</v>
      </c>
      <c r="J78" s="775">
        <f>ROUND('T1 ANSP IAA'!K39,$D$77)</f>
        <v>64952.495999999999</v>
      </c>
      <c r="K78" s="775">
        <f>ROUND('T1 ANSP IAA'!L39,$D$77)</f>
        <v>90574.070999999996</v>
      </c>
      <c r="L78" s="775">
        <f>ROUND('T1 ANSP IAA'!M39,$D$77)</f>
        <v>97754.255000000005</v>
      </c>
      <c r="M78" s="775">
        <f>ROUND('T1 ANSP IAA'!N39,$D$77)</f>
        <v>92458.691999999995</v>
      </c>
      <c r="N78" s="775">
        <f>ROUND('T1 ANSP IAA'!O39,$D$77)</f>
        <v>88744.528000000006</v>
      </c>
      <c r="O78" s="59"/>
      <c r="P78" s="44"/>
    </row>
    <row r="79" spans="1:17" s="70" customFormat="1" ht="12" customHeight="1" outlineLevel="1">
      <c r="A79" s="66"/>
      <c r="B79" s="67"/>
      <c r="C79" s="68" t="s">
        <v>131</v>
      </c>
      <c r="D79" s="71"/>
      <c r="E79" s="775">
        <f>ROUND('T1 ANSP IAA'!F16,$D$77)</f>
        <v>2920.5650000000001</v>
      </c>
      <c r="F79" s="775">
        <f>ROUND('T1 ANSP IAA'!G16,$D$77)</f>
        <v>2750.72</v>
      </c>
      <c r="G79" s="775">
        <f>ROUND('T1 ANSP IAA'!H16,$D$77)</f>
        <v>2514</v>
      </c>
      <c r="H79" s="775">
        <f>ROUND('T1 ANSP IAA'!I16,$D$77)</f>
        <v>2310</v>
      </c>
      <c r="I79" s="775">
        <f>ROUND('T1 ANSP IAA'!J16,$D$77)</f>
        <v>2314</v>
      </c>
      <c r="J79" s="775">
        <f>ROUND('T1 ANSP IAA'!K16,$D$77)</f>
        <v>3810</v>
      </c>
      <c r="K79" s="775">
        <f>ROUND('T1 ANSP IAA'!L16,$D$77)</f>
        <v>5515</v>
      </c>
      <c r="L79" s="775">
        <f>ROUND('T1 ANSP IAA'!M16,$D$77)</f>
        <v>6156</v>
      </c>
      <c r="M79" s="775">
        <f>ROUND('T1 ANSP IAA'!N16,$D$77)</f>
        <v>5920</v>
      </c>
      <c r="N79" s="775">
        <f>ROUND('T1 ANSP IAA'!O16,$D$77)</f>
        <v>5690</v>
      </c>
      <c r="O79" s="59"/>
      <c r="P79" s="44"/>
    </row>
    <row r="80" spans="1:17" s="74" customFormat="1" ht="18.5">
      <c r="A80" s="54" t="s">
        <v>71</v>
      </c>
      <c r="B80" s="55" t="s">
        <v>72</v>
      </c>
      <c r="C80" s="56" t="s">
        <v>470</v>
      </c>
      <c r="D80" s="72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59"/>
      <c r="P80" s="44"/>
      <c r="Q80" s="44"/>
    </row>
    <row r="81" spans="1:17" s="88" customFormat="1">
      <c r="A81" s="75" t="s">
        <v>78</v>
      </c>
      <c r="B81" s="61" t="s">
        <v>79</v>
      </c>
      <c r="C81" s="62" t="s">
        <v>80</v>
      </c>
      <c r="D81" s="76">
        <v>3</v>
      </c>
      <c r="E81" s="64" t="b">
        <f>ROUND('T1 MET'!F18,$D$81)=ROUND(('T1 MET'!F12+SUM('T1 MET'!F14:F17)),$D$81)</f>
        <v>1</v>
      </c>
      <c r="F81" s="64" t="b">
        <f>ROUND('T1 MET'!G18,$D$81)=ROUND(('T1 MET'!G12+SUM('T1 MET'!G14:G17)),$D$81)</f>
        <v>1</v>
      </c>
      <c r="G81" s="64" t="b">
        <f>ROUND('T1 MET'!H18,$D$81)=ROUND(('T1 MET'!H12+SUM('T1 MET'!H14:H17)),$D$81)</f>
        <v>1</v>
      </c>
      <c r="H81" s="64" t="b">
        <f>ROUND('T1 MET'!I18,$D$81)=ROUND(('T1 MET'!I12+SUM('T1 MET'!I14:I17)),$D$81)</f>
        <v>1</v>
      </c>
      <c r="I81" s="64" t="b">
        <f>ROUND('T1 MET'!J18,$D$81)=ROUND(('T1 MET'!J12+SUM('T1 MET'!J14:J17)),$D$81)</f>
        <v>1</v>
      </c>
      <c r="J81" s="64" t="b">
        <f>ROUND('T1 MET'!K18,$D$81)=ROUND(('T1 MET'!K12+SUM('T1 MET'!K14:K17)),$D$81)</f>
        <v>1</v>
      </c>
      <c r="K81" s="64" t="b">
        <f>ROUND('T1 MET'!L18,$D$81)=ROUND(('T1 MET'!L12+SUM('T1 MET'!L14:L17)),$D$81)</f>
        <v>1</v>
      </c>
      <c r="L81" s="64" t="b">
        <f>ROUND('T1 MET'!M18,$D$81)=ROUND(('T1 MET'!M12+SUM('T1 MET'!M14:M17)),$D$81)</f>
        <v>1</v>
      </c>
      <c r="M81" s="64" t="b">
        <f>ROUND('T1 MET'!N18,$D$81)=ROUND(('T1 MET'!N12+SUM('T1 MET'!N14:N17)),$D$81)</f>
        <v>1</v>
      </c>
      <c r="N81" s="64" t="b">
        <f>ROUND('T1 MET'!O18,$D$81)=ROUND(('T1 MET'!O12+SUM('T1 MET'!O14:O17)),$D$81)</f>
        <v>1</v>
      </c>
      <c r="O81" s="59"/>
      <c r="P81" s="44"/>
      <c r="Q81" s="44"/>
    </row>
    <row r="82" spans="1:17" s="88" customFormat="1" outlineLevel="1">
      <c r="A82" s="77"/>
      <c r="B82" s="78"/>
      <c r="C82" s="68" t="s">
        <v>81</v>
      </c>
      <c r="D82" s="71"/>
      <c r="E82" s="775">
        <f>ROUND('T1 MET'!F18,$D$81)</f>
        <v>1623</v>
      </c>
      <c r="F82" s="775">
        <f>ROUND('T1 MET'!G18,$D$81)</f>
        <v>1899</v>
      </c>
      <c r="G82" s="775">
        <f>ROUND('T1 MET'!H18,$D$81)</f>
        <v>1949</v>
      </c>
      <c r="H82" s="775">
        <f>ROUND('T1 MET'!I18,$D$81)</f>
        <v>1795</v>
      </c>
      <c r="I82" s="775">
        <f>ROUND('T1 MET'!J18,$D$81)</f>
        <v>1850</v>
      </c>
      <c r="J82" s="775">
        <f>ROUND('T1 MET'!K18,$D$81)</f>
        <v>1606</v>
      </c>
      <c r="K82" s="775">
        <f>ROUND('T1 MET'!L18,$D$81)</f>
        <v>1575</v>
      </c>
      <c r="L82" s="775">
        <f>ROUND('T1 MET'!M18,$D$81)</f>
        <v>1576</v>
      </c>
      <c r="M82" s="775">
        <f>ROUND('T1 MET'!N18,$D$81)</f>
        <v>1702</v>
      </c>
      <c r="N82" s="775">
        <f>ROUND('T1 MET'!O18,$D$81)</f>
        <v>1727</v>
      </c>
      <c r="O82" s="59"/>
      <c r="P82" s="44"/>
      <c r="Q82" s="44"/>
    </row>
    <row r="83" spans="1:17" s="88" customFormat="1" outlineLevel="1">
      <c r="A83" s="77"/>
      <c r="B83" s="67"/>
      <c r="C83" s="68" t="s">
        <v>82</v>
      </c>
      <c r="D83" s="71"/>
      <c r="E83" s="775">
        <f>ROUND(('T1 MET'!F12+SUM('T1 MET'!F14:F17)),$D$81)</f>
        <v>1623</v>
      </c>
      <c r="F83" s="775">
        <f>ROUND(('T1 MET'!G12+SUM('T1 MET'!G14:G17)),$D$81)</f>
        <v>1899</v>
      </c>
      <c r="G83" s="775">
        <f>ROUND(('T1 MET'!H12+SUM('T1 MET'!H14:H17)),$D$81)</f>
        <v>1949</v>
      </c>
      <c r="H83" s="775">
        <f>ROUND(('T1 MET'!I12+SUM('T1 MET'!I14:I17)),$D$81)</f>
        <v>1795</v>
      </c>
      <c r="I83" s="775">
        <f>ROUND(('T1 MET'!J12+SUM('T1 MET'!J14:J17)),$D$81)</f>
        <v>1850</v>
      </c>
      <c r="J83" s="775">
        <f>ROUND(('T1 MET'!K12+SUM('T1 MET'!K14:K17)),$D$81)</f>
        <v>1606</v>
      </c>
      <c r="K83" s="775">
        <f>ROUND(('T1 MET'!L12+SUM('T1 MET'!L14:L17)),$D$81)</f>
        <v>1575</v>
      </c>
      <c r="L83" s="775">
        <f>ROUND(('T1 MET'!M12+SUM('T1 MET'!M14:M17)),$D$81)</f>
        <v>1576</v>
      </c>
      <c r="M83" s="775">
        <f>ROUND(('T1 MET'!N12+SUM('T1 MET'!N14:N17)),$D$81)</f>
        <v>1702</v>
      </c>
      <c r="N83" s="775">
        <f>ROUND(('T1 MET'!O12+SUM('T1 MET'!O14:O17)),$D$81)</f>
        <v>1727</v>
      </c>
      <c r="O83" s="59"/>
      <c r="P83" s="44"/>
      <c r="Q83" s="44"/>
    </row>
    <row r="84" spans="1:17" s="88" customFormat="1">
      <c r="A84" s="75" t="s">
        <v>83</v>
      </c>
      <c r="B84" s="61" t="s">
        <v>84</v>
      </c>
      <c r="C84" s="62" t="s">
        <v>85</v>
      </c>
      <c r="D84" s="76">
        <v>3</v>
      </c>
      <c r="E84" s="64" t="b">
        <f>ROUND('T1 MET'!F31,$D$84)=ROUND(SUM('T1 MET'!F22:F30),$D$84)</f>
        <v>1</v>
      </c>
      <c r="F84" s="64" t="b">
        <f>ROUND('T1 MET'!G31,$D$84)=ROUND(SUM('T1 MET'!G22:G30),$D$84)</f>
        <v>1</v>
      </c>
      <c r="G84" s="64" t="b">
        <f>ROUND('T1 MET'!H31,$D$84)=ROUND(SUM('T1 MET'!H22:H30),$D$84)</f>
        <v>1</v>
      </c>
      <c r="H84" s="64" t="b">
        <f>ROUND('T1 MET'!I31,$D$84)=ROUND(SUM('T1 MET'!I22:I30),$D$84)</f>
        <v>1</v>
      </c>
      <c r="I84" s="64" t="b">
        <f>ROUND('T1 MET'!J31,$D$84)=ROUND(SUM('T1 MET'!J22:J30),$D$84)</f>
        <v>1</v>
      </c>
      <c r="J84" s="64" t="b">
        <f>ROUND('T1 MET'!K31,$D$84)=ROUND(SUM('T1 MET'!K22:K30),$D$84)</f>
        <v>1</v>
      </c>
      <c r="K84" s="64" t="b">
        <f>ROUND('T1 MET'!L31,$D$84)=ROUND(SUM('T1 MET'!L22:L30),$D$84)</f>
        <v>1</v>
      </c>
      <c r="L84" s="64" t="b">
        <f>ROUND('T1 MET'!M31,$D$84)=ROUND(SUM('T1 MET'!M22:M30),$D$84)</f>
        <v>1</v>
      </c>
      <c r="M84" s="64" t="b">
        <f>ROUND('T1 MET'!N31,$D$84)=ROUND(SUM('T1 MET'!N22:N30),$D$84)</f>
        <v>1</v>
      </c>
      <c r="N84" s="64" t="b">
        <f>ROUND('T1 MET'!O31,$D$84)=ROUND(SUM('T1 MET'!O22:O30),$D$84)</f>
        <v>1</v>
      </c>
      <c r="O84" s="59"/>
      <c r="P84" s="44"/>
      <c r="Q84" s="44"/>
    </row>
    <row r="85" spans="1:17" s="88" customFormat="1" outlineLevel="1">
      <c r="A85" s="77"/>
      <c r="B85" s="67"/>
      <c r="C85" s="68" t="s">
        <v>86</v>
      </c>
      <c r="D85" s="71"/>
      <c r="E85" s="775">
        <f>ROUND('T1 MET'!F31,$D$84)</f>
        <v>1623</v>
      </c>
      <c r="F85" s="775">
        <f>ROUND('T1 MET'!G31,$D$84)</f>
        <v>1899</v>
      </c>
      <c r="G85" s="775">
        <f>ROUND('T1 MET'!H31,$D$84)</f>
        <v>1949</v>
      </c>
      <c r="H85" s="775">
        <f>ROUND('T1 MET'!I31,$D$84)</f>
        <v>1795</v>
      </c>
      <c r="I85" s="775">
        <f>ROUND('T1 MET'!J31,$D$84)</f>
        <v>1850</v>
      </c>
      <c r="J85" s="775">
        <f>ROUND('T1 MET'!K31,$D$84)</f>
        <v>1606</v>
      </c>
      <c r="K85" s="775">
        <f>ROUND('T1 MET'!L31,$D$84)</f>
        <v>1575</v>
      </c>
      <c r="L85" s="775">
        <f>ROUND('T1 MET'!M31,$D$84)</f>
        <v>1576</v>
      </c>
      <c r="M85" s="775">
        <f>ROUND('T1 MET'!N31,$D$84)</f>
        <v>1702</v>
      </c>
      <c r="N85" s="775">
        <f>ROUND('T1 MET'!O31,$D$84)</f>
        <v>1727</v>
      </c>
      <c r="O85" s="59"/>
      <c r="P85" s="44"/>
      <c r="Q85" s="44"/>
    </row>
    <row r="86" spans="1:17" s="88" customFormat="1" outlineLevel="1">
      <c r="A86" s="77"/>
      <c r="B86" s="67"/>
      <c r="C86" s="68" t="s">
        <v>87</v>
      </c>
      <c r="D86" s="71"/>
      <c r="E86" s="775">
        <f>ROUND(SUM('T1 MET'!F22:F30),$D$84)</f>
        <v>1623</v>
      </c>
      <c r="F86" s="775">
        <f>ROUND(SUM('T1 MET'!G22:G30),$D$84)</f>
        <v>1899</v>
      </c>
      <c r="G86" s="775">
        <f>ROUND(SUM('T1 MET'!H22:H30),$D$84)</f>
        <v>1949</v>
      </c>
      <c r="H86" s="775">
        <f>ROUND(SUM('T1 MET'!I22:I30),$D$84)</f>
        <v>1795</v>
      </c>
      <c r="I86" s="775">
        <f>ROUND(SUM('T1 MET'!J22:J30),$D$84)</f>
        <v>1850</v>
      </c>
      <c r="J86" s="775">
        <f>ROUND(SUM('T1 MET'!K22:K30),$D$84)</f>
        <v>1606</v>
      </c>
      <c r="K86" s="775">
        <f>ROUND(SUM('T1 MET'!L22:L30),$D$84)</f>
        <v>1575</v>
      </c>
      <c r="L86" s="775">
        <f>ROUND(SUM('T1 MET'!M22:M30),$D$84)</f>
        <v>1576</v>
      </c>
      <c r="M86" s="775">
        <f>ROUND(SUM('T1 MET'!N22:N30),$D$84)</f>
        <v>1702</v>
      </c>
      <c r="N86" s="775">
        <f>ROUND(SUM('T1 MET'!O22:O30),$D$84)</f>
        <v>1727</v>
      </c>
      <c r="O86" s="59"/>
      <c r="P86" s="44"/>
      <c r="Q86" s="44"/>
    </row>
    <row r="87" spans="1:17" s="88" customFormat="1">
      <c r="A87" s="79" t="s">
        <v>88</v>
      </c>
      <c r="B87" s="61" t="s">
        <v>105</v>
      </c>
      <c r="C87" s="62" t="s">
        <v>89</v>
      </c>
      <c r="D87" s="76">
        <v>3</v>
      </c>
      <c r="E87" s="64" t="b">
        <f>ROUND('T1 MET'!F18,$D$87)=ROUND('T1 MET'!F31,$D$87)</f>
        <v>1</v>
      </c>
      <c r="F87" s="64" t="b">
        <f>ROUND('T1 MET'!G18,$D$87)=ROUND('T1 MET'!G31,$D$87)</f>
        <v>1</v>
      </c>
      <c r="G87" s="64" t="b">
        <f>ROUND('T1 MET'!H18,$D$87)=ROUND('T1 MET'!H31,$D$87)</f>
        <v>1</v>
      </c>
      <c r="H87" s="64" t="b">
        <f>ROUND('T1 MET'!I18,$D$87)=ROUND('T1 MET'!I31,$D$87)</f>
        <v>1</v>
      </c>
      <c r="I87" s="64" t="b">
        <f>ROUND('T1 MET'!J18,$D$87)=ROUND('T1 MET'!J31,$D$87)</f>
        <v>1</v>
      </c>
      <c r="J87" s="64" t="b">
        <f>ROUND('T1 MET'!K18,$D$87)=ROUND('T1 MET'!K31,$D$87)</f>
        <v>1</v>
      </c>
      <c r="K87" s="64" t="b">
        <f>ROUND('T1 MET'!L18,$D$87)=ROUND('T1 MET'!L31,$D$87)</f>
        <v>1</v>
      </c>
      <c r="L87" s="64" t="b">
        <f>ROUND('T1 MET'!M18,$D$87)=ROUND('T1 MET'!M31,$D$87)</f>
        <v>1</v>
      </c>
      <c r="M87" s="64" t="b">
        <f>ROUND('T1 MET'!N18,$D$87)=ROUND('T1 MET'!N31,$D$87)</f>
        <v>1</v>
      </c>
      <c r="N87" s="64" t="b">
        <f>ROUND('T1 MET'!O18,$D$87)=ROUND('T1 MET'!O31,$D$87)</f>
        <v>1</v>
      </c>
      <c r="O87" s="59"/>
      <c r="P87" s="44"/>
      <c r="Q87" s="44"/>
    </row>
    <row r="88" spans="1:17" s="88" customFormat="1" outlineLevel="1">
      <c r="A88" s="80"/>
      <c r="B88" s="67"/>
      <c r="C88" s="68" t="s">
        <v>81</v>
      </c>
      <c r="D88" s="71"/>
      <c r="E88" s="775">
        <f>ROUND('T1 MET'!F18,$D$87)</f>
        <v>1623</v>
      </c>
      <c r="F88" s="775">
        <f>ROUND('T1 MET'!G18,$D$87)</f>
        <v>1899</v>
      </c>
      <c r="G88" s="775">
        <f>ROUND('T1 MET'!H18,$D$87)</f>
        <v>1949</v>
      </c>
      <c r="H88" s="775">
        <f>ROUND('T1 MET'!I18,$D$87)</f>
        <v>1795</v>
      </c>
      <c r="I88" s="775">
        <f>ROUND('T1 MET'!J18,$D$87)</f>
        <v>1850</v>
      </c>
      <c r="J88" s="775">
        <f>ROUND('T1 MET'!K18,$D$87)</f>
        <v>1606</v>
      </c>
      <c r="K88" s="775">
        <f>ROUND('T1 MET'!L18,$D$87)</f>
        <v>1575</v>
      </c>
      <c r="L88" s="775">
        <f>ROUND('T1 MET'!M18,$D$87)</f>
        <v>1576</v>
      </c>
      <c r="M88" s="775">
        <f>ROUND('T1 MET'!N18,$D$87)</f>
        <v>1702</v>
      </c>
      <c r="N88" s="775">
        <f>ROUND('T1 MET'!O18,$D$87)</f>
        <v>1727</v>
      </c>
      <c r="O88" s="59"/>
      <c r="P88" s="44"/>
      <c r="Q88" s="44"/>
    </row>
    <row r="89" spans="1:17" s="88" customFormat="1" outlineLevel="1">
      <c r="A89" s="80"/>
      <c r="B89" s="67"/>
      <c r="C89" s="68" t="s">
        <v>86</v>
      </c>
      <c r="D89" s="71"/>
      <c r="E89" s="775">
        <f>ROUND('T1 MET'!F31,$D$87)</f>
        <v>1623</v>
      </c>
      <c r="F89" s="775">
        <f>ROUND('T1 MET'!G31,$D$87)</f>
        <v>1899</v>
      </c>
      <c r="G89" s="775">
        <f>ROUND('T1 MET'!H31,$D$87)</f>
        <v>1949</v>
      </c>
      <c r="H89" s="775">
        <f>ROUND('T1 MET'!I31,$D$87)</f>
        <v>1795</v>
      </c>
      <c r="I89" s="775">
        <f>ROUND('T1 MET'!J31,$D$87)</f>
        <v>1850</v>
      </c>
      <c r="J89" s="775">
        <f>ROUND('T1 MET'!K31,$D$87)</f>
        <v>1606</v>
      </c>
      <c r="K89" s="775">
        <f>ROUND('T1 MET'!L31,$D$87)</f>
        <v>1575</v>
      </c>
      <c r="L89" s="775">
        <f>ROUND('T1 MET'!M31,$D$87)</f>
        <v>1576</v>
      </c>
      <c r="M89" s="775">
        <f>ROUND('T1 MET'!N31,$D$87)</f>
        <v>1702</v>
      </c>
      <c r="N89" s="775">
        <f>ROUND('T1 MET'!O31,$D$87)</f>
        <v>1727</v>
      </c>
      <c r="O89" s="59"/>
      <c r="P89" s="44"/>
      <c r="Q89" s="44"/>
    </row>
    <row r="90" spans="1:17" s="88" customFormat="1">
      <c r="A90" s="75" t="s">
        <v>90</v>
      </c>
      <c r="B90" s="61" t="s">
        <v>91</v>
      </c>
      <c r="C90" s="62" t="s">
        <v>137</v>
      </c>
      <c r="D90" s="63">
        <v>2</v>
      </c>
      <c r="E90" s="65"/>
      <c r="F90" s="64" t="b">
        <f>ROUND('T1 MET'!F65*(1+'T1'!G64),$D$90)=ROUND('T1 MET'!G65,$D$90)</f>
        <v>1</v>
      </c>
      <c r="G90" s="64" t="b">
        <f>ROUND('T1 MET'!G65*(1+'T1'!H64),$D$90)=ROUND('T1 MET'!H65,$D$90)</f>
        <v>1</v>
      </c>
      <c r="H90" s="64" t="b">
        <f>ROUND('T1 MET'!H65*(1+'T1'!I64),$D$90)=ROUND('T1 MET'!I65,$D$90)</f>
        <v>1</v>
      </c>
      <c r="I90" s="64" t="b">
        <f>ROUND('T1 MET'!I65*(1+'T1'!J64),$D$90)=ROUND('T1 MET'!J65,$D$90)</f>
        <v>1</v>
      </c>
      <c r="J90" s="64" t="b">
        <f>ROUND('T1 MET'!J65*(1+'T1'!K64),$D$90)=ROUND('T1 MET'!K65,$D$90)</f>
        <v>1</v>
      </c>
      <c r="K90" s="64" t="b">
        <f>ROUND('T1 MET'!K65*(1+'T1'!L64),$D$90)=ROUND('T1 MET'!L65,$D$90)</f>
        <v>1</v>
      </c>
      <c r="L90" s="64" t="b">
        <f>ROUND('T1 MET'!L65*(1+'T1'!M64),$D$90)=ROUND('T1 MET'!M65,$D$90)</f>
        <v>1</v>
      </c>
      <c r="M90" s="64" t="b">
        <f>ROUND('T1 MET'!M65*(1+'T1'!N64),$D$90)=ROUND('T1 MET'!N65,$D$90)</f>
        <v>1</v>
      </c>
      <c r="N90" s="64" t="b">
        <f>ROUND('T1 MET'!N65*(1+'T1'!O64),$D$90)=ROUND('T1 MET'!O65,$D$90)</f>
        <v>1</v>
      </c>
      <c r="O90" s="59"/>
      <c r="P90" s="44"/>
      <c r="Q90" s="44"/>
    </row>
    <row r="91" spans="1:17" s="88" customFormat="1" outlineLevel="1">
      <c r="A91" s="77"/>
      <c r="B91" s="67"/>
      <c r="C91" s="68" t="s">
        <v>92</v>
      </c>
      <c r="D91" s="71"/>
      <c r="E91" s="65"/>
      <c r="F91" s="774">
        <f>ROUND('T1 MET'!F65*(1+'T1'!G64),$D$90)</f>
        <v>99.7</v>
      </c>
      <c r="G91" s="774">
        <f>ROUND('T1 MET'!G65*(1+'T1'!H64),$D$90)</f>
        <v>100</v>
      </c>
      <c r="H91" s="774">
        <f>ROUND('T1 MET'!H65*(1+'T1'!I64),$D$90)</f>
        <v>100.7</v>
      </c>
      <c r="I91" s="774">
        <f>ROUND('T1 MET'!I65*(1+'T1'!J64),$D$90)</f>
        <v>101.91</v>
      </c>
      <c r="J91" s="774">
        <f>ROUND('T1 MET'!J65*(1+'T1'!K64),$D$90)</f>
        <v>103.44</v>
      </c>
      <c r="K91" s="774">
        <f>ROUND('T1 MET'!K65*(1+'T1'!L64),$D$90)</f>
        <v>105.2</v>
      </c>
      <c r="L91" s="774">
        <f>ROUND('T1 MET'!L65*(1+'T1'!M64),$D$90)</f>
        <v>107.19</v>
      </c>
      <c r="M91" s="774">
        <f>ROUND('T1 MET'!M65*(1+'T1'!N64),$D$90)</f>
        <v>109.34</v>
      </c>
      <c r="N91" s="774">
        <f>ROUND('T1 MET'!N65*(1+'T1'!O64),$D$90)</f>
        <v>111.52</v>
      </c>
      <c r="O91" s="59"/>
      <c r="P91" s="44"/>
      <c r="Q91" s="44"/>
    </row>
    <row r="92" spans="1:17" s="88" customFormat="1" outlineLevel="1">
      <c r="A92" s="77"/>
      <c r="B92" s="67"/>
      <c r="C92" s="68" t="s">
        <v>93</v>
      </c>
      <c r="D92" s="71"/>
      <c r="E92" s="65"/>
      <c r="F92" s="774">
        <f>ROUND('T1 MET'!G65,$D$90)</f>
        <v>99.7</v>
      </c>
      <c r="G92" s="774">
        <f>ROUND('T1 MET'!H65,$D$90)</f>
        <v>100</v>
      </c>
      <c r="H92" s="774">
        <f>ROUND('T1 MET'!I65,$D$90)</f>
        <v>100.7</v>
      </c>
      <c r="I92" s="774">
        <f>ROUND('T1 MET'!J65,$D$90)</f>
        <v>101.91</v>
      </c>
      <c r="J92" s="774">
        <f>ROUND('T1 MET'!K65,$D$90)</f>
        <v>103.44</v>
      </c>
      <c r="K92" s="774">
        <f>ROUND('T1 MET'!L65,$D$90)</f>
        <v>105.2</v>
      </c>
      <c r="L92" s="774">
        <f>ROUND('T1 MET'!M65,$D$90)</f>
        <v>107.19</v>
      </c>
      <c r="M92" s="774">
        <f>ROUND('T1 MET'!N65,$D$90)</f>
        <v>109.34</v>
      </c>
      <c r="N92" s="774">
        <f>ROUND('T1 MET'!O65,$D$90)</f>
        <v>111.52</v>
      </c>
      <c r="O92" s="59"/>
      <c r="P92" s="44"/>
      <c r="Q92" s="44"/>
    </row>
    <row r="93" spans="1:17" s="88" customFormat="1">
      <c r="A93" s="75" t="s">
        <v>144</v>
      </c>
      <c r="B93" s="61" t="s">
        <v>94</v>
      </c>
      <c r="C93" s="62" t="s">
        <v>138</v>
      </c>
      <c r="D93" s="63">
        <v>3</v>
      </c>
      <c r="E93" s="64" t="b">
        <f>ROUND(((('T1 MET'!F61-'T1 MET'!F15-'T1 MET'!F16)/('T1 MET'!F65/100))+('T1 MET'!F15+'T1 MET'!F16)),$D$93)=ROUND('T1 MET'!F66,$D$93)</f>
        <v>1</v>
      </c>
      <c r="F93" s="64" t="b">
        <f>ROUND(((('T1 MET'!G61-'T1 MET'!G15-'T1 MET'!G16)/('T1 MET'!G65/100))+('T1 MET'!G15+'T1 MET'!G16)),$D$93)=ROUND('T1 MET'!G66,$D$93)</f>
        <v>1</v>
      </c>
      <c r="G93" s="64" t="b">
        <f>ROUND(((('T1 MET'!H61-'T1 MET'!H15-'T1 MET'!H16)/('T1 MET'!H65/100))+('T1 MET'!H15+'T1 MET'!H16)),$D$93)=ROUND('T1 MET'!H66,$D$93)</f>
        <v>1</v>
      </c>
      <c r="H93" s="64" t="b">
        <f>ROUND(((('T1 MET'!I61-'T1 MET'!I15-'T1 MET'!I16)/('T1 MET'!I65/100))+('T1 MET'!I15+'T1 MET'!I16)),$D$93)=ROUND('T1 MET'!I66,$D$93)</f>
        <v>1</v>
      </c>
      <c r="I93" s="64" t="b">
        <f>ROUND(((('T1 MET'!J61-'T1 MET'!J15-'T1 MET'!J16)/('T1 MET'!J65/100))+('T1 MET'!J15+'T1 MET'!J16)),$D$93)=ROUND('T1 MET'!J66,$D$93)</f>
        <v>1</v>
      </c>
      <c r="J93" s="64" t="b">
        <f>ROUND(((('T1 MET'!K61-'T1 MET'!K15-'T1 MET'!K16)/('T1 MET'!K65/100))+('T1 MET'!K15+'T1 MET'!K16)),$D$93)=ROUND('T1 MET'!K66,$D$93)</f>
        <v>1</v>
      </c>
      <c r="K93" s="64" t="b">
        <f>ROUND(((('T1 MET'!L61-'T1 MET'!L15-'T1 MET'!L16)/('T1 MET'!L65/100))+('T1 MET'!L15+'T1 MET'!L16)),$D$93)=ROUND('T1 MET'!L66,$D$93)</f>
        <v>1</v>
      </c>
      <c r="L93" s="64" t="b">
        <f>ROUND(((('T1 MET'!M61-'T1 MET'!M15-'T1 MET'!M16)/('T1 MET'!M65/100))+('T1 MET'!M15+'T1 MET'!M16)),$D$93)=ROUND('T1 MET'!M66,$D$93)</f>
        <v>1</v>
      </c>
      <c r="M93" s="64" t="b">
        <f>ROUND(((('T1 MET'!N61-'T1 MET'!N15-'T1 MET'!N16)/('T1 MET'!N65/100))+('T1 MET'!N15+'T1 MET'!N16)),$D$93)=ROUND('T1 MET'!N66,$D$93)</f>
        <v>1</v>
      </c>
      <c r="N93" s="64" t="b">
        <f>ROUND(((('T1 MET'!O61-'T1 MET'!O15-'T1 MET'!O16)/('T1 MET'!O65/100))+('T1 MET'!O15+'T1 MET'!O16)),$D$93)=ROUND('T1 MET'!O66,$D$93)</f>
        <v>1</v>
      </c>
      <c r="O93" s="59"/>
      <c r="P93" s="44"/>
      <c r="Q93" s="44"/>
    </row>
    <row r="94" spans="1:17" s="88" customFormat="1" outlineLevel="1">
      <c r="A94" s="77"/>
      <c r="B94" s="67"/>
      <c r="C94" s="68" t="s">
        <v>95</v>
      </c>
      <c r="D94" s="71"/>
      <c r="E94" s="775">
        <f>ROUND(((('T1 MET'!F61-'T1 MET'!F15-'T1 MET'!F16)/('T1 MET'!F65/100))+('T1 MET'!F15+'T1 MET'!F16)),$D$93)</f>
        <v>1624.6130000000001</v>
      </c>
      <c r="F94" s="775">
        <f>ROUND(((('T1 MET'!G61-'T1 MET'!G15-'T1 MET'!G16)/('T1 MET'!G65/100))+('T1 MET'!G15+'T1 MET'!G16)),$D$93)</f>
        <v>1904.6969999999999</v>
      </c>
      <c r="G94" s="775">
        <f>ROUND(((('T1 MET'!H61-'T1 MET'!H15-'T1 MET'!H16)/('T1 MET'!H65/100))+('T1 MET'!H15+'T1 MET'!H16)),$D$93)</f>
        <v>1949</v>
      </c>
      <c r="H94" s="775">
        <f>ROUND(((('T1 MET'!I61-'T1 MET'!I15-'T1 MET'!I16)/('T1 MET'!I65/100))+('T1 MET'!I15+'T1 MET'!I16)),$D$93)</f>
        <v>1782.5219999999999</v>
      </c>
      <c r="I94" s="775">
        <f>ROUND(((('T1 MET'!J61-'T1 MET'!J15-'T1 MET'!J16)/('T1 MET'!J65/100))+('T1 MET'!J15+'T1 MET'!J16)),$D$93)</f>
        <v>1817.809</v>
      </c>
      <c r="J94" s="775">
        <f>ROUND(((('T1 MET'!K61-'T1 MET'!K15-'T1 MET'!K16)/('T1 MET'!K65/100))+('T1 MET'!K15+'T1 MET'!K16)),$D$93)</f>
        <v>1556.59</v>
      </c>
      <c r="K94" s="775">
        <f>ROUND(((('T1 MET'!L61-'T1 MET'!L15-'T1 MET'!L16)/('T1 MET'!L65/100))+('T1 MET'!L15+'T1 MET'!L16)),$D$93)</f>
        <v>1503.09</v>
      </c>
      <c r="L94" s="775">
        <f>ROUND(((('T1 MET'!M61-'T1 MET'!M15-'T1 MET'!M16)/('T1 MET'!M65/100))+('T1 MET'!M15+'T1 MET'!M16)),$D$93)</f>
        <v>1479.021</v>
      </c>
      <c r="M94" s="775">
        <f>ROUND(((('T1 MET'!N61-'T1 MET'!N15-'T1 MET'!N16)/('T1 MET'!N65/100))+('T1 MET'!N15+'T1 MET'!N16)),$D$93)</f>
        <v>1580.895</v>
      </c>
      <c r="N94" s="775">
        <f>ROUND(((('T1 MET'!O61-'T1 MET'!O15-'T1 MET'!O16)/('T1 MET'!O65/100))+('T1 MET'!O15+'T1 MET'!O16)),$D$93)</f>
        <v>1577.8820000000001</v>
      </c>
      <c r="O94" s="59"/>
      <c r="P94" s="44"/>
      <c r="Q94" s="44"/>
    </row>
    <row r="95" spans="1:17" s="88" customFormat="1" outlineLevel="1">
      <c r="A95" s="77"/>
      <c r="B95" s="67"/>
      <c r="C95" s="68" t="s">
        <v>96</v>
      </c>
      <c r="D95" s="71"/>
      <c r="E95" s="775">
        <f>ROUND('T1 MET'!F66,$D$93)</f>
        <v>1624.6130000000001</v>
      </c>
      <c r="F95" s="775">
        <f>ROUND('T1 MET'!G66,$D$93)</f>
        <v>1904.6969999999999</v>
      </c>
      <c r="G95" s="775">
        <f>ROUND('T1 MET'!H66,$D$93)</f>
        <v>1949</v>
      </c>
      <c r="H95" s="775">
        <f>ROUND('T1 MET'!I66,$D$93)</f>
        <v>1782.5219999999999</v>
      </c>
      <c r="I95" s="775">
        <f>ROUND('T1 MET'!J66,$D$93)</f>
        <v>1817.809</v>
      </c>
      <c r="J95" s="775">
        <f>ROUND('T1 MET'!K66,$D$93)</f>
        <v>1556.59</v>
      </c>
      <c r="K95" s="775">
        <f>ROUND('T1 MET'!L66,$D$93)</f>
        <v>1503.09</v>
      </c>
      <c r="L95" s="775">
        <f>ROUND('T1 MET'!M66,$D$93)</f>
        <v>1479.021</v>
      </c>
      <c r="M95" s="775">
        <f>ROUND('T1 MET'!N66,$D$93)</f>
        <v>1580.895</v>
      </c>
      <c r="N95" s="775">
        <f>ROUND('T1 MET'!O66,$D$93)</f>
        <v>1577.8820000000001</v>
      </c>
      <c r="O95" s="59"/>
      <c r="P95" s="44"/>
      <c r="Q95" s="44"/>
    </row>
    <row r="96" spans="1:17" s="88" customFormat="1">
      <c r="A96" s="75" t="s">
        <v>106</v>
      </c>
      <c r="B96" s="61" t="s">
        <v>107</v>
      </c>
      <c r="C96" s="62" t="s">
        <v>108</v>
      </c>
      <c r="D96" s="71"/>
      <c r="E96" s="64" t="b">
        <f>'T1 MET'!F68='T1'!F68</f>
        <v>1</v>
      </c>
      <c r="F96" s="64" t="b">
        <f>'T1 MET'!G68='T1'!G68</f>
        <v>1</v>
      </c>
      <c r="G96" s="64" t="b">
        <f>'T1 MET'!H68='T1'!H68</f>
        <v>1</v>
      </c>
      <c r="H96" s="64" t="b">
        <f>'T1 MET'!I68='T1'!I68</f>
        <v>1</v>
      </c>
      <c r="I96" s="64" t="b">
        <f>'T1 MET'!J68='T1'!J68</f>
        <v>1</v>
      </c>
      <c r="J96" s="64" t="b">
        <f>'T1 MET'!K68='T1'!K68</f>
        <v>1</v>
      </c>
      <c r="K96" s="64" t="b">
        <f>'T1 MET'!L68='T1'!L68</f>
        <v>1</v>
      </c>
      <c r="L96" s="64" t="b">
        <f>'T1 MET'!M68='T1'!M68</f>
        <v>1</v>
      </c>
      <c r="M96" s="64" t="b">
        <f>'T1 MET'!N68='T1'!N68</f>
        <v>1</v>
      </c>
      <c r="N96" s="64" t="b">
        <f>'T1 MET'!O68='T1'!O68</f>
        <v>1</v>
      </c>
      <c r="O96" s="59"/>
      <c r="P96" s="44"/>
      <c r="Q96" s="44"/>
    </row>
    <row r="97" spans="1:17" s="88" customFormat="1" outlineLevel="1">
      <c r="A97" s="77"/>
      <c r="B97" s="67"/>
      <c r="C97" s="68" t="s">
        <v>471</v>
      </c>
      <c r="D97" s="71"/>
      <c r="E97" s="775">
        <f>'T1 MET'!F68</f>
        <v>149.863</v>
      </c>
      <c r="F97" s="775">
        <f>'T1 MET'!G68</f>
        <v>163.30528635600001</v>
      </c>
      <c r="G97" s="775">
        <f>'T1 MET'!H68</f>
        <v>171.66498065517399</v>
      </c>
      <c r="H97" s="775">
        <f>'T1 MET'!I68</f>
        <v>182.71100000000001</v>
      </c>
      <c r="I97" s="775">
        <f>'T1 MET'!J68</f>
        <v>187.7</v>
      </c>
      <c r="J97" s="775">
        <f>'T1 MET'!K68</f>
        <v>189.6</v>
      </c>
      <c r="K97" s="775">
        <f>'T1 MET'!L68</f>
        <v>195.6</v>
      </c>
      <c r="L97" s="775">
        <f>'T1 MET'!M68</f>
        <v>198.8</v>
      </c>
      <c r="M97" s="775">
        <f>'T1 MET'!N68</f>
        <v>202.9</v>
      </c>
      <c r="N97" s="775">
        <f>'T1 MET'!O68</f>
        <v>206.7</v>
      </c>
      <c r="O97" s="59"/>
      <c r="P97" s="44"/>
      <c r="Q97" s="44"/>
    </row>
    <row r="98" spans="1:17" s="88" customFormat="1" outlineLevel="1">
      <c r="A98" s="77"/>
      <c r="B98" s="67"/>
      <c r="C98" s="68" t="s">
        <v>109</v>
      </c>
      <c r="D98" s="71"/>
      <c r="E98" s="775">
        <f>'T1'!F68</f>
        <v>149.863</v>
      </c>
      <c r="F98" s="775">
        <f>'T1'!G68</f>
        <v>163.30528635600001</v>
      </c>
      <c r="G98" s="775">
        <f>'T1'!H68</f>
        <v>171.66498065517399</v>
      </c>
      <c r="H98" s="775">
        <f>'T1'!I68</f>
        <v>182.71100000000001</v>
      </c>
      <c r="I98" s="775">
        <f>'T1'!J68</f>
        <v>187.7</v>
      </c>
      <c r="J98" s="775">
        <f>'T1'!K68</f>
        <v>189.6</v>
      </c>
      <c r="K98" s="775">
        <f>'T1'!L68</f>
        <v>195.6</v>
      </c>
      <c r="L98" s="775">
        <f>'T1'!M68</f>
        <v>198.8</v>
      </c>
      <c r="M98" s="775">
        <f>'T1'!N68</f>
        <v>202.9</v>
      </c>
      <c r="N98" s="775">
        <f>'T1'!O68</f>
        <v>206.7</v>
      </c>
      <c r="O98" s="59"/>
      <c r="P98" s="44"/>
    </row>
    <row r="99" spans="1:17" s="88" customFormat="1">
      <c r="A99" s="75" t="s">
        <v>97</v>
      </c>
      <c r="B99" s="61" t="s">
        <v>98</v>
      </c>
      <c r="C99" s="62" t="s">
        <v>139</v>
      </c>
      <c r="D99" s="63">
        <v>2</v>
      </c>
      <c r="E99" s="64" t="b">
        <f>ROUND(('T1 MET'!F66/'T1 MET'!F68),$D$99)=ROUND('T1 MET'!F70,$D$99)</f>
        <v>1</v>
      </c>
      <c r="F99" s="64" t="b">
        <f>ROUND(('T1 MET'!G66/'T1 MET'!G68),$D$99)=ROUND('T1 MET'!G70,$D$99)</f>
        <v>1</v>
      </c>
      <c r="G99" s="64" t="b">
        <f>ROUND(('T1 MET'!H66/'T1 MET'!H68),$D$99)=ROUND('T1 MET'!H70,$D$99)</f>
        <v>1</v>
      </c>
      <c r="H99" s="64" t="b">
        <f>ROUND(('T1 MET'!I66/'T1 MET'!I68),$D$99)=ROUND('T1 MET'!I70,$D$99)</f>
        <v>1</v>
      </c>
      <c r="I99" s="64" t="b">
        <f>ROUND(('T1 MET'!J66/'T1 MET'!J68),$D$99)=ROUND('T1 MET'!J70,$D$99)</f>
        <v>1</v>
      </c>
      <c r="J99" s="64" t="b">
        <f>ROUND(('T1 MET'!K66/'T1 MET'!K68),$D$99)=ROUND('T1 MET'!K70,$D$99)</f>
        <v>1</v>
      </c>
      <c r="K99" s="64" t="b">
        <f>ROUND(('T1 MET'!L66/'T1 MET'!L68),$D$99)=ROUND('T1 MET'!L70,$D$99)</f>
        <v>1</v>
      </c>
      <c r="L99" s="64" t="b">
        <f>ROUND(('T1 MET'!M66/'T1 MET'!M68),$D$99)=ROUND('T1 MET'!M70,$D$99)</f>
        <v>1</v>
      </c>
      <c r="M99" s="64" t="b">
        <f>ROUND(('T1 MET'!N66/'T1 MET'!N68),$D$99)=ROUND('T1 MET'!N70,$D$99)</f>
        <v>1</v>
      </c>
      <c r="N99" s="64" t="b">
        <f>ROUND(('T1 MET'!O66/'T1 MET'!O68),$D$99)=ROUND('T1 MET'!O70,$D$99)</f>
        <v>1</v>
      </c>
      <c r="O99" s="59"/>
      <c r="P99" s="44"/>
    </row>
    <row r="100" spans="1:17" s="88" customFormat="1" outlineLevel="1">
      <c r="A100" s="77"/>
      <c r="B100" s="67"/>
      <c r="C100" s="68" t="s">
        <v>99</v>
      </c>
      <c r="D100" s="71"/>
      <c r="E100" s="774">
        <f>ROUND(('T1 MET'!F66/'T1 MET'!F68),$D$99)</f>
        <v>10.84</v>
      </c>
      <c r="F100" s="774">
        <f>ROUND(('T1 MET'!G66/'T1 MET'!G68),$D$99)</f>
        <v>11.66</v>
      </c>
      <c r="G100" s="774">
        <f>ROUND(('T1 MET'!H66/'T1 MET'!H68),$D$99)</f>
        <v>11.35</v>
      </c>
      <c r="H100" s="774">
        <f>ROUND(('T1 MET'!I66/'T1 MET'!I68),$D$99)</f>
        <v>9.76</v>
      </c>
      <c r="I100" s="774">
        <f>ROUND(('T1 MET'!J66/'T1 MET'!J68),$D$99)</f>
        <v>9.68</v>
      </c>
      <c r="J100" s="774">
        <f>ROUND(('T1 MET'!K66/'T1 MET'!K68),$D$99)</f>
        <v>8.2100000000000009</v>
      </c>
      <c r="K100" s="774">
        <f>ROUND(('T1 MET'!L66/'T1 MET'!L68),$D$99)</f>
        <v>7.68</v>
      </c>
      <c r="L100" s="774">
        <f>ROUND(('T1 MET'!M66/'T1 MET'!M68),$D$99)</f>
        <v>7.44</v>
      </c>
      <c r="M100" s="774">
        <f>ROUND(('T1 MET'!N66/'T1 MET'!N68),$D$99)</f>
        <v>7.79</v>
      </c>
      <c r="N100" s="774">
        <f>ROUND(('T1 MET'!O66/'T1 MET'!O68),$D$99)</f>
        <v>7.63</v>
      </c>
      <c r="O100" s="59"/>
      <c r="P100" s="44"/>
    </row>
    <row r="101" spans="1:17" s="88" customFormat="1" outlineLevel="1">
      <c r="A101" s="77"/>
      <c r="B101" s="67"/>
      <c r="C101" s="68" t="s">
        <v>100</v>
      </c>
      <c r="D101" s="71"/>
      <c r="E101" s="774">
        <f>ROUND('T1 MET'!F70,$D$99)</f>
        <v>10.84</v>
      </c>
      <c r="F101" s="774">
        <f>ROUND('T1 MET'!G70,$D$99)</f>
        <v>11.66</v>
      </c>
      <c r="G101" s="774">
        <f>ROUND('T1 MET'!H70,$D$99)</f>
        <v>11.35</v>
      </c>
      <c r="H101" s="774">
        <f>ROUND('T1 MET'!I70,$D$99)</f>
        <v>9.76</v>
      </c>
      <c r="I101" s="774">
        <f>ROUND('T1 MET'!J70,$D$99)</f>
        <v>9.68</v>
      </c>
      <c r="J101" s="774">
        <f>ROUND('T1 MET'!K70,$D$99)</f>
        <v>8.2100000000000009</v>
      </c>
      <c r="K101" s="774">
        <f>ROUND('T1 MET'!L70,$D$99)</f>
        <v>7.68</v>
      </c>
      <c r="L101" s="774">
        <f>ROUND('T1 MET'!M70,$D$99)</f>
        <v>7.44</v>
      </c>
      <c r="M101" s="774">
        <f>ROUND('T1 MET'!N70,$D$99)</f>
        <v>7.79</v>
      </c>
      <c r="N101" s="774">
        <f>ROUND('T1 MET'!O70,$D$99)</f>
        <v>7.63</v>
      </c>
      <c r="O101" s="59"/>
      <c r="P101" s="44"/>
    </row>
    <row r="102" spans="1:17" s="88" customFormat="1">
      <c r="A102" s="79" t="s">
        <v>110</v>
      </c>
      <c r="B102" s="61" t="s">
        <v>111</v>
      </c>
      <c r="C102" s="62" t="s">
        <v>112</v>
      </c>
      <c r="D102" s="71"/>
      <c r="E102" s="64" t="b">
        <f>'T1 MET'!F64='T1'!F64</f>
        <v>1</v>
      </c>
      <c r="F102" s="64" t="b">
        <f>'T1 MET'!G64='T1'!G64</f>
        <v>1</v>
      </c>
      <c r="G102" s="64" t="b">
        <f>'T1 MET'!H64='T1'!H64</f>
        <v>1</v>
      </c>
      <c r="H102" s="64" t="b">
        <f>'T1 MET'!I64='T1'!I64</f>
        <v>1</v>
      </c>
      <c r="I102" s="64" t="b">
        <f>'T1 MET'!J64='T1'!J64</f>
        <v>1</v>
      </c>
      <c r="J102" s="64" t="b">
        <f>'T1 MET'!K64='T1'!K64</f>
        <v>1</v>
      </c>
      <c r="K102" s="64" t="b">
        <f>'T1 MET'!L64='T1'!L64</f>
        <v>1</v>
      </c>
      <c r="L102" s="64" t="b">
        <f>'T1 MET'!M64='T1'!M64</f>
        <v>1</v>
      </c>
      <c r="M102" s="64" t="b">
        <f>'T1 MET'!N64='T1'!N64</f>
        <v>1</v>
      </c>
      <c r="N102" s="64" t="b">
        <f>'T1 MET'!O64='T1'!O64</f>
        <v>1</v>
      </c>
      <c r="O102" s="59"/>
      <c r="P102" s="44"/>
    </row>
    <row r="103" spans="1:17" s="88" customFormat="1" outlineLevel="1">
      <c r="A103" s="80"/>
      <c r="B103" s="67"/>
      <c r="C103" s="68" t="s">
        <v>472</v>
      </c>
      <c r="D103" s="71"/>
      <c r="E103" s="81">
        <f>'T1 MET'!F64</f>
        <v>0</v>
      </c>
      <c r="F103" s="81">
        <f>'T1 MET'!G64</f>
        <v>-2E-3</v>
      </c>
      <c r="G103" s="81">
        <f>'T1 MET'!H64</f>
        <v>3.0000000000000001E-3</v>
      </c>
      <c r="H103" s="81">
        <f>'T1 MET'!I64</f>
        <v>7.0000000000000001E-3</v>
      </c>
      <c r="I103" s="81">
        <f>'T1 MET'!J64</f>
        <v>1.2E-2</v>
      </c>
      <c r="J103" s="81">
        <f>'T1 MET'!K64</f>
        <v>1.4999999999999999E-2</v>
      </c>
      <c r="K103" s="81">
        <f>'T1 MET'!L64</f>
        <v>1.7000000000000001E-2</v>
      </c>
      <c r="L103" s="81">
        <f>'T1 MET'!M64</f>
        <v>1.9E-2</v>
      </c>
      <c r="M103" s="81">
        <f>'T1 MET'!N64</f>
        <v>0.02</v>
      </c>
      <c r="N103" s="81">
        <f>'T1 MET'!O64</f>
        <v>0.02</v>
      </c>
      <c r="O103" s="59"/>
      <c r="P103" s="44"/>
    </row>
    <row r="104" spans="1:17" s="88" customFormat="1" outlineLevel="1">
      <c r="A104" s="80"/>
      <c r="B104" s="67"/>
      <c r="C104" s="68" t="s">
        <v>113</v>
      </c>
      <c r="D104" s="71"/>
      <c r="E104" s="81">
        <f>'T1'!F64</f>
        <v>0</v>
      </c>
      <c r="F104" s="81">
        <f>'T1'!G64</f>
        <v>-2E-3</v>
      </c>
      <c r="G104" s="81">
        <f>'T1'!H64</f>
        <v>3.0000000000000001E-3</v>
      </c>
      <c r="H104" s="81">
        <f>'T1'!I64</f>
        <v>7.0000000000000001E-3</v>
      </c>
      <c r="I104" s="81">
        <f>'T1'!J64</f>
        <v>1.2E-2</v>
      </c>
      <c r="J104" s="81">
        <f>'T1'!K64</f>
        <v>1.4999999999999999E-2</v>
      </c>
      <c r="K104" s="81">
        <f>'T1'!L64</f>
        <v>1.7000000000000001E-2</v>
      </c>
      <c r="L104" s="81">
        <f>'T1'!M64</f>
        <v>1.9E-2</v>
      </c>
      <c r="M104" s="81">
        <f>'T1'!N64</f>
        <v>0.02</v>
      </c>
      <c r="N104" s="81">
        <f>'T1'!O64</f>
        <v>0.02</v>
      </c>
      <c r="O104" s="59"/>
      <c r="P104" s="44"/>
    </row>
    <row r="105" spans="1:17" s="88" customFormat="1">
      <c r="A105" s="79" t="s">
        <v>114</v>
      </c>
      <c r="B105" s="61" t="s">
        <v>91</v>
      </c>
      <c r="C105" s="62" t="s">
        <v>115</v>
      </c>
      <c r="D105" s="71"/>
      <c r="E105" s="64" t="b">
        <f>'T1 MET'!F65='T1'!F65</f>
        <v>1</v>
      </c>
      <c r="F105" s="64" t="b">
        <f>'T1 MET'!G65='T1'!G65</f>
        <v>1</v>
      </c>
      <c r="G105" s="64" t="b">
        <f>'T1 MET'!H65='T1'!H65</f>
        <v>1</v>
      </c>
      <c r="H105" s="64" t="b">
        <f>'T1 MET'!I65='T1'!I65</f>
        <v>1</v>
      </c>
      <c r="I105" s="64" t="b">
        <f>'T1 MET'!J65='T1'!J65</f>
        <v>1</v>
      </c>
      <c r="J105" s="64" t="b">
        <f>'T1 MET'!K65='T1'!K65</f>
        <v>1</v>
      </c>
      <c r="K105" s="64" t="b">
        <f>'T1 MET'!L65='T1'!L65</f>
        <v>1</v>
      </c>
      <c r="L105" s="64" t="b">
        <f>'T1 MET'!M65='T1'!M65</f>
        <v>1</v>
      </c>
      <c r="M105" s="64" t="b">
        <f>'T1 MET'!N65='T1'!N65</f>
        <v>1</v>
      </c>
      <c r="N105" s="64" t="b">
        <f>'T1 MET'!O65='T1'!O65</f>
        <v>1</v>
      </c>
      <c r="O105" s="59"/>
      <c r="P105" s="44"/>
    </row>
    <row r="106" spans="1:17" s="88" customFormat="1" outlineLevel="1">
      <c r="A106" s="82"/>
      <c r="B106" s="67"/>
      <c r="C106" s="68" t="s">
        <v>473</v>
      </c>
      <c r="D106" s="71"/>
      <c r="E106" s="774">
        <f>'T1 MET'!F65</f>
        <v>99.900698705486761</v>
      </c>
      <c r="F106" s="774">
        <f>'T1 MET'!G65</f>
        <v>99.700897308075781</v>
      </c>
      <c r="G106" s="774">
        <f>'T1 MET'!H65</f>
        <v>100</v>
      </c>
      <c r="H106" s="774">
        <f>'T1 MET'!I65</f>
        <v>100.69999999999999</v>
      </c>
      <c r="I106" s="774">
        <f>'T1 MET'!J65</f>
        <v>101.90839999999999</v>
      </c>
      <c r="J106" s="774">
        <f>'T1 MET'!K65</f>
        <v>103.43702599999997</v>
      </c>
      <c r="K106" s="774">
        <f>'T1 MET'!L65</f>
        <v>105.19545544199997</v>
      </c>
      <c r="L106" s="774">
        <f>'T1 MET'!M65</f>
        <v>107.19416909539795</v>
      </c>
      <c r="M106" s="774">
        <f>'T1 MET'!N65</f>
        <v>109.33805247730591</v>
      </c>
      <c r="N106" s="774">
        <f>'T1 MET'!O65</f>
        <v>111.52481352685203</v>
      </c>
      <c r="O106" s="59"/>
      <c r="P106" s="44"/>
    </row>
    <row r="107" spans="1:17" s="88" customFormat="1" outlineLevel="1">
      <c r="A107" s="82"/>
      <c r="B107" s="67"/>
      <c r="C107" s="68" t="s">
        <v>116</v>
      </c>
      <c r="D107" s="71"/>
      <c r="E107" s="774">
        <f>'T1'!F65</f>
        <v>99.900698705486761</v>
      </c>
      <c r="F107" s="774">
        <f>'T1'!G65</f>
        <v>99.700897308075781</v>
      </c>
      <c r="G107" s="774">
        <f>'T1'!H65</f>
        <v>100</v>
      </c>
      <c r="H107" s="774">
        <f>'T1'!I65</f>
        <v>100.69999999999999</v>
      </c>
      <c r="I107" s="774">
        <f>'T1'!J65</f>
        <v>101.90839999999999</v>
      </c>
      <c r="J107" s="774">
        <f>'T1'!K65</f>
        <v>103.43702599999997</v>
      </c>
      <c r="K107" s="774">
        <f>'T1'!L65</f>
        <v>105.19545544199997</v>
      </c>
      <c r="L107" s="774">
        <f>'T1'!M65</f>
        <v>107.19416909539795</v>
      </c>
      <c r="M107" s="774">
        <f>'T1'!N65</f>
        <v>109.33805247730591</v>
      </c>
      <c r="N107" s="774">
        <f>'T1'!O65</f>
        <v>111.52481352685203</v>
      </c>
      <c r="O107" s="59"/>
      <c r="P107" s="44"/>
    </row>
    <row r="108" spans="1:17" s="88" customFormat="1">
      <c r="A108" s="60" t="s">
        <v>117</v>
      </c>
      <c r="B108" s="61" t="s">
        <v>118</v>
      </c>
      <c r="C108" s="83" t="s">
        <v>119</v>
      </c>
      <c r="D108" s="63">
        <v>3</v>
      </c>
      <c r="E108" s="64" t="str">
        <f>IF('T1 MET'!F16&gt;0,(ROUND('T1 MET'!F41,$D$108)=ROUND('T1 MET'!F16/'T1 MET'!F39,$D$108)),"N/A")</f>
        <v>N/A</v>
      </c>
      <c r="F108" s="64" t="str">
        <f>IF('T1 MET'!G16&gt;0,(ROUND('T1 MET'!G41,$D$108)=ROUND('T1 MET'!G16/'T1 MET'!G39,$D$108)),"N/A")</f>
        <v>N/A</v>
      </c>
      <c r="G108" s="64" t="str">
        <f>IF('T1 MET'!H16&gt;0,(ROUND('T1 MET'!H41,$D$108)=ROUND('T1 MET'!H16/'T1 MET'!H39,$D$108)),"N/A")</f>
        <v>N/A</v>
      </c>
      <c r="H108" s="64" t="str">
        <f>IF('T1 MET'!I16&gt;0,(ROUND('T1 MET'!I41,$D$108)=ROUND('T1 MET'!I16/'T1 MET'!I39,$D$108)),"N/A")</f>
        <v>N/A</v>
      </c>
      <c r="I108" s="64" t="str">
        <f>IF('T1 MET'!J16&gt;0,(ROUND('T1 MET'!J41,$D$108)=ROUND('T1 MET'!J16/'T1 MET'!J39,$D$108)),"N/A")</f>
        <v>N/A</v>
      </c>
      <c r="J108" s="64" t="str">
        <f>IF('T1 MET'!K16&gt;0,(ROUND('T1 MET'!K41,$D$108)=ROUND('T1 MET'!K16/'T1 MET'!K39,$D$108)),"N/A")</f>
        <v>N/A</v>
      </c>
      <c r="K108" s="64" t="str">
        <f>IF('T1 MET'!L16&gt;0,(ROUND('T1 MET'!L41,$D$108)=ROUND('T1 MET'!L16/'T1 MET'!L39,$D$108)),"N/A")</f>
        <v>N/A</v>
      </c>
      <c r="L108" s="64" t="str">
        <f>IF('T1 MET'!M16&gt;0,(ROUND('T1 MET'!M41,$D$108)=ROUND('T1 MET'!M16/'T1 MET'!M39,$D$108)),"N/A")</f>
        <v>N/A</v>
      </c>
      <c r="M108" s="64" t="str">
        <f>IF('T1 MET'!N16&gt;0,(ROUND('T1 MET'!N41,$D$108)=ROUND('T1 MET'!N16/'T1 MET'!N39,$D$108)),"N/A")</f>
        <v>N/A</v>
      </c>
      <c r="N108" s="64" t="str">
        <f>IF('T1 MET'!O16&gt;0,(ROUND('T1 MET'!O41,$D$108)=ROUND('T1 MET'!O16/'T1 MET'!O39,$D$108)),"N/A")</f>
        <v>N/A</v>
      </c>
      <c r="O108" s="59"/>
      <c r="P108" s="44"/>
    </row>
    <row r="109" spans="1:17" s="88" customFormat="1" outlineLevel="1">
      <c r="A109" s="66"/>
      <c r="B109" s="67"/>
      <c r="C109" s="68" t="s">
        <v>120</v>
      </c>
      <c r="D109" s="71"/>
      <c r="E109" s="84" t="str">
        <f>IF('T1 MET'!F16&gt;0,(ROUND('T1 MET'!F41,$D$108)),"N/A")</f>
        <v>N/A</v>
      </c>
      <c r="F109" s="84" t="str">
        <f>IF('T1 MET'!G16&gt;0,(ROUND('T1 MET'!G41,$D$108)),"N/A")</f>
        <v>N/A</v>
      </c>
      <c r="G109" s="84" t="str">
        <f>IF('T1 MET'!H16&gt;0,(ROUND('T1 MET'!H41,$D$108)),"N/A")</f>
        <v>N/A</v>
      </c>
      <c r="H109" s="84" t="str">
        <f>IF('T1 MET'!I16&gt;0,(ROUND('T1 MET'!I41,$D$108)),"N/A")</f>
        <v>N/A</v>
      </c>
      <c r="I109" s="84" t="str">
        <f>IF('T1 MET'!J16&gt;0,(ROUND('T1 MET'!J41,$D$108)),"N/A")</f>
        <v>N/A</v>
      </c>
      <c r="J109" s="84" t="str">
        <f>IF('T1 MET'!K16&gt;0,(ROUND('T1 MET'!K41,$D$108)),"N/A")</f>
        <v>N/A</v>
      </c>
      <c r="K109" s="84" t="str">
        <f>IF('T1 MET'!L16&gt;0,(ROUND('T1 MET'!L41,$D$108)),"N/A")</f>
        <v>N/A</v>
      </c>
      <c r="L109" s="84" t="str">
        <f>IF('T1 MET'!M16&gt;0,(ROUND('T1 MET'!M41,$D$108)),"N/A")</f>
        <v>N/A</v>
      </c>
      <c r="M109" s="84" t="str">
        <f>IF('T1 MET'!N16&gt;0,(ROUND('T1 MET'!N41,$D$108)),"N/A")</f>
        <v>N/A</v>
      </c>
      <c r="N109" s="84" t="str">
        <f>IF('T1 MET'!O16&gt;0,(ROUND('T1 MET'!O41,$D$108)),"N/A")</f>
        <v>N/A</v>
      </c>
      <c r="O109" s="59"/>
      <c r="P109" s="44"/>
    </row>
    <row r="110" spans="1:17" s="88" customFormat="1" outlineLevel="1">
      <c r="A110" s="66"/>
      <c r="B110" s="67"/>
      <c r="C110" s="68" t="s">
        <v>121</v>
      </c>
      <c r="D110" s="71"/>
      <c r="E110" s="84" t="str">
        <f>IF('T1 MET'!F16&gt;0,ROUND('T1 MET'!F16/'T1 MET'!F39,$D$108),"N/A")</f>
        <v>N/A</v>
      </c>
      <c r="F110" s="84" t="str">
        <f>IF('T1 MET'!G16&gt;0,ROUND('T1 MET'!G16/'T1 MET'!G39,$D$108),"N/A")</f>
        <v>N/A</v>
      </c>
      <c r="G110" s="84" t="str">
        <f>IF('T1 MET'!H16&gt;0,ROUND('T1 MET'!H16/'T1 MET'!H39,$D$108),"N/A")</f>
        <v>N/A</v>
      </c>
      <c r="H110" s="84" t="str">
        <f>IF('T1 MET'!I16&gt;0,ROUND('T1 MET'!I16/'T1 MET'!I39,$D$108),"N/A")</f>
        <v>N/A</v>
      </c>
      <c r="I110" s="84" t="str">
        <f>IF('T1 MET'!J16&gt;0,ROUND('T1 MET'!J16/'T1 MET'!J39,$D$108),"N/A")</f>
        <v>N/A</v>
      </c>
      <c r="J110" s="84" t="str">
        <f>IF('T1 MET'!K16&gt;0,ROUND('T1 MET'!K16/'T1 MET'!K39,$D$108),"N/A")</f>
        <v>N/A</v>
      </c>
      <c r="K110" s="84" t="str">
        <f>IF('T1 MET'!L16&gt;0,ROUND('T1 MET'!L16/'T1 MET'!L39,$D$108),"N/A")</f>
        <v>N/A</v>
      </c>
      <c r="L110" s="84" t="str">
        <f>IF('T1 MET'!M16&gt;0,ROUND('T1 MET'!M16/'T1 MET'!M39,$D$108),"N/A")</f>
        <v>N/A</v>
      </c>
      <c r="M110" s="84" t="str">
        <f>IF('T1 MET'!N16&gt;0,ROUND('T1 MET'!N16/'T1 MET'!N39,$D$108),"N/A")</f>
        <v>N/A</v>
      </c>
      <c r="N110" s="84" t="str">
        <f>IF('T1 MET'!O16&gt;0,ROUND('T1 MET'!O16/'T1 MET'!O39,$D$108),"N/A")</f>
        <v>N/A</v>
      </c>
      <c r="O110" s="59"/>
      <c r="P110" s="44"/>
    </row>
    <row r="111" spans="1:17" s="88" customFormat="1">
      <c r="A111" s="60" t="s">
        <v>122</v>
      </c>
      <c r="B111" s="61" t="s">
        <v>143</v>
      </c>
      <c r="C111" s="85" t="s">
        <v>142</v>
      </c>
      <c r="D111" s="63">
        <v>2</v>
      </c>
      <c r="E111" s="64" t="str">
        <f>IF('T1 MET'!F16&gt;0,IF(ISERROR(ROUND(('T1 MET'!F16-('T1 MET'!F39*'T1 MET'!F43))/(('T1 MET'!F39*'T1 MET'!F42)-('T1 MET'!F39*'T1 MET'!F43)),$D$111)),"N/A",ROUND(('T1 MET'!F16-('T1 MET'!F39*'T1 MET'!F43))/(('T1 MET'!F39*'T1 MET'!F42)-('T1 MET'!F39*'T1 MET'!F43)),$D$111))=ROUND('T1 MET'!F44,$D$111),"N/A")</f>
        <v>N/A</v>
      </c>
      <c r="F111" s="64" t="str">
        <f>IF('T1 MET'!G16&gt;0,IF(ISERROR(ROUND(('T1 MET'!G16-('T1 MET'!G39*'T1 MET'!G43))/(('T1 MET'!G39*'T1 MET'!G42)-('T1 MET'!G39*'T1 MET'!G43)),$D$111)),"N/A",ROUND(('T1 MET'!G16-('T1 MET'!G39*'T1 MET'!G43))/(('T1 MET'!G39*'T1 MET'!G42)-('T1 MET'!G39*'T1 MET'!G43)),$D$111))=ROUND('T1 MET'!G44,$D$111),"N/A")</f>
        <v>N/A</v>
      </c>
      <c r="G111" s="64" t="str">
        <f>IF('T1 MET'!H16&gt;0,IF(ISERROR(ROUND(('T1 MET'!H16-('T1 MET'!H39*'T1 MET'!H43))/(('T1 MET'!H39*'T1 MET'!H42)-('T1 MET'!H39*'T1 MET'!H43)),$D$111)),"N/A",ROUND(('T1 MET'!H16-('T1 MET'!H39*'T1 MET'!H43))/(('T1 MET'!H39*'T1 MET'!H42)-('T1 MET'!H39*'T1 MET'!H43)),$D$111))=ROUND('T1 MET'!H44,$D$111),"N/A")</f>
        <v>N/A</v>
      </c>
      <c r="H111" s="64" t="str">
        <f>IF('T1 MET'!I16&gt;0,IF(ISERROR(ROUND(('T1 MET'!I16-('T1 MET'!I39*'T1 MET'!I43))/(('T1 MET'!I39*'T1 MET'!I42)-('T1 MET'!I39*'T1 MET'!I43)),$D$111)),"N/A",ROUND(('T1 MET'!I16-('T1 MET'!I39*'T1 MET'!I43))/(('T1 MET'!I39*'T1 MET'!I42)-('T1 MET'!I39*'T1 MET'!I43)),$D$111))=ROUND('T1 MET'!I44,$D$111),"N/A")</f>
        <v>N/A</v>
      </c>
      <c r="I111" s="64" t="str">
        <f>IF('T1 MET'!J16&gt;0,IF(ISERROR(ROUND(('T1 MET'!J16-('T1 MET'!J39*'T1 MET'!J43))/(('T1 MET'!J39*'T1 MET'!J42)-('T1 MET'!J39*'T1 MET'!J43)),$D$111)),"N/A",ROUND(('T1 MET'!J16-('T1 MET'!J39*'T1 MET'!J43))/(('T1 MET'!J39*'T1 MET'!J42)-('T1 MET'!J39*'T1 MET'!J43)),$D$111))=ROUND('T1 MET'!J44,$D$111),"N/A")</f>
        <v>N/A</v>
      </c>
      <c r="J111" s="64" t="str">
        <f>IF('T1 MET'!K16&gt;0,IF(ISERROR(ROUND(('T1 MET'!K16-('T1 MET'!K39*'T1 MET'!K43))/(('T1 MET'!K39*'T1 MET'!K42)-('T1 MET'!K39*'T1 MET'!K43)),$D$111)),"N/A",ROUND(('T1 MET'!K16-('T1 MET'!K39*'T1 MET'!K43))/(('T1 MET'!K39*'T1 MET'!K42)-('T1 MET'!K39*'T1 MET'!K43)),$D$111))=ROUND('T1 MET'!K44,$D$111),"N/A")</f>
        <v>N/A</v>
      </c>
      <c r="K111" s="64" t="str">
        <f>IF('T1 MET'!L16&gt;0,IF(ISERROR(ROUND(('T1 MET'!L16-('T1 MET'!L39*'T1 MET'!L43))/(('T1 MET'!L39*'T1 MET'!L42)-('T1 MET'!L39*'T1 MET'!L43)),$D$111)),"N/A",ROUND(('T1 MET'!L16-('T1 MET'!L39*'T1 MET'!L43))/(('T1 MET'!L39*'T1 MET'!L42)-('T1 MET'!L39*'T1 MET'!L43)),$D$111))=ROUND('T1 MET'!L44,$D$111),"N/A")</f>
        <v>N/A</v>
      </c>
      <c r="L111" s="64" t="str">
        <f>IF('T1 MET'!M16&gt;0,IF(ISERROR(ROUND(('T1 MET'!M16-('T1 MET'!M39*'T1 MET'!M43))/(('T1 MET'!M39*'T1 MET'!M42)-('T1 MET'!M39*'T1 MET'!M43)),$D$111)),"N/A",ROUND(('T1 MET'!M16-('T1 MET'!M39*'T1 MET'!M43))/(('T1 MET'!M39*'T1 MET'!M42)-('T1 MET'!M39*'T1 MET'!M43)),$D$111))=ROUND('T1 MET'!M44,$D$111),"N/A")</f>
        <v>N/A</v>
      </c>
      <c r="M111" s="64" t="str">
        <f>IF('T1 MET'!N16&gt;0,IF(ISERROR(ROUND(('T1 MET'!N16-('T1 MET'!N39*'T1 MET'!N43))/(('T1 MET'!N39*'T1 MET'!N42)-('T1 MET'!N39*'T1 MET'!N43)),$D$111)),"N/A",ROUND(('T1 MET'!N16-('T1 MET'!N39*'T1 MET'!N43))/(('T1 MET'!N39*'T1 MET'!N42)-('T1 MET'!N39*'T1 MET'!N43)),$D$111))=ROUND('T1 MET'!N44,$D$111),"N/A")</f>
        <v>N/A</v>
      </c>
      <c r="N111" s="64" t="str">
        <f>IF('T1 MET'!O16&gt;0,IF(ISERROR(ROUND(('T1 MET'!O16-('T1 MET'!O39*'T1 MET'!O43))/(('T1 MET'!O39*'T1 MET'!O42)-('T1 MET'!O39*'T1 MET'!O43)),$D$111)),"N/A",ROUND(('T1 MET'!O16-('T1 MET'!O39*'T1 MET'!O43))/(('T1 MET'!O39*'T1 MET'!O42)-('T1 MET'!O39*'T1 MET'!O43)),$D$111))=ROUND('T1 MET'!O44,$D$111),"N/A")</f>
        <v>N/A</v>
      </c>
      <c r="O111" s="59"/>
      <c r="P111" s="44"/>
    </row>
    <row r="112" spans="1:17" s="88" customFormat="1" outlineLevel="1">
      <c r="A112" s="66"/>
      <c r="B112" s="67"/>
      <c r="C112" s="86" t="s">
        <v>141</v>
      </c>
      <c r="D112" s="71"/>
      <c r="E112" s="87" t="str">
        <f>IF(ISERROR(ROUND(('T1 MET'!F16-('T1 MET'!F39*'T1 MET'!F43))/(('T1 MET'!F39*'T1 MET'!F42)-('T1 MET'!F39*'T1 MET'!F43)),$D$111)),"N/A",ROUND(('T1 MET'!F16-('T1 MET'!F39*'T1 MET'!F43))/(('T1 MET'!F39*'T1 MET'!F42)-('T1 MET'!F39*'T1 MET'!F43)),$D$111))</f>
        <v>N/A</v>
      </c>
      <c r="F112" s="87" t="str">
        <f>IF(ISERROR(ROUND(('T1 MET'!G16-('T1 MET'!G39*'T1 MET'!G43))/(('T1 MET'!G39*'T1 MET'!G42)-('T1 MET'!G39*'T1 MET'!G43)),$D$111)),"N/A",ROUND(('T1 MET'!G16-('T1 MET'!G39*'T1 MET'!G43))/(('T1 MET'!G39*'T1 MET'!G42)-('T1 MET'!G39*'T1 MET'!G43)),$D$111))</f>
        <v>N/A</v>
      </c>
      <c r="G112" s="87" t="str">
        <f>IF(ISERROR(ROUND(('T1 MET'!H16-('T1 MET'!H39*'T1 MET'!H43))/(('T1 MET'!H39*'T1 MET'!H42)-('T1 MET'!H39*'T1 MET'!H43)),$D$111)),"N/A",ROUND(('T1 MET'!H16-('T1 MET'!H39*'T1 MET'!H43))/(('T1 MET'!H39*'T1 MET'!H42)-('T1 MET'!H39*'T1 MET'!H43)),$D$111))</f>
        <v>N/A</v>
      </c>
      <c r="H112" s="87" t="str">
        <f>IF(ISERROR(ROUND(('T1 MET'!I16-('T1 MET'!I39*'T1 MET'!I43))/(('T1 MET'!I39*'T1 MET'!I42)-('T1 MET'!I39*'T1 MET'!I43)),$D$111)),"N/A",ROUND(('T1 MET'!I16-('T1 MET'!I39*'T1 MET'!I43))/(('T1 MET'!I39*'T1 MET'!I42)-('T1 MET'!I39*'T1 MET'!I43)),$D$111))</f>
        <v>N/A</v>
      </c>
      <c r="I112" s="87" t="str">
        <f>IF(ISERROR(ROUND(('T1 MET'!J16-('T1 MET'!J39*'T1 MET'!J43))/(('T1 MET'!J39*'T1 MET'!J42)-('T1 MET'!J39*'T1 MET'!J43)),$D$111)),"N/A",ROUND(('T1 MET'!J16-('T1 MET'!J39*'T1 MET'!J43))/(('T1 MET'!J39*'T1 MET'!J42)-('T1 MET'!J39*'T1 MET'!J43)),$D$111))</f>
        <v>N/A</v>
      </c>
      <c r="J112" s="87" t="str">
        <f>IF(ISERROR(ROUND(('T1 MET'!K16-('T1 MET'!K39*'T1 MET'!K43))/(('T1 MET'!K39*'T1 MET'!K42)-('T1 MET'!K39*'T1 MET'!K43)),$D$111)),"N/A",ROUND(('T1 MET'!K16-('T1 MET'!K39*'T1 MET'!K43))/(('T1 MET'!K39*'T1 MET'!K42)-('T1 MET'!K39*'T1 MET'!K43)),$D$111))</f>
        <v>N/A</v>
      </c>
      <c r="K112" s="87" t="str">
        <f>IF(ISERROR(ROUND(('T1 MET'!L16-('T1 MET'!L39*'T1 MET'!L43))/(('T1 MET'!L39*'T1 MET'!L42)-('T1 MET'!L39*'T1 MET'!L43)),$D$111)),"N/A",ROUND(('T1 MET'!L16-('T1 MET'!L39*'T1 MET'!L43))/(('T1 MET'!L39*'T1 MET'!L42)-('T1 MET'!L39*'T1 MET'!L43)),$D$111))</f>
        <v>N/A</v>
      </c>
      <c r="L112" s="87" t="str">
        <f>IF(ISERROR(ROUND(('T1 MET'!M16-('T1 MET'!M39*'T1 MET'!M43))/(('T1 MET'!M39*'T1 MET'!M42)-('T1 MET'!M39*'T1 MET'!M43)),$D$111)),"N/A",ROUND(('T1 MET'!M16-('T1 MET'!M39*'T1 MET'!M43))/(('T1 MET'!M39*'T1 MET'!M42)-('T1 MET'!M39*'T1 MET'!M43)),$D$111))</f>
        <v>N/A</v>
      </c>
      <c r="M112" s="87" t="str">
        <f>IF(ISERROR(ROUND(('T1 MET'!N16-('T1 MET'!N39*'T1 MET'!N43))/(('T1 MET'!N39*'T1 MET'!N42)-('T1 MET'!N39*'T1 MET'!N43)),$D$111)),"N/A",ROUND(('T1 MET'!N16-('T1 MET'!N39*'T1 MET'!N43))/(('T1 MET'!N39*'T1 MET'!N42)-('T1 MET'!N39*'T1 MET'!N43)),$D$111))</f>
        <v>N/A</v>
      </c>
      <c r="N112" s="87" t="str">
        <f>IF(ISERROR(ROUND(('T1 MET'!O16-('T1 MET'!O39*'T1 MET'!O43))/(('T1 MET'!O39*'T1 MET'!O42)-('T1 MET'!O39*'T1 MET'!O43)),$D$111)),"N/A",ROUND(('T1 MET'!O16-('T1 MET'!O39*'T1 MET'!O43))/(('T1 MET'!O39*'T1 MET'!O42)-('T1 MET'!O39*'T1 MET'!O43)),$D$111))</f>
        <v>N/A</v>
      </c>
      <c r="O112" s="59"/>
      <c r="P112" s="44"/>
    </row>
    <row r="113" spans="1:16" s="88" customFormat="1" outlineLevel="1">
      <c r="A113" s="66"/>
      <c r="B113" s="67"/>
      <c r="C113" s="86" t="s">
        <v>123</v>
      </c>
      <c r="D113" s="71"/>
      <c r="E113" s="97" t="str">
        <f>IF('T1 MET'!F16&gt;0,ROUND('T1 MET'!F44,$D$111),"N/A")</f>
        <v>N/A</v>
      </c>
      <c r="F113" s="97" t="str">
        <f>IF('T1 MET'!G16&gt;0,ROUND('T1 MET'!G44,$D$111),"N/A")</f>
        <v>N/A</v>
      </c>
      <c r="G113" s="97" t="str">
        <f>IF('T1 MET'!H16&gt;0,ROUND('T1 MET'!H44,$D$111),"N/A")</f>
        <v>N/A</v>
      </c>
      <c r="H113" s="97" t="str">
        <f>IF('T1 MET'!I16&gt;0,ROUND('T1 MET'!I44,$D$111),"N/A")</f>
        <v>N/A</v>
      </c>
      <c r="I113" s="97" t="str">
        <f>IF('T1 MET'!J16&gt;0,ROUND('T1 MET'!J44,$D$111),"N/A")</f>
        <v>N/A</v>
      </c>
      <c r="J113" s="97" t="str">
        <f>IF('T1 MET'!K16&gt;0,ROUND('T1 MET'!K44,$D$111),"N/A")</f>
        <v>N/A</v>
      </c>
      <c r="K113" s="97" t="str">
        <f>IF('T1 MET'!L16&gt;0,ROUND('T1 MET'!L44,$D$111),"N/A")</f>
        <v>N/A</v>
      </c>
      <c r="L113" s="97" t="str">
        <f>IF('T1 MET'!M16&gt;0,ROUND('T1 MET'!M44,$D$111),"N/A")</f>
        <v>N/A</v>
      </c>
      <c r="M113" s="97" t="str">
        <f>IF('T1 MET'!N16&gt;0,ROUND('T1 MET'!N44,$D$111),"N/A")</f>
        <v>N/A</v>
      </c>
      <c r="N113" s="97" t="str">
        <f>IF('T1 MET'!O16&gt;0,ROUND('T1 MET'!O44,$D$111),"N/A")</f>
        <v>N/A</v>
      </c>
      <c r="O113" s="59"/>
      <c r="P113" s="44"/>
    </row>
    <row r="114" spans="1:16" s="88" customFormat="1">
      <c r="A114" s="75" t="s">
        <v>124</v>
      </c>
      <c r="B114" s="61" t="s">
        <v>125</v>
      </c>
      <c r="C114" s="62" t="s">
        <v>126</v>
      </c>
      <c r="D114" s="63">
        <v>3</v>
      </c>
      <c r="E114" s="64" t="b">
        <f>ROUND(SUM('T1 MET'!F36:F38),$D$114)=ROUND('T1 MET'!F39,$D$114)</f>
        <v>1</v>
      </c>
      <c r="F114" s="64" t="b">
        <f>ROUND(SUM('T1 MET'!G36:G38),$D$114)=ROUND('T1 MET'!G39,$D$114)</f>
        <v>1</v>
      </c>
      <c r="G114" s="64" t="b">
        <f>ROUND(SUM('T1 MET'!H36:H38),$D$114)=ROUND('T1 MET'!H39,$D$114)</f>
        <v>1</v>
      </c>
      <c r="H114" s="64" t="b">
        <f>ROUND(SUM('T1 MET'!I36:I38),$D$114)=ROUND('T1 MET'!I39,$D$114)</f>
        <v>1</v>
      </c>
      <c r="I114" s="64" t="b">
        <f>ROUND(SUM('T1 MET'!J36:J38),$D$114)=ROUND('T1 MET'!J39,$D$114)</f>
        <v>1</v>
      </c>
      <c r="J114" s="64" t="b">
        <f>ROUND(SUM('T1 MET'!K36:K38),$D$114)=ROUND('T1 MET'!K39,$D$114)</f>
        <v>1</v>
      </c>
      <c r="K114" s="64" t="b">
        <f>ROUND(SUM('T1 MET'!L36:L38),$D$114)=ROUND('T1 MET'!L39,$D$114)</f>
        <v>1</v>
      </c>
      <c r="L114" s="64" t="b">
        <f>ROUND(SUM('T1 MET'!M36:M38),$D$114)=ROUND('T1 MET'!M39,$D$114)</f>
        <v>1</v>
      </c>
      <c r="M114" s="64" t="b">
        <f>ROUND(SUM('T1 MET'!N36:N38),$D$114)=ROUND('T1 MET'!N39,$D$114)</f>
        <v>1</v>
      </c>
      <c r="N114" s="64" t="b">
        <f>ROUND(SUM('T1 MET'!O36:O38),$D$114)=ROUND('T1 MET'!O39,$D$114)</f>
        <v>1</v>
      </c>
      <c r="O114" s="59"/>
      <c r="P114" s="44"/>
    </row>
    <row r="115" spans="1:16" s="88" customFormat="1" outlineLevel="1">
      <c r="A115" s="77"/>
      <c r="B115" s="67"/>
      <c r="C115" s="68" t="s">
        <v>127</v>
      </c>
      <c r="D115" s="71"/>
      <c r="E115" s="775">
        <f>ROUND(SUM('T1 MET'!F36:F38),$D$114)</f>
        <v>0</v>
      </c>
      <c r="F115" s="775">
        <f>ROUND(SUM('T1 MET'!G36:G38),$D$114)</f>
        <v>0</v>
      </c>
      <c r="G115" s="775">
        <f>ROUND(SUM('T1 MET'!H36:H38),$D$114)</f>
        <v>0</v>
      </c>
      <c r="H115" s="775">
        <f>ROUND(SUM('T1 MET'!I36:I38),$D$114)</f>
        <v>0</v>
      </c>
      <c r="I115" s="775">
        <f>ROUND(SUM('T1 MET'!J36:J38),$D$114)</f>
        <v>0</v>
      </c>
      <c r="J115" s="775">
        <f>ROUND(SUM('T1 MET'!K36:K38),$D$114)</f>
        <v>0</v>
      </c>
      <c r="K115" s="775">
        <f>ROUND(SUM('T1 MET'!L36:L38),$D$114)</f>
        <v>0</v>
      </c>
      <c r="L115" s="775">
        <f>ROUND(SUM('T1 MET'!M36:M38),$D$114)</f>
        <v>0</v>
      </c>
      <c r="M115" s="775">
        <f>ROUND(SUM('T1 MET'!N36:N38),$D$114)</f>
        <v>0</v>
      </c>
      <c r="N115" s="775">
        <f>ROUND(SUM('T1 MET'!O36:O38),$D$114)</f>
        <v>0</v>
      </c>
      <c r="O115" s="59"/>
      <c r="P115" s="44"/>
    </row>
    <row r="116" spans="1:16" s="88" customFormat="1" outlineLevel="1">
      <c r="A116" s="77"/>
      <c r="B116" s="67"/>
      <c r="C116" s="68" t="s">
        <v>128</v>
      </c>
      <c r="D116" s="71"/>
      <c r="E116" s="775">
        <f>ROUND('T1 MET'!F39,$D$114)</f>
        <v>0</v>
      </c>
      <c r="F116" s="775">
        <f>ROUND('T1 MET'!G39,$D$114)</f>
        <v>0</v>
      </c>
      <c r="G116" s="775">
        <f>ROUND('T1 MET'!H39,$D$114)</f>
        <v>0</v>
      </c>
      <c r="H116" s="775">
        <f>ROUND('T1 MET'!I39,$D$114)</f>
        <v>0</v>
      </c>
      <c r="I116" s="775">
        <f>ROUND('T1 MET'!J39,$D$114)</f>
        <v>0</v>
      </c>
      <c r="J116" s="775">
        <f>ROUND('T1 MET'!K39,$D$114)</f>
        <v>0</v>
      </c>
      <c r="K116" s="775">
        <f>ROUND('T1 MET'!L39,$D$114)</f>
        <v>0</v>
      </c>
      <c r="L116" s="775">
        <f>ROUND('T1 MET'!M39,$D$114)</f>
        <v>0</v>
      </c>
      <c r="M116" s="775">
        <f>ROUND('T1 MET'!N39,$D$114)</f>
        <v>0</v>
      </c>
      <c r="N116" s="775">
        <f>ROUND('T1 MET'!O39,$D$114)</f>
        <v>0</v>
      </c>
      <c r="O116" s="59"/>
      <c r="P116" s="44"/>
    </row>
    <row r="117" spans="1:16" s="88" customFormat="1">
      <c r="A117" s="60" t="s">
        <v>129</v>
      </c>
      <c r="B117" s="61" t="s">
        <v>125</v>
      </c>
      <c r="C117" s="85" t="s">
        <v>130</v>
      </c>
      <c r="D117" s="63">
        <v>3</v>
      </c>
      <c r="E117" s="64" t="b">
        <f>IF(ROUND('T1 MET'!F39,$D$117)=0,ROUND('T1 MET'!F16,$D$117)=0,TRUE)</f>
        <v>1</v>
      </c>
      <c r="F117" s="64" t="b">
        <f>IF(ROUND('T1 MET'!G39,$D$117)=0,ROUND('T1 MET'!G16,$D$117)=0,TRUE)</f>
        <v>1</v>
      </c>
      <c r="G117" s="64" t="b">
        <f>IF(ROUND('T1 MET'!H39,$D$117)=0,ROUND('T1 MET'!H16,$D$117)=0,TRUE)</f>
        <v>1</v>
      </c>
      <c r="H117" s="64" t="b">
        <f>IF(ROUND('T1 MET'!I39,$D$117)=0,ROUND('T1 MET'!I16,$D$117)=0,TRUE)</f>
        <v>1</v>
      </c>
      <c r="I117" s="64" t="b">
        <f>IF(ROUND('T1 MET'!J39,$D$117)=0,ROUND('T1 MET'!J16,$D$117)=0,TRUE)</f>
        <v>1</v>
      </c>
      <c r="J117" s="64" t="b">
        <f>IF(ROUND('T1 MET'!K39,$D$117)=0,ROUND('T1 MET'!K16,$D$117)=0,TRUE)</f>
        <v>1</v>
      </c>
      <c r="K117" s="64" t="b">
        <f>IF(ROUND('T1 MET'!L39,$D$117)=0,ROUND('T1 MET'!L16,$D$117)=0,TRUE)</f>
        <v>1</v>
      </c>
      <c r="L117" s="64" t="b">
        <f>IF(ROUND('T1 MET'!M39,$D$117)=0,ROUND('T1 MET'!M16,$D$117)=0,TRUE)</f>
        <v>1</v>
      </c>
      <c r="M117" s="64" t="b">
        <f>IF(ROUND('T1 MET'!N39,$D$117)=0,ROUND('T1 MET'!N16,$D$117)=0,TRUE)</f>
        <v>1</v>
      </c>
      <c r="N117" s="64" t="b">
        <f>IF(ROUND('T1 MET'!O39,$D$117)=0,ROUND('T1 MET'!O16,$D$117)=0,TRUE)</f>
        <v>1</v>
      </c>
      <c r="O117" s="59"/>
      <c r="P117" s="44"/>
    </row>
    <row r="118" spans="1:16" s="88" customFormat="1" outlineLevel="1">
      <c r="A118" s="66"/>
      <c r="B118" s="67"/>
      <c r="C118" s="68" t="s">
        <v>128</v>
      </c>
      <c r="D118" s="71"/>
      <c r="E118" s="775">
        <f>ROUND('T1 MET'!F39,$D$117)</f>
        <v>0</v>
      </c>
      <c r="F118" s="775">
        <f>ROUND('T1 MET'!G39,$D$117)</f>
        <v>0</v>
      </c>
      <c r="G118" s="775">
        <f>ROUND('T1 MET'!H39,$D$117)</f>
        <v>0</v>
      </c>
      <c r="H118" s="775">
        <f>ROUND('T1 MET'!I39,$D$117)</f>
        <v>0</v>
      </c>
      <c r="I118" s="775">
        <f>ROUND('T1 MET'!J39,$D$117)</f>
        <v>0</v>
      </c>
      <c r="J118" s="775">
        <f>ROUND('T1 MET'!K39,$D$117)</f>
        <v>0</v>
      </c>
      <c r="K118" s="775">
        <f>ROUND('T1 MET'!L39,$D$117)</f>
        <v>0</v>
      </c>
      <c r="L118" s="775">
        <f>ROUND('T1 MET'!M39,$D$117)</f>
        <v>0</v>
      </c>
      <c r="M118" s="775">
        <f>ROUND('T1 MET'!N39,$D$117)</f>
        <v>0</v>
      </c>
      <c r="N118" s="775">
        <f>ROUND('T1 MET'!O39,$D$117)</f>
        <v>0</v>
      </c>
      <c r="O118" s="59"/>
      <c r="P118" s="44"/>
    </row>
    <row r="119" spans="1:16" s="88" customFormat="1" outlineLevel="1">
      <c r="A119" s="66"/>
      <c r="B119" s="67"/>
      <c r="C119" s="68" t="s">
        <v>131</v>
      </c>
      <c r="D119" s="71"/>
      <c r="E119" s="775">
        <f>ROUND('T1 MET'!F16,$D$117)</f>
        <v>0</v>
      </c>
      <c r="F119" s="775">
        <f>ROUND('T1 MET'!G16,$D$117)</f>
        <v>0</v>
      </c>
      <c r="G119" s="775">
        <f>ROUND('T1 MET'!H16,$D$117)</f>
        <v>0</v>
      </c>
      <c r="H119" s="775">
        <f>ROUND('T1 MET'!I16,$D$117)</f>
        <v>0</v>
      </c>
      <c r="I119" s="775">
        <f>ROUND('T1 MET'!J16,$D$117)</f>
        <v>0</v>
      </c>
      <c r="J119" s="775">
        <f>ROUND('T1 MET'!K16,$D$117)</f>
        <v>0</v>
      </c>
      <c r="K119" s="775">
        <f>ROUND('T1 MET'!L16,$D$117)</f>
        <v>0</v>
      </c>
      <c r="L119" s="775">
        <f>ROUND('T1 MET'!M16,$D$117)</f>
        <v>0</v>
      </c>
      <c r="M119" s="775">
        <f>ROUND('T1 MET'!N16,$D$117)</f>
        <v>0</v>
      </c>
      <c r="N119" s="775">
        <f>ROUND('T1 MET'!O16,$D$117)</f>
        <v>0</v>
      </c>
      <c r="O119" s="59"/>
      <c r="P119" s="44"/>
    </row>
    <row r="120" spans="1:16" s="74" customFormat="1" ht="18.5">
      <c r="A120" s="54" t="s">
        <v>71</v>
      </c>
      <c r="B120" s="55" t="s">
        <v>72</v>
      </c>
      <c r="C120" s="56" t="s">
        <v>454</v>
      </c>
      <c r="D120" s="72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59"/>
      <c r="P120" s="44"/>
    </row>
    <row r="121" spans="1:16" s="65" customFormat="1" ht="12" customHeight="1">
      <c r="A121" s="75" t="s">
        <v>78</v>
      </c>
      <c r="B121" s="61" t="s">
        <v>79</v>
      </c>
      <c r="C121" s="62" t="s">
        <v>132</v>
      </c>
      <c r="D121" s="63">
        <v>3</v>
      </c>
      <c r="E121" s="64" t="b">
        <f>ROUND('T1 NSA'!F18,$D$121)=ROUND(SUM('T1 NSA'!F14:F17)+'T1 NSA'!F12,$D$121)</f>
        <v>1</v>
      </c>
      <c r="F121" s="64" t="b">
        <f>ROUND('T1 NSA'!G18,$D$121)=ROUND(SUM('T1 NSA'!G14:G17)+'T1 NSA'!G12,$D$121)</f>
        <v>1</v>
      </c>
      <c r="G121" s="64" t="b">
        <f>ROUND('T1 NSA'!H18,$D$121)=ROUND(SUM('T1 NSA'!H14:H17)+'T1 NSA'!H12,$D$121)</f>
        <v>1</v>
      </c>
      <c r="H121" s="64" t="b">
        <f>ROUND('T1 NSA'!I18,$D$121)=ROUND(SUM('T1 NSA'!I14:I17)+'T1 NSA'!I12,$D$121)</f>
        <v>1</v>
      </c>
      <c r="I121" s="64" t="b">
        <f>ROUND('T1 NSA'!J18,$D$121)=ROUND(SUM('T1 NSA'!J14:J17)+'T1 NSA'!J12,$D$121)</f>
        <v>1</v>
      </c>
      <c r="J121" s="64" t="b">
        <f>ROUND('T1 NSA'!K18,$D$121)=ROUND(SUM('T1 NSA'!K14:K17)+'T1 NSA'!K12,$D$121)</f>
        <v>1</v>
      </c>
      <c r="K121" s="64" t="b">
        <f>ROUND('T1 NSA'!L18,$D$121)=ROUND(SUM('T1 NSA'!L14:L17)+'T1 NSA'!L12,$D$121)</f>
        <v>1</v>
      </c>
      <c r="L121" s="64" t="b">
        <f>ROUND('T1 NSA'!M18,$D$121)=ROUND(SUM('T1 NSA'!M14:M17)+'T1 NSA'!M12,$D$121)</f>
        <v>1</v>
      </c>
      <c r="M121" s="64" t="b">
        <f>ROUND('T1 NSA'!N18,$D$121)=ROUND(SUM('T1 NSA'!N14:N17)+'T1 NSA'!N12,$D$121)</f>
        <v>1</v>
      </c>
      <c r="N121" s="64" t="b">
        <f>ROUND('T1 NSA'!O18,$D$121)=ROUND(SUM('T1 NSA'!O14:O17)+'T1 NSA'!O12,$D$121)</f>
        <v>1</v>
      </c>
      <c r="O121" s="59"/>
      <c r="P121" s="44"/>
    </row>
    <row r="122" spans="1:16" s="70" customFormat="1" ht="12" customHeight="1" outlineLevel="1">
      <c r="A122" s="77"/>
      <c r="B122" s="67"/>
      <c r="C122" s="68" t="s">
        <v>81</v>
      </c>
      <c r="D122" s="71"/>
      <c r="E122" s="775">
        <f>ROUND('T1 NSA'!F18,$D$121)</f>
        <v>678</v>
      </c>
      <c r="F122" s="775">
        <f>ROUND('T1 NSA'!G18,$D$121)</f>
        <v>646</v>
      </c>
      <c r="G122" s="775">
        <f>ROUND('T1 NSA'!H18,$D$121)</f>
        <v>726</v>
      </c>
      <c r="H122" s="775">
        <f>ROUND('T1 NSA'!I18,$D$121)</f>
        <v>843</v>
      </c>
      <c r="I122" s="775">
        <f>ROUND('T1 NSA'!J18,$D$121)</f>
        <v>848</v>
      </c>
      <c r="J122" s="775">
        <f>ROUND('T1 NSA'!K18,$D$121)</f>
        <v>1108</v>
      </c>
      <c r="K122" s="775">
        <f>ROUND('T1 NSA'!L18,$D$121)</f>
        <v>1130</v>
      </c>
      <c r="L122" s="775">
        <f>ROUND('T1 NSA'!M18,$D$121)</f>
        <v>1154</v>
      </c>
      <c r="M122" s="775">
        <f>ROUND('T1 NSA'!N18,$D$121)</f>
        <v>1184</v>
      </c>
      <c r="N122" s="775">
        <f>ROUND('T1 NSA'!O18,$D$121)</f>
        <v>1236</v>
      </c>
      <c r="O122" s="59"/>
      <c r="P122" s="44"/>
    </row>
    <row r="123" spans="1:16" s="70" customFormat="1" ht="12" customHeight="1" outlineLevel="1">
      <c r="A123" s="77"/>
      <c r="B123" s="67"/>
      <c r="C123" s="68" t="s">
        <v>82</v>
      </c>
      <c r="D123" s="71"/>
      <c r="E123" s="775">
        <f>ROUND(SUM('T1 NSA'!F14:F17)+'T1 NSA'!F12,$D$121)</f>
        <v>678</v>
      </c>
      <c r="F123" s="775">
        <f>ROUND(SUM('T1 NSA'!G14:G17)+'T1 NSA'!G12,$D$121)</f>
        <v>646</v>
      </c>
      <c r="G123" s="775">
        <f>ROUND(SUM('T1 NSA'!H14:H17)+'T1 NSA'!H12,$D$121)</f>
        <v>726</v>
      </c>
      <c r="H123" s="775">
        <f>ROUND(SUM('T1 NSA'!I14:I17)+'T1 NSA'!I12,$D$121)</f>
        <v>843</v>
      </c>
      <c r="I123" s="775">
        <f>ROUND(SUM('T1 NSA'!J14:J17)+'T1 NSA'!J12,$D$121)</f>
        <v>848</v>
      </c>
      <c r="J123" s="775">
        <f>ROUND(SUM('T1 NSA'!K14:K17)+'T1 NSA'!K12,$D$121)</f>
        <v>1108</v>
      </c>
      <c r="K123" s="775">
        <f>ROUND(SUM('T1 NSA'!L14:L17)+'T1 NSA'!L12,$D$121)</f>
        <v>1130</v>
      </c>
      <c r="L123" s="775">
        <f>ROUND(SUM('T1 NSA'!M14:M17)+'T1 NSA'!M12,$D$121)</f>
        <v>1154</v>
      </c>
      <c r="M123" s="775">
        <f>ROUND(SUM('T1 NSA'!N14:N17)+'T1 NSA'!N12,$D$121)</f>
        <v>1184</v>
      </c>
      <c r="N123" s="775">
        <f>ROUND(SUM('T1 NSA'!O14:O17)+'T1 NSA'!O12,$D$121)</f>
        <v>1236</v>
      </c>
      <c r="O123" s="59"/>
      <c r="P123" s="44"/>
    </row>
    <row r="124" spans="1:16" s="65" customFormat="1" ht="12" customHeight="1">
      <c r="A124" s="75" t="s">
        <v>83</v>
      </c>
      <c r="B124" s="61" t="s">
        <v>84</v>
      </c>
      <c r="C124" s="62" t="s">
        <v>85</v>
      </c>
      <c r="D124" s="63">
        <v>3</v>
      </c>
      <c r="E124" s="64" t="b">
        <f>ROUND('T1 NSA'!F31,$D$124)=ROUND(SUM('T1 NSA'!F22:F30),$D$124)</f>
        <v>1</v>
      </c>
      <c r="F124" s="64" t="b">
        <f>ROUND('T1 NSA'!G31,$D$124)=ROUND(SUM('T1 NSA'!G22:G30),$D$124)</f>
        <v>1</v>
      </c>
      <c r="G124" s="64" t="b">
        <f>ROUND('T1 NSA'!H31,$D$124)=ROUND(SUM('T1 NSA'!H22:H30),$D$124)</f>
        <v>1</v>
      </c>
      <c r="H124" s="64" t="b">
        <f>ROUND('T1 NSA'!I31,$D$124)=ROUND(SUM('T1 NSA'!I22:I30),$D$124)</f>
        <v>1</v>
      </c>
      <c r="I124" s="64" t="b">
        <f>ROUND('T1 NSA'!J31,$D$124)=ROUND(SUM('T1 NSA'!J22:J30),$D$124)</f>
        <v>1</v>
      </c>
      <c r="J124" s="64" t="b">
        <f>ROUND('T1 NSA'!K31,$D$124)=ROUND(SUM('T1 NSA'!K22:K30),$D$124)</f>
        <v>1</v>
      </c>
      <c r="K124" s="64" t="b">
        <f>ROUND('T1 NSA'!L31,$D$124)=ROUND(SUM('T1 NSA'!L22:L30),$D$124)</f>
        <v>1</v>
      </c>
      <c r="L124" s="64" t="b">
        <f>ROUND('T1 NSA'!M31,$D$124)=ROUND(SUM('T1 NSA'!M22:M30),$D$124)</f>
        <v>1</v>
      </c>
      <c r="M124" s="64" t="b">
        <f>ROUND('T1 NSA'!N31,$D$124)=ROUND(SUM('T1 NSA'!N22:N30),$D$124)</f>
        <v>1</v>
      </c>
      <c r="N124" s="64" t="b">
        <f>ROUND('T1 NSA'!O31,$D$124)=ROUND(SUM('T1 NSA'!O22:O30),$D$124)</f>
        <v>1</v>
      </c>
      <c r="O124" s="59"/>
      <c r="P124" s="44"/>
    </row>
    <row r="125" spans="1:16" s="70" customFormat="1" ht="12" customHeight="1" outlineLevel="1">
      <c r="A125" s="77"/>
      <c r="B125" s="67"/>
      <c r="C125" s="68" t="s">
        <v>86</v>
      </c>
      <c r="D125" s="71"/>
      <c r="E125" s="775">
        <f>ROUND('T1 NSA'!F31,$D$124)</f>
        <v>678</v>
      </c>
      <c r="F125" s="775">
        <f>ROUND('T1 NSA'!G31,$D$124)</f>
        <v>646</v>
      </c>
      <c r="G125" s="775">
        <f>ROUND('T1 NSA'!H31,$D$124)</f>
        <v>726</v>
      </c>
      <c r="H125" s="775">
        <f>ROUND('T1 NSA'!I31,$D$124)</f>
        <v>843</v>
      </c>
      <c r="I125" s="775">
        <f>ROUND('T1 NSA'!J31,$D$124)</f>
        <v>848</v>
      </c>
      <c r="J125" s="775">
        <f>ROUND('T1 NSA'!K31,$D$124)</f>
        <v>1108</v>
      </c>
      <c r="K125" s="775">
        <f>ROUND('T1 NSA'!L31,$D$124)</f>
        <v>1130</v>
      </c>
      <c r="L125" s="775">
        <f>ROUND('T1 NSA'!M31,$D$124)</f>
        <v>1154</v>
      </c>
      <c r="M125" s="775">
        <f>ROUND('T1 NSA'!N31,$D$124)</f>
        <v>1184</v>
      </c>
      <c r="N125" s="775">
        <f>ROUND('T1 NSA'!O31,$D$124)</f>
        <v>1236</v>
      </c>
      <c r="O125" s="59"/>
      <c r="P125" s="44"/>
    </row>
    <row r="126" spans="1:16" s="70" customFormat="1" ht="12" customHeight="1" outlineLevel="1">
      <c r="A126" s="77"/>
      <c r="B126" s="67"/>
      <c r="C126" s="68" t="s">
        <v>87</v>
      </c>
      <c r="D126" s="71"/>
      <c r="E126" s="775">
        <f>ROUND(SUM('T1 NSA'!F22:F30),$D$124)</f>
        <v>678</v>
      </c>
      <c r="F126" s="775">
        <f>ROUND(SUM('T1 NSA'!G22:G30),$D$124)</f>
        <v>646</v>
      </c>
      <c r="G126" s="775">
        <f>ROUND(SUM('T1 NSA'!H22:H30),$D$124)</f>
        <v>726</v>
      </c>
      <c r="H126" s="775">
        <f>ROUND(SUM('T1 NSA'!I22:I30),$D$124)</f>
        <v>843</v>
      </c>
      <c r="I126" s="775">
        <f>ROUND(SUM('T1 NSA'!J22:J30),$D$124)</f>
        <v>848</v>
      </c>
      <c r="J126" s="775">
        <f>ROUND(SUM('T1 NSA'!K22:K30),$D$124)</f>
        <v>1108</v>
      </c>
      <c r="K126" s="775">
        <f>ROUND(SUM('T1 NSA'!L22:L30),$D$124)</f>
        <v>1130</v>
      </c>
      <c r="L126" s="775">
        <f>ROUND(SUM('T1 NSA'!M22:M30),$D$124)</f>
        <v>1154</v>
      </c>
      <c r="M126" s="775">
        <f>ROUND(SUM('T1 NSA'!N22:N30),$D$124)</f>
        <v>1184</v>
      </c>
      <c r="N126" s="775">
        <f>ROUND(SUM('T1 NSA'!O22:O30),$D$124)</f>
        <v>1236</v>
      </c>
      <c r="O126" s="59"/>
      <c r="P126" s="44"/>
    </row>
    <row r="127" spans="1:16" s="65" customFormat="1" ht="12" customHeight="1">
      <c r="A127" s="75" t="s">
        <v>88</v>
      </c>
      <c r="B127" s="61" t="s">
        <v>84</v>
      </c>
      <c r="C127" s="62" t="s">
        <v>89</v>
      </c>
      <c r="D127" s="63">
        <v>3</v>
      </c>
      <c r="E127" s="64" t="b">
        <f>ROUND('T1 NSA'!F18,$D$127)=ROUND('T1 NSA'!F31,$D$127)</f>
        <v>1</v>
      </c>
      <c r="F127" s="64" t="b">
        <f>ROUND('T1 NSA'!G18,$D$127)=ROUND('T1 NSA'!G31,$D$127)</f>
        <v>1</v>
      </c>
      <c r="G127" s="64" t="b">
        <f>ROUND('T1 NSA'!H18,$D$127)=ROUND('T1 NSA'!H31,$D$127)</f>
        <v>1</v>
      </c>
      <c r="H127" s="64" t="b">
        <f>ROUND('T1 NSA'!I18,$D$127)=ROUND('T1 NSA'!I31,$D$127)</f>
        <v>1</v>
      </c>
      <c r="I127" s="64" t="b">
        <f>ROUND('T1 NSA'!J18,$D$127)=ROUND('T1 NSA'!J31,$D$127)</f>
        <v>1</v>
      </c>
      <c r="J127" s="64" t="b">
        <f>ROUND('T1 NSA'!K18,$D$127)=ROUND('T1 NSA'!K31,$D$127)</f>
        <v>1</v>
      </c>
      <c r="K127" s="64" t="b">
        <f>ROUND('T1 NSA'!L18,$D$127)=ROUND('T1 NSA'!L31,$D$127)</f>
        <v>1</v>
      </c>
      <c r="L127" s="64" t="b">
        <f>ROUND('T1 NSA'!M18,$D$127)=ROUND('T1 NSA'!M31,$D$127)</f>
        <v>1</v>
      </c>
      <c r="M127" s="64" t="b">
        <f>ROUND('T1 NSA'!N18,$D$127)=ROUND('T1 NSA'!N31,$D$127)</f>
        <v>1</v>
      </c>
      <c r="N127" s="64" t="b">
        <f>ROUND('T1 NSA'!O18,$D$127)=ROUND('T1 NSA'!O31,$D$127)</f>
        <v>1</v>
      </c>
      <c r="O127" s="59"/>
      <c r="P127" s="44"/>
    </row>
    <row r="128" spans="1:16" s="70" customFormat="1" ht="12" customHeight="1" outlineLevel="1">
      <c r="A128" s="77"/>
      <c r="B128" s="67"/>
      <c r="C128" s="68" t="s">
        <v>81</v>
      </c>
      <c r="D128" s="71"/>
      <c r="E128" s="775">
        <f>ROUND('T1 NSA'!F18,$D$127)</f>
        <v>678</v>
      </c>
      <c r="F128" s="775">
        <f>ROUND('T1 NSA'!G18,$D$127)</f>
        <v>646</v>
      </c>
      <c r="G128" s="775">
        <f>ROUND('T1 NSA'!H18,$D$127)</f>
        <v>726</v>
      </c>
      <c r="H128" s="775">
        <f>ROUND('T1 NSA'!I18,$D$127)</f>
        <v>843</v>
      </c>
      <c r="I128" s="775">
        <f>ROUND('T1 NSA'!J18,$D$127)</f>
        <v>848</v>
      </c>
      <c r="J128" s="775">
        <f>ROUND('T1 NSA'!K18,$D$127)</f>
        <v>1108</v>
      </c>
      <c r="K128" s="775">
        <f>ROUND('T1 NSA'!L18,$D$127)</f>
        <v>1130</v>
      </c>
      <c r="L128" s="775">
        <f>ROUND('T1 NSA'!M18,$D$127)</f>
        <v>1154</v>
      </c>
      <c r="M128" s="775">
        <f>ROUND('T1 NSA'!N18,$D$127)</f>
        <v>1184</v>
      </c>
      <c r="N128" s="775">
        <f>ROUND('T1 NSA'!O18,$D$127)</f>
        <v>1236</v>
      </c>
      <c r="O128" s="59"/>
      <c r="P128" s="44"/>
    </row>
    <row r="129" spans="1:16" s="70" customFormat="1" ht="12" customHeight="1" outlineLevel="1">
      <c r="A129" s="77"/>
      <c r="B129" s="67"/>
      <c r="C129" s="68" t="s">
        <v>86</v>
      </c>
      <c r="D129" s="71"/>
      <c r="E129" s="775">
        <f>ROUND('T1 NSA'!F31,$D$127)</f>
        <v>678</v>
      </c>
      <c r="F129" s="775">
        <f>ROUND('T1 NSA'!G31,$D$127)</f>
        <v>646</v>
      </c>
      <c r="G129" s="775">
        <f>ROUND('T1 NSA'!H31,$D$127)</f>
        <v>726</v>
      </c>
      <c r="H129" s="775">
        <f>ROUND('T1 NSA'!I31,$D$127)</f>
        <v>843</v>
      </c>
      <c r="I129" s="775">
        <f>ROUND('T1 NSA'!J31,$D$127)</f>
        <v>848</v>
      </c>
      <c r="J129" s="775">
        <f>ROUND('T1 NSA'!K31,$D$127)</f>
        <v>1108</v>
      </c>
      <c r="K129" s="775">
        <f>ROUND('T1 NSA'!L31,$D$127)</f>
        <v>1130</v>
      </c>
      <c r="L129" s="775">
        <f>ROUND('T1 NSA'!M31,$D$127)</f>
        <v>1154</v>
      </c>
      <c r="M129" s="775">
        <f>ROUND('T1 NSA'!N31,$D$127)</f>
        <v>1184</v>
      </c>
      <c r="N129" s="775">
        <f>ROUND('T1 NSA'!O31,$D$127)</f>
        <v>1236</v>
      </c>
      <c r="O129" s="59"/>
      <c r="P129" s="44"/>
    </row>
    <row r="130" spans="1:16" s="65" customFormat="1" ht="14.5" customHeight="1">
      <c r="A130" s="75" t="s">
        <v>144</v>
      </c>
      <c r="B130" s="61" t="s">
        <v>94</v>
      </c>
      <c r="C130" s="62" t="s">
        <v>138</v>
      </c>
      <c r="D130" s="63">
        <v>3</v>
      </c>
      <c r="E130" s="64" t="b">
        <f>ROUND('T1 NSA'!F61,$D$130)=ROUND('T1 NSA'!F66,$D$130)</f>
        <v>1</v>
      </c>
      <c r="F130" s="64" t="b">
        <f>ROUND('T1 NSA'!G61,$D$130)=ROUND('T1 NSA'!G66,$D$130)</f>
        <v>1</v>
      </c>
      <c r="G130" s="64" t="b">
        <f>ROUND('T1 NSA'!H61,$D$130)=ROUND('T1 NSA'!H66,$D$130)</f>
        <v>1</v>
      </c>
      <c r="H130" s="64" t="b">
        <f>ROUND('T1 NSA'!I61,$D$130)=ROUND('T1 NSA'!I66,$D$130)</f>
        <v>1</v>
      </c>
      <c r="I130" s="64" t="b">
        <f>ROUND('T1 NSA'!J61,$D$130)=ROUND('T1 NSA'!J66,$D$130)</f>
        <v>1</v>
      </c>
      <c r="J130" s="64" t="b">
        <f>ROUND('T1 NSA'!K61,$D$130)=ROUND('T1 NSA'!K66,$D$130)</f>
        <v>1</v>
      </c>
      <c r="K130" s="64" t="b">
        <f>ROUND('T1 NSA'!L61,$D$130)=ROUND('T1 NSA'!L66,$D$130)</f>
        <v>1</v>
      </c>
      <c r="L130" s="64" t="b">
        <f>ROUND('T1 NSA'!M61,$D$130)=ROUND('T1 NSA'!M66,$D$130)</f>
        <v>1</v>
      </c>
      <c r="M130" s="64" t="b">
        <f>ROUND('T1 NSA'!N61,$D$130)=ROUND('T1 NSA'!N66,$D$130)</f>
        <v>1</v>
      </c>
      <c r="N130" s="64" t="b">
        <f>ROUND('T1 NSA'!O61,$D$130)=ROUND('T1 NSA'!O66,$D$130)</f>
        <v>1</v>
      </c>
      <c r="O130" s="59"/>
      <c r="P130" s="44"/>
    </row>
    <row r="131" spans="1:16" s="70" customFormat="1" ht="17.5" customHeight="1" outlineLevel="1">
      <c r="A131" s="77"/>
      <c r="B131" s="67"/>
      <c r="C131" s="68" t="s">
        <v>95</v>
      </c>
      <c r="D131" s="71"/>
      <c r="E131" s="775">
        <f>ROUND('T1 NSA'!F61,$D$130)</f>
        <v>678</v>
      </c>
      <c r="F131" s="775">
        <f>ROUND('T1 NSA'!G61,$D$130)</f>
        <v>646</v>
      </c>
      <c r="G131" s="775">
        <f>ROUND('T1 NSA'!H61,$D$130)</f>
        <v>726</v>
      </c>
      <c r="H131" s="775">
        <f>ROUND('T1 NSA'!I61,$D$130)</f>
        <v>843</v>
      </c>
      <c r="I131" s="775">
        <f>ROUND('T1 NSA'!J61,$D$130)</f>
        <v>848</v>
      </c>
      <c r="J131" s="775">
        <f>ROUND('T1 NSA'!K61,$D$130)</f>
        <v>1108</v>
      </c>
      <c r="K131" s="775">
        <f>ROUND('T1 NSA'!L61,$D$130)</f>
        <v>1130</v>
      </c>
      <c r="L131" s="775">
        <f>ROUND('T1 NSA'!M61,$D$130)</f>
        <v>1154</v>
      </c>
      <c r="M131" s="775">
        <f>ROUND('T1 NSA'!N61,$D$130)</f>
        <v>1184</v>
      </c>
      <c r="N131" s="775">
        <f>ROUND('T1 NSA'!O61,$D$130)</f>
        <v>1236</v>
      </c>
      <c r="O131" s="59"/>
      <c r="P131" s="44"/>
    </row>
    <row r="132" spans="1:16" s="70" customFormat="1" ht="12" customHeight="1" outlineLevel="1">
      <c r="A132" s="77"/>
      <c r="B132" s="67"/>
      <c r="C132" s="68" t="s">
        <v>96</v>
      </c>
      <c r="D132" s="71"/>
      <c r="E132" s="775">
        <f>ROUND('T1 NSA'!F66,$D$130)</f>
        <v>678</v>
      </c>
      <c r="F132" s="775">
        <f>ROUND('T1 NSA'!G66,$D$130)</f>
        <v>646</v>
      </c>
      <c r="G132" s="775">
        <f>ROUND('T1 NSA'!H66,$D$130)</f>
        <v>726</v>
      </c>
      <c r="H132" s="775">
        <f>ROUND('T1 NSA'!I66,$D$130)</f>
        <v>843</v>
      </c>
      <c r="I132" s="775">
        <f>ROUND('T1 NSA'!J66,$D$130)</f>
        <v>848</v>
      </c>
      <c r="J132" s="775">
        <f>ROUND('T1 NSA'!K66,$D$130)</f>
        <v>1108</v>
      </c>
      <c r="K132" s="775">
        <f>ROUND('T1 NSA'!L66,$D$130)</f>
        <v>1130</v>
      </c>
      <c r="L132" s="775">
        <f>ROUND('T1 NSA'!M66,$D$130)</f>
        <v>1154</v>
      </c>
      <c r="M132" s="775">
        <f>ROUND('T1 NSA'!N66,$D$130)</f>
        <v>1184</v>
      </c>
      <c r="N132" s="775">
        <f>ROUND('T1 NSA'!O66,$D$130)</f>
        <v>1236</v>
      </c>
      <c r="O132" s="59"/>
      <c r="P132" s="44"/>
    </row>
    <row r="133" spans="1:16" s="65" customFormat="1">
      <c r="A133" s="75" t="s">
        <v>106</v>
      </c>
      <c r="B133" s="61" t="s">
        <v>107</v>
      </c>
      <c r="C133" s="62" t="s">
        <v>108</v>
      </c>
      <c r="D133" s="71"/>
      <c r="E133" s="64" t="b">
        <f>'T1 NSA'!F68='T1'!F68</f>
        <v>1</v>
      </c>
      <c r="F133" s="64" t="b">
        <f>'T1 NSA'!G68='T1'!G68</f>
        <v>1</v>
      </c>
      <c r="G133" s="64" t="b">
        <f>'T1 NSA'!H68='T1'!H68</f>
        <v>1</v>
      </c>
      <c r="H133" s="64" t="b">
        <f>'T1 NSA'!I68='T1'!I68</f>
        <v>1</v>
      </c>
      <c r="I133" s="64" t="b">
        <f>'T1 NSA'!J68='T1'!J68</f>
        <v>1</v>
      </c>
      <c r="J133" s="64" t="b">
        <f>'T1 NSA'!K68='T1'!K68</f>
        <v>1</v>
      </c>
      <c r="K133" s="64" t="b">
        <f>'T1 NSA'!L68='T1'!L68</f>
        <v>1</v>
      </c>
      <c r="L133" s="64" t="b">
        <f>'T1 NSA'!M68='T1'!M68</f>
        <v>1</v>
      </c>
      <c r="M133" s="64" t="b">
        <f>'T1 NSA'!N68='T1'!N68</f>
        <v>1</v>
      </c>
      <c r="N133" s="64" t="b">
        <f>'T1 NSA'!O68='T1'!O68</f>
        <v>1</v>
      </c>
      <c r="O133" s="59"/>
      <c r="P133" s="44"/>
    </row>
    <row r="134" spans="1:16" s="70" customFormat="1" outlineLevel="1">
      <c r="A134" s="77"/>
      <c r="B134" s="67"/>
      <c r="C134" s="68" t="s">
        <v>133</v>
      </c>
      <c r="D134" s="71"/>
      <c r="E134" s="775">
        <f>'T1 NSA'!F68</f>
        <v>149.863</v>
      </c>
      <c r="F134" s="775">
        <f>'T1 NSA'!G68</f>
        <v>163.30528635600001</v>
      </c>
      <c r="G134" s="775">
        <f>'T1 NSA'!H68</f>
        <v>171.66498065517399</v>
      </c>
      <c r="H134" s="775">
        <f>'T1 NSA'!I68</f>
        <v>182.71100000000001</v>
      </c>
      <c r="I134" s="775">
        <f>'T1 NSA'!J68</f>
        <v>187.7</v>
      </c>
      <c r="J134" s="775">
        <f>'T1 NSA'!K68</f>
        <v>189.6</v>
      </c>
      <c r="K134" s="775">
        <f>'T1 NSA'!L68</f>
        <v>195.6</v>
      </c>
      <c r="L134" s="775">
        <f>'T1 NSA'!M68</f>
        <v>198.8</v>
      </c>
      <c r="M134" s="775">
        <f>'T1 NSA'!N68</f>
        <v>202.9</v>
      </c>
      <c r="N134" s="775">
        <f>'T1 NSA'!O68</f>
        <v>206.7</v>
      </c>
      <c r="O134" s="59"/>
      <c r="P134" s="44"/>
    </row>
    <row r="135" spans="1:16" s="70" customFormat="1" outlineLevel="1">
      <c r="A135" s="77"/>
      <c r="B135" s="67"/>
      <c r="C135" s="68" t="s">
        <v>109</v>
      </c>
      <c r="D135" s="71"/>
      <c r="E135" s="775">
        <f>'T1'!F68</f>
        <v>149.863</v>
      </c>
      <c r="F135" s="775">
        <f>'T1'!G68</f>
        <v>163.30528635600001</v>
      </c>
      <c r="G135" s="775">
        <f>'T1'!H68</f>
        <v>171.66498065517399</v>
      </c>
      <c r="H135" s="775">
        <f>'T1'!I68</f>
        <v>182.71100000000001</v>
      </c>
      <c r="I135" s="775">
        <f>'T1'!J68</f>
        <v>187.7</v>
      </c>
      <c r="J135" s="775">
        <f>'T1'!K68</f>
        <v>189.6</v>
      </c>
      <c r="K135" s="775">
        <f>'T1'!L68</f>
        <v>195.6</v>
      </c>
      <c r="L135" s="775">
        <f>'T1'!M68</f>
        <v>198.8</v>
      </c>
      <c r="M135" s="775">
        <f>'T1'!N68</f>
        <v>202.9</v>
      </c>
      <c r="N135" s="775">
        <f>'T1'!O68</f>
        <v>206.7</v>
      </c>
      <c r="O135" s="59"/>
      <c r="P135" s="44"/>
    </row>
    <row r="136" spans="1:16" s="65" customFormat="1" ht="12" customHeight="1">
      <c r="A136" s="75" t="s">
        <v>97</v>
      </c>
      <c r="B136" s="61" t="s">
        <v>98</v>
      </c>
      <c r="C136" s="62" t="s">
        <v>139</v>
      </c>
      <c r="D136" s="63">
        <v>2</v>
      </c>
      <c r="E136" s="64" t="b">
        <f>ROUND(('T1 NSA'!F66/'T1 NSA'!F68),$D$136)=ROUND('T1 NSA'!F70,$D$136)</f>
        <v>1</v>
      </c>
      <c r="F136" s="64" t="b">
        <f>ROUND(('T1 NSA'!G66/'T1 NSA'!G68),$D$136)=ROUND('T1 NSA'!G70,$D$136)</f>
        <v>1</v>
      </c>
      <c r="G136" s="64" t="b">
        <f>ROUND(('T1 NSA'!H66/'T1 NSA'!H68),$D$136)=ROUND('T1 NSA'!H70,$D$136)</f>
        <v>1</v>
      </c>
      <c r="H136" s="64" t="b">
        <f>ROUND(('T1 NSA'!I66/'T1 NSA'!I68),$D$136)=ROUND('T1 NSA'!I70,$D$136)</f>
        <v>1</v>
      </c>
      <c r="I136" s="64" t="b">
        <f>ROUND(('T1 NSA'!J66/'T1 NSA'!J68),$D$136)=ROUND('T1 NSA'!J70,$D$136)</f>
        <v>1</v>
      </c>
      <c r="J136" s="64" t="b">
        <f>ROUND(('T1 NSA'!K66/'T1 NSA'!K68),$D$136)=ROUND('T1 NSA'!K70,$D$136)</f>
        <v>1</v>
      </c>
      <c r="K136" s="64" t="b">
        <f>ROUND(('T1 NSA'!L66/'T1 NSA'!L68),$D$136)=ROUND('T1 NSA'!L70,$D$136)</f>
        <v>1</v>
      </c>
      <c r="L136" s="64" t="b">
        <f>ROUND(('T1 NSA'!M66/'T1 NSA'!M68),$D$136)=ROUND('T1 NSA'!M70,$D$136)</f>
        <v>1</v>
      </c>
      <c r="M136" s="64" t="b">
        <f>ROUND(('T1 NSA'!N66/'T1 NSA'!N68),$D$136)=ROUND('T1 NSA'!N70,$D$136)</f>
        <v>1</v>
      </c>
      <c r="N136" s="64" t="b">
        <f>ROUND(('T1 NSA'!O66/'T1 NSA'!O68),$D$136)=ROUND('T1 NSA'!O70,$D$136)</f>
        <v>1</v>
      </c>
      <c r="O136" s="59"/>
      <c r="P136" s="44"/>
    </row>
    <row r="137" spans="1:16" s="70" customFormat="1" ht="12" customHeight="1" outlineLevel="1">
      <c r="A137" s="77"/>
      <c r="B137" s="67"/>
      <c r="C137" s="68" t="s">
        <v>99</v>
      </c>
      <c r="D137" s="71"/>
      <c r="E137" s="774">
        <f>ROUND(('T1 NSA'!F66/'T1 NSA'!F68),$D$136)</f>
        <v>4.5199999999999996</v>
      </c>
      <c r="F137" s="774">
        <f>ROUND(('T1 NSA'!G66/'T1 NSA'!G68),$D$136)</f>
        <v>3.96</v>
      </c>
      <c r="G137" s="774">
        <f>ROUND(('T1 NSA'!H66/'T1 NSA'!H68),$D$136)</f>
        <v>4.2300000000000004</v>
      </c>
      <c r="H137" s="774">
        <f>ROUND(('T1 NSA'!I66/'T1 NSA'!I68),$D$136)</f>
        <v>4.6100000000000003</v>
      </c>
      <c r="I137" s="774">
        <f>ROUND(('T1 NSA'!J66/'T1 NSA'!J68),$D$136)</f>
        <v>4.5199999999999996</v>
      </c>
      <c r="J137" s="774">
        <f>ROUND(('T1 NSA'!K66/'T1 NSA'!K68),$D$136)</f>
        <v>5.84</v>
      </c>
      <c r="K137" s="774">
        <f>ROUND(('T1 NSA'!L66/'T1 NSA'!L68),$D$136)</f>
        <v>5.78</v>
      </c>
      <c r="L137" s="774">
        <f>ROUND(('T1 NSA'!M66/'T1 NSA'!M68),$D$136)</f>
        <v>5.8</v>
      </c>
      <c r="M137" s="774">
        <f>ROUND(('T1 NSA'!N66/'T1 NSA'!N68),$D$136)</f>
        <v>5.84</v>
      </c>
      <c r="N137" s="774">
        <f>ROUND(('T1 NSA'!O66/'T1 NSA'!O68),$D$136)</f>
        <v>5.98</v>
      </c>
      <c r="O137" s="59"/>
      <c r="P137" s="44"/>
    </row>
    <row r="138" spans="1:16" s="70" customFormat="1" ht="12" customHeight="1" outlineLevel="1">
      <c r="A138" s="77"/>
      <c r="B138" s="67"/>
      <c r="C138" s="68" t="s">
        <v>100</v>
      </c>
      <c r="D138" s="71"/>
      <c r="E138" s="774">
        <f>ROUND('T1 NSA'!F70,$D$136)</f>
        <v>4.5199999999999996</v>
      </c>
      <c r="F138" s="774">
        <f>ROUND('T1 NSA'!G70,$D$136)</f>
        <v>3.96</v>
      </c>
      <c r="G138" s="774">
        <f>ROUND('T1 NSA'!H70,$D$136)</f>
        <v>4.2300000000000004</v>
      </c>
      <c r="H138" s="774">
        <f>ROUND('T1 NSA'!I70,$D$136)</f>
        <v>4.6100000000000003</v>
      </c>
      <c r="I138" s="774">
        <f>ROUND('T1 NSA'!J70,$D$136)</f>
        <v>4.5199999999999996</v>
      </c>
      <c r="J138" s="774">
        <f>ROUND('T1 NSA'!K70,$D$136)</f>
        <v>5.84</v>
      </c>
      <c r="K138" s="774">
        <f>ROUND('T1 NSA'!L70,$D$136)</f>
        <v>5.78</v>
      </c>
      <c r="L138" s="774">
        <f>ROUND('T1 NSA'!M70,$D$136)</f>
        <v>5.8</v>
      </c>
      <c r="M138" s="774">
        <f>ROUND('T1 NSA'!N70,$D$136)</f>
        <v>5.84</v>
      </c>
      <c r="N138" s="774">
        <f>ROUND('T1 NSA'!O70,$D$136)</f>
        <v>5.98</v>
      </c>
      <c r="O138" s="59"/>
      <c r="P138" s="44"/>
    </row>
    <row r="139" spans="1:16" s="65" customFormat="1" ht="12" customHeight="1">
      <c r="A139" s="60" t="s">
        <v>117</v>
      </c>
      <c r="B139" s="61" t="s">
        <v>118</v>
      </c>
      <c r="C139" s="83" t="s">
        <v>119</v>
      </c>
      <c r="D139" s="63">
        <v>3</v>
      </c>
      <c r="E139" s="64" t="str">
        <f>IF('T1 NSA'!F16&gt;0,(ROUND('T1 NSA'!F41,$D$139)=ROUND('T1 NSA'!F16/'T1 NSA'!F39,$D$139)),"N/A")</f>
        <v>N/A</v>
      </c>
      <c r="F139" s="64" t="str">
        <f>IF('T1 NSA'!G16&gt;0,(ROUND('T1 NSA'!G41,$D$139)=ROUND('T1 NSA'!G16/'T1 NSA'!G39,$D$139)),"N/A")</f>
        <v>N/A</v>
      </c>
      <c r="G139" s="64" t="str">
        <f>IF('T1 NSA'!H16&gt;0,(ROUND('T1 NSA'!H41,$D$139)=ROUND('T1 NSA'!H16/'T1 NSA'!H39,$D$139)),"N/A")</f>
        <v>N/A</v>
      </c>
      <c r="H139" s="64" t="str">
        <f>IF('T1 NSA'!I16&gt;0,(ROUND('T1 NSA'!I41,$D$139)=ROUND('T1 NSA'!I16/'T1 NSA'!I39,$D$139)),"N/A")</f>
        <v>N/A</v>
      </c>
      <c r="I139" s="64" t="str">
        <f>IF('T1 NSA'!J16&gt;0,(ROUND('T1 NSA'!J41,$D$139)=ROUND('T1 NSA'!J16/'T1 NSA'!J39,$D$139)),"N/A")</f>
        <v>N/A</v>
      </c>
      <c r="J139" s="64" t="str">
        <f>IF('T1 NSA'!K16&gt;0,(ROUND('T1 NSA'!K41,$D$139)=ROUND('T1 NSA'!K16/'T1 NSA'!K39,$D$139)),"N/A")</f>
        <v>N/A</v>
      </c>
      <c r="K139" s="64" t="str">
        <f>IF('T1 NSA'!L16&gt;0,(ROUND('T1 NSA'!L41,$D$139)=ROUND('T1 NSA'!L16/'T1 NSA'!L39,$D$139)),"N/A")</f>
        <v>N/A</v>
      </c>
      <c r="L139" s="64" t="str">
        <f>IF('T1 NSA'!M16&gt;0,(ROUND('T1 NSA'!M41,$D$139)=ROUND('T1 NSA'!M16/'T1 NSA'!M39,$D$139)),"N/A")</f>
        <v>N/A</v>
      </c>
      <c r="M139" s="64" t="str">
        <f>IF('T1 NSA'!N16&gt;0,(ROUND('T1 NSA'!N41,$D$139)=ROUND('T1 NSA'!N16/'T1 NSA'!N39,$D$139)),"N/A")</f>
        <v>N/A</v>
      </c>
      <c r="N139" s="64" t="str">
        <f>IF('T1 NSA'!O16&gt;0,(ROUND('T1 NSA'!O41,$D$139)=ROUND('T1 NSA'!O16/'T1 NSA'!O39,$D$139)),"N/A")</f>
        <v>N/A</v>
      </c>
      <c r="O139" s="59"/>
      <c r="P139" s="44"/>
    </row>
    <row r="140" spans="1:16" s="70" customFormat="1" ht="12" customHeight="1" outlineLevel="1">
      <c r="A140" s="66"/>
      <c r="B140" s="67"/>
      <c r="C140" s="68" t="s">
        <v>120</v>
      </c>
      <c r="D140" s="71"/>
      <c r="E140" s="84" t="str">
        <f>IF('T1 NSA'!F16&gt;0,(ROUND('T1 NSA'!F41,$D$139)),"N/A")</f>
        <v>N/A</v>
      </c>
      <c r="F140" s="84" t="str">
        <f>IF('T1 NSA'!G16&gt;0,(ROUND('T1 NSA'!G41,$D$139)),"N/A")</f>
        <v>N/A</v>
      </c>
      <c r="G140" s="84" t="str">
        <f>IF('T1 NSA'!H16&gt;0,(ROUND('T1 NSA'!H41,$D$139)),"N/A")</f>
        <v>N/A</v>
      </c>
      <c r="H140" s="84" t="str">
        <f>IF('T1 NSA'!I16&gt;0,(ROUND('T1 NSA'!I41,$D$139)),"N/A")</f>
        <v>N/A</v>
      </c>
      <c r="I140" s="84" t="str">
        <f>IF('T1 NSA'!J16&gt;0,(ROUND('T1 NSA'!J41,$D$139)),"N/A")</f>
        <v>N/A</v>
      </c>
      <c r="J140" s="84" t="str">
        <f>IF('T1 NSA'!K16&gt;0,(ROUND('T1 NSA'!K41,$D$139)),"N/A")</f>
        <v>N/A</v>
      </c>
      <c r="K140" s="84" t="str">
        <f>IF('T1 NSA'!L16&gt;0,(ROUND('T1 NSA'!L41,$D$139)),"N/A")</f>
        <v>N/A</v>
      </c>
      <c r="L140" s="84" t="str">
        <f>IF('T1 NSA'!M16&gt;0,(ROUND('T1 NSA'!M41,$D$139)),"N/A")</f>
        <v>N/A</v>
      </c>
      <c r="M140" s="84" t="str">
        <f>IF('T1 NSA'!N16&gt;0,(ROUND('T1 NSA'!N41,$D$139)),"N/A")</f>
        <v>N/A</v>
      </c>
      <c r="N140" s="84" t="str">
        <f>IF('T1 NSA'!O16&gt;0,(ROUND('T1 NSA'!O41,$D$139)),"N/A")</f>
        <v>N/A</v>
      </c>
      <c r="O140" s="59"/>
      <c r="P140" s="44"/>
    </row>
    <row r="141" spans="1:16" s="70" customFormat="1" ht="12" customHeight="1" outlineLevel="1">
      <c r="A141" s="66"/>
      <c r="B141" s="67"/>
      <c r="C141" s="68" t="s">
        <v>121</v>
      </c>
      <c r="D141" s="71"/>
      <c r="E141" s="84" t="str">
        <f>IF('T1 NSA'!F16&gt;0,ROUND('T1 NSA'!F16/'T1 NSA'!F39,$D$139),"N/A")</f>
        <v>N/A</v>
      </c>
      <c r="F141" s="84" t="str">
        <f>IF('T1 NSA'!G16&gt;0,ROUND('T1 NSA'!G16/'T1 NSA'!G39,$D$139),"N/A")</f>
        <v>N/A</v>
      </c>
      <c r="G141" s="84" t="str">
        <f>IF('T1 NSA'!H16&gt;0,ROUND('T1 NSA'!H16/'T1 NSA'!H39,$D$139),"N/A")</f>
        <v>N/A</v>
      </c>
      <c r="H141" s="84" t="str">
        <f>IF('T1 NSA'!I16&gt;0,ROUND('T1 NSA'!I16/'T1 NSA'!I39,$D$139),"N/A")</f>
        <v>N/A</v>
      </c>
      <c r="I141" s="84" t="str">
        <f>IF('T1 NSA'!J16&gt;0,ROUND('T1 NSA'!J16/'T1 NSA'!J39,$D$139),"N/A")</f>
        <v>N/A</v>
      </c>
      <c r="J141" s="84" t="str">
        <f>IF('T1 NSA'!K16&gt;0,ROUND('T1 NSA'!K16/'T1 NSA'!K39,$D$139),"N/A")</f>
        <v>N/A</v>
      </c>
      <c r="K141" s="84" t="str">
        <f>IF('T1 NSA'!L16&gt;0,ROUND('T1 NSA'!L16/'T1 NSA'!L39,$D$139),"N/A")</f>
        <v>N/A</v>
      </c>
      <c r="L141" s="84" t="str">
        <f>IF('T1 NSA'!M16&gt;0,ROUND('T1 NSA'!M16/'T1 NSA'!M39,$D$139),"N/A")</f>
        <v>N/A</v>
      </c>
      <c r="M141" s="84" t="str">
        <f>IF('T1 NSA'!N16&gt;0,ROUND('T1 NSA'!N16/'T1 NSA'!N39,$D$139),"N/A")</f>
        <v>N/A</v>
      </c>
      <c r="N141" s="84" t="str">
        <f>IF('T1 NSA'!O16&gt;0,ROUND('T1 NSA'!O16/'T1 NSA'!O39,$D$139),"N/A")</f>
        <v>N/A</v>
      </c>
      <c r="O141" s="59"/>
      <c r="P141" s="44"/>
    </row>
    <row r="142" spans="1:16" s="65" customFormat="1" ht="12" customHeight="1">
      <c r="A142" s="60" t="s">
        <v>122</v>
      </c>
      <c r="B142" s="61" t="s">
        <v>143</v>
      </c>
      <c r="C142" s="85" t="s">
        <v>142</v>
      </c>
      <c r="D142" s="63">
        <v>2</v>
      </c>
      <c r="E142" s="64" t="str">
        <f>IF('T1 NSA'!F16&gt;0,IF(ISERROR(ROUND(('T1 NSA'!F16-('T1 NSA'!F39*'T1 NSA'!F43))/(('T1 NSA'!F39*'T1 NSA'!F42)-('T1 NSA'!F39*'T1 NSA'!F43)),$D$142)),"N/A",ROUND(('T1 NSA'!F16-('T1 NSA'!F39*'T1 NSA'!F43))/(('T1 NSA'!F39*'T1 NSA'!F42)-('T1 NSA'!F39*'T1 NSA'!F43)),$D$142))=ROUND('T1 NSA'!F44,$D$142),"N/A")</f>
        <v>N/A</v>
      </c>
      <c r="F142" s="64" t="str">
        <f>IF('T1 NSA'!G16&gt;0,IF(ISERROR(ROUND(('T1 NSA'!G16-('T1 NSA'!G39*'T1 NSA'!G43))/(('T1 NSA'!G39*'T1 NSA'!G42)-('T1 NSA'!G39*'T1 NSA'!G43)),$D$142)),"N/A",ROUND(('T1 NSA'!G16-('T1 NSA'!G39*'T1 NSA'!G43))/(('T1 NSA'!G39*'T1 NSA'!G42)-('T1 NSA'!G39*'T1 NSA'!G43)),$D$142))=ROUND('T1 NSA'!G44,$D$142),"N/A")</f>
        <v>N/A</v>
      </c>
      <c r="G142" s="64" t="str">
        <f>IF('T1 NSA'!H16&gt;0,IF(ISERROR(ROUND(('T1 NSA'!H16-('T1 NSA'!H39*'T1 NSA'!H43))/(('T1 NSA'!H39*'T1 NSA'!H42)-('T1 NSA'!H39*'T1 NSA'!H43)),$D$142)),"N/A",ROUND(('T1 NSA'!H16-('T1 NSA'!H39*'T1 NSA'!H43))/(('T1 NSA'!H39*'T1 NSA'!H42)-('T1 NSA'!H39*'T1 NSA'!H43)),$D$142))=ROUND('T1 NSA'!H44,$D$142),"N/A")</f>
        <v>N/A</v>
      </c>
      <c r="H142" s="64" t="str">
        <f>IF('T1 NSA'!I16&gt;0,IF(ISERROR(ROUND(('T1 NSA'!I16-('T1 NSA'!I39*'T1 NSA'!I43))/(('T1 NSA'!I39*'T1 NSA'!I42)-('T1 NSA'!I39*'T1 NSA'!I43)),$D$142)),"N/A",ROUND(('T1 NSA'!I16-('T1 NSA'!I39*'T1 NSA'!I43))/(('T1 NSA'!I39*'T1 NSA'!I42)-('T1 NSA'!I39*'T1 NSA'!I43)),$D$142))=ROUND('T1 NSA'!I44,$D$142),"N/A")</f>
        <v>N/A</v>
      </c>
      <c r="I142" s="64" t="str">
        <f>IF('T1 NSA'!J16&gt;0,IF(ISERROR(ROUND(('T1 NSA'!J16-('T1 NSA'!J39*'T1 NSA'!J43))/(('T1 NSA'!J39*'T1 NSA'!J42)-('T1 NSA'!J39*'T1 NSA'!J43)),$D$142)),"N/A",ROUND(('T1 NSA'!J16-('T1 NSA'!J39*'T1 NSA'!J43))/(('T1 NSA'!J39*'T1 NSA'!J42)-('T1 NSA'!J39*'T1 NSA'!J43)),$D$142))=ROUND('T1 NSA'!J44,$D$142),"N/A")</f>
        <v>N/A</v>
      </c>
      <c r="J142" s="64" t="str">
        <f>IF('T1 NSA'!K16&gt;0,IF(ISERROR(ROUND(('T1 NSA'!K16-('T1 NSA'!K39*'T1 NSA'!K43))/(('T1 NSA'!K39*'T1 NSA'!K42)-('T1 NSA'!K39*'T1 NSA'!K43)),$D$142)),"N/A",ROUND(('T1 NSA'!K16-('T1 NSA'!K39*'T1 NSA'!K43))/(('T1 NSA'!K39*'T1 NSA'!K42)-('T1 NSA'!K39*'T1 NSA'!K43)),$D$142))=ROUND('T1 NSA'!K44,$D$142),"N/A")</f>
        <v>N/A</v>
      </c>
      <c r="K142" s="64" t="str">
        <f>IF('T1 NSA'!L16&gt;0,IF(ISERROR(ROUND(('T1 NSA'!L16-('T1 NSA'!L39*'T1 NSA'!L43))/(('T1 NSA'!L39*'T1 NSA'!L42)-('T1 NSA'!L39*'T1 NSA'!L43)),$D$142)),"N/A",ROUND(('T1 NSA'!L16-('T1 NSA'!L39*'T1 NSA'!L43))/(('T1 NSA'!L39*'T1 NSA'!L42)-('T1 NSA'!L39*'T1 NSA'!L43)),$D$142))=ROUND('T1 NSA'!L44,$D$142),"N/A")</f>
        <v>N/A</v>
      </c>
      <c r="L142" s="64" t="str">
        <f>IF('T1 NSA'!M16&gt;0,IF(ISERROR(ROUND(('T1 NSA'!M16-('T1 NSA'!M39*'T1 NSA'!M43))/(('T1 NSA'!M39*'T1 NSA'!M42)-('T1 NSA'!M39*'T1 NSA'!M43)),$D$142)),"N/A",ROUND(('T1 NSA'!M16-('T1 NSA'!M39*'T1 NSA'!M43))/(('T1 NSA'!M39*'T1 NSA'!M42)-('T1 NSA'!M39*'T1 NSA'!M43)),$D$142))=ROUND('T1 NSA'!M44,$D$142),"N/A")</f>
        <v>N/A</v>
      </c>
      <c r="M142" s="64" t="str">
        <f>IF('T1 NSA'!N16&gt;0,IF(ISERROR(ROUND(('T1 NSA'!N16-('T1 NSA'!N39*'T1 NSA'!N43))/(('T1 NSA'!N39*'T1 NSA'!N42)-('T1 NSA'!N39*'T1 NSA'!N43)),$D$142)),"N/A",ROUND(('T1 NSA'!N16-('T1 NSA'!N39*'T1 NSA'!N43))/(('T1 NSA'!N39*'T1 NSA'!N42)-('T1 NSA'!N39*'T1 NSA'!N43)),$D$142))=ROUND('T1 NSA'!N44,$D$142),"N/A")</f>
        <v>N/A</v>
      </c>
      <c r="N142" s="64" t="str">
        <f>IF('T1 NSA'!O16&gt;0,IF(ISERROR(ROUND(('T1 NSA'!O16-('T1 NSA'!O39*'T1 NSA'!O43))/(('T1 NSA'!O39*'T1 NSA'!O42)-('T1 NSA'!O39*'T1 NSA'!O43)),$D$142)),"N/A",ROUND(('T1 NSA'!O16-('T1 NSA'!O39*'T1 NSA'!O43))/(('T1 NSA'!O39*'T1 NSA'!O42)-('T1 NSA'!O39*'T1 NSA'!O43)),$D$142))=ROUND('T1 NSA'!O44,$D$142),"N/A")</f>
        <v>N/A</v>
      </c>
      <c r="O142" s="59"/>
      <c r="P142" s="44"/>
    </row>
    <row r="143" spans="1:16" s="70" customFormat="1" ht="12" customHeight="1" outlineLevel="1">
      <c r="A143" s="66"/>
      <c r="B143" s="67"/>
      <c r="C143" s="86" t="s">
        <v>141</v>
      </c>
      <c r="D143" s="71"/>
      <c r="E143" s="87" t="str">
        <f>IF(ISERROR(ROUND(('T1 NSA'!F16-('T1 NSA'!F39*'T1 NSA'!F43))/(('T1 NSA'!F39*'T1 NSA'!F42)-('T1 NSA'!F39*'T1 NSA'!F43)),$D$142)),"N/A",ROUND(('T1 NSA'!F16-('T1 NSA'!F39*'T1 NSA'!F43))/(('T1 NSA'!F39*'T1 NSA'!F42)-('T1 NSA'!F39*'T1 NSA'!F43)),$D$142))</f>
        <v>N/A</v>
      </c>
      <c r="F143" s="87" t="str">
        <f>IF(ISERROR(ROUND(('T1 NSA'!G16-('T1 NSA'!G39*'T1 NSA'!G43))/(('T1 NSA'!G39*'T1 NSA'!G42)-('T1 NSA'!G39*'T1 NSA'!G43)),$D$142)),"N/A",ROUND(('T1 NSA'!G16-('T1 NSA'!G39*'T1 NSA'!G43))/(('T1 NSA'!G39*'T1 NSA'!G42)-('T1 NSA'!G39*'T1 NSA'!G43)),$D$142))</f>
        <v>N/A</v>
      </c>
      <c r="G143" s="87" t="str">
        <f>IF(ISERROR(ROUND(('T1 NSA'!H16-('T1 NSA'!H39*'T1 NSA'!H43))/(('T1 NSA'!H39*'T1 NSA'!H42)-('T1 NSA'!H39*'T1 NSA'!H43)),$D$142)),"N/A",ROUND(('T1 NSA'!H16-('T1 NSA'!H39*'T1 NSA'!H43))/(('T1 NSA'!H39*'T1 NSA'!H42)-('T1 NSA'!H39*'T1 NSA'!H43)),$D$142))</f>
        <v>N/A</v>
      </c>
      <c r="H143" s="87" t="str">
        <f>IF(ISERROR(ROUND(('T1 NSA'!I16-('T1 NSA'!I39*'T1 NSA'!I43))/(('T1 NSA'!I39*'T1 NSA'!I42)-('T1 NSA'!I39*'T1 NSA'!I43)),$D$142)),"N/A",ROUND(('T1 NSA'!I16-('T1 NSA'!I39*'T1 NSA'!I43))/(('T1 NSA'!I39*'T1 NSA'!I42)-('T1 NSA'!I39*'T1 NSA'!I43)),$D$142))</f>
        <v>N/A</v>
      </c>
      <c r="I143" s="87" t="str">
        <f>IF(ISERROR(ROUND(('T1 NSA'!J16-('T1 NSA'!J39*'T1 NSA'!J43))/(('T1 NSA'!J39*'T1 NSA'!J42)-('T1 NSA'!J39*'T1 NSA'!J43)),$D$142)),"N/A",ROUND(('T1 NSA'!J16-('T1 NSA'!J39*'T1 NSA'!J43))/(('T1 NSA'!J39*'T1 NSA'!J42)-('T1 NSA'!J39*'T1 NSA'!J43)),$D$142))</f>
        <v>N/A</v>
      </c>
      <c r="J143" s="87" t="str">
        <f>IF(ISERROR(ROUND(('T1 NSA'!K16-('T1 NSA'!K39*'T1 NSA'!K43))/(('T1 NSA'!K39*'T1 NSA'!K42)-('T1 NSA'!K39*'T1 NSA'!K43)),$D$142)),"N/A",ROUND(('T1 NSA'!K16-('T1 NSA'!K39*'T1 NSA'!K43))/(('T1 NSA'!K39*'T1 NSA'!K42)-('T1 NSA'!K39*'T1 NSA'!K43)),$D$142))</f>
        <v>N/A</v>
      </c>
      <c r="K143" s="87" t="str">
        <f>IF(ISERROR(ROUND(('T1 NSA'!L16-('T1 NSA'!L39*'T1 NSA'!L43))/(('T1 NSA'!L39*'T1 NSA'!L42)-('T1 NSA'!L39*'T1 NSA'!L43)),$D$142)),"N/A",ROUND(('T1 NSA'!L16-('T1 NSA'!L39*'T1 NSA'!L43))/(('T1 NSA'!L39*'T1 NSA'!L42)-('T1 NSA'!L39*'T1 NSA'!L43)),$D$142))</f>
        <v>N/A</v>
      </c>
      <c r="L143" s="87" t="str">
        <f>IF(ISERROR(ROUND(('T1 NSA'!M16-('T1 NSA'!M39*'T1 NSA'!M43))/(('T1 NSA'!M39*'T1 NSA'!M42)-('T1 NSA'!M39*'T1 NSA'!M43)),$D$142)),"N/A",ROUND(('T1 NSA'!M16-('T1 NSA'!M39*'T1 NSA'!M43))/(('T1 NSA'!M39*'T1 NSA'!M42)-('T1 NSA'!M39*'T1 NSA'!M43)),$D$142))</f>
        <v>N/A</v>
      </c>
      <c r="M143" s="87" t="str">
        <f>IF(ISERROR(ROUND(('T1 NSA'!N16-('T1 NSA'!N39*'T1 NSA'!N43))/(('T1 NSA'!N39*'T1 NSA'!N42)-('T1 NSA'!N39*'T1 NSA'!N43)),$D$142)),"N/A",ROUND(('T1 NSA'!N16-('T1 NSA'!N39*'T1 NSA'!N43))/(('T1 NSA'!N39*'T1 NSA'!N42)-('T1 NSA'!N39*'T1 NSA'!N43)),$D$142))</f>
        <v>N/A</v>
      </c>
      <c r="N143" s="87" t="str">
        <f>IF(ISERROR(ROUND(('T1 NSA'!O16-('T1 NSA'!O39*'T1 NSA'!O43))/(('T1 NSA'!O39*'T1 NSA'!O42)-('T1 NSA'!O39*'T1 NSA'!O43)),$D$142)),"N/A",ROUND(('T1 NSA'!O16-('T1 NSA'!O39*'T1 NSA'!O43))/(('T1 NSA'!O39*'T1 NSA'!O42)-('T1 NSA'!O39*'T1 NSA'!O43)),$D$142))</f>
        <v>N/A</v>
      </c>
      <c r="O143" s="59"/>
      <c r="P143" s="44"/>
    </row>
    <row r="144" spans="1:16" s="70" customFormat="1" ht="12" customHeight="1" outlineLevel="1">
      <c r="A144" s="66"/>
      <c r="B144" s="67"/>
      <c r="C144" s="86" t="s">
        <v>123</v>
      </c>
      <c r="D144" s="71"/>
      <c r="E144" s="97" t="str">
        <f>IF('T1 NSA'!F16&gt;0,ROUND('T1 NSA'!F44,$D$142),"N/A")</f>
        <v>N/A</v>
      </c>
      <c r="F144" s="97" t="str">
        <f>IF('T1 NSA'!G16&gt;0,ROUND('T1 NSA'!G44,$D$142),"N/A")</f>
        <v>N/A</v>
      </c>
      <c r="G144" s="97" t="str">
        <f>IF('T1 NSA'!H16&gt;0,ROUND('T1 NSA'!H44,$D$142),"N/A")</f>
        <v>N/A</v>
      </c>
      <c r="H144" s="97" t="str">
        <f>IF('T1 NSA'!I16&gt;0,ROUND('T1 NSA'!I44,$D$142),"N/A")</f>
        <v>N/A</v>
      </c>
      <c r="I144" s="97" t="str">
        <f>IF('T1 NSA'!J16&gt;0,ROUND('T1 NSA'!J44,$D$142),"N/A")</f>
        <v>N/A</v>
      </c>
      <c r="J144" s="97" t="str">
        <f>IF('T1 NSA'!K16&gt;0,ROUND('T1 NSA'!K44,$D$142),"N/A")</f>
        <v>N/A</v>
      </c>
      <c r="K144" s="97" t="str">
        <f>IF('T1 NSA'!L16&gt;0,ROUND('T1 NSA'!L44,$D$142),"N/A")</f>
        <v>N/A</v>
      </c>
      <c r="L144" s="97" t="str">
        <f>IF('T1 NSA'!M16&gt;0,ROUND('T1 NSA'!M44,$D$142),"N/A")</f>
        <v>N/A</v>
      </c>
      <c r="M144" s="97" t="str">
        <f>IF('T1 NSA'!N16&gt;0,ROUND('T1 NSA'!N44,$D$142),"N/A")</f>
        <v>N/A</v>
      </c>
      <c r="N144" s="97" t="str">
        <f>IF('T1 NSA'!O16&gt;0,ROUND('T1 NSA'!O44,$D$142),"N/A")</f>
        <v>N/A</v>
      </c>
      <c r="O144" s="59"/>
      <c r="P144" s="44"/>
    </row>
    <row r="145" spans="1:16" s="65" customFormat="1" ht="12" customHeight="1">
      <c r="A145" s="75" t="s">
        <v>124</v>
      </c>
      <c r="B145" s="61" t="s">
        <v>125</v>
      </c>
      <c r="C145" s="62" t="s">
        <v>126</v>
      </c>
      <c r="D145" s="63">
        <v>3</v>
      </c>
      <c r="E145" s="64" t="b">
        <f>ROUND(SUM('T1 NSA'!F36:F38),$D$145)=ROUND('T1 NSA'!F39,$D$145)</f>
        <v>1</v>
      </c>
      <c r="F145" s="64" t="b">
        <f>ROUND(SUM('T1 NSA'!G36:G38),$D$145)=ROUND('T1 NSA'!G39,$D$145)</f>
        <v>1</v>
      </c>
      <c r="G145" s="64" t="b">
        <f>ROUND(SUM('T1 NSA'!H36:H38),$D$145)=ROUND('T1 NSA'!H39,$D$145)</f>
        <v>1</v>
      </c>
      <c r="H145" s="64" t="b">
        <f>ROUND(SUM('T1 NSA'!I36:I38),$D$145)=ROUND('T1 NSA'!I39,$D$145)</f>
        <v>1</v>
      </c>
      <c r="I145" s="64" t="b">
        <f>ROUND(SUM('T1 NSA'!J36:J38),$D$145)=ROUND('T1 NSA'!J39,$D$145)</f>
        <v>1</v>
      </c>
      <c r="J145" s="64" t="b">
        <f>ROUND(SUM('T1 NSA'!K36:K38),$D$145)=ROUND('T1 NSA'!K39,$D$145)</f>
        <v>1</v>
      </c>
      <c r="K145" s="64" t="b">
        <f>ROUND(SUM('T1 NSA'!L36:L38),$D$145)=ROUND('T1 NSA'!L39,$D$145)</f>
        <v>1</v>
      </c>
      <c r="L145" s="64" t="b">
        <f>ROUND(SUM('T1 NSA'!M36:M38),$D$145)=ROUND('T1 NSA'!M39,$D$145)</f>
        <v>1</v>
      </c>
      <c r="M145" s="64" t="b">
        <f>ROUND(SUM('T1 NSA'!N36:N38),$D$145)=ROUND('T1 NSA'!N39,$D$145)</f>
        <v>1</v>
      </c>
      <c r="N145" s="64" t="b">
        <f>ROUND(SUM('T1 NSA'!O36:O38),$D$145)=ROUND('T1 NSA'!O39,$D$145)</f>
        <v>1</v>
      </c>
      <c r="O145" s="59"/>
      <c r="P145" s="44"/>
    </row>
    <row r="146" spans="1:16" s="70" customFormat="1" ht="12" customHeight="1" outlineLevel="1">
      <c r="A146" s="77"/>
      <c r="B146" s="67"/>
      <c r="C146" s="68" t="s">
        <v>127</v>
      </c>
      <c r="D146" s="71"/>
      <c r="E146" s="775">
        <f>ROUND(SUM('T1 NSA'!F36:F38),$D$145)</f>
        <v>0</v>
      </c>
      <c r="F146" s="775">
        <f>ROUND(SUM('T1 NSA'!G36:G38),$D$145)</f>
        <v>0</v>
      </c>
      <c r="G146" s="775">
        <f>ROUND(SUM('T1 NSA'!H36:H38),$D$145)</f>
        <v>0</v>
      </c>
      <c r="H146" s="775">
        <f>ROUND(SUM('T1 NSA'!I36:I38),$D$145)</f>
        <v>0</v>
      </c>
      <c r="I146" s="775">
        <f>ROUND(SUM('T1 NSA'!J36:J38),$D$145)</f>
        <v>0</v>
      </c>
      <c r="J146" s="775">
        <f>ROUND(SUM('T1 NSA'!K36:K38),$D$145)</f>
        <v>0</v>
      </c>
      <c r="K146" s="775">
        <f>ROUND(SUM('T1 NSA'!L36:L38),$D$145)</f>
        <v>0</v>
      </c>
      <c r="L146" s="775">
        <f>ROUND(SUM('T1 NSA'!M36:M38),$D$145)</f>
        <v>0</v>
      </c>
      <c r="M146" s="775">
        <f>ROUND(SUM('T1 NSA'!N36:N38),$D$145)</f>
        <v>0</v>
      </c>
      <c r="N146" s="775">
        <f>ROUND(SUM('T1 NSA'!O36:O38),$D$145)</f>
        <v>0</v>
      </c>
      <c r="O146" s="59"/>
      <c r="P146" s="44"/>
    </row>
    <row r="147" spans="1:16" s="70" customFormat="1" ht="12" customHeight="1" outlineLevel="1">
      <c r="A147" s="77"/>
      <c r="B147" s="67"/>
      <c r="C147" s="68" t="s">
        <v>128</v>
      </c>
      <c r="D147" s="71"/>
      <c r="E147" s="775">
        <f>ROUND('T1 NSA'!F39,$D$145)</f>
        <v>0</v>
      </c>
      <c r="F147" s="775">
        <f>ROUND('T1 NSA'!G39,$D$145)</f>
        <v>0</v>
      </c>
      <c r="G147" s="775">
        <f>ROUND('T1 NSA'!H39,$D$145)</f>
        <v>0</v>
      </c>
      <c r="H147" s="775">
        <f>ROUND('T1 NSA'!I39,$D$145)</f>
        <v>0</v>
      </c>
      <c r="I147" s="775">
        <f>ROUND('T1 NSA'!J39,$D$145)</f>
        <v>0</v>
      </c>
      <c r="J147" s="775">
        <f>ROUND('T1 NSA'!K39,$D$145)</f>
        <v>0</v>
      </c>
      <c r="K147" s="775">
        <f>ROUND('T1 NSA'!L39,$D$145)</f>
        <v>0</v>
      </c>
      <c r="L147" s="775">
        <f>ROUND('T1 NSA'!M39,$D$145)</f>
        <v>0</v>
      </c>
      <c r="M147" s="775">
        <f>ROUND('T1 NSA'!N39,$D$145)</f>
        <v>0</v>
      </c>
      <c r="N147" s="775">
        <f>ROUND('T1 NSA'!O39,$D$145)</f>
        <v>0</v>
      </c>
      <c r="O147" s="59"/>
      <c r="P147" s="44"/>
    </row>
    <row r="148" spans="1:16" s="65" customFormat="1" ht="12" customHeight="1">
      <c r="A148" s="60" t="s">
        <v>129</v>
      </c>
      <c r="B148" s="61" t="s">
        <v>125</v>
      </c>
      <c r="C148" s="85" t="s">
        <v>130</v>
      </c>
      <c r="D148" s="63">
        <v>3</v>
      </c>
      <c r="E148" s="64" t="b">
        <f>IF(ROUND('T1 NSA'!F39,$D$148)=0,ROUND('T1 NSA'!F16,$D$148)=0,TRUE)</f>
        <v>1</v>
      </c>
      <c r="F148" s="64" t="b">
        <f>IF(ROUND('T1 NSA'!G39,$D$148)=0,ROUND('T1 NSA'!G16,$D$148)=0,TRUE)</f>
        <v>1</v>
      </c>
      <c r="G148" s="64" t="b">
        <f>IF(ROUND('T1 NSA'!H39,$D$148)=0,ROUND('T1 NSA'!H16,$D$148)=0,TRUE)</f>
        <v>1</v>
      </c>
      <c r="H148" s="64" t="b">
        <f>IF(ROUND('T1 NSA'!I39,$D$148)=0,ROUND('T1 NSA'!I16,$D$148)=0,TRUE)</f>
        <v>1</v>
      </c>
      <c r="I148" s="64" t="b">
        <f>IF(ROUND('T1 NSA'!J39,$D$148)=0,ROUND('T1 NSA'!J16,$D$148)=0,TRUE)</f>
        <v>1</v>
      </c>
      <c r="J148" s="64" t="b">
        <f>IF(ROUND('T1 NSA'!K39,$D$148)=0,ROUND('T1 NSA'!K16,$D$148)=0,TRUE)</f>
        <v>1</v>
      </c>
      <c r="K148" s="64" t="b">
        <f>IF(ROUND('T1 NSA'!L39,$D$148)=0,ROUND('T1 NSA'!L16,$D$148)=0,TRUE)</f>
        <v>1</v>
      </c>
      <c r="L148" s="64" t="b">
        <f>IF(ROUND('T1 NSA'!M39,$D$148)=0,ROUND('T1 NSA'!M16,$D$148)=0,TRUE)</f>
        <v>1</v>
      </c>
      <c r="M148" s="64" t="b">
        <f>IF(ROUND('T1 NSA'!N39,$D$148)=0,ROUND('T1 NSA'!N16,$D$148)=0,TRUE)</f>
        <v>1</v>
      </c>
      <c r="N148" s="64" t="b">
        <f>IF(ROUND('T1 NSA'!O39,$D$148)=0,ROUND('T1 NSA'!O16,$D$148)=0,TRUE)</f>
        <v>1</v>
      </c>
      <c r="O148" s="59"/>
      <c r="P148" s="44"/>
    </row>
    <row r="149" spans="1:16" s="70" customFormat="1" ht="12" customHeight="1" outlineLevel="1">
      <c r="A149" s="66"/>
      <c r="B149" s="67"/>
      <c r="C149" s="68" t="s">
        <v>128</v>
      </c>
      <c r="D149" s="71"/>
      <c r="E149" s="775">
        <f>ROUND('T1 NSA'!F39,$D$148)</f>
        <v>0</v>
      </c>
      <c r="F149" s="775">
        <f>ROUND('T1 NSA'!G39,$D$148)</f>
        <v>0</v>
      </c>
      <c r="G149" s="775">
        <f>ROUND('T1 NSA'!H39,$D$148)</f>
        <v>0</v>
      </c>
      <c r="H149" s="775">
        <f>ROUND('T1 NSA'!I39,$D$148)</f>
        <v>0</v>
      </c>
      <c r="I149" s="775">
        <f>ROUND('T1 NSA'!J39,$D$148)</f>
        <v>0</v>
      </c>
      <c r="J149" s="775">
        <f>ROUND('T1 NSA'!K39,$D$148)</f>
        <v>0</v>
      </c>
      <c r="K149" s="775">
        <f>ROUND('T1 NSA'!L39,$D$148)</f>
        <v>0</v>
      </c>
      <c r="L149" s="775">
        <f>ROUND('T1 NSA'!M39,$D$148)</f>
        <v>0</v>
      </c>
      <c r="M149" s="775">
        <f>ROUND('T1 NSA'!N39,$D$148)</f>
        <v>0</v>
      </c>
      <c r="N149" s="775">
        <f>ROUND('T1 NSA'!O39,$D$148)</f>
        <v>0</v>
      </c>
      <c r="O149" s="59"/>
      <c r="P149" s="44"/>
    </row>
    <row r="150" spans="1:16" s="70" customFormat="1" ht="12" customHeight="1" outlineLevel="1">
      <c r="A150" s="66"/>
      <c r="B150" s="67"/>
      <c r="C150" s="68" t="s">
        <v>131</v>
      </c>
      <c r="D150" s="71"/>
      <c r="E150" s="775">
        <f>ROUND('T1 NSA'!F16,$D$148)</f>
        <v>0</v>
      </c>
      <c r="F150" s="775">
        <f>ROUND('T1 NSA'!G16,$D$148)</f>
        <v>0</v>
      </c>
      <c r="G150" s="775">
        <f>ROUND('T1 NSA'!H16,$D$148)</f>
        <v>0</v>
      </c>
      <c r="H150" s="775">
        <f>ROUND('T1 NSA'!I16,$D$148)</f>
        <v>0</v>
      </c>
      <c r="I150" s="775">
        <f>ROUND('T1 NSA'!J16,$D$148)</f>
        <v>0</v>
      </c>
      <c r="J150" s="775">
        <f>ROUND('T1 NSA'!K16,$D$148)</f>
        <v>0</v>
      </c>
      <c r="K150" s="775">
        <f>ROUND('T1 NSA'!L16,$D$148)</f>
        <v>0</v>
      </c>
      <c r="L150" s="775">
        <f>ROUND('T1 NSA'!M16,$D$148)</f>
        <v>0</v>
      </c>
      <c r="M150" s="775">
        <f>ROUND('T1 NSA'!N16,$D$148)</f>
        <v>0</v>
      </c>
      <c r="N150" s="775">
        <f>ROUND('T1 NSA'!O16,$D$148)</f>
        <v>0</v>
      </c>
      <c r="O150" s="59"/>
      <c r="P150" s="44"/>
    </row>
    <row r="151" spans="1:16" s="74" customFormat="1" ht="20.149999999999999" customHeight="1">
      <c r="A151" s="54" t="s">
        <v>71</v>
      </c>
      <c r="B151" s="55" t="s">
        <v>72</v>
      </c>
      <c r="C151" s="56" t="s">
        <v>474</v>
      </c>
      <c r="D151" s="72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59"/>
    </row>
    <row r="152" spans="1:16" s="65" customFormat="1" ht="15" customHeight="1">
      <c r="A152" s="60" t="s">
        <v>78</v>
      </c>
      <c r="B152" s="765" t="s">
        <v>79</v>
      </c>
      <c r="C152" s="766" t="s">
        <v>132</v>
      </c>
      <c r="D152" s="776">
        <v>3</v>
      </c>
      <c r="E152" s="64" t="b">
        <f>ROUND('T1 EIDW'!F18,$D$152)=ROUND(SUM('T1 EIDW'!F12,'T1 EIDW'!F14:F17),$D$152)</f>
        <v>1</v>
      </c>
      <c r="F152" s="64" t="b">
        <f>ROUND('T1 EIDW'!G18,$D$152)=ROUND(SUM('T1 EIDW'!G12,'T1 EIDW'!G14:G17),$D$152)</f>
        <v>1</v>
      </c>
      <c r="G152" s="64" t="b">
        <f>ROUND('T1 EIDW'!H18,$D$152)=ROUND(SUM('T1 EIDW'!H12,'T1 EIDW'!H14:H17),$D$152)</f>
        <v>1</v>
      </c>
      <c r="H152" s="64" t="b">
        <f>ROUND('T1 EIDW'!I18,$D$152)=ROUND(SUM('T1 EIDW'!I12,'T1 EIDW'!I14:I17),$D$152)</f>
        <v>1</v>
      </c>
      <c r="I152" s="64" t="b">
        <f>ROUND('T1 EIDW'!J18,$D$152)=ROUND(SUM('T1 EIDW'!J12,'T1 EIDW'!J14:J17),$D$152)</f>
        <v>1</v>
      </c>
      <c r="J152" s="64" t="b">
        <f>ROUND('T1 EIDW'!K18,$D$152)=ROUND(SUM('T1 EIDW'!K12,'T1 EIDW'!K14:K17),$D$152)</f>
        <v>1</v>
      </c>
      <c r="K152" s="64" t="b">
        <f>ROUND('T1 EIDW'!L18,$D$152)=ROUND(SUM('T1 EIDW'!L12,'T1 EIDW'!L14:L17),$D$152)</f>
        <v>1</v>
      </c>
      <c r="L152" s="64" t="b">
        <f>ROUND('T1 EIDW'!M18,$D$152)=ROUND(SUM('T1 EIDW'!M12,'T1 EIDW'!M14:M17),$D$152)</f>
        <v>1</v>
      </c>
      <c r="M152" s="64" t="b">
        <f>ROUND('T1 EIDW'!N18,$D$152)=ROUND(SUM('T1 EIDW'!N12,'T1 EIDW'!N14:N17),$D$152)</f>
        <v>1</v>
      </c>
      <c r="N152" s="64" t="b">
        <f>ROUND('T1 EIDW'!O18,$D$152)=ROUND(SUM('T1 EIDW'!O12,'T1 EIDW'!O14:O17),$D$152)</f>
        <v>1</v>
      </c>
      <c r="O152" s="59"/>
    </row>
    <row r="153" spans="1:16" s="70" customFormat="1" ht="15" customHeight="1" outlineLevel="1">
      <c r="A153" s="66"/>
      <c r="B153" s="767"/>
      <c r="C153" s="768" t="s">
        <v>81</v>
      </c>
      <c r="D153" s="777"/>
      <c r="E153" s="775">
        <f>ROUND('T1 EIDW'!F18,$D$152)</f>
        <v>0</v>
      </c>
      <c r="F153" s="775">
        <f>ROUND('T1 EIDW'!G18,$D$152)</f>
        <v>0</v>
      </c>
      <c r="G153" s="775">
        <f>ROUND('T1 EIDW'!H18,$D$152)</f>
        <v>0</v>
      </c>
      <c r="H153" s="775">
        <f>ROUND('T1 EIDW'!I18,$D$152)</f>
        <v>0</v>
      </c>
      <c r="I153" s="775">
        <f>ROUND('T1 EIDW'!J18,$D$152)</f>
        <v>0</v>
      </c>
      <c r="J153" s="775">
        <f>ROUND('T1 EIDW'!K18,$D$152)</f>
        <v>0</v>
      </c>
      <c r="K153" s="775">
        <f>ROUND('T1 EIDW'!L18,$D$152)</f>
        <v>0</v>
      </c>
      <c r="L153" s="775">
        <f>ROUND('T1 EIDW'!M18,$D$152)</f>
        <v>0</v>
      </c>
      <c r="M153" s="775">
        <f>ROUND('T1 EIDW'!N18,$D$152)</f>
        <v>0</v>
      </c>
      <c r="N153" s="775">
        <f>ROUND('T1 EIDW'!O18,$D$152)</f>
        <v>0</v>
      </c>
      <c r="O153" s="59"/>
    </row>
    <row r="154" spans="1:16" s="70" customFormat="1" ht="15" customHeight="1" outlineLevel="1">
      <c r="A154" s="66"/>
      <c r="B154" s="767"/>
      <c r="C154" s="768" t="s">
        <v>82</v>
      </c>
      <c r="D154" s="777"/>
      <c r="E154" s="775">
        <f>ROUND(SUM('T1 EIDW'!F12,'T1 EIDW'!F14:F17),$D$152)</f>
        <v>0</v>
      </c>
      <c r="F154" s="775">
        <f>ROUND(SUM('T1 EIDW'!G12,'T1 EIDW'!G14:G17),$D$152)</f>
        <v>0</v>
      </c>
      <c r="G154" s="775">
        <f>ROUND(SUM('T1 EIDW'!H12,'T1 EIDW'!H14:H17),$D$152)</f>
        <v>0</v>
      </c>
      <c r="H154" s="775">
        <f>ROUND(SUM('T1 EIDW'!I12,'T1 EIDW'!I14:I17),$D$152)</f>
        <v>0</v>
      </c>
      <c r="I154" s="775">
        <f>ROUND(SUM('T1 EIDW'!J12,'T1 EIDW'!J14:J17),$D$152)</f>
        <v>0</v>
      </c>
      <c r="J154" s="775">
        <f>ROUND(SUM('T1 EIDW'!K12,'T1 EIDW'!K14:K17),$D$152)</f>
        <v>0</v>
      </c>
      <c r="K154" s="775">
        <f>ROUND(SUM('T1 EIDW'!L12,'T1 EIDW'!L14:L17),$D$152)</f>
        <v>0</v>
      </c>
      <c r="L154" s="775">
        <f>ROUND(SUM('T1 EIDW'!M12,'T1 EIDW'!M14:M17),$D$152)</f>
        <v>0</v>
      </c>
      <c r="M154" s="775">
        <f>ROUND(SUM('T1 EIDW'!N12,'T1 EIDW'!N14:N17),$D$152)</f>
        <v>0</v>
      </c>
      <c r="N154" s="775">
        <f>ROUND(SUM('T1 EIDW'!O12,'T1 EIDW'!O14:O17),$D$152)</f>
        <v>0</v>
      </c>
      <c r="O154" s="59"/>
    </row>
    <row r="155" spans="1:16" s="65" customFormat="1" ht="15" customHeight="1">
      <c r="A155" s="60" t="s">
        <v>83</v>
      </c>
      <c r="B155" s="765" t="s">
        <v>84</v>
      </c>
      <c r="C155" s="766" t="s">
        <v>85</v>
      </c>
      <c r="D155" s="776">
        <v>3</v>
      </c>
      <c r="E155" s="64" t="b">
        <f>ROUND('T1 EIDW'!F31,$D$155)=ROUND(SUM('T1 EIDW'!F22:F30),$D$155)</f>
        <v>1</v>
      </c>
      <c r="F155" s="64" t="b">
        <f>ROUND('T1 EIDW'!G31,$D$155)=ROUND(SUM('T1 EIDW'!G22:G30),$D$155)</f>
        <v>1</v>
      </c>
      <c r="G155" s="64" t="b">
        <f>ROUND('T1 EIDW'!H31,$D$155)=ROUND(SUM('T1 EIDW'!H22:H30),$D$155)</f>
        <v>1</v>
      </c>
      <c r="H155" s="64" t="b">
        <f>ROUND('T1 EIDW'!I31,$D$155)=ROUND(SUM('T1 EIDW'!I22:I30),$D$155)</f>
        <v>1</v>
      </c>
      <c r="I155" s="64" t="b">
        <f>ROUND('T1 EIDW'!J31,$D$155)=ROUND(SUM('T1 EIDW'!J22:J30),$D$155)</f>
        <v>1</v>
      </c>
      <c r="J155" s="64" t="b">
        <f>ROUND('T1 EIDW'!K31,$D$155)=ROUND(SUM('T1 EIDW'!K22:K30),$D$155)</f>
        <v>1</v>
      </c>
      <c r="K155" s="64" t="b">
        <f>ROUND('T1 EIDW'!L31,$D$155)=ROUND(SUM('T1 EIDW'!L22:L30),$D$155)</f>
        <v>1</v>
      </c>
      <c r="L155" s="64" t="b">
        <f>ROUND('T1 EIDW'!M31,$D$155)=ROUND(SUM('T1 EIDW'!M22:M30),$D$155)</f>
        <v>1</v>
      </c>
      <c r="M155" s="64" t="b">
        <f>ROUND('T1 EIDW'!N31,$D$155)=ROUND(SUM('T1 EIDW'!N22:N30),$D$155)</f>
        <v>1</v>
      </c>
      <c r="N155" s="64" t="b">
        <f>ROUND('T1 EIDW'!O31,$D$155)=ROUND(SUM('T1 EIDW'!O22:O30),$D$155)</f>
        <v>1</v>
      </c>
      <c r="O155" s="59"/>
    </row>
    <row r="156" spans="1:16" s="70" customFormat="1" ht="15" customHeight="1" outlineLevel="1">
      <c r="A156" s="66"/>
      <c r="B156" s="767"/>
      <c r="C156" s="768" t="s">
        <v>86</v>
      </c>
      <c r="D156" s="777"/>
      <c r="E156" s="775">
        <f>ROUND('T1 EIDW'!F31,$D$155)</f>
        <v>0</v>
      </c>
      <c r="F156" s="775">
        <f>ROUND('T1 EIDW'!G31,$D$155)</f>
        <v>0</v>
      </c>
      <c r="G156" s="775">
        <f>ROUND('T1 EIDW'!H31,$D$155)</f>
        <v>0</v>
      </c>
      <c r="H156" s="775">
        <f>ROUND('T1 EIDW'!I31,$D$155)</f>
        <v>0</v>
      </c>
      <c r="I156" s="775">
        <f>ROUND('T1 EIDW'!J31,$D$155)</f>
        <v>0</v>
      </c>
      <c r="J156" s="775">
        <f>ROUND('T1 EIDW'!K31,$D$155)</f>
        <v>0</v>
      </c>
      <c r="K156" s="775">
        <f>ROUND('T1 EIDW'!L31,$D$155)</f>
        <v>0</v>
      </c>
      <c r="L156" s="775">
        <f>ROUND('T1 EIDW'!M31,$D$155)</f>
        <v>0</v>
      </c>
      <c r="M156" s="775">
        <f>ROUND('T1 EIDW'!N31,$D$155)</f>
        <v>0</v>
      </c>
      <c r="N156" s="775">
        <f>ROUND('T1 EIDW'!O31,$D$155)</f>
        <v>0</v>
      </c>
      <c r="O156" s="59"/>
    </row>
    <row r="157" spans="1:16" s="70" customFormat="1" ht="15" customHeight="1" outlineLevel="1">
      <c r="A157" s="66"/>
      <c r="B157" s="767"/>
      <c r="C157" s="768" t="s">
        <v>87</v>
      </c>
      <c r="D157" s="777"/>
      <c r="E157" s="775">
        <f>ROUND(SUM('T1 EIDW'!F22:F30),$D$155)</f>
        <v>0</v>
      </c>
      <c r="F157" s="775">
        <f>ROUND(SUM('T1 EIDW'!G22:G30),$D$155)</f>
        <v>0</v>
      </c>
      <c r="G157" s="775">
        <f>ROUND(SUM('T1 EIDW'!H22:H30),$D$155)</f>
        <v>0</v>
      </c>
      <c r="H157" s="775">
        <f>ROUND(SUM('T1 EIDW'!I22:I30),$D$155)</f>
        <v>0</v>
      </c>
      <c r="I157" s="775">
        <f>ROUND(SUM('T1 EIDW'!J22:J30),$D$155)</f>
        <v>0</v>
      </c>
      <c r="J157" s="775">
        <f>ROUND(SUM('T1 EIDW'!K22:K30),$D$155)</f>
        <v>0</v>
      </c>
      <c r="K157" s="775">
        <f>ROUND(SUM('T1 EIDW'!L22:L30),$D$155)</f>
        <v>0</v>
      </c>
      <c r="L157" s="775">
        <f>ROUND(SUM('T1 EIDW'!M22:M30),$D$155)</f>
        <v>0</v>
      </c>
      <c r="M157" s="775">
        <f>ROUND(SUM('T1 EIDW'!N22:N30),$D$155)</f>
        <v>0</v>
      </c>
      <c r="N157" s="775">
        <f>ROUND(SUM('T1 EIDW'!O22:O30),$D$155)</f>
        <v>0</v>
      </c>
      <c r="O157" s="59"/>
    </row>
    <row r="158" spans="1:16" s="65" customFormat="1" ht="15" customHeight="1">
      <c r="A158" s="60" t="s">
        <v>88</v>
      </c>
      <c r="B158" s="765" t="s">
        <v>84</v>
      </c>
      <c r="C158" s="766" t="s">
        <v>89</v>
      </c>
      <c r="D158" s="776">
        <v>3</v>
      </c>
      <c r="E158" s="64" t="b">
        <f>ROUND('T1 EIDW'!F18,$D$158)=ROUND('T1 EIDW'!F31,$D$158)</f>
        <v>1</v>
      </c>
      <c r="F158" s="64" t="b">
        <f>ROUND('T1 EIDW'!G18,$D$158)=ROUND('T1 EIDW'!G31,$D$158)</f>
        <v>1</v>
      </c>
      <c r="G158" s="64" t="b">
        <f>ROUND('T1 EIDW'!H18,$D$158)=ROUND('T1 EIDW'!H31,$D$158)</f>
        <v>1</v>
      </c>
      <c r="H158" s="64" t="b">
        <f>ROUND('T1 EIDW'!I18,$D$158)=ROUND('T1 EIDW'!I31,$D$158)</f>
        <v>1</v>
      </c>
      <c r="I158" s="64" t="b">
        <f>ROUND('T1 EIDW'!J18,$D$158)=ROUND('T1 EIDW'!J31,$D$158)</f>
        <v>1</v>
      </c>
      <c r="J158" s="64" t="b">
        <f>ROUND('T1 EIDW'!K18,$D$158)=ROUND('T1 EIDW'!K31,$D$158)</f>
        <v>1</v>
      </c>
      <c r="K158" s="64" t="b">
        <f>ROUND('T1 EIDW'!L18,$D$158)=ROUND('T1 EIDW'!L31,$D$158)</f>
        <v>1</v>
      </c>
      <c r="L158" s="64" t="b">
        <f>ROUND('T1 EIDW'!M18,$D$158)=ROUND('T1 EIDW'!M31,$D$158)</f>
        <v>1</v>
      </c>
      <c r="M158" s="64" t="b">
        <f>ROUND('T1 EIDW'!N18,$D$158)=ROUND('T1 EIDW'!N31,$D$158)</f>
        <v>1</v>
      </c>
      <c r="N158" s="64" t="b">
        <f>ROUND('T1 EIDW'!O18,$D$158)=ROUND('T1 EIDW'!O31,$D$158)</f>
        <v>1</v>
      </c>
      <c r="O158" s="59"/>
    </row>
    <row r="159" spans="1:16" s="70" customFormat="1" ht="15" customHeight="1" outlineLevel="1">
      <c r="A159" s="66"/>
      <c r="B159" s="767"/>
      <c r="C159" s="768" t="s">
        <v>81</v>
      </c>
      <c r="D159" s="777"/>
      <c r="E159" s="775">
        <f>ROUND('T1 EIDW'!F18,$D$158)</f>
        <v>0</v>
      </c>
      <c r="F159" s="775">
        <f>ROUND('T1 EIDW'!G18,$D$158)</f>
        <v>0</v>
      </c>
      <c r="G159" s="775">
        <f>ROUND('T1 EIDW'!H18,$D$158)</f>
        <v>0</v>
      </c>
      <c r="H159" s="775">
        <f>ROUND('T1 EIDW'!I18,$D$158)</f>
        <v>0</v>
      </c>
      <c r="I159" s="775">
        <f>ROUND('T1 EIDW'!J18,$D$158)</f>
        <v>0</v>
      </c>
      <c r="J159" s="775">
        <f>ROUND('T1 EIDW'!K18,$D$158)</f>
        <v>0</v>
      </c>
      <c r="K159" s="775">
        <f>ROUND('T1 EIDW'!L18,$D$158)</f>
        <v>0</v>
      </c>
      <c r="L159" s="775">
        <f>ROUND('T1 EIDW'!M18,$D$158)</f>
        <v>0</v>
      </c>
      <c r="M159" s="775">
        <f>ROUND('T1 EIDW'!N18,$D$158)</f>
        <v>0</v>
      </c>
      <c r="N159" s="775">
        <f>ROUND('T1 EIDW'!O18,$D$158)</f>
        <v>0</v>
      </c>
      <c r="O159" s="59"/>
    </row>
    <row r="160" spans="1:16" s="70" customFormat="1" ht="15" customHeight="1" outlineLevel="1">
      <c r="A160" s="66"/>
      <c r="B160" s="767"/>
      <c r="C160" s="768" t="s">
        <v>86</v>
      </c>
      <c r="D160" s="777"/>
      <c r="E160" s="775">
        <f>ROUND('T1 EIDW'!F31,$D$158)</f>
        <v>0</v>
      </c>
      <c r="F160" s="775">
        <f>ROUND('T1 EIDW'!G31,$D$158)</f>
        <v>0</v>
      </c>
      <c r="G160" s="775">
        <f>ROUND('T1 EIDW'!H31,$D$158)</f>
        <v>0</v>
      </c>
      <c r="H160" s="775">
        <f>ROUND('T1 EIDW'!I31,$D$158)</f>
        <v>0</v>
      </c>
      <c r="I160" s="775">
        <f>ROUND('T1 EIDW'!J31,$D$158)</f>
        <v>0</v>
      </c>
      <c r="J160" s="775">
        <f>ROUND('T1 EIDW'!K31,$D$158)</f>
        <v>0</v>
      </c>
      <c r="K160" s="775">
        <f>ROUND('T1 EIDW'!L31,$D$158)</f>
        <v>0</v>
      </c>
      <c r="L160" s="775">
        <f>ROUND('T1 EIDW'!M31,$D$158)</f>
        <v>0</v>
      </c>
      <c r="M160" s="775">
        <f>ROUND('T1 EIDW'!N31,$D$158)</f>
        <v>0</v>
      </c>
      <c r="N160" s="775">
        <f>ROUND('T1 EIDW'!O31,$D$158)</f>
        <v>0</v>
      </c>
      <c r="O160" s="59"/>
    </row>
    <row r="161" spans="1:15" s="65" customFormat="1" ht="15" customHeight="1">
      <c r="A161" s="60" t="s">
        <v>144</v>
      </c>
      <c r="B161" s="765" t="s">
        <v>94</v>
      </c>
      <c r="C161" s="766" t="s">
        <v>138</v>
      </c>
      <c r="D161" s="776">
        <v>3</v>
      </c>
      <c r="E161" s="64" t="b">
        <f>ROUND(('T1 EIDW'!F61-'T1 EIDW'!F29-'T1 EIDW'!F30-'T1 EIDW'!F15-'T1 EIDW'!F16+'T1 EIDW'!F79+'T1 EIDW'!F80)/('T1 EIDW'!F65/100)+'T1 EIDW'!F29+'T1 EIDW'!F30+'T1 EIDW'!F15+'T1 EIDW'!F16-'T1 EIDW'!F79-'T1 EIDW'!F80,$D$161)=ROUND('T1 EIDW'!F66,$D$161)</f>
        <v>1</v>
      </c>
      <c r="F161" s="64" t="b">
        <f>ROUND(('T1 EIDW'!G61-'T1 EIDW'!G29-'T1 EIDW'!G30-'T1 EIDW'!G15-'T1 EIDW'!G16+'T1 EIDW'!G79+'T1 EIDW'!G80)/('T1 EIDW'!G65/100)+'T1 EIDW'!G29+'T1 EIDW'!G30+'T1 EIDW'!G15+'T1 EIDW'!G16-'T1 EIDW'!G79-'T1 EIDW'!G80,$D$161)=ROUND('T1 EIDW'!G66,$D$161)</f>
        <v>1</v>
      </c>
      <c r="G161" s="64" t="b">
        <f>ROUND(('T1 EIDW'!H61-'T1 EIDW'!H29-'T1 EIDW'!H30-'T1 EIDW'!H15-'T1 EIDW'!H16+'T1 EIDW'!H79+'T1 EIDW'!H80)/('T1 EIDW'!H65/100)+'T1 EIDW'!H29+'T1 EIDW'!H30+'T1 EIDW'!H15+'T1 EIDW'!H16-'T1 EIDW'!H79-'T1 EIDW'!H80,$D$161)=ROUND('T1 EIDW'!H66,$D$161)</f>
        <v>1</v>
      </c>
      <c r="H161" s="64" t="b">
        <f>ROUND(('T1 EIDW'!I61-'T1 EIDW'!I29-'T1 EIDW'!I30-'T1 EIDW'!I15-'T1 EIDW'!I16+'T1 EIDW'!I79+'T1 EIDW'!I80)/('T1 EIDW'!I65/100)+'T1 EIDW'!I29+'T1 EIDW'!I30+'T1 EIDW'!I15+'T1 EIDW'!I16-'T1 EIDW'!I79-'T1 EIDW'!I80,$D$161)=ROUND('T1 EIDW'!I66,$D$161)</f>
        <v>1</v>
      </c>
      <c r="I161" s="64" t="b">
        <f>ROUND(('T1 EIDW'!J61-'T1 EIDW'!J29-'T1 EIDW'!J30-'T1 EIDW'!J15-'T1 EIDW'!J16+'T1 EIDW'!J79+'T1 EIDW'!J80)/('T1 EIDW'!J65/100)+'T1 EIDW'!J29+'T1 EIDW'!J30+'T1 EIDW'!J15+'T1 EIDW'!J16-'T1 EIDW'!J79-'T1 EIDW'!J80,$D$161)=ROUND('T1 EIDW'!J66,$D$161)</f>
        <v>1</v>
      </c>
      <c r="J161" s="64" t="b">
        <f>ROUND(('T1 EIDW'!K61-'T1 EIDW'!K29-'T1 EIDW'!K30-'T1 EIDW'!K15-'T1 EIDW'!K16+'T1 EIDW'!K79+'T1 EIDW'!K80)/('T1 EIDW'!K65/100)+'T1 EIDW'!K29+'T1 EIDW'!K30+'T1 EIDW'!K15+'T1 EIDW'!K16-'T1 EIDW'!K79-'T1 EIDW'!K80,$D$161)=ROUND('T1 EIDW'!K66,$D$161)</f>
        <v>1</v>
      </c>
      <c r="K161" s="64" t="b">
        <f>ROUND(('T1 EIDW'!L61-'T1 EIDW'!L29-'T1 EIDW'!L30-'T1 EIDW'!L15-'T1 EIDW'!L16+'T1 EIDW'!L79+'T1 EIDW'!L80)/('T1 EIDW'!L65/100)+'T1 EIDW'!L29+'T1 EIDW'!L30+'T1 EIDW'!L15+'T1 EIDW'!L16-'T1 EIDW'!L79-'T1 EIDW'!L80,$D$161)=ROUND('T1 EIDW'!L66,$D$161)</f>
        <v>1</v>
      </c>
      <c r="L161" s="64" t="b">
        <f>ROUND(('T1 EIDW'!M61-'T1 EIDW'!M29-'T1 EIDW'!M30-'T1 EIDW'!M15-'T1 EIDW'!M16+'T1 EIDW'!M79+'T1 EIDW'!M80)/('T1 EIDW'!M65/100)+'T1 EIDW'!M29+'T1 EIDW'!M30+'T1 EIDW'!M15+'T1 EIDW'!M16-'T1 EIDW'!M79-'T1 EIDW'!M80,$D$161)=ROUND('T1 EIDW'!M66,$D$161)</f>
        <v>1</v>
      </c>
      <c r="M161" s="64" t="b">
        <f>ROUND(('T1 EIDW'!N61-'T1 EIDW'!N29-'T1 EIDW'!N30-'T1 EIDW'!N15-'T1 EIDW'!N16+'T1 EIDW'!N79+'T1 EIDW'!N80)/('T1 EIDW'!N65/100)+'T1 EIDW'!N29+'T1 EIDW'!N30+'T1 EIDW'!N15+'T1 EIDW'!N16-'T1 EIDW'!N79-'T1 EIDW'!N80,$D$161)=ROUND('T1 EIDW'!N66,$D$161)</f>
        <v>1</v>
      </c>
      <c r="N161" s="64" t="b">
        <f>ROUND(('T1 EIDW'!O61-'T1 EIDW'!O29-'T1 EIDW'!O30-'T1 EIDW'!O15-'T1 EIDW'!O16+'T1 EIDW'!O79+'T1 EIDW'!O80)/('T1 EIDW'!O65/100)+'T1 EIDW'!O29+'T1 EIDW'!O30+'T1 EIDW'!O15+'T1 EIDW'!O16-'T1 EIDW'!O79-'T1 EIDW'!O80,$D$161)=ROUND('T1 EIDW'!O66,$D$161)</f>
        <v>1</v>
      </c>
      <c r="O161" s="59"/>
    </row>
    <row r="162" spans="1:15" s="70" customFormat="1" ht="15" customHeight="1" outlineLevel="1">
      <c r="A162" s="66"/>
      <c r="B162" s="767"/>
      <c r="C162" s="768" t="s">
        <v>95</v>
      </c>
      <c r="D162" s="777"/>
      <c r="E162" s="775">
        <f>ROUND(('T1 EIDW'!F61-'T1 EIDW'!F29-'T1 EIDW'!F30-'T1 EIDW'!F15-'T1 EIDW'!F16+'T1 EIDW'!F79+'T1 EIDW'!F80)/('T1 EIDW'!F65/100)+'T1 EIDW'!F29+'T1 EIDW'!F30+'T1 EIDW'!F15+'T1 EIDW'!F16-'T1 EIDW'!F79-'T1 EIDW'!F80,$D$161)</f>
        <v>0</v>
      </c>
      <c r="F162" s="775">
        <f>ROUND(('T1 EIDW'!G61-'T1 EIDW'!G29-'T1 EIDW'!G30-'T1 EIDW'!G15-'T1 EIDW'!G16+'T1 EIDW'!G79+'T1 EIDW'!G80)/('T1 EIDW'!G65/100)+'T1 EIDW'!G29+'T1 EIDW'!G30+'T1 EIDW'!G15+'T1 EIDW'!G16-'T1 EIDW'!G79-'T1 EIDW'!G80,$D$161)</f>
        <v>0</v>
      </c>
      <c r="G162" s="775">
        <f>ROUND(('T1 EIDW'!H61-'T1 EIDW'!H29-'T1 EIDW'!H30-'T1 EIDW'!H15-'T1 EIDW'!H16+'T1 EIDW'!H79+'T1 EIDW'!H80)/('T1 EIDW'!H65/100)+'T1 EIDW'!H29+'T1 EIDW'!H30+'T1 EIDW'!H15+'T1 EIDW'!H16-'T1 EIDW'!H79-'T1 EIDW'!H80,$D$161)</f>
        <v>0</v>
      </c>
      <c r="H162" s="775">
        <f>ROUND(('T1 EIDW'!I61-'T1 EIDW'!I29-'T1 EIDW'!I30-'T1 EIDW'!I15-'T1 EIDW'!I16+'T1 EIDW'!I79+'T1 EIDW'!I80)/('T1 EIDW'!I65/100)+'T1 EIDW'!I29+'T1 EIDW'!I30+'T1 EIDW'!I15+'T1 EIDW'!I16-'T1 EIDW'!I79-'T1 EIDW'!I80,$D$161)</f>
        <v>0</v>
      </c>
      <c r="I162" s="775">
        <f>ROUND(('T1 EIDW'!J61-'T1 EIDW'!J29-'T1 EIDW'!J30-'T1 EIDW'!J15-'T1 EIDW'!J16+'T1 EIDW'!J79+'T1 EIDW'!J80)/('T1 EIDW'!J65/100)+'T1 EIDW'!J29+'T1 EIDW'!J30+'T1 EIDW'!J15+'T1 EIDW'!J16-'T1 EIDW'!J79-'T1 EIDW'!J80,$D$161)</f>
        <v>0</v>
      </c>
      <c r="J162" s="775">
        <f>ROUND(('T1 EIDW'!K61-'T1 EIDW'!K29-'T1 EIDW'!K30-'T1 EIDW'!K15-'T1 EIDW'!K16+'T1 EIDW'!K79+'T1 EIDW'!K80)/('T1 EIDW'!K65/100)+'T1 EIDW'!K29+'T1 EIDW'!K30+'T1 EIDW'!K15+'T1 EIDW'!K16-'T1 EIDW'!K79-'T1 EIDW'!K80,$D$161)</f>
        <v>0</v>
      </c>
      <c r="K162" s="775">
        <f>ROUND(('T1 EIDW'!L61-'T1 EIDW'!L29-'T1 EIDW'!L30-'T1 EIDW'!L15-'T1 EIDW'!L16+'T1 EIDW'!L79+'T1 EIDW'!L80)/('T1 EIDW'!L65/100)+'T1 EIDW'!L29+'T1 EIDW'!L30+'T1 EIDW'!L15+'T1 EIDW'!L16-'T1 EIDW'!L79-'T1 EIDW'!L80,$D$161)</f>
        <v>0</v>
      </c>
      <c r="L162" s="775">
        <f>ROUND(('T1 EIDW'!M61-'T1 EIDW'!M29-'T1 EIDW'!M30-'T1 EIDW'!M15-'T1 EIDW'!M16+'T1 EIDW'!M79+'T1 EIDW'!M80)/('T1 EIDW'!M65/100)+'T1 EIDW'!M29+'T1 EIDW'!M30+'T1 EIDW'!M15+'T1 EIDW'!M16-'T1 EIDW'!M79-'T1 EIDW'!M80,$D$161)</f>
        <v>0</v>
      </c>
      <c r="M162" s="775">
        <f>ROUND(('T1 EIDW'!N61-'T1 EIDW'!N29-'T1 EIDW'!N30-'T1 EIDW'!N15-'T1 EIDW'!N16+'T1 EIDW'!N79+'T1 EIDW'!N80)/('T1 EIDW'!N65/100)+'T1 EIDW'!N29+'T1 EIDW'!N30+'T1 EIDW'!N15+'T1 EIDW'!N16-'T1 EIDW'!N79-'T1 EIDW'!N80,$D$161)</f>
        <v>0</v>
      </c>
      <c r="N162" s="775">
        <f>ROUND(('T1 EIDW'!O61-'T1 EIDW'!O29-'T1 EIDW'!O30-'T1 EIDW'!O15-'T1 EIDW'!O16+'T1 EIDW'!O79+'T1 EIDW'!O80)/('T1 EIDW'!O65/100)+'T1 EIDW'!O29+'T1 EIDW'!O30+'T1 EIDW'!O15+'T1 EIDW'!O16-'T1 EIDW'!O79-'T1 EIDW'!O80,$D$161)</f>
        <v>0</v>
      </c>
      <c r="O162" s="59"/>
    </row>
    <row r="163" spans="1:15" s="70" customFormat="1" ht="15" customHeight="1" outlineLevel="1">
      <c r="A163" s="66"/>
      <c r="B163" s="767"/>
      <c r="C163" s="768" t="s">
        <v>96</v>
      </c>
      <c r="D163" s="777"/>
      <c r="E163" s="775">
        <f>ROUND('T1 EIDW'!F66,E162)</f>
        <v>0</v>
      </c>
      <c r="F163" s="775">
        <f>ROUND('T1 EIDW'!G66,F162)</f>
        <v>0</v>
      </c>
      <c r="G163" s="775">
        <f>ROUND('T1 EIDW'!H66,G162)</f>
        <v>0</v>
      </c>
      <c r="H163" s="775">
        <f>ROUND('T1 EIDW'!I66,H162)</f>
        <v>0</v>
      </c>
      <c r="I163" s="775">
        <f>ROUND('T1 EIDW'!J66,I162)</f>
        <v>0</v>
      </c>
      <c r="J163" s="775">
        <f>ROUND('T1 EIDW'!K66,J162)</f>
        <v>0</v>
      </c>
      <c r="K163" s="775">
        <f>ROUND('T1 EIDW'!L66,K162)</f>
        <v>0</v>
      </c>
      <c r="L163" s="775">
        <f>ROUND('T1 EIDW'!M66,L162)</f>
        <v>0</v>
      </c>
      <c r="M163" s="775">
        <f>ROUND('T1 EIDW'!N66,M162)</f>
        <v>0</v>
      </c>
      <c r="N163" s="775">
        <f>ROUND('T1 EIDW'!O66,N162)</f>
        <v>0</v>
      </c>
      <c r="O163" s="59"/>
    </row>
    <row r="164" spans="1:15" s="65" customFormat="1" ht="15" customHeight="1">
      <c r="A164" s="60" t="s">
        <v>447</v>
      </c>
      <c r="B164" s="765" t="s">
        <v>94</v>
      </c>
      <c r="C164" s="766" t="s">
        <v>486</v>
      </c>
      <c r="D164" s="776">
        <v>3</v>
      </c>
      <c r="E164" s="64" t="b">
        <f>IF(ROUND('T1 NSA'!F15+'T1 NSA'!F16,$D$164)&gt;0,ROUND('T1 EIDW'!F79+'T1 EIDW'!F80,$D$164)&gt;0,ROUND('T1 EIDW'!F79+'T1 EIDW'!F80,$D$164)=0)</f>
        <v>1</v>
      </c>
      <c r="F164" s="64" t="b">
        <f>IF(ROUND('T1 NSA'!G15+'T1 NSA'!G16,$D$164)&gt;0,ROUND('T1 EIDW'!G79+'T1 EIDW'!G80,$D$164)&gt;0,ROUND('T1 EIDW'!G79+'T1 EIDW'!G80,$D$164)=0)</f>
        <v>1</v>
      </c>
      <c r="G164" s="64" t="b">
        <f>IF(ROUND('T1 NSA'!H15+'T1 NSA'!H16,$D$164)&gt;0,ROUND('T1 EIDW'!H79+'T1 EIDW'!H80,$D$164)&gt;0,ROUND('T1 EIDW'!H79+'T1 EIDW'!H80,$D$164)=0)</f>
        <v>1</v>
      </c>
      <c r="H164" s="64" t="b">
        <f>IF(ROUND('T1 NSA'!I15+'T1 NSA'!I16,$D$164)&gt;0,ROUND('T1 EIDW'!I79+'T1 EIDW'!I80,$D$164)&gt;0,ROUND('T1 EIDW'!I79+'T1 EIDW'!I80,$D$164)=0)</f>
        <v>0</v>
      </c>
      <c r="I164" s="64" t="b">
        <f>IF(ROUND('T1 NSA'!J15+'T1 NSA'!J16,$D$164)&gt;0,ROUND('T1 EIDW'!J79+'T1 EIDW'!J80,$D$164)&gt;0,ROUND('T1 EIDW'!J79+'T1 EIDW'!J80,$D$164)=0)</f>
        <v>1</v>
      </c>
      <c r="J164" s="64" t="b">
        <f>IF(ROUND('T1 NSA'!K15+'T1 NSA'!K16,$D$164)&gt;0,ROUND('T1 EIDW'!K79+'T1 EIDW'!K80,$D$164)&gt;0,ROUND('T1 EIDW'!K79+'T1 EIDW'!K80,$D$164)=0)</f>
        <v>1</v>
      </c>
      <c r="K164" s="64" t="b">
        <f>IF(ROUND('T1 NSA'!L15+'T1 NSA'!L16,$D$164)&gt;0,ROUND('T1 EIDW'!L79+'T1 EIDW'!L80,$D$164)&gt;0,ROUND('T1 EIDW'!L79+'T1 EIDW'!L80,$D$164)=0)</f>
        <v>1</v>
      </c>
      <c r="L164" s="64" t="b">
        <f>IF(ROUND('T1 NSA'!M15+'T1 NSA'!M16,$D$164)&gt;0,ROUND('T1 EIDW'!M79+'T1 EIDW'!M80,$D$164)&gt;0,ROUND('T1 EIDW'!M79+'T1 EIDW'!M80,$D$164)=0)</f>
        <v>1</v>
      </c>
      <c r="M164" s="64" t="b">
        <f>IF(ROUND('T1 NSA'!N15+'T1 NSA'!N16,$D$164)&gt;0,ROUND('T1 EIDW'!N79+'T1 EIDW'!N80,$D$164)&gt;0,ROUND('T1 EIDW'!N79+'T1 EIDW'!N80,$D$164)=0)</f>
        <v>1</v>
      </c>
      <c r="N164" s="64" t="b">
        <f>IF(ROUND('T1 NSA'!O15+'T1 NSA'!O16,$D$164)&gt;0,ROUND('T1 EIDW'!O79+'T1 EIDW'!O80,$D$164)&gt;0,ROUND('T1 EIDW'!O79+'T1 EIDW'!O80,$D$164)=0)</f>
        <v>1</v>
      </c>
      <c r="O164" s="59"/>
    </row>
    <row r="165" spans="1:15" s="70" customFormat="1" ht="15" customHeight="1" outlineLevel="1">
      <c r="A165" s="66"/>
      <c r="B165" s="767"/>
      <c r="C165" s="768" t="s">
        <v>448</v>
      </c>
      <c r="D165" s="777"/>
      <c r="E165" s="775">
        <f>ROUND('T1 NSA'!F15+'T1 NSA'!F16,$D$164)</f>
        <v>0</v>
      </c>
      <c r="F165" s="775">
        <f>ROUND('T1 NSA'!G15+'T1 NSA'!G16,$D$164)</f>
        <v>0</v>
      </c>
      <c r="G165" s="775">
        <f>ROUND('T1 NSA'!H15+'T1 NSA'!H16,$D$164)</f>
        <v>0</v>
      </c>
      <c r="H165" s="775">
        <f>ROUND('T1 NSA'!I15+'T1 NSA'!I16,$D$164)</f>
        <v>16</v>
      </c>
      <c r="I165" s="775">
        <f>ROUND('T1 NSA'!J15+'T1 NSA'!J16,$D$164)</f>
        <v>0</v>
      </c>
      <c r="J165" s="775">
        <f>ROUND('T1 NSA'!K15+'T1 NSA'!K16,$D$164)</f>
        <v>0</v>
      </c>
      <c r="K165" s="775">
        <f>ROUND('T1 NSA'!L15+'T1 NSA'!L16,$D$164)</f>
        <v>0</v>
      </c>
      <c r="L165" s="775">
        <f>ROUND('T1 NSA'!M15+'T1 NSA'!M16,$D$164)</f>
        <v>0</v>
      </c>
      <c r="M165" s="775">
        <f>ROUND('T1 NSA'!N15+'T1 NSA'!N16,$D$164)</f>
        <v>0</v>
      </c>
      <c r="N165" s="775">
        <f>ROUND('T1 NSA'!O15+'T1 NSA'!O16,$D$164)</f>
        <v>0</v>
      </c>
      <c r="O165" s="59"/>
    </row>
    <row r="166" spans="1:15" s="70" customFormat="1" ht="15" customHeight="1" outlineLevel="1">
      <c r="A166" s="66"/>
      <c r="B166" s="767"/>
      <c r="C166" s="768" t="s">
        <v>449</v>
      </c>
      <c r="D166" s="777"/>
      <c r="E166" s="775">
        <f>ROUND('T1 EIDW'!F79+'T1 EIDW'!F80,$D$164)</f>
        <v>0</v>
      </c>
      <c r="F166" s="775">
        <f>ROUND('T1 EIDW'!G79+'T1 EIDW'!G80,$D$164)</f>
        <v>0</v>
      </c>
      <c r="G166" s="775">
        <f>ROUND('T1 EIDW'!H79+'T1 EIDW'!H80,$D$164)</f>
        <v>0</v>
      </c>
      <c r="H166" s="775">
        <f>ROUND('T1 EIDW'!I79+'T1 EIDW'!I80,$D$164)</f>
        <v>0</v>
      </c>
      <c r="I166" s="775">
        <f>ROUND('T1 EIDW'!J79+'T1 EIDW'!J80,$D$164)</f>
        <v>0</v>
      </c>
      <c r="J166" s="775">
        <f>ROUND('T1 EIDW'!K79+'T1 EIDW'!K80,$D$164)</f>
        <v>0</v>
      </c>
      <c r="K166" s="775">
        <f>ROUND('T1 EIDW'!L79+'T1 EIDW'!L80,$D$164)</f>
        <v>0</v>
      </c>
      <c r="L166" s="775">
        <f>ROUND('T1 EIDW'!M79+'T1 EIDW'!M80,$D$164)</f>
        <v>0</v>
      </c>
      <c r="M166" s="775">
        <f>ROUND('T1 EIDW'!N79+'T1 EIDW'!N80,$D$164)</f>
        <v>0</v>
      </c>
      <c r="N166" s="775">
        <f>ROUND('T1 EIDW'!O79+'T1 EIDW'!O80,$D$164)</f>
        <v>0</v>
      </c>
      <c r="O166" s="59"/>
    </row>
    <row r="167" spans="1:15" s="65" customFormat="1" ht="15" customHeight="1">
      <c r="A167" s="60" t="s">
        <v>110</v>
      </c>
      <c r="B167" s="765" t="s">
        <v>111</v>
      </c>
      <c r="C167" s="766" t="s">
        <v>442</v>
      </c>
      <c r="D167" s="777"/>
      <c r="E167" s="782" t="b">
        <f>'T1 EIDW'!F64='T1'!F64</f>
        <v>1</v>
      </c>
      <c r="F167" s="782" t="b">
        <f>'T1 EIDW'!G64='T1'!G64</f>
        <v>1</v>
      </c>
      <c r="G167" s="64" t="b">
        <f>'T1 EIDW'!H64='T1'!H64</f>
        <v>1</v>
      </c>
      <c r="H167" s="64" t="b">
        <f>'T1 EIDW'!I64='T1'!I64</f>
        <v>1</v>
      </c>
      <c r="I167" s="64" t="b">
        <f>'T1 EIDW'!J64='T1'!J64</f>
        <v>1</v>
      </c>
      <c r="J167" s="64" t="b">
        <f>'T1 EIDW'!K64='T1'!K64</f>
        <v>1</v>
      </c>
      <c r="K167" s="64" t="b">
        <f>'T1 EIDW'!L64='T1'!L64</f>
        <v>1</v>
      </c>
      <c r="L167" s="64" t="b">
        <f>'T1 EIDW'!M64='T1'!M64</f>
        <v>1</v>
      </c>
      <c r="M167" s="64" t="b">
        <f>'T1 EIDW'!N64='T1'!N64</f>
        <v>1</v>
      </c>
      <c r="N167" s="64" t="b">
        <f>'T1 EIDW'!O64='T1'!O64</f>
        <v>1</v>
      </c>
      <c r="O167" s="59"/>
    </row>
    <row r="168" spans="1:15" s="70" customFormat="1" ht="15" customHeight="1" outlineLevel="1">
      <c r="A168" s="66"/>
      <c r="B168" s="767"/>
      <c r="C168" s="768" t="s">
        <v>475</v>
      </c>
      <c r="D168" s="777"/>
      <c r="E168" s="783">
        <f>'T1 EIDW'!F64</f>
        <v>0</v>
      </c>
      <c r="F168" s="783">
        <f>'T1 EIDW'!G64</f>
        <v>-2E-3</v>
      </c>
      <c r="G168" s="81">
        <f>'T1 EIDW'!H64</f>
        <v>3.0000000000000001E-3</v>
      </c>
      <c r="H168" s="81">
        <f>'T1 EIDW'!I64</f>
        <v>7.0000000000000001E-3</v>
      </c>
      <c r="I168" s="81">
        <f>'T1 EIDW'!J64</f>
        <v>1.2E-2</v>
      </c>
      <c r="J168" s="81">
        <f>'T1 EIDW'!K64</f>
        <v>1.4999999999999999E-2</v>
      </c>
      <c r="K168" s="81">
        <f>'T1 EIDW'!L64</f>
        <v>1.7000000000000001E-2</v>
      </c>
      <c r="L168" s="81">
        <f>'T1 EIDW'!M64</f>
        <v>1.9E-2</v>
      </c>
      <c r="M168" s="81">
        <f>'T1 EIDW'!N64</f>
        <v>0.02</v>
      </c>
      <c r="N168" s="81">
        <f>'T1 EIDW'!O64</f>
        <v>0.02</v>
      </c>
      <c r="O168" s="59"/>
    </row>
    <row r="169" spans="1:15" s="70" customFormat="1" ht="15" customHeight="1" outlineLevel="1">
      <c r="A169" s="66"/>
      <c r="B169" s="767"/>
      <c r="C169" s="768" t="s">
        <v>113</v>
      </c>
      <c r="D169" s="777"/>
      <c r="E169" s="81">
        <f>'T1'!F64</f>
        <v>0</v>
      </c>
      <c r="F169" s="81">
        <f>'T1'!G64</f>
        <v>-2E-3</v>
      </c>
      <c r="G169" s="81">
        <f>'T1'!H64</f>
        <v>3.0000000000000001E-3</v>
      </c>
      <c r="H169" s="81">
        <f>'T1'!I64</f>
        <v>7.0000000000000001E-3</v>
      </c>
      <c r="I169" s="81">
        <f>'T1'!J64</f>
        <v>1.2E-2</v>
      </c>
      <c r="J169" s="81">
        <f>'T1'!K64</f>
        <v>1.4999999999999999E-2</v>
      </c>
      <c r="K169" s="81">
        <f>'T1'!L64</f>
        <v>1.7000000000000001E-2</v>
      </c>
      <c r="L169" s="81">
        <f>'T1'!M64</f>
        <v>1.9E-2</v>
      </c>
      <c r="M169" s="81">
        <f>'T1'!N64</f>
        <v>0.02</v>
      </c>
      <c r="N169" s="81">
        <f>'T1'!O64</f>
        <v>0.02</v>
      </c>
      <c r="O169" s="59"/>
    </row>
    <row r="170" spans="1:15" s="65" customFormat="1" ht="15" customHeight="1">
      <c r="A170" s="778" t="s">
        <v>114</v>
      </c>
      <c r="B170" s="765" t="s">
        <v>91</v>
      </c>
      <c r="C170" s="766" t="s">
        <v>443</v>
      </c>
      <c r="D170" s="777"/>
      <c r="E170" s="782" t="b">
        <f>'T1 EIDW'!F65='T1'!F65</f>
        <v>1</v>
      </c>
      <c r="F170" s="782" t="b">
        <f>'T1 EIDW'!G65='T1'!G65</f>
        <v>1</v>
      </c>
      <c r="G170" s="64" t="b">
        <f>'T1 EIDW'!H65='T1'!H65</f>
        <v>1</v>
      </c>
      <c r="H170" s="64" t="b">
        <f>'T1 EIDW'!I65='T1'!I65</f>
        <v>1</v>
      </c>
      <c r="I170" s="64" t="b">
        <f>'T1 EIDW'!J65='T1'!J65</f>
        <v>1</v>
      </c>
      <c r="J170" s="64" t="b">
        <f>'T1 EIDW'!K65='T1'!K65</f>
        <v>1</v>
      </c>
      <c r="K170" s="64" t="b">
        <f>'T1 EIDW'!L65='T1'!L65</f>
        <v>1</v>
      </c>
      <c r="L170" s="64" t="b">
        <f>'T1 EIDW'!M65='T1'!M65</f>
        <v>1</v>
      </c>
      <c r="M170" s="64" t="b">
        <f>'T1 EIDW'!N65='T1'!N65</f>
        <v>1</v>
      </c>
      <c r="N170" s="64" t="b">
        <f>'T1 EIDW'!O65='T1'!O65</f>
        <v>1</v>
      </c>
      <c r="O170" s="59"/>
    </row>
    <row r="171" spans="1:15" s="70" customFormat="1" ht="15" customHeight="1" outlineLevel="1">
      <c r="A171" s="66"/>
      <c r="B171" s="767"/>
      <c r="C171" s="768" t="s">
        <v>476</v>
      </c>
      <c r="D171" s="777"/>
      <c r="E171" s="784">
        <f>'T1 EIDW'!F65</f>
        <v>99.900698705486761</v>
      </c>
      <c r="F171" s="784">
        <f>'T1 EIDW'!G65</f>
        <v>99.700897308075781</v>
      </c>
      <c r="G171" s="779">
        <f>'T1 EIDW'!H65</f>
        <v>100</v>
      </c>
      <c r="H171" s="779">
        <f>'T1 EIDW'!I65</f>
        <v>100.69999999999999</v>
      </c>
      <c r="I171" s="779">
        <f>'T1 EIDW'!J65</f>
        <v>101.90839999999999</v>
      </c>
      <c r="J171" s="779">
        <f>'T1 EIDW'!K65</f>
        <v>103.43702599999997</v>
      </c>
      <c r="K171" s="779">
        <f>'T1 EIDW'!L65</f>
        <v>105.19545544199997</v>
      </c>
      <c r="L171" s="779">
        <f>'T1 EIDW'!M65</f>
        <v>107.19416909539795</v>
      </c>
      <c r="M171" s="779">
        <f>'T1 EIDW'!N65</f>
        <v>109.33805247730591</v>
      </c>
      <c r="N171" s="779">
        <f>'T1 EIDW'!O65</f>
        <v>111.52481352685203</v>
      </c>
      <c r="O171" s="59"/>
    </row>
    <row r="172" spans="1:15" s="70" customFormat="1" ht="15" customHeight="1" outlineLevel="1">
      <c r="A172" s="66"/>
      <c r="B172" s="767"/>
      <c r="C172" s="768" t="s">
        <v>439</v>
      </c>
      <c r="D172" s="777"/>
      <c r="E172" s="784">
        <f>'T1'!F65</f>
        <v>99.900698705486761</v>
      </c>
      <c r="F172" s="784">
        <f>'T1'!G65</f>
        <v>99.700897308075781</v>
      </c>
      <c r="G172" s="779">
        <f>'T1'!H65</f>
        <v>100</v>
      </c>
      <c r="H172" s="779">
        <f>'T1'!I65</f>
        <v>100.69999999999999</v>
      </c>
      <c r="I172" s="779">
        <f>'T1'!J65</f>
        <v>101.90839999999999</v>
      </c>
      <c r="J172" s="779">
        <f>'T1'!K65</f>
        <v>103.43702599999997</v>
      </c>
      <c r="K172" s="779">
        <f>'T1'!L65</f>
        <v>105.19545544199997</v>
      </c>
      <c r="L172" s="779">
        <f>'T1'!M65</f>
        <v>107.19416909539795</v>
      </c>
      <c r="M172" s="779">
        <f>'T1'!N65</f>
        <v>109.33805247730591</v>
      </c>
      <c r="N172" s="779">
        <f>'T1'!O65</f>
        <v>111.52481352685203</v>
      </c>
      <c r="O172" s="59"/>
    </row>
    <row r="173" spans="1:15" s="65" customFormat="1" ht="15" customHeight="1">
      <c r="A173" s="60" t="s">
        <v>117</v>
      </c>
      <c r="B173" s="765" t="s">
        <v>118</v>
      </c>
      <c r="C173" s="83" t="s">
        <v>119</v>
      </c>
      <c r="D173" s="776">
        <v>3</v>
      </c>
      <c r="E173" s="64" t="str">
        <f>IF('T1 EIDW'!F39&gt;0,ROUND('T1 EIDW'!F41,$D$173)=ROUND('T1 EIDW'!F16/'T1 EIDW'!F39,$D$173),"N/A")</f>
        <v>N/A</v>
      </c>
      <c r="F173" s="64" t="str">
        <f>IF('T1 EIDW'!G39&gt;0,ROUND('T1 EIDW'!G41,$D$173)=ROUND('T1 EIDW'!G16/'T1 EIDW'!G39,$D$173),"N/A")</f>
        <v>N/A</v>
      </c>
      <c r="G173" s="64" t="str">
        <f>IF('T1 EIDW'!H39&gt;0,ROUND('T1 EIDW'!H41,$D$173)=ROUND('T1 EIDW'!H16/'T1 EIDW'!H39,$D$173),"N/A")</f>
        <v>N/A</v>
      </c>
      <c r="H173" s="64" t="str">
        <f>IF('T1 EIDW'!I39&gt;0,ROUND('T1 EIDW'!I41,$D$173)=ROUND('T1 EIDW'!I16/'T1 EIDW'!I39,$D$173),"N/A")</f>
        <v>N/A</v>
      </c>
      <c r="I173" s="64" t="str">
        <f>IF('T1 EIDW'!J39&gt;0,ROUND('T1 EIDW'!J41,$D$173)=ROUND('T1 EIDW'!J16/'T1 EIDW'!J39,$D$173),"N/A")</f>
        <v>N/A</v>
      </c>
      <c r="J173" s="64" t="str">
        <f>IF('T1 EIDW'!K39&gt;0,ROUND('T1 EIDW'!K41,$D$173)=ROUND('T1 EIDW'!K16/'T1 EIDW'!K39,$D$173),"N/A")</f>
        <v>N/A</v>
      </c>
      <c r="K173" s="64" t="str">
        <f>IF('T1 EIDW'!L39&gt;0,ROUND('T1 EIDW'!L41,$D$173)=ROUND('T1 EIDW'!L16/'T1 EIDW'!L39,$D$173),"N/A")</f>
        <v>N/A</v>
      </c>
      <c r="L173" s="64" t="str">
        <f>IF('T1 EIDW'!M39&gt;0,ROUND('T1 EIDW'!M41,$D$173)=ROUND('T1 EIDW'!M16/'T1 EIDW'!M39,$D$173),"N/A")</f>
        <v>N/A</v>
      </c>
      <c r="M173" s="64" t="str">
        <f>IF('T1 EIDW'!N39&gt;0,ROUND('T1 EIDW'!N41,$D$173)=ROUND('T1 EIDW'!N16/'T1 EIDW'!N39,$D$173),"N/A")</f>
        <v>N/A</v>
      </c>
      <c r="N173" s="64" t="str">
        <f>IF('T1 EIDW'!O39&gt;0,ROUND('T1 EIDW'!O41,$D$173)=ROUND('T1 EIDW'!O16/'T1 EIDW'!O39,$D$173),"N/A")</f>
        <v>N/A</v>
      </c>
      <c r="O173" s="59"/>
    </row>
    <row r="174" spans="1:15" s="70" customFormat="1" ht="15" customHeight="1" outlineLevel="1">
      <c r="A174" s="66"/>
      <c r="B174" s="767"/>
      <c r="C174" s="780" t="s">
        <v>440</v>
      </c>
      <c r="D174" s="777"/>
      <c r="E174" s="84" t="str">
        <f>IF('T1 EIDW'!F39&gt;0,ROUND('T1 EIDW'!F41,$D$173),"N/A")</f>
        <v>N/A</v>
      </c>
      <c r="F174" s="84" t="str">
        <f>IF('T1 EIDW'!G39&gt;0,ROUND('T1 EIDW'!G41,$D$173),"N/A")</f>
        <v>N/A</v>
      </c>
      <c r="G174" s="84" t="str">
        <f>IF('T1 EIDW'!H39&gt;0,ROUND('T1 EIDW'!H41,$D$173),"N/A")</f>
        <v>N/A</v>
      </c>
      <c r="H174" s="84" t="str">
        <f>IF('T1 EIDW'!I39&gt;0,ROUND('T1 EIDW'!I41,$D$173),"N/A")</f>
        <v>N/A</v>
      </c>
      <c r="I174" s="84" t="str">
        <f>IF('T1 EIDW'!J39&gt;0,ROUND('T1 EIDW'!J41,$D$173),"N/A")</f>
        <v>N/A</v>
      </c>
      <c r="J174" s="84" t="str">
        <f>IF('T1 EIDW'!K39&gt;0,ROUND('T1 EIDW'!K41,$D$173),"N/A")</f>
        <v>N/A</v>
      </c>
      <c r="K174" s="84" t="str">
        <f>IF('T1 EIDW'!L39&gt;0,ROUND('T1 EIDW'!L41,$D$173),"N/A")</f>
        <v>N/A</v>
      </c>
      <c r="L174" s="84" t="str">
        <f>IF('T1 EIDW'!M39&gt;0,ROUND('T1 EIDW'!M41,$D$173),"N/A")</f>
        <v>N/A</v>
      </c>
      <c r="M174" s="84" t="str">
        <f>IF('T1 EIDW'!N39&gt;0,ROUND('T1 EIDW'!N41,$D$173),"N/A")</f>
        <v>N/A</v>
      </c>
      <c r="N174" s="84" t="str">
        <f>IF('T1 EIDW'!O39&gt;0,ROUND('T1 EIDW'!O41,$D$173),"N/A")</f>
        <v>N/A</v>
      </c>
      <c r="O174" s="59"/>
    </row>
    <row r="175" spans="1:15" s="70" customFormat="1" ht="15" customHeight="1" outlineLevel="1">
      <c r="A175" s="66"/>
      <c r="B175" s="767"/>
      <c r="C175" s="780" t="s">
        <v>441</v>
      </c>
      <c r="D175" s="777"/>
      <c r="E175" s="84" t="str">
        <f>IF('T1 EIDW'!F39&gt;0,ROUND('T1 EIDW'!F16/'T1 EIDW'!F39,$D$173),"N/A")</f>
        <v>N/A</v>
      </c>
      <c r="F175" s="84" t="str">
        <f>IF('T1 EIDW'!G39&gt;0,ROUND('T1 EIDW'!G16/'T1 EIDW'!G39,$D$173),"N/A")</f>
        <v>N/A</v>
      </c>
      <c r="G175" s="84" t="str">
        <f>IF('T1 EIDW'!H39&gt;0,ROUND('T1 EIDW'!H16/'T1 EIDW'!H39,$D$173),"N/A")</f>
        <v>N/A</v>
      </c>
      <c r="H175" s="84" t="str">
        <f>IF('T1 EIDW'!I39&gt;0,ROUND('T1 EIDW'!I16/'T1 EIDW'!I39,$D$173),"N/A")</f>
        <v>N/A</v>
      </c>
      <c r="I175" s="84" t="str">
        <f>IF('T1 EIDW'!J39&gt;0,ROUND('T1 EIDW'!J16/'T1 EIDW'!J39,$D$173),"N/A")</f>
        <v>N/A</v>
      </c>
      <c r="J175" s="84" t="str">
        <f>IF('T1 EIDW'!K39&gt;0,ROUND('T1 EIDW'!K16/'T1 EIDW'!K39,$D$173),"N/A")</f>
        <v>N/A</v>
      </c>
      <c r="K175" s="84" t="str">
        <f>IF('T1 EIDW'!L39&gt;0,ROUND('T1 EIDW'!L16/'T1 EIDW'!L39,$D$173),"N/A")</f>
        <v>N/A</v>
      </c>
      <c r="L175" s="84" t="str">
        <f>IF('T1 EIDW'!M39&gt;0,ROUND('T1 EIDW'!M16/'T1 EIDW'!M39,$D$173),"N/A")</f>
        <v>N/A</v>
      </c>
      <c r="M175" s="84" t="str">
        <f>IF('T1 EIDW'!N39&gt;0,ROUND('T1 EIDW'!N16/'T1 EIDW'!N39,$D$173),"N/A")</f>
        <v>N/A</v>
      </c>
      <c r="N175" s="84" t="str">
        <f>IF('T1 EIDW'!O39&gt;0,ROUND('T1 EIDW'!O16/'T1 EIDW'!O39,$D$173),"N/A")</f>
        <v>N/A</v>
      </c>
      <c r="O175" s="59"/>
    </row>
    <row r="176" spans="1:15" s="65" customFormat="1" ht="15" customHeight="1">
      <c r="A176" s="60" t="s">
        <v>124</v>
      </c>
      <c r="B176" s="765" t="s">
        <v>125</v>
      </c>
      <c r="C176" s="766" t="s">
        <v>126</v>
      </c>
      <c r="D176" s="776">
        <v>3</v>
      </c>
      <c r="E176" s="64" t="b">
        <f>ROUND(SUM('T1 EIDW'!F36:F38),$D$176)=ROUND('T1 EIDW'!F39,$D$176)</f>
        <v>1</v>
      </c>
      <c r="F176" s="64" t="b">
        <f>ROUND(SUM('T1 EIDW'!G36:G38),$D$173)=ROUND('T1 EIDW'!G39,$D$173)</f>
        <v>1</v>
      </c>
      <c r="G176" s="64" t="b">
        <f>ROUND(SUM('T1 EIDW'!H36:H38),$D$173)=ROUND('T1 EIDW'!H39,$D$173)</f>
        <v>1</v>
      </c>
      <c r="H176" s="64" t="b">
        <f>ROUND(SUM('T1 EIDW'!I36:I38),$D$173)=ROUND('T1 EIDW'!I39,$D$173)</f>
        <v>1</v>
      </c>
      <c r="I176" s="64" t="b">
        <f>ROUND(SUM('T1 EIDW'!J36:J38),$D$173)=ROUND('T1 EIDW'!J39,$D$173)</f>
        <v>1</v>
      </c>
      <c r="J176" s="64" t="b">
        <f>ROUND(SUM('T1 EIDW'!K36:K38),$D$173)=ROUND('T1 EIDW'!K39,$D$173)</f>
        <v>1</v>
      </c>
      <c r="K176" s="64" t="b">
        <f>ROUND(SUM('T1 EIDW'!L36:L38),$D$173)=ROUND('T1 EIDW'!L39,$D$173)</f>
        <v>1</v>
      </c>
      <c r="L176" s="64" t="b">
        <f>ROUND(SUM('T1 EIDW'!M36:M38),$D$173)=ROUND('T1 EIDW'!M39,$D$173)</f>
        <v>1</v>
      </c>
      <c r="M176" s="64" t="b">
        <f>ROUND(SUM('T1 EIDW'!N36:N38),$D$173)=ROUND('T1 EIDW'!N39,$D$173)</f>
        <v>1</v>
      </c>
      <c r="N176" s="64" t="b">
        <f>ROUND(SUM('T1 EIDW'!O36:O38),$D$173)=ROUND('T1 EIDW'!O39,$D$173)</f>
        <v>1</v>
      </c>
      <c r="O176" s="59"/>
    </row>
    <row r="177" spans="1:15" s="70" customFormat="1" ht="15" customHeight="1" outlineLevel="1">
      <c r="A177" s="66"/>
      <c r="B177" s="767"/>
      <c r="C177" s="768" t="s">
        <v>127</v>
      </c>
      <c r="D177" s="777"/>
      <c r="E177" s="775">
        <f>ROUND(SUM('T1 EIDW'!F36:F38),$D$176)</f>
        <v>0</v>
      </c>
      <c r="F177" s="775">
        <f>ROUND(SUM('T1 EIDW'!G36:G38),$D$173)</f>
        <v>0</v>
      </c>
      <c r="G177" s="775">
        <f>ROUND(SUM('T1 EIDW'!H36:H38),$D$173)</f>
        <v>0</v>
      </c>
      <c r="H177" s="775">
        <f>ROUND(SUM('T1 EIDW'!I36:I38),$D$173)</f>
        <v>0</v>
      </c>
      <c r="I177" s="775">
        <f>ROUND(SUM('T1 EIDW'!J36:J38),$D$173)</f>
        <v>0</v>
      </c>
      <c r="J177" s="775">
        <f>ROUND(SUM('T1 EIDW'!K36:K38),$D$173)</f>
        <v>0</v>
      </c>
      <c r="K177" s="775">
        <f>ROUND(SUM('T1 EIDW'!L36:L38),$D$173)</f>
        <v>0</v>
      </c>
      <c r="L177" s="775">
        <f>ROUND(SUM('T1 EIDW'!M36:M38),$D$173)</f>
        <v>0</v>
      </c>
      <c r="M177" s="775">
        <f>ROUND(SUM('T1 EIDW'!N36:N38),$D$173)</f>
        <v>0</v>
      </c>
      <c r="N177" s="775">
        <f>ROUND(SUM('T1 EIDW'!O36:O38),$D$173)</f>
        <v>0</v>
      </c>
      <c r="O177" s="59"/>
    </row>
    <row r="178" spans="1:15" s="70" customFormat="1" ht="15" customHeight="1" outlineLevel="1">
      <c r="A178" s="66"/>
      <c r="B178" s="767"/>
      <c r="C178" s="768" t="s">
        <v>128</v>
      </c>
      <c r="D178" s="777"/>
      <c r="E178" s="775">
        <f>ROUND('T1 EIDW'!F39,$D$176)</f>
        <v>0</v>
      </c>
      <c r="F178" s="775">
        <f>ROUND('T1 EIDW'!G39,$D$173)</f>
        <v>0</v>
      </c>
      <c r="G178" s="775">
        <f>ROUND('T1 EIDW'!H39,$D$173)</f>
        <v>0</v>
      </c>
      <c r="H178" s="775">
        <f>ROUND('T1 EIDW'!I39,$D$173)</f>
        <v>0</v>
      </c>
      <c r="I178" s="775">
        <f>ROUND('T1 EIDW'!J39,$D$173)</f>
        <v>0</v>
      </c>
      <c r="J178" s="775">
        <f>ROUND('T1 EIDW'!K39,$D$173)</f>
        <v>0</v>
      </c>
      <c r="K178" s="775">
        <f>ROUND('T1 EIDW'!L39,$D$173)</f>
        <v>0</v>
      </c>
      <c r="L178" s="775">
        <f>ROUND('T1 EIDW'!M39,$D$173)</f>
        <v>0</v>
      </c>
      <c r="M178" s="775">
        <f>ROUND('T1 EIDW'!N39,$D$173)</f>
        <v>0</v>
      </c>
      <c r="N178" s="775">
        <f>ROUND('T1 EIDW'!O39,$D$173)</f>
        <v>0</v>
      </c>
      <c r="O178" s="59"/>
    </row>
    <row r="179" spans="1:15" s="65" customFormat="1" ht="15" customHeight="1">
      <c r="A179" s="60" t="s">
        <v>129</v>
      </c>
      <c r="B179" s="765" t="s">
        <v>125</v>
      </c>
      <c r="C179" s="781" t="s">
        <v>130</v>
      </c>
      <c r="D179" s="776">
        <v>3</v>
      </c>
      <c r="E179" s="64" t="b">
        <f>IF(ROUND('T1 EIDW'!F39,$D$179)=0,ROUND('T1 EIDW'!F16,$D$179)=0,TRUE)</f>
        <v>1</v>
      </c>
      <c r="F179" s="64" t="b">
        <f>IF(ROUND('T1 EIDW'!G39,$D$179)=0,ROUND('T1 EIDW'!G16,$D$179)=0,TRUE)</f>
        <v>1</v>
      </c>
      <c r="G179" s="64" t="b">
        <f>IF(ROUND('T1 EIDW'!H39,$D$179)=0,ROUND('T1 EIDW'!H16,$D$179)=0,TRUE)</f>
        <v>1</v>
      </c>
      <c r="H179" s="64" t="b">
        <f>IF(ROUND('T1 EIDW'!I39,$D$179)=0,ROUND('T1 EIDW'!I16,$D$179)=0,TRUE)</f>
        <v>1</v>
      </c>
      <c r="I179" s="64" t="b">
        <f>IF(ROUND('T1 EIDW'!J39,$D$179)=0,ROUND('T1 EIDW'!J16,$D$179)=0,TRUE)</f>
        <v>1</v>
      </c>
      <c r="J179" s="64" t="b">
        <f>IF(ROUND('T1 EIDW'!K39,$D$179)=0,ROUND('T1 EIDW'!K16,$D$179)=0,TRUE)</f>
        <v>1</v>
      </c>
      <c r="K179" s="64" t="b">
        <f>IF(ROUND('T1 EIDW'!L39,$D$179)=0,ROUND('T1 EIDW'!L16,$D$179)=0,TRUE)</f>
        <v>1</v>
      </c>
      <c r="L179" s="64" t="b">
        <f>IF(ROUND('T1 EIDW'!M39,$D$179)=0,ROUND('T1 EIDW'!M16,$D$179)=0,TRUE)</f>
        <v>1</v>
      </c>
      <c r="M179" s="64" t="b">
        <f>IF(ROUND('T1 EIDW'!N39,$D$179)=0,ROUND('T1 EIDW'!N16,$D$179)=0,TRUE)</f>
        <v>1</v>
      </c>
      <c r="N179" s="64" t="b">
        <f>IF(ROUND('T1 EIDW'!O39,$D$179)=0,ROUND('T1 EIDW'!O16,$D$179)=0,TRUE)</f>
        <v>1</v>
      </c>
      <c r="O179" s="59"/>
    </row>
    <row r="180" spans="1:15" s="70" customFormat="1" ht="15" customHeight="1" outlineLevel="1">
      <c r="A180" s="66"/>
      <c r="B180" s="767"/>
      <c r="C180" s="768" t="s">
        <v>128</v>
      </c>
      <c r="D180" s="777"/>
      <c r="E180" s="775">
        <f>ROUND('T1 EIDW'!F39,$D$179)</f>
        <v>0</v>
      </c>
      <c r="F180" s="775">
        <f>ROUND('T1 EIDW'!G39,$D$179)</f>
        <v>0</v>
      </c>
      <c r="G180" s="775">
        <f>ROUND('T1 EIDW'!H39,$D$179)</f>
        <v>0</v>
      </c>
      <c r="H180" s="775">
        <f>ROUND('T1 EIDW'!I39,$D$179)</f>
        <v>0</v>
      </c>
      <c r="I180" s="775">
        <f>ROUND('T1 EIDW'!J39,$D$179)</f>
        <v>0</v>
      </c>
      <c r="J180" s="775">
        <f>ROUND('T1 EIDW'!K39,$D$179)</f>
        <v>0</v>
      </c>
      <c r="K180" s="775">
        <f>ROUND('T1 EIDW'!L39,$D$179)</f>
        <v>0</v>
      </c>
      <c r="L180" s="775">
        <f>ROUND('T1 EIDW'!M39,$D$179)</f>
        <v>0</v>
      </c>
      <c r="M180" s="775">
        <f>ROUND('T1 EIDW'!N39,$D$179)</f>
        <v>0</v>
      </c>
      <c r="N180" s="775">
        <f>ROUND('T1 EIDW'!O39,$D$179)</f>
        <v>0</v>
      </c>
      <c r="O180" s="59"/>
    </row>
    <row r="181" spans="1:15" s="70" customFormat="1" ht="15" customHeight="1" outlineLevel="1">
      <c r="A181" s="66"/>
      <c r="B181" s="767"/>
      <c r="C181" s="768" t="s">
        <v>131</v>
      </c>
      <c r="D181" s="777"/>
      <c r="E181" s="775">
        <f>ROUND('T1 EIDW'!F16,$D$179)</f>
        <v>0</v>
      </c>
      <c r="F181" s="775">
        <f>ROUND('T1 EIDW'!G16,$D$179)</f>
        <v>0</v>
      </c>
      <c r="G181" s="775">
        <f>ROUND('T1 EIDW'!H16,$D$179)</f>
        <v>0</v>
      </c>
      <c r="H181" s="775">
        <f>ROUND('T1 EIDW'!I16,$D$179)</f>
        <v>0</v>
      </c>
      <c r="I181" s="775">
        <f>ROUND('T1 EIDW'!J16,$D$179)</f>
        <v>0</v>
      </c>
      <c r="J181" s="775">
        <f>ROUND('T1 EIDW'!K16,$D$179)</f>
        <v>0</v>
      </c>
      <c r="K181" s="775">
        <f>ROUND('T1 EIDW'!L16,$D$179)</f>
        <v>0</v>
      </c>
      <c r="L181" s="775">
        <f>ROUND('T1 EIDW'!M16,$D$179)</f>
        <v>0</v>
      </c>
      <c r="M181" s="775">
        <f>ROUND('T1 EIDW'!N16,$D$179)</f>
        <v>0</v>
      </c>
      <c r="N181" s="775">
        <f>ROUND('T1 EIDW'!O16,$D$179)</f>
        <v>0</v>
      </c>
      <c r="O181" s="59"/>
    </row>
    <row r="182" spans="1:15" s="74" customFormat="1" ht="20.149999999999999" customHeight="1">
      <c r="A182" s="54" t="s">
        <v>71</v>
      </c>
      <c r="B182" s="55" t="s">
        <v>72</v>
      </c>
      <c r="C182" s="56" t="s">
        <v>453</v>
      </c>
      <c r="D182" s="72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59"/>
    </row>
    <row r="183" spans="1:15" s="65" customFormat="1" ht="15" customHeight="1">
      <c r="A183" s="60" t="s">
        <v>78</v>
      </c>
      <c r="B183" s="765" t="s">
        <v>79</v>
      </c>
      <c r="C183" s="766" t="s">
        <v>132</v>
      </c>
      <c r="D183" s="776">
        <v>3</v>
      </c>
      <c r="E183" s="64" t="b">
        <f>ROUND('T1 others'!F18,$D$183)=ROUND(SUM('T1 others'!F12,'T1 others'!F14:F17),$D$183)</f>
        <v>1</v>
      </c>
      <c r="F183" s="64" t="b">
        <f>ROUND('T1 others'!G18,$D$183)=ROUND(SUM('T1 others'!G12,'T1 others'!G14:G17),$D$183)</f>
        <v>1</v>
      </c>
      <c r="G183" s="64" t="b">
        <f>ROUND('T1 others'!H18,$D$183)=ROUND(SUM('T1 others'!H12,'T1 others'!H14:H17),$D$183)</f>
        <v>1</v>
      </c>
      <c r="H183" s="64" t="b">
        <f>ROUND('T1 others'!I18,$D$183)=ROUND(SUM('T1 others'!I12,'T1 others'!I14:I17),$D$183)</f>
        <v>1</v>
      </c>
      <c r="I183" s="64" t="b">
        <f>ROUND('T1 others'!J18,$D$183)=ROUND(SUM('T1 others'!J12,'T1 others'!J14:J17),$D$183)</f>
        <v>1</v>
      </c>
      <c r="J183" s="64" t="b">
        <f>ROUND('T1 others'!K18,$D$183)=ROUND(SUM('T1 others'!K12,'T1 others'!K14:K17),$D$183)</f>
        <v>1</v>
      </c>
      <c r="K183" s="64" t="b">
        <f>ROUND('T1 others'!L18,$D$183)=ROUND(SUM('T1 others'!L12,'T1 others'!L14:L17),$D$183)</f>
        <v>1</v>
      </c>
      <c r="L183" s="64" t="b">
        <f>ROUND('T1 others'!M18,$D$183)=ROUND(SUM('T1 others'!M12,'T1 others'!M14:M17),$D$183)</f>
        <v>1</v>
      </c>
      <c r="M183" s="64" t="b">
        <f>ROUND('T1 others'!N18,$D$183)=ROUND(SUM('T1 others'!N12,'T1 others'!N14:N17),$D$183)</f>
        <v>1</v>
      </c>
      <c r="N183" s="64" t="b">
        <f>ROUND('T1 others'!O18,$D$183)=ROUND(SUM('T1 others'!O12,'T1 others'!O14:O17),$D$183)</f>
        <v>1</v>
      </c>
      <c r="O183" s="59"/>
    </row>
    <row r="184" spans="1:15" s="70" customFormat="1" ht="15" customHeight="1" outlineLevel="1">
      <c r="A184" s="66"/>
      <c r="B184" s="767"/>
      <c r="C184" s="768" t="s">
        <v>81</v>
      </c>
      <c r="D184" s="777"/>
      <c r="E184" s="775">
        <f>ROUND('T1 others'!F18,$D$183)</f>
        <v>22332.564999999999</v>
      </c>
      <c r="F184" s="775">
        <f>ROUND('T1 others'!G18,$D$183)</f>
        <v>23207.72</v>
      </c>
      <c r="G184" s="775">
        <f>ROUND('T1 others'!H18,$D$183)</f>
        <v>23880</v>
      </c>
      <c r="H184" s="775">
        <f>ROUND('T1 others'!I18,$D$183)</f>
        <v>24245</v>
      </c>
      <c r="I184" s="775">
        <f>ROUND('T1 others'!J18,$D$183)</f>
        <v>24841</v>
      </c>
      <c r="J184" s="775">
        <f>ROUND('T1 others'!K18,$D$183)</f>
        <v>32829</v>
      </c>
      <c r="K184" s="775">
        <f>ROUND('T1 others'!L18,$D$183)</f>
        <v>37186</v>
      </c>
      <c r="L184" s="775">
        <f>ROUND('T1 others'!M18,$D$183)</f>
        <v>39390</v>
      </c>
      <c r="M184" s="775">
        <f>ROUND('T1 others'!N18,$D$183)</f>
        <v>40535</v>
      </c>
      <c r="N184" s="775">
        <f>ROUND('T1 others'!O18,$D$183)</f>
        <v>41527</v>
      </c>
      <c r="O184" s="59"/>
    </row>
    <row r="185" spans="1:15" s="70" customFormat="1" ht="15" customHeight="1" outlineLevel="1">
      <c r="A185" s="66"/>
      <c r="B185" s="767"/>
      <c r="C185" s="768" t="s">
        <v>82</v>
      </c>
      <c r="D185" s="777"/>
      <c r="E185" s="775">
        <f>ROUND(SUM('T1 others'!F12,'T1 others'!F14:F17),$D$183)</f>
        <v>22332.564999999999</v>
      </c>
      <c r="F185" s="775">
        <f>ROUND(SUM('T1 others'!G12,'T1 others'!G14:G17),$D$183)</f>
        <v>23207.72</v>
      </c>
      <c r="G185" s="775">
        <f>ROUND(SUM('T1 others'!H12,'T1 others'!H14:H17),$D$183)</f>
        <v>23880</v>
      </c>
      <c r="H185" s="775">
        <f>ROUND(SUM('T1 others'!I12,'T1 others'!I14:I17),$D$183)</f>
        <v>24245</v>
      </c>
      <c r="I185" s="775">
        <f>ROUND(SUM('T1 others'!J12,'T1 others'!J14:J17),$D$183)</f>
        <v>24841</v>
      </c>
      <c r="J185" s="775">
        <f>ROUND(SUM('T1 others'!K12,'T1 others'!K14:K17),$D$183)</f>
        <v>32829</v>
      </c>
      <c r="K185" s="775">
        <f>ROUND(SUM('T1 others'!L12,'T1 others'!L14:L17),$D$183)</f>
        <v>37186</v>
      </c>
      <c r="L185" s="775">
        <f>ROUND(SUM('T1 others'!M12,'T1 others'!M14:M17),$D$183)</f>
        <v>39390</v>
      </c>
      <c r="M185" s="775">
        <f>ROUND(SUM('T1 others'!N12,'T1 others'!N14:N17),$D$183)</f>
        <v>40535</v>
      </c>
      <c r="N185" s="775">
        <f>ROUND(SUM('T1 others'!O12,'T1 others'!O14:O17),$D$183)</f>
        <v>41527</v>
      </c>
      <c r="O185" s="59"/>
    </row>
    <row r="186" spans="1:15" s="65" customFormat="1" ht="15" customHeight="1">
      <c r="A186" s="60" t="s">
        <v>83</v>
      </c>
      <c r="B186" s="765" t="s">
        <v>84</v>
      </c>
      <c r="C186" s="766" t="s">
        <v>85</v>
      </c>
      <c r="D186" s="776">
        <v>3</v>
      </c>
      <c r="E186" s="64" t="b">
        <f>ROUND('T1 others'!F31,$D$186)=ROUND(SUM('T1 others'!F22:F30),$D$186)</f>
        <v>1</v>
      </c>
      <c r="F186" s="64" t="b">
        <f>ROUND('T1 others'!G31,$D$186)=ROUND(SUM('T1 others'!G22:G30),$D$186)</f>
        <v>1</v>
      </c>
      <c r="G186" s="64" t="b">
        <f>ROUND('T1 others'!H31,$D$186)=ROUND(SUM('T1 others'!H22:H30),$D$186)</f>
        <v>1</v>
      </c>
      <c r="H186" s="64" t="b">
        <f>ROUND('T1 others'!I31,$D$186)=ROUND(SUM('T1 others'!I22:I30),$D$186)</f>
        <v>1</v>
      </c>
      <c r="I186" s="64" t="b">
        <f>ROUND('T1 others'!J31,$D$186)=ROUND(SUM('T1 others'!J22:J30),$D$186)</f>
        <v>1</v>
      </c>
      <c r="J186" s="64" t="b">
        <f>ROUND('T1 others'!K31,$D$186)=ROUND(SUM('T1 others'!K22:K30),$D$186)</f>
        <v>1</v>
      </c>
      <c r="K186" s="64" t="b">
        <f>ROUND('T1 others'!L31,$D$186)=ROUND(SUM('T1 others'!L22:L30),$D$186)</f>
        <v>1</v>
      </c>
      <c r="L186" s="64" t="b">
        <f>ROUND('T1 others'!M31,$D$186)=ROUND(SUM('T1 others'!M22:M30),$D$186)</f>
        <v>1</v>
      </c>
      <c r="M186" s="64" t="b">
        <f>ROUND('T1 others'!N31,$D$186)=ROUND(SUM('T1 others'!N22:N30),$D$186)</f>
        <v>1</v>
      </c>
      <c r="N186" s="64" t="b">
        <f>ROUND('T1 others'!O31,$D$186)=ROUND(SUM('T1 others'!O22:O30),$D$186)</f>
        <v>1</v>
      </c>
      <c r="O186" s="59"/>
    </row>
    <row r="187" spans="1:15" s="70" customFormat="1" ht="15" customHeight="1" outlineLevel="1">
      <c r="A187" s="66"/>
      <c r="B187" s="767"/>
      <c r="C187" s="768" t="s">
        <v>86</v>
      </c>
      <c r="D187" s="777"/>
      <c r="E187" s="775">
        <f>ROUND('T1 others'!F31,$D$186)</f>
        <v>22332.564999999999</v>
      </c>
      <c r="F187" s="775">
        <f>ROUND('T1 others'!G31,$D$186)</f>
        <v>23207.72</v>
      </c>
      <c r="G187" s="775">
        <f>ROUND('T1 others'!H31,$D$186)</f>
        <v>23880</v>
      </c>
      <c r="H187" s="775">
        <f>ROUND('T1 others'!I31,$D$186)</f>
        <v>24245</v>
      </c>
      <c r="I187" s="775">
        <f>ROUND('T1 others'!J31,$D$186)</f>
        <v>24841</v>
      </c>
      <c r="J187" s="775">
        <f>ROUND('T1 others'!K31,$D$186)</f>
        <v>32829</v>
      </c>
      <c r="K187" s="775">
        <f>ROUND('T1 others'!L31,$D$186)</f>
        <v>37186</v>
      </c>
      <c r="L187" s="775">
        <f>ROUND('T1 others'!M31,$D$186)</f>
        <v>39390</v>
      </c>
      <c r="M187" s="775">
        <f>ROUND('T1 others'!N31,$D$186)</f>
        <v>40535</v>
      </c>
      <c r="N187" s="775">
        <f>ROUND('T1 others'!O31,$D$186)</f>
        <v>41527</v>
      </c>
      <c r="O187" s="59"/>
    </row>
    <row r="188" spans="1:15" s="70" customFormat="1" ht="15" customHeight="1" outlineLevel="1">
      <c r="A188" s="66"/>
      <c r="B188" s="767"/>
      <c r="C188" s="768" t="s">
        <v>87</v>
      </c>
      <c r="D188" s="777"/>
      <c r="E188" s="775">
        <f>ROUND(SUM('T1 others'!F22:F30),$D$186)</f>
        <v>22332.564999999999</v>
      </c>
      <c r="F188" s="775">
        <f>ROUND(SUM('T1 others'!G22:G30),$D$186)</f>
        <v>23207.72</v>
      </c>
      <c r="G188" s="775">
        <f>ROUND(SUM('T1 others'!H22:H30),$D$186)</f>
        <v>23880</v>
      </c>
      <c r="H188" s="775">
        <f>ROUND(SUM('T1 others'!I22:I30),$D$186)</f>
        <v>24245</v>
      </c>
      <c r="I188" s="775">
        <f>ROUND(SUM('T1 others'!J22:J30),$D$186)</f>
        <v>24841</v>
      </c>
      <c r="J188" s="775">
        <f>ROUND(SUM('T1 others'!K22:K30),$D$186)</f>
        <v>32829</v>
      </c>
      <c r="K188" s="775">
        <f>ROUND(SUM('T1 others'!L22:L30),$D$186)</f>
        <v>37186</v>
      </c>
      <c r="L188" s="775">
        <f>ROUND(SUM('T1 others'!M22:M30),$D$186)</f>
        <v>39390</v>
      </c>
      <c r="M188" s="775">
        <f>ROUND(SUM('T1 others'!N22:N30),$D$186)</f>
        <v>40535</v>
      </c>
      <c r="N188" s="775">
        <f>ROUND(SUM('T1 others'!O22:O30),$D$186)</f>
        <v>41527</v>
      </c>
      <c r="O188" s="59"/>
    </row>
    <row r="189" spans="1:15" s="65" customFormat="1" ht="15" customHeight="1">
      <c r="A189" s="60" t="s">
        <v>88</v>
      </c>
      <c r="B189" s="765" t="s">
        <v>84</v>
      </c>
      <c r="C189" s="766" t="s">
        <v>89</v>
      </c>
      <c r="D189" s="776">
        <v>3</v>
      </c>
      <c r="E189" s="64" t="b">
        <f>ROUND('T1 others'!F18,$D$189)=ROUND('T1 others'!F31,$D$189)</f>
        <v>1</v>
      </c>
      <c r="F189" s="64" t="b">
        <f>ROUND('T1 others'!G18,$D$189)=ROUND('T1 others'!G31,$D$189)</f>
        <v>1</v>
      </c>
      <c r="G189" s="64" t="b">
        <f>ROUND('T1 others'!H18,$D$189)=ROUND('T1 others'!H31,$D$189)</f>
        <v>1</v>
      </c>
      <c r="H189" s="64" t="b">
        <f>ROUND('T1 others'!I18,$D$189)=ROUND('T1 others'!I31,$D$189)</f>
        <v>1</v>
      </c>
      <c r="I189" s="64" t="b">
        <f>ROUND('T1 others'!J18,$D$189)=ROUND('T1 others'!J31,$D$189)</f>
        <v>1</v>
      </c>
      <c r="J189" s="64" t="b">
        <f>ROUND('T1 others'!K18,$D$189)=ROUND('T1 others'!K31,$D$189)</f>
        <v>1</v>
      </c>
      <c r="K189" s="64" t="b">
        <f>ROUND('T1 others'!L18,$D$189)=ROUND('T1 others'!L31,$D$189)</f>
        <v>1</v>
      </c>
      <c r="L189" s="64" t="b">
        <f>ROUND('T1 others'!M18,$D$189)=ROUND('T1 others'!M31,$D$189)</f>
        <v>1</v>
      </c>
      <c r="M189" s="64" t="b">
        <f>ROUND('T1 others'!N18,$D$189)=ROUND('T1 others'!N31,$D$189)</f>
        <v>1</v>
      </c>
      <c r="N189" s="64" t="b">
        <f>ROUND('T1 others'!O18,$D$189)=ROUND('T1 others'!O31,$D$189)</f>
        <v>1</v>
      </c>
      <c r="O189" s="59"/>
    </row>
    <row r="190" spans="1:15" s="70" customFormat="1" ht="15" customHeight="1" outlineLevel="1">
      <c r="A190" s="66"/>
      <c r="B190" s="767"/>
      <c r="C190" s="768" t="s">
        <v>81</v>
      </c>
      <c r="D190" s="777"/>
      <c r="E190" s="775">
        <f>ROUND('T1 others'!F18,$D$189)</f>
        <v>22332.564999999999</v>
      </c>
      <c r="F190" s="775">
        <f>ROUND('T1 others'!G18,$D$189)</f>
        <v>23207.72</v>
      </c>
      <c r="G190" s="775">
        <f>ROUND('T1 others'!H18,$D$189)</f>
        <v>23880</v>
      </c>
      <c r="H190" s="775">
        <f>ROUND('T1 others'!I18,$D$189)</f>
        <v>24245</v>
      </c>
      <c r="I190" s="775">
        <f>ROUND('T1 others'!J18,$D$189)</f>
        <v>24841</v>
      </c>
      <c r="J190" s="775">
        <f>ROUND('T1 others'!K18,$D$189)</f>
        <v>32829</v>
      </c>
      <c r="K190" s="775">
        <f>ROUND('T1 others'!L18,$D$189)</f>
        <v>37186</v>
      </c>
      <c r="L190" s="775">
        <f>ROUND('T1 others'!M18,$D$189)</f>
        <v>39390</v>
      </c>
      <c r="M190" s="775">
        <f>ROUND('T1 others'!N18,$D$189)</f>
        <v>40535</v>
      </c>
      <c r="N190" s="775">
        <f>ROUND('T1 others'!O18,$D$189)</f>
        <v>41527</v>
      </c>
      <c r="O190" s="59"/>
    </row>
    <row r="191" spans="1:15" s="70" customFormat="1" ht="15" customHeight="1" outlineLevel="1">
      <c r="A191" s="66"/>
      <c r="B191" s="767"/>
      <c r="C191" s="768" t="s">
        <v>86</v>
      </c>
      <c r="D191" s="777"/>
      <c r="E191" s="775">
        <f>ROUND('T1 others'!F31,$D$189)</f>
        <v>22332.564999999999</v>
      </c>
      <c r="F191" s="775">
        <f>ROUND('T1 others'!G31,$D$189)</f>
        <v>23207.72</v>
      </c>
      <c r="G191" s="775">
        <f>ROUND('T1 others'!H31,$D$189)</f>
        <v>23880</v>
      </c>
      <c r="H191" s="775">
        <f>ROUND('T1 others'!I31,$D$189)</f>
        <v>24245</v>
      </c>
      <c r="I191" s="775">
        <f>ROUND('T1 others'!J31,$D$189)</f>
        <v>24841</v>
      </c>
      <c r="J191" s="775">
        <f>ROUND('T1 others'!K31,$D$189)</f>
        <v>32829</v>
      </c>
      <c r="K191" s="775">
        <f>ROUND('T1 others'!L31,$D$189)</f>
        <v>37186</v>
      </c>
      <c r="L191" s="775">
        <f>ROUND('T1 others'!M31,$D$189)</f>
        <v>39390</v>
      </c>
      <c r="M191" s="775">
        <f>ROUND('T1 others'!N31,$D$189)</f>
        <v>40535</v>
      </c>
      <c r="N191" s="775">
        <f>ROUND('T1 others'!O31,$D$189)</f>
        <v>41527</v>
      </c>
      <c r="O191" s="59"/>
    </row>
    <row r="192" spans="1:15" s="65" customFormat="1" ht="15" customHeight="1">
      <c r="A192" s="60" t="s">
        <v>144</v>
      </c>
      <c r="B192" s="765" t="s">
        <v>94</v>
      </c>
      <c r="C192" s="766" t="s">
        <v>138</v>
      </c>
      <c r="D192" s="776">
        <v>3</v>
      </c>
      <c r="E192" s="64" t="b">
        <f>ROUND(('T1 others'!F61-'T1 others'!F29-'T1 others'!F30-'T1 others'!F15-'T1 others'!F16+'T1 others'!F79+'T1 others'!F80)/('T1 others'!F65/100)+'T1 others'!F29+'T1 others'!F30+'T1 others'!F15+'T1 others'!F16-'T1 others'!F79-'T1 others'!F80,$D$192)=ROUND('T1 others'!F66,$D$192)</f>
        <v>1</v>
      </c>
      <c r="F192" s="64" t="b">
        <f>ROUND(('T1 others'!G61-'T1 others'!G29-'T1 others'!G30-'T1 others'!G15-'T1 others'!G16+'T1 others'!G79+'T1 others'!G80)/('T1 others'!G65/100)+'T1 others'!G29+'T1 others'!G30+'T1 others'!G15+'T1 others'!G16-'T1 others'!G79-'T1 others'!G80,$D$192)=ROUND('T1 others'!G66,$D$192)</f>
        <v>1</v>
      </c>
      <c r="G192" s="64" t="b">
        <f>ROUND(('T1 others'!H61-'T1 others'!H29-'T1 others'!H30-'T1 others'!H15-'T1 others'!H16+'T1 others'!H79+'T1 others'!H80)/('T1 others'!H65/100)+'T1 others'!H29+'T1 others'!H30+'T1 others'!H15+'T1 others'!H16-'T1 others'!H79-'T1 others'!H80,$D$192)=ROUND('T1 others'!H66,$D$192)</f>
        <v>1</v>
      </c>
      <c r="H192" s="64" t="b">
        <f>ROUND(('T1 others'!I61-'T1 others'!I29-'T1 others'!I30-'T1 others'!I15-'T1 others'!I16+'T1 others'!I79+'T1 others'!I80)/('T1 others'!I65/100)+'T1 others'!I29+'T1 others'!I30+'T1 others'!I15+'T1 others'!I16-'T1 others'!I79-'T1 others'!I80,$D$192)=ROUND('T1 others'!I66,$D$192)</f>
        <v>1</v>
      </c>
      <c r="I192" s="64" t="b">
        <f>ROUND(('T1 others'!J61-'T1 others'!J29-'T1 others'!J30-'T1 others'!J15-'T1 others'!J16+'T1 others'!J79+'T1 others'!J80)/('T1 others'!J65/100)+'T1 others'!J29+'T1 others'!J30+'T1 others'!J15+'T1 others'!J16-'T1 others'!J79-'T1 others'!J80,$D$192)=ROUND('T1 others'!J66,$D$192)</f>
        <v>1</v>
      </c>
      <c r="J192" s="64" t="b">
        <f>ROUND(('T1 others'!K61-'T1 others'!K29-'T1 others'!K30-'T1 others'!K15-'T1 others'!K16+'T1 others'!K79+'T1 others'!K80)/('T1 others'!K65/100)+'T1 others'!K29+'T1 others'!K30+'T1 others'!K15+'T1 others'!K16-'T1 others'!K79-'T1 others'!K80,$D$192)=ROUND('T1 others'!K66,$D$192)</f>
        <v>1</v>
      </c>
      <c r="K192" s="64" t="b">
        <f>ROUND(('T1 others'!L61-'T1 others'!L29-'T1 others'!L30-'T1 others'!L15-'T1 others'!L16+'T1 others'!L79+'T1 others'!L80)/('T1 others'!L65/100)+'T1 others'!L29+'T1 others'!L30+'T1 others'!L15+'T1 others'!L16-'T1 others'!L79-'T1 others'!L80,$D$192)=ROUND('T1 others'!L66,$D$192)</f>
        <v>1</v>
      </c>
      <c r="L192" s="64" t="b">
        <f>ROUND(('T1 others'!M61-'T1 others'!M29-'T1 others'!M30-'T1 others'!M15-'T1 others'!M16+'T1 others'!M79+'T1 others'!M80)/('T1 others'!M65/100)+'T1 others'!M29+'T1 others'!M30+'T1 others'!M15+'T1 others'!M16-'T1 others'!M79-'T1 others'!M80,$D$192)=ROUND('T1 others'!M66,$D$192)</f>
        <v>1</v>
      </c>
      <c r="M192" s="64" t="b">
        <f>ROUND(('T1 others'!N61-'T1 others'!N29-'T1 others'!N30-'T1 others'!N15-'T1 others'!N16+'T1 others'!N79+'T1 others'!N80)/('T1 others'!N65/100)+'T1 others'!N29+'T1 others'!N30+'T1 others'!N15+'T1 others'!N16-'T1 others'!N79-'T1 others'!N80,$D$192)=ROUND('T1 others'!N66,$D$192)</f>
        <v>1</v>
      </c>
      <c r="N192" s="64" t="b">
        <f>ROUND(('T1 others'!O61-'T1 others'!O29-'T1 others'!O30-'T1 others'!O15-'T1 others'!O16+'T1 others'!O79+'T1 others'!O80)/('T1 others'!O65/100)+'T1 others'!O29+'T1 others'!O30+'T1 others'!O15+'T1 others'!O16-'T1 others'!O79-'T1 others'!O80,$D$192)=ROUND('T1 others'!O66,$D$192)</f>
        <v>1</v>
      </c>
      <c r="O192" s="59"/>
    </row>
    <row r="193" spans="1:15" s="70" customFormat="1" ht="15" customHeight="1" outlineLevel="1">
      <c r="A193" s="66"/>
      <c r="B193" s="767"/>
      <c r="C193" s="768" t="s">
        <v>95</v>
      </c>
      <c r="D193" s="777"/>
      <c r="E193" s="775">
        <f>ROUND(('T1 others'!F61-'T1 others'!F29-'T1 others'!F30-'T1 others'!F15-'T1 others'!F16+'T1 others'!F79+'T1 others'!F80)/('T1 others'!F65/100)+'T1 others'!F29+'T1 others'!F30+'T1 others'!F15+'T1 others'!F16-'T1 others'!F79-'T1 others'!F80,$D$192)</f>
        <v>22347.39</v>
      </c>
      <c r="F193" s="775">
        <f>ROUND(('T1 others'!G61-'T1 others'!G29-'T1 others'!G30-'T1 others'!G15-'T1 others'!G16+'T1 others'!G79+'T1 others'!G80)/('T1 others'!G65/100)+'T1 others'!G29+'T1 others'!G30+'T1 others'!G15+'T1 others'!G16-'T1 others'!G79-'T1 others'!G80,$D$192)</f>
        <v>23255.602999999999</v>
      </c>
      <c r="G193" s="775">
        <f>ROUND(('T1 others'!H61-'T1 others'!H29-'T1 others'!H30-'T1 others'!H15-'T1 others'!H16+'T1 others'!H79+'T1 others'!H80)/('T1 others'!H65/100)+'T1 others'!H29+'T1 others'!H30+'T1 others'!H15+'T1 others'!H16-'T1 others'!H79-'T1 others'!H80,$D$192)</f>
        <v>23880</v>
      </c>
      <c r="H193" s="775">
        <f>ROUND(('T1 others'!I61-'T1 others'!I29-'T1 others'!I30-'T1 others'!I15-'T1 others'!I16+'T1 others'!I79+'T1 others'!I80)/('T1 others'!I65/100)+'T1 others'!I29+'T1 others'!I30+'T1 others'!I15+'T1 others'!I16-'T1 others'!I79-'T1 others'!I80,$D$192)</f>
        <v>24125.305</v>
      </c>
      <c r="I193" s="775">
        <f>ROUND(('T1 others'!J61-'T1 others'!J29-'T1 others'!J30-'T1 others'!J15-'T1 others'!J16+'T1 others'!J79+'T1 others'!J80)/('T1 others'!J65/100)+'T1 others'!J29+'T1 others'!J30+'T1 others'!J15+'T1 others'!J16-'T1 others'!J79-'T1 others'!J80,$D$192)</f>
        <v>24502.161</v>
      </c>
      <c r="J193" s="775">
        <f>ROUND(('T1 others'!K61-'T1 others'!K29-'T1 others'!K30-'T1 others'!K15-'T1 others'!K16+'T1 others'!K79+'T1 others'!K80)/('T1 others'!K65/100)+'T1 others'!K29+'T1 others'!K30+'T1 others'!K15+'T1 others'!K16-'T1 others'!K79-'T1 others'!K80,$D$192)</f>
        <v>32104.094000000001</v>
      </c>
      <c r="K193" s="775">
        <f>ROUND(('T1 others'!L61-'T1 others'!L29-'T1 others'!L30-'T1 others'!L15-'T1 others'!L16+'T1 others'!L79+'T1 others'!L80)/('T1 others'!L65/100)+'T1 others'!L29+'T1 others'!L30+'T1 others'!L15+'T1 others'!L16-'T1 others'!L79-'T1 others'!L80,$D$192)</f>
        <v>36079.745000000003</v>
      </c>
      <c r="L193" s="775">
        <f>ROUND(('T1 others'!M61-'T1 others'!M29-'T1 others'!M30-'T1 others'!M15-'T1 others'!M16+'T1 others'!M79+'T1 others'!M80)/('T1 others'!M65/100)+'T1 others'!M29+'T1 others'!M30+'T1 others'!M15+'T1 others'!M16-'T1 others'!M79-'T1 others'!M80,$D$192)</f>
        <v>37872.163</v>
      </c>
      <c r="M193" s="775">
        <f>ROUND(('T1 others'!N61-'T1 others'!N29-'T1 others'!N30-'T1 others'!N15-'T1 others'!N16+'T1 others'!N79+'T1 others'!N80)/('T1 others'!N65/100)+'T1 others'!N29+'T1 others'!N30+'T1 others'!N15+'T1 others'!N16-'T1 others'!N79-'T1 others'!N80,$D$192)</f>
        <v>38529.853999999999</v>
      </c>
      <c r="N193" s="775">
        <f>ROUND(('T1 others'!O61-'T1 others'!O29-'T1 others'!O30-'T1 others'!O15-'T1 others'!O16+'T1 others'!O79+'T1 others'!O80)/('T1 others'!O65/100)+'T1 others'!O29+'T1 others'!O30+'T1 others'!O15+'T1 others'!O16-'T1 others'!O79-'T1 others'!O80,$D$192)</f>
        <v>39032.821000000004</v>
      </c>
      <c r="O193" s="59"/>
    </row>
    <row r="194" spans="1:15" s="70" customFormat="1" ht="15" customHeight="1" outlineLevel="1">
      <c r="A194" s="66"/>
      <c r="B194" s="767"/>
      <c r="C194" s="768" t="s">
        <v>96</v>
      </c>
      <c r="D194" s="777"/>
      <c r="E194" s="775">
        <f>ROUND('T1 others'!F66,$D$192)</f>
        <v>22347.39</v>
      </c>
      <c r="F194" s="775">
        <f>ROUND('T1 others'!G66,$D$192)</f>
        <v>23255.602999999999</v>
      </c>
      <c r="G194" s="775">
        <f>ROUND('T1 others'!H66,$D$192)</f>
        <v>23880</v>
      </c>
      <c r="H194" s="775">
        <f>ROUND('T1 others'!I66,$D$192)</f>
        <v>24125.305</v>
      </c>
      <c r="I194" s="775">
        <f>ROUND('T1 others'!J66,$D$192)</f>
        <v>24502.161</v>
      </c>
      <c r="J194" s="775">
        <f>ROUND('T1 others'!K66,$D$192)</f>
        <v>32104.094000000001</v>
      </c>
      <c r="K194" s="775">
        <f>ROUND('T1 others'!L66,$D$192)</f>
        <v>36079.745000000003</v>
      </c>
      <c r="L194" s="775">
        <f>ROUND('T1 others'!M66,$D$192)</f>
        <v>37872.163</v>
      </c>
      <c r="M194" s="775">
        <f>ROUND('T1 others'!N66,$D$192)</f>
        <v>38529.853999999999</v>
      </c>
      <c r="N194" s="775">
        <f>ROUND('T1 others'!O66,$D$192)</f>
        <v>39032.821000000004</v>
      </c>
      <c r="O194" s="59"/>
    </row>
    <row r="195" spans="1:15" s="65" customFormat="1" ht="15" customHeight="1">
      <c r="A195" s="60" t="s">
        <v>447</v>
      </c>
      <c r="B195" s="765" t="s">
        <v>94</v>
      </c>
      <c r="C195" s="766" t="s">
        <v>486</v>
      </c>
      <c r="D195" s="776">
        <v>3</v>
      </c>
      <c r="E195" s="64" t="b">
        <f>IF(ROUND('T1 NSA'!F15+'T1 NSA'!F16,$D$195)&gt;0,ROUND('T1 others'!F79+'T1 others'!F80,$D$195)&gt;0,ROUND('T1 others'!F79+'T1 others'!F80,$D$195)=0)</f>
        <v>1</v>
      </c>
      <c r="F195" s="64" t="b">
        <f>IF(ROUND('T1 NSA'!G15+'T1 NSA'!G16,$D$195)&gt;0,ROUND('T1 others'!G79+'T1 others'!G80,$D$195)&gt;0,ROUND('T1 others'!G79+'T1 others'!G80,$D$195)=0)</f>
        <v>1</v>
      </c>
      <c r="G195" s="64" t="b">
        <f>IF(ROUND('T1 NSA'!H15+'T1 NSA'!H16,$D$195)&gt;0,ROUND('T1 others'!H79+'T1 others'!H80,$D$195)&gt;0,ROUND('T1 others'!H79+'T1 others'!H80,$D$195)=0)</f>
        <v>1</v>
      </c>
      <c r="H195" s="64" t="b">
        <f>IF(ROUND('T1 NSA'!I15+'T1 NSA'!I16,$D$195)&gt;0,ROUND('T1 others'!I79+'T1 others'!I80,$D$195)&gt;0,ROUND('T1 others'!I79+'T1 others'!I80,$D$195)=0)</f>
        <v>1</v>
      </c>
      <c r="I195" s="64" t="b">
        <f>IF(ROUND('T1 NSA'!J15+'T1 NSA'!J16,$D$195)&gt;0,ROUND('T1 others'!J79+'T1 others'!J80,$D$195)&gt;0,ROUND('T1 others'!J79+'T1 others'!J80,$D$195)=0)</f>
        <v>1</v>
      </c>
      <c r="J195" s="64" t="b">
        <f>IF(ROUND('T1 NSA'!K15+'T1 NSA'!K16,$D$195)&gt;0,ROUND('T1 others'!K79+'T1 others'!K80,$D$195)&gt;0,ROUND('T1 others'!K79+'T1 others'!K80,$D$195)=0)</f>
        <v>1</v>
      </c>
      <c r="K195" s="64" t="b">
        <f>IF(ROUND('T1 NSA'!L15+'T1 NSA'!L16,$D$195)&gt;0,ROUND('T1 others'!L79+'T1 others'!L80,$D$195)&gt;0,ROUND('T1 others'!L79+'T1 others'!L80,$D$195)=0)</f>
        <v>1</v>
      </c>
      <c r="L195" s="64" t="b">
        <f>IF(ROUND('T1 NSA'!M15+'T1 NSA'!M16,$D$195)&gt;0,ROUND('T1 others'!M79+'T1 others'!M80,$D$195)&gt;0,ROUND('T1 others'!M79+'T1 others'!M80,$D$195)=0)</f>
        <v>1</v>
      </c>
      <c r="M195" s="64" t="b">
        <f>IF(ROUND('T1 NSA'!N15+'T1 NSA'!N16,$D$195)&gt;0,ROUND('T1 others'!N79+'T1 others'!N80,$D$195)&gt;0,ROUND('T1 others'!N79+'T1 others'!N80,$D$195)=0)</f>
        <v>1</v>
      </c>
      <c r="N195" s="64" t="b">
        <f>IF(ROUND('T1 NSA'!O15+'T1 NSA'!O16,$D$195)&gt;0,ROUND('T1 others'!O79+'T1 others'!O80,$D$195)&gt;0,ROUND('T1 others'!O79+'T1 others'!O80,$D$195)=0)</f>
        <v>1</v>
      </c>
      <c r="O195" s="59"/>
    </row>
    <row r="196" spans="1:15" s="70" customFormat="1" ht="15" customHeight="1" outlineLevel="1">
      <c r="A196" s="66"/>
      <c r="B196" s="767"/>
      <c r="C196" s="768" t="s">
        <v>448</v>
      </c>
      <c r="D196" s="777"/>
      <c r="E196" s="775">
        <f>ROUND('T1 NSA'!F15+'T1 NSA'!F16,$D$195)</f>
        <v>0</v>
      </c>
      <c r="F196" s="775">
        <f>ROUND('T1 NSA'!G15+'T1 NSA'!G16,$D$195)</f>
        <v>0</v>
      </c>
      <c r="G196" s="775">
        <f>ROUND('T1 NSA'!H15+'T1 NSA'!H16,$D$195)</f>
        <v>0</v>
      </c>
      <c r="H196" s="775">
        <f>ROUND('T1 NSA'!I15+'T1 NSA'!I16,$D$195)</f>
        <v>16</v>
      </c>
      <c r="I196" s="775">
        <f>ROUND('T1 NSA'!J15+'T1 NSA'!J16,$D$195)</f>
        <v>0</v>
      </c>
      <c r="J196" s="775">
        <f>ROUND('T1 NSA'!K15+'T1 NSA'!K16,$D$195)</f>
        <v>0</v>
      </c>
      <c r="K196" s="775">
        <f>ROUND('T1 NSA'!L15+'T1 NSA'!L16,$D$195)</f>
        <v>0</v>
      </c>
      <c r="L196" s="775">
        <f>ROUND('T1 NSA'!M15+'T1 NSA'!M16,$D$195)</f>
        <v>0</v>
      </c>
      <c r="M196" s="775">
        <f>ROUND('T1 NSA'!N15+'T1 NSA'!N16,$D$195)</f>
        <v>0</v>
      </c>
      <c r="N196" s="775">
        <f>ROUND('T1 NSA'!O15+'T1 NSA'!O16,$D$195)</f>
        <v>0</v>
      </c>
      <c r="O196" s="59"/>
    </row>
    <row r="197" spans="1:15" s="70" customFormat="1" ht="15" customHeight="1" outlineLevel="1">
      <c r="A197" s="66"/>
      <c r="B197" s="767"/>
      <c r="C197" s="768" t="s">
        <v>449</v>
      </c>
      <c r="D197" s="777"/>
      <c r="E197" s="775">
        <f>ROUND('T1 others'!F79+'T1 others'!F80,$D$195)</f>
        <v>0</v>
      </c>
      <c r="F197" s="775">
        <f>ROUND('T1 others'!G79+'T1 others'!G80,$D$195)</f>
        <v>0</v>
      </c>
      <c r="G197" s="775">
        <f>ROUND('T1 others'!H79+'T1 others'!H80,$D$195)</f>
        <v>0</v>
      </c>
      <c r="H197" s="775">
        <f>ROUND('T1 others'!I79+'T1 others'!I80,$D$195)</f>
        <v>16</v>
      </c>
      <c r="I197" s="775">
        <f>ROUND('T1 others'!J79+'T1 others'!J80,$D$195)</f>
        <v>0</v>
      </c>
      <c r="J197" s="775">
        <f>ROUND('T1 others'!K79+'T1 others'!K80,$D$195)</f>
        <v>0</v>
      </c>
      <c r="K197" s="775">
        <f>ROUND('T1 others'!L79+'T1 others'!L80,$D$195)</f>
        <v>0</v>
      </c>
      <c r="L197" s="775">
        <f>ROUND('T1 others'!M79+'T1 others'!M80,$D$195)</f>
        <v>0</v>
      </c>
      <c r="M197" s="775">
        <f>ROUND('T1 others'!N79+'T1 others'!N80,$D$195)</f>
        <v>0</v>
      </c>
      <c r="N197" s="775">
        <f>ROUND('T1 others'!O79+'T1 others'!O80,$D$195)</f>
        <v>0</v>
      </c>
      <c r="O197" s="59"/>
    </row>
    <row r="198" spans="1:15" s="65" customFormat="1" ht="15" customHeight="1">
      <c r="A198" s="60" t="s">
        <v>110</v>
      </c>
      <c r="B198" s="765" t="s">
        <v>111</v>
      </c>
      <c r="C198" s="766" t="s">
        <v>442</v>
      </c>
      <c r="D198" s="777"/>
      <c r="E198" s="782" t="b">
        <f>'T1 others'!F64='T1'!F64</f>
        <v>1</v>
      </c>
      <c r="F198" s="782" t="b">
        <f>'T1 others'!G64='T1'!G64</f>
        <v>1</v>
      </c>
      <c r="G198" s="782" t="b">
        <f>'T1 others'!H64='T1'!H64</f>
        <v>1</v>
      </c>
      <c r="H198" s="782" t="b">
        <f>'T1 others'!I64='T1'!I64</f>
        <v>1</v>
      </c>
      <c r="I198" s="782" t="b">
        <f>'T1 others'!J64='T1'!J64</f>
        <v>1</v>
      </c>
      <c r="J198" s="782" t="b">
        <f>'T1 others'!K64='T1'!K64</f>
        <v>1</v>
      </c>
      <c r="K198" s="782" t="b">
        <f>'T1 others'!L64='T1'!L64</f>
        <v>1</v>
      </c>
      <c r="L198" s="782" t="b">
        <f>'T1 others'!M64='T1'!M64</f>
        <v>1</v>
      </c>
      <c r="M198" s="782" t="b">
        <f>'T1 others'!N64='T1'!N64</f>
        <v>1</v>
      </c>
      <c r="N198" s="782" t="b">
        <f>'T1 others'!O64='T1'!O64</f>
        <v>1</v>
      </c>
      <c r="O198" s="59"/>
    </row>
    <row r="199" spans="1:15" s="70" customFormat="1" ht="15" customHeight="1" outlineLevel="1">
      <c r="A199" s="66"/>
      <c r="B199" s="767"/>
      <c r="C199" s="768" t="s">
        <v>456</v>
      </c>
      <c r="D199" s="777"/>
      <c r="E199" s="783">
        <f>'T1 others'!F64</f>
        <v>0</v>
      </c>
      <c r="F199" s="783">
        <f>'T1 others'!G64</f>
        <v>-2E-3</v>
      </c>
      <c r="G199" s="783">
        <f>'T1 others'!H64</f>
        <v>3.0000000000000001E-3</v>
      </c>
      <c r="H199" s="783">
        <f>'T1 others'!I64</f>
        <v>7.0000000000000001E-3</v>
      </c>
      <c r="I199" s="783">
        <f>'T1 others'!J64</f>
        <v>1.2E-2</v>
      </c>
      <c r="J199" s="783">
        <f>'T1 others'!K64</f>
        <v>1.4999999999999999E-2</v>
      </c>
      <c r="K199" s="783">
        <f>'T1 others'!L64</f>
        <v>1.7000000000000001E-2</v>
      </c>
      <c r="L199" s="783">
        <f>'T1 others'!M64</f>
        <v>1.9E-2</v>
      </c>
      <c r="M199" s="783">
        <f>'T1 others'!N64</f>
        <v>0.02</v>
      </c>
      <c r="N199" s="783">
        <f>'T1 others'!O64</f>
        <v>0.02</v>
      </c>
      <c r="O199" s="59"/>
    </row>
    <row r="200" spans="1:15" s="70" customFormat="1" ht="15" customHeight="1" outlineLevel="1">
      <c r="A200" s="66"/>
      <c r="B200" s="767"/>
      <c r="C200" s="768" t="s">
        <v>113</v>
      </c>
      <c r="D200" s="777"/>
      <c r="E200" s="783">
        <f>'T1'!F64</f>
        <v>0</v>
      </c>
      <c r="F200" s="783">
        <f>'T1'!G64</f>
        <v>-2E-3</v>
      </c>
      <c r="G200" s="783">
        <f>'T1'!H64</f>
        <v>3.0000000000000001E-3</v>
      </c>
      <c r="H200" s="783">
        <f>'T1'!I64</f>
        <v>7.0000000000000001E-3</v>
      </c>
      <c r="I200" s="783">
        <f>'T1'!J64</f>
        <v>1.2E-2</v>
      </c>
      <c r="J200" s="783">
        <f>'T1'!K64</f>
        <v>1.4999999999999999E-2</v>
      </c>
      <c r="K200" s="783">
        <f>'T1'!L64</f>
        <v>1.7000000000000001E-2</v>
      </c>
      <c r="L200" s="783">
        <f>'T1'!M64</f>
        <v>1.9E-2</v>
      </c>
      <c r="M200" s="783">
        <f>'T1'!N64</f>
        <v>0.02</v>
      </c>
      <c r="N200" s="783">
        <f>'T1'!O64</f>
        <v>0.02</v>
      </c>
      <c r="O200" s="59"/>
    </row>
    <row r="201" spans="1:15" s="65" customFormat="1" ht="15" customHeight="1">
      <c r="A201" s="778" t="s">
        <v>114</v>
      </c>
      <c r="B201" s="765" t="s">
        <v>91</v>
      </c>
      <c r="C201" s="766" t="s">
        <v>443</v>
      </c>
      <c r="D201" s="777"/>
      <c r="E201" s="782" t="b">
        <f>'T1 others'!F65='T1'!F65</f>
        <v>1</v>
      </c>
      <c r="F201" s="782" t="b">
        <f>'T1 others'!G65='T1'!G65</f>
        <v>1</v>
      </c>
      <c r="G201" s="782" t="b">
        <f>'T1 others'!H65='T1'!H65</f>
        <v>1</v>
      </c>
      <c r="H201" s="782" t="b">
        <f>'T1 others'!I65='T1'!I65</f>
        <v>1</v>
      </c>
      <c r="I201" s="782" t="b">
        <f>'T1 others'!J65='T1'!J65</f>
        <v>1</v>
      </c>
      <c r="J201" s="782" t="b">
        <f>'T1 others'!K65='T1'!K65</f>
        <v>1</v>
      </c>
      <c r="K201" s="782" t="b">
        <f>'T1 others'!L65='T1'!L65</f>
        <v>1</v>
      </c>
      <c r="L201" s="782" t="b">
        <f>'T1 others'!M65='T1'!M65</f>
        <v>1</v>
      </c>
      <c r="M201" s="782" t="b">
        <f>'T1 others'!N65='T1'!N65</f>
        <v>1</v>
      </c>
      <c r="N201" s="782" t="b">
        <f>'T1 others'!O65='T1'!O65</f>
        <v>1</v>
      </c>
      <c r="O201" s="59"/>
    </row>
    <row r="202" spans="1:15" s="70" customFormat="1" ht="15" customHeight="1" outlineLevel="1">
      <c r="A202" s="66"/>
      <c r="B202" s="767"/>
      <c r="C202" s="768" t="s">
        <v>457</v>
      </c>
      <c r="D202" s="777"/>
      <c r="E202" s="784">
        <f>'T1 others'!F65</f>
        <v>99.900698705486761</v>
      </c>
      <c r="F202" s="784">
        <f>'T1 others'!G65</f>
        <v>99.700897308075781</v>
      </c>
      <c r="G202" s="784">
        <f>'T1 others'!H65</f>
        <v>100</v>
      </c>
      <c r="H202" s="784">
        <f>'T1 others'!I65</f>
        <v>100.69999999999999</v>
      </c>
      <c r="I202" s="784">
        <f>'T1 others'!J65</f>
        <v>101.90839999999999</v>
      </c>
      <c r="J202" s="784">
        <f>'T1 others'!K65</f>
        <v>103.43702599999997</v>
      </c>
      <c r="K202" s="784">
        <f>'T1 others'!L65</f>
        <v>105.19545544199997</v>
      </c>
      <c r="L202" s="784">
        <f>'T1 others'!M65</f>
        <v>107.19416909539795</v>
      </c>
      <c r="M202" s="784">
        <f>'T1 others'!N65</f>
        <v>109.33805247730591</v>
      </c>
      <c r="N202" s="784">
        <f>'T1 others'!O65</f>
        <v>111.52481352685203</v>
      </c>
      <c r="O202" s="59"/>
    </row>
    <row r="203" spans="1:15" s="70" customFormat="1" ht="15" customHeight="1" outlineLevel="1">
      <c r="A203" s="66"/>
      <c r="B203" s="767"/>
      <c r="C203" s="768" t="s">
        <v>439</v>
      </c>
      <c r="D203" s="777"/>
      <c r="E203" s="784">
        <f>'T1'!F65</f>
        <v>99.900698705486761</v>
      </c>
      <c r="F203" s="784">
        <f>'T1'!G65</f>
        <v>99.700897308075781</v>
      </c>
      <c r="G203" s="784">
        <f>'T1'!H65</f>
        <v>100</v>
      </c>
      <c r="H203" s="784">
        <f>'T1'!I65</f>
        <v>100.69999999999999</v>
      </c>
      <c r="I203" s="784">
        <f>'T1'!J65</f>
        <v>101.90839999999999</v>
      </c>
      <c r="J203" s="784">
        <f>'T1'!K65</f>
        <v>103.43702599999997</v>
      </c>
      <c r="K203" s="784">
        <f>'T1'!L65</f>
        <v>105.19545544199997</v>
      </c>
      <c r="L203" s="784">
        <f>'T1'!M65</f>
        <v>107.19416909539795</v>
      </c>
      <c r="M203" s="784">
        <f>'T1'!N65</f>
        <v>109.33805247730591</v>
      </c>
      <c r="N203" s="784">
        <f>'T1'!O65</f>
        <v>111.52481352685203</v>
      </c>
      <c r="O203" s="59"/>
    </row>
    <row r="204" spans="1:15" s="65" customFormat="1" ht="15" customHeight="1">
      <c r="A204" s="60" t="s">
        <v>117</v>
      </c>
      <c r="B204" s="765" t="s">
        <v>118</v>
      </c>
      <c r="C204" s="83" t="s">
        <v>119</v>
      </c>
      <c r="D204" s="776">
        <v>3</v>
      </c>
      <c r="E204" s="64" t="b">
        <f>IF('T1 others'!F39&gt;0,ROUND('T1 others'!F41,$D$204)=ROUND('T1 others'!F16/'T1 others'!F39,$D$204),"N/A")</f>
        <v>1</v>
      </c>
      <c r="F204" s="64" t="b">
        <f>IF('T1 others'!G39&gt;0,ROUND('T1 others'!G41,$D$204)=ROUND('T1 others'!G16/'T1 others'!G39,$D$204),"N/A")</f>
        <v>1</v>
      </c>
      <c r="G204" s="64" t="b">
        <f>IF('T1 others'!H39&gt;0,ROUND('T1 others'!H41,$D$204)=ROUND('T1 others'!H16/'T1 others'!H39,$D$204),"N/A")</f>
        <v>1</v>
      </c>
      <c r="H204" s="64" t="b">
        <f>IF('T1 others'!I39&gt;0,ROUND('T1 others'!I41,$D$204)=ROUND('T1 others'!I16/'T1 others'!I39,$D$204),"N/A")</f>
        <v>1</v>
      </c>
      <c r="I204" s="64" t="b">
        <f>IF('T1 others'!J39&gt;0,ROUND('T1 others'!J41,$D$204)=ROUND('T1 others'!J16/'T1 others'!J39,$D$204),"N/A")</f>
        <v>1</v>
      </c>
      <c r="J204" s="64" t="b">
        <f>IF('T1 others'!K39&gt;0,ROUND('T1 others'!K41,$D$204)=ROUND('T1 others'!K16/'T1 others'!K39,$D$204),"N/A")</f>
        <v>1</v>
      </c>
      <c r="K204" s="64" t="b">
        <f>IF('T1 others'!L39&gt;0,ROUND('T1 others'!L41,$D$204)=ROUND('T1 others'!L16/'T1 others'!L39,$D$204),"N/A")</f>
        <v>1</v>
      </c>
      <c r="L204" s="64" t="b">
        <f>IF('T1 others'!M39&gt;0,ROUND('T1 others'!M41,$D$204)=ROUND('T1 others'!M16/'T1 others'!M39,$D$204),"N/A")</f>
        <v>1</v>
      </c>
      <c r="M204" s="64" t="b">
        <f>IF('T1 others'!N39&gt;0,ROUND('T1 others'!N41,$D$204)=ROUND('T1 others'!N16/'T1 others'!N39,$D$204),"N/A")</f>
        <v>1</v>
      </c>
      <c r="N204" s="64" t="b">
        <f>IF('T1 others'!O39&gt;0,ROUND('T1 others'!O41,$D$204)=ROUND('T1 others'!O16/'T1 others'!O39,$D$204),"N/A")</f>
        <v>1</v>
      </c>
      <c r="O204" s="59"/>
    </row>
    <row r="205" spans="1:15" s="70" customFormat="1" ht="15" customHeight="1" outlineLevel="1">
      <c r="A205" s="66"/>
      <c r="B205" s="767"/>
      <c r="C205" s="780" t="s">
        <v>440</v>
      </c>
      <c r="D205" s="777"/>
      <c r="E205" s="84">
        <f>IF('T1 others'!F39&gt;0,ROUND('T1 others'!F41,$D$204),"N/A")</f>
        <v>0.107</v>
      </c>
      <c r="F205" s="84">
        <f>IF('T1 others'!G39&gt;0,ROUND('T1 others'!G41,$D$204),"N/A")</f>
        <v>0.108</v>
      </c>
      <c r="G205" s="84">
        <f>IF('T1 others'!H39&gt;0,ROUND('T1 others'!H41,$D$204),"N/A")</f>
        <v>0.11</v>
      </c>
      <c r="H205" s="84">
        <f>IF('T1 others'!I39&gt;0,ROUND('T1 others'!I41,$D$204),"N/A")</f>
        <v>0.114</v>
      </c>
      <c r="I205" s="84">
        <f>IF('T1 others'!J39&gt;0,ROUND('T1 others'!J41,$D$204),"N/A")</f>
        <v>0.114</v>
      </c>
      <c r="J205" s="84">
        <f>IF('T1 others'!K39&gt;0,ROUND('T1 others'!K41,$D$204),"N/A")</f>
        <v>5.8999999999999997E-2</v>
      </c>
      <c r="K205" s="84">
        <f>IF('T1 others'!L39&gt;0,ROUND('T1 others'!L41,$D$204),"N/A")</f>
        <v>6.0999999999999999E-2</v>
      </c>
      <c r="L205" s="84">
        <f>IF('T1 others'!M39&gt;0,ROUND('T1 others'!M41,$D$204),"N/A")</f>
        <v>6.3E-2</v>
      </c>
      <c r="M205" s="84">
        <f>IF('T1 others'!N39&gt;0,ROUND('T1 others'!N41,$D$204),"N/A")</f>
        <v>6.4000000000000001E-2</v>
      </c>
      <c r="N205" s="84">
        <f>IF('T1 others'!O39&gt;0,ROUND('T1 others'!O41,$D$204),"N/A")</f>
        <v>6.4000000000000001E-2</v>
      </c>
      <c r="O205" s="59"/>
    </row>
    <row r="206" spans="1:15" s="70" customFormat="1" ht="15" customHeight="1" outlineLevel="1">
      <c r="A206" s="66"/>
      <c r="B206" s="767"/>
      <c r="C206" s="780" t="s">
        <v>441</v>
      </c>
      <c r="D206" s="777"/>
      <c r="E206" s="84">
        <f>IF('T1 others'!F39&gt;0,ROUND('T1 others'!F16/'T1 others'!F39,$D$204),"N/A")</f>
        <v>0.107</v>
      </c>
      <c r="F206" s="84">
        <f>IF('T1 others'!G39&gt;0,ROUND('T1 others'!G16/'T1 others'!G39,$D$204),"N/A")</f>
        <v>0.108</v>
      </c>
      <c r="G206" s="84">
        <f>IF('T1 others'!H39&gt;0,ROUND('T1 others'!H16/'T1 others'!H39,$D$204),"N/A")</f>
        <v>0.11</v>
      </c>
      <c r="H206" s="84">
        <f>IF('T1 others'!I39&gt;0,ROUND('T1 others'!I16/'T1 others'!I39,$D$204),"N/A")</f>
        <v>0.114</v>
      </c>
      <c r="I206" s="84">
        <f>IF('T1 others'!J39&gt;0,ROUND('T1 others'!J16/'T1 others'!J39,$D$204),"N/A")</f>
        <v>0.114</v>
      </c>
      <c r="J206" s="84">
        <f>IF('T1 others'!K39&gt;0,ROUND('T1 others'!K16/'T1 others'!K39,$D$204),"N/A")</f>
        <v>5.8999999999999997E-2</v>
      </c>
      <c r="K206" s="84">
        <f>IF('T1 others'!L39&gt;0,ROUND('T1 others'!L16/'T1 others'!L39,$D$204),"N/A")</f>
        <v>6.0999999999999999E-2</v>
      </c>
      <c r="L206" s="84">
        <f>IF('T1 others'!M39&gt;0,ROUND('T1 others'!M16/'T1 others'!M39,$D$204),"N/A")</f>
        <v>6.3E-2</v>
      </c>
      <c r="M206" s="84">
        <f>IF('T1 others'!N39&gt;0,ROUND('T1 others'!N16/'T1 others'!N39,$D$204),"N/A")</f>
        <v>6.4000000000000001E-2</v>
      </c>
      <c r="N206" s="84">
        <f>IF('T1 others'!O39&gt;0,ROUND('T1 others'!O16/'T1 others'!O39,$D$204),"N/A")</f>
        <v>6.4000000000000001E-2</v>
      </c>
      <c r="O206" s="59"/>
    </row>
    <row r="207" spans="1:15" s="65" customFormat="1" ht="15" customHeight="1">
      <c r="A207" s="60" t="s">
        <v>124</v>
      </c>
      <c r="B207" s="765" t="s">
        <v>125</v>
      </c>
      <c r="C207" s="766" t="s">
        <v>126</v>
      </c>
      <c r="D207" s="776">
        <v>3</v>
      </c>
      <c r="E207" s="64" t="b">
        <f>ROUND(SUM('T1 others'!F36:F38),$D$207)=ROUND('T1 others'!F39,$D$207)</f>
        <v>1</v>
      </c>
      <c r="F207" s="64" t="b">
        <f>ROUND(SUM('T1 others'!G36:G38),$D$207)=ROUND('T1 others'!G39,$D$207)</f>
        <v>1</v>
      </c>
      <c r="G207" s="64" t="b">
        <f>ROUND(SUM('T1 others'!H36:H38),$D$207)=ROUND('T1 others'!H39,$D$207)</f>
        <v>1</v>
      </c>
      <c r="H207" s="64" t="b">
        <f>ROUND(SUM('T1 others'!I36:I38),$D$207)=ROUND('T1 others'!I39,$D$207)</f>
        <v>1</v>
      </c>
      <c r="I207" s="64" t="b">
        <f>ROUND(SUM('T1 others'!J36:J38),$D$207)=ROUND('T1 others'!J39,$D$207)</f>
        <v>1</v>
      </c>
      <c r="J207" s="64" t="b">
        <f>ROUND(SUM('T1 others'!K36:K38),$D$207)=ROUND('T1 others'!K39,$D$207)</f>
        <v>1</v>
      </c>
      <c r="K207" s="64" t="b">
        <f>ROUND(SUM('T1 others'!L36:L38),$D$207)=ROUND('T1 others'!L39,$D$207)</f>
        <v>1</v>
      </c>
      <c r="L207" s="64" t="b">
        <f>ROUND(SUM('T1 others'!M36:M38),$D$207)=ROUND('T1 others'!M39,$D$207)</f>
        <v>1</v>
      </c>
      <c r="M207" s="64" t="b">
        <f>ROUND(SUM('T1 others'!N36:N38),$D$207)=ROUND('T1 others'!N39,$D$207)</f>
        <v>1</v>
      </c>
      <c r="N207" s="64" t="b">
        <f>ROUND(SUM('T1 others'!O36:O38),$D$207)=ROUND('T1 others'!O39,$D$207)</f>
        <v>1</v>
      </c>
      <c r="O207" s="59"/>
    </row>
    <row r="208" spans="1:15" s="70" customFormat="1" ht="15" customHeight="1" outlineLevel="1">
      <c r="A208" s="66"/>
      <c r="B208" s="767"/>
      <c r="C208" s="768" t="s">
        <v>127</v>
      </c>
      <c r="D208" s="777"/>
      <c r="E208" s="775">
        <f>ROUND(SUM('T1 others'!F36:F38),$D$207)</f>
        <v>27295</v>
      </c>
      <c r="F208" s="775">
        <f>ROUND(SUM('T1 others'!G36:G38),$D$207)</f>
        <v>25469.63</v>
      </c>
      <c r="G208" s="775">
        <f>ROUND(SUM('T1 others'!H36:H38),$D$207)</f>
        <v>22772</v>
      </c>
      <c r="H208" s="775">
        <f>ROUND(SUM('T1 others'!I36:I38),$D$207)</f>
        <v>20263</v>
      </c>
      <c r="I208" s="775">
        <f>ROUND(SUM('T1 others'!J36:J38),$D$207)</f>
        <v>20298.245999999999</v>
      </c>
      <c r="J208" s="775">
        <f>ROUND(SUM('T1 others'!K36:K38),$D$207)</f>
        <v>64952.495999999999</v>
      </c>
      <c r="K208" s="775">
        <f>ROUND(SUM('T1 others'!L36:L38),$D$207)</f>
        <v>90574.070999999996</v>
      </c>
      <c r="L208" s="775">
        <f>ROUND(SUM('T1 others'!M36:M38),$D$207)</f>
        <v>97754.255000000005</v>
      </c>
      <c r="M208" s="775">
        <f>ROUND(SUM('T1 others'!N36:N38),$D$207)</f>
        <v>92458.691999999995</v>
      </c>
      <c r="N208" s="775">
        <f>ROUND(SUM('T1 others'!O36:O38),$D$207)</f>
        <v>88744.528000000006</v>
      </c>
      <c r="O208" s="59"/>
    </row>
    <row r="209" spans="1:16" s="70" customFormat="1" ht="15" customHeight="1" outlineLevel="1">
      <c r="A209" s="66"/>
      <c r="B209" s="767"/>
      <c r="C209" s="768" t="s">
        <v>128</v>
      </c>
      <c r="D209" s="777"/>
      <c r="E209" s="775">
        <f>ROUND('T1 others'!F39,$D$207)</f>
        <v>27295</v>
      </c>
      <c r="F209" s="775">
        <f>ROUND('T1 others'!G39,$D$207)</f>
        <v>25469.63</v>
      </c>
      <c r="G209" s="775">
        <f>ROUND('T1 others'!H39,$D$207)</f>
        <v>22772</v>
      </c>
      <c r="H209" s="775">
        <f>ROUND('T1 others'!I39,$D$207)</f>
        <v>20263</v>
      </c>
      <c r="I209" s="775">
        <f>ROUND('T1 others'!J39,$D$207)</f>
        <v>20298.245999999999</v>
      </c>
      <c r="J209" s="775">
        <f>ROUND('T1 others'!K39,$D$207)</f>
        <v>64952.495999999999</v>
      </c>
      <c r="K209" s="775">
        <f>ROUND('T1 others'!L39,$D$207)</f>
        <v>90574.070999999996</v>
      </c>
      <c r="L209" s="775">
        <f>ROUND('T1 others'!M39,$D$207)</f>
        <v>97754.255000000005</v>
      </c>
      <c r="M209" s="775">
        <f>ROUND('T1 others'!N39,$D$207)</f>
        <v>92458.691999999995</v>
      </c>
      <c r="N209" s="775">
        <f>ROUND('T1 others'!O39,$D$207)</f>
        <v>88744.528000000006</v>
      </c>
      <c r="O209" s="59"/>
    </row>
    <row r="210" spans="1:16" s="65" customFormat="1" ht="15" customHeight="1">
      <c r="A210" s="60" t="s">
        <v>129</v>
      </c>
      <c r="B210" s="765" t="s">
        <v>125</v>
      </c>
      <c r="C210" s="781" t="s">
        <v>130</v>
      </c>
      <c r="D210" s="776">
        <v>3</v>
      </c>
      <c r="E210" s="64" t="b">
        <f>IF(ROUND('T1 others'!F39,$D$210)=0,ROUND('T1 others'!F16,$D$210)=0,TRUE)</f>
        <v>1</v>
      </c>
      <c r="F210" s="64" t="b">
        <f>IF(ROUND('T1 others'!G39,$D$210)=0,ROUND('T1 others'!G16,$D$210)=0,TRUE)</f>
        <v>1</v>
      </c>
      <c r="G210" s="64" t="b">
        <f>IF(ROUND('T1 others'!H39,$D$210)=0,ROUND('T1 others'!H16,$D$210)=0,TRUE)</f>
        <v>1</v>
      </c>
      <c r="H210" s="64" t="b">
        <f>IF(ROUND('T1 others'!I39,$D$210)=0,ROUND('T1 others'!I16,$D$210)=0,TRUE)</f>
        <v>1</v>
      </c>
      <c r="I210" s="64" t="b">
        <f>IF(ROUND('T1 others'!J39,$D$210)=0,ROUND('T1 others'!J16,$D$210)=0,TRUE)</f>
        <v>1</v>
      </c>
      <c r="J210" s="64" t="b">
        <f>IF(ROUND('T1 others'!K39,$D$210)=0,ROUND('T1 others'!K16,$D$210)=0,TRUE)</f>
        <v>1</v>
      </c>
      <c r="K210" s="64" t="b">
        <f>IF(ROUND('T1 others'!L39,$D$210)=0,ROUND('T1 others'!L16,$D$210)=0,TRUE)</f>
        <v>1</v>
      </c>
      <c r="L210" s="64" t="b">
        <f>IF(ROUND('T1 others'!M39,$D$210)=0,ROUND('T1 others'!M16,$D$210)=0,TRUE)</f>
        <v>1</v>
      </c>
      <c r="M210" s="64" t="b">
        <f>IF(ROUND('T1 others'!N39,$D$210)=0,ROUND('T1 others'!N16,$D$210)=0,TRUE)</f>
        <v>1</v>
      </c>
      <c r="N210" s="64" t="b">
        <f>IF(ROUND('T1 others'!O39,$D$210)=0,ROUND('T1 others'!O16,$D$210)=0,TRUE)</f>
        <v>1</v>
      </c>
      <c r="O210" s="59"/>
    </row>
    <row r="211" spans="1:16" s="70" customFormat="1" ht="15" customHeight="1" outlineLevel="1">
      <c r="A211" s="66"/>
      <c r="B211" s="767"/>
      <c r="C211" s="768" t="s">
        <v>128</v>
      </c>
      <c r="D211" s="777"/>
      <c r="E211" s="775">
        <f>ROUND('T1 others'!F39,$D$210)</f>
        <v>27295</v>
      </c>
      <c r="F211" s="775">
        <f>ROUND('T1 others'!G39,$D$210)</f>
        <v>25469.63</v>
      </c>
      <c r="G211" s="775">
        <f>ROUND('T1 others'!H39,$D$210)</f>
        <v>22772</v>
      </c>
      <c r="H211" s="775">
        <f>ROUND('T1 others'!I39,$D$210)</f>
        <v>20263</v>
      </c>
      <c r="I211" s="775">
        <f>ROUND('T1 others'!J39,$D$210)</f>
        <v>20298.245999999999</v>
      </c>
      <c r="J211" s="775">
        <f>ROUND('T1 others'!K39,$D$210)</f>
        <v>64952.495999999999</v>
      </c>
      <c r="K211" s="775">
        <f>ROUND('T1 others'!L39,$D$210)</f>
        <v>90574.070999999996</v>
      </c>
      <c r="L211" s="775">
        <f>ROUND('T1 others'!M39,$D$210)</f>
        <v>97754.255000000005</v>
      </c>
      <c r="M211" s="775">
        <f>ROUND('T1 others'!N39,$D$210)</f>
        <v>92458.691999999995</v>
      </c>
      <c r="N211" s="775">
        <f>ROUND('T1 others'!O39,$D$210)</f>
        <v>88744.528000000006</v>
      </c>
      <c r="O211" s="59"/>
    </row>
    <row r="212" spans="1:16" s="70" customFormat="1" ht="15" customHeight="1" outlineLevel="1">
      <c r="A212" s="66"/>
      <c r="B212" s="767"/>
      <c r="C212" s="768" t="s">
        <v>131</v>
      </c>
      <c r="D212" s="777"/>
      <c r="E212" s="775">
        <f>ROUND('T1 others'!F16,$D$210)</f>
        <v>2920.5650000000001</v>
      </c>
      <c r="F212" s="775">
        <f>ROUND('T1 others'!G16,$D$210)</f>
        <v>2750.72</v>
      </c>
      <c r="G212" s="775">
        <f>ROUND('T1 others'!H16,$D$210)</f>
        <v>2514</v>
      </c>
      <c r="H212" s="775">
        <f>ROUND('T1 others'!I16,$D$210)</f>
        <v>2310</v>
      </c>
      <c r="I212" s="775">
        <f>ROUND('T1 others'!J16,$D$210)</f>
        <v>2314</v>
      </c>
      <c r="J212" s="775">
        <f>ROUND('T1 others'!K16,$D$210)</f>
        <v>3810</v>
      </c>
      <c r="K212" s="775">
        <f>ROUND('T1 others'!L16,$D$210)</f>
        <v>5515</v>
      </c>
      <c r="L212" s="775">
        <f>ROUND('T1 others'!M16,$D$210)</f>
        <v>6156</v>
      </c>
      <c r="M212" s="775">
        <f>ROUND('T1 others'!N16,$D$210)</f>
        <v>5920</v>
      </c>
      <c r="N212" s="775">
        <f>ROUND('T1 others'!O16,$D$210)</f>
        <v>5690</v>
      </c>
      <c r="O212" s="59"/>
    </row>
    <row r="213" spans="1:16" s="787" customFormat="1">
      <c r="A213" s="60" t="s">
        <v>458</v>
      </c>
      <c r="B213" s="765">
        <v>4.2</v>
      </c>
      <c r="C213" s="781" t="s">
        <v>460</v>
      </c>
      <c r="D213" s="786">
        <v>3</v>
      </c>
      <c r="E213" s="1306" t="b">
        <f>ROUND('T1 others'!F61,$D$213)=ROUND('T1 list others'!F38,$D$213)</f>
        <v>1</v>
      </c>
      <c r="F213" s="1308" t="b">
        <f>ROUND('T1 others'!G61,$D$213)=ROUND('T1 list others'!G38,$D$213)</f>
        <v>1</v>
      </c>
      <c r="G213" s="1308" t="b">
        <f>ROUND('T1 others'!H61,$D$213)=ROUND('T1 list others'!H38,$D$213)</f>
        <v>1</v>
      </c>
      <c r="H213" s="1308" t="b">
        <f>ROUND('T1 others'!I61,$D$213)=ROUND('T1 list others'!I38,$D$213)</f>
        <v>1</v>
      </c>
      <c r="I213" s="1308" t="b">
        <f>ROUND('T1 others'!J61,$D$213)=ROUND('T1 list others'!J38,$D$213)</f>
        <v>1</v>
      </c>
      <c r="J213" s="1308" t="b">
        <f>ROUND('T1 others'!K61,$D$213)=ROUND('T1 list others'!K38,$D$213)</f>
        <v>1</v>
      </c>
      <c r="K213" s="1308" t="b">
        <f>ROUND('T1 others'!L61,$D$213)=ROUND('T1 list others'!L38,$D$213)</f>
        <v>1</v>
      </c>
      <c r="L213" s="1308" t="b">
        <f>ROUND('T1 others'!M61,$D$213)=ROUND('T1 list others'!M38,$D$213)</f>
        <v>1</v>
      </c>
      <c r="M213" s="1308" t="b">
        <f>ROUND('T1 others'!N61,$D$213)=ROUND('T1 list others'!N38,$D$213)</f>
        <v>1</v>
      </c>
      <c r="N213" s="1308" t="b">
        <f>ROUND('T1 others'!O61,$D$213)=ROUND('T1 list others'!O38,$D$213)</f>
        <v>1</v>
      </c>
      <c r="O213" s="59"/>
    </row>
    <row r="214" spans="1:16" s="787" customFormat="1" outlineLevel="1">
      <c r="A214" s="66" t="s">
        <v>459</v>
      </c>
      <c r="B214" s="767" t="s">
        <v>459</v>
      </c>
      <c r="C214" s="768" t="s">
        <v>461</v>
      </c>
      <c r="D214" s="788"/>
      <c r="E214" s="1307">
        <f>ROUND('T1 others'!F61,$D$213)</f>
        <v>22332.564999999999</v>
      </c>
      <c r="F214" s="775">
        <f>ROUND('T1 others'!G61,$D$213)</f>
        <v>23207.72</v>
      </c>
      <c r="G214" s="775">
        <f>ROUND('T1 others'!H61,$D$213)</f>
        <v>23880</v>
      </c>
      <c r="H214" s="775">
        <f>ROUND('T1 others'!I61,$D$213)</f>
        <v>24245</v>
      </c>
      <c r="I214" s="775">
        <f>ROUND('T1 others'!J61,$D$213)</f>
        <v>24841</v>
      </c>
      <c r="J214" s="775">
        <f>ROUND('T1 others'!K61,$D$213)</f>
        <v>32829</v>
      </c>
      <c r="K214" s="775">
        <f>ROUND('T1 others'!L61,$D$213)</f>
        <v>37186</v>
      </c>
      <c r="L214" s="775">
        <f>ROUND('T1 others'!M61,$D$213)</f>
        <v>39390</v>
      </c>
      <c r="M214" s="775">
        <f>ROUND('T1 others'!N61,$D$213)</f>
        <v>40535</v>
      </c>
      <c r="N214" s="775">
        <f>ROUND('T1 others'!O61,$D$213)</f>
        <v>41527</v>
      </c>
      <c r="O214" s="59"/>
    </row>
    <row r="215" spans="1:16" s="787" customFormat="1" outlineLevel="1">
      <c r="A215" s="66" t="s">
        <v>459</v>
      </c>
      <c r="B215" s="767" t="s">
        <v>459</v>
      </c>
      <c r="C215" s="768" t="s">
        <v>462</v>
      </c>
      <c r="D215" s="789"/>
      <c r="E215" s="1307">
        <f>ROUND('T1 list others'!F38,$D$213)</f>
        <v>22332.564999999999</v>
      </c>
      <c r="F215" s="775">
        <f>ROUND('T1 list others'!G38,$D$213)</f>
        <v>23207.72</v>
      </c>
      <c r="G215" s="775">
        <f>ROUND('T1 list others'!H38,$D$213)</f>
        <v>23880</v>
      </c>
      <c r="H215" s="775">
        <f>ROUND('T1 list others'!I38,$D$213)</f>
        <v>24245</v>
      </c>
      <c r="I215" s="775">
        <f>ROUND('T1 list others'!J38,$D$213)</f>
        <v>24841</v>
      </c>
      <c r="J215" s="775">
        <f>ROUND('T1 list others'!K38,$D$213)</f>
        <v>32829</v>
      </c>
      <c r="K215" s="775">
        <f>ROUND('T1 list others'!L38,$D$213)</f>
        <v>37186</v>
      </c>
      <c r="L215" s="775">
        <f>ROUND('T1 list others'!M38,$D$213)</f>
        <v>39390</v>
      </c>
      <c r="M215" s="775">
        <f>ROUND('T1 list others'!N38,$D$213)</f>
        <v>40535</v>
      </c>
      <c r="N215" s="775">
        <f>ROUND('T1 list others'!O38,$D$213)</f>
        <v>41527</v>
      </c>
      <c r="O215" s="59"/>
    </row>
    <row r="216" spans="1:16" s="91" customFormat="1">
      <c r="A216" s="89"/>
      <c r="B216" s="90"/>
      <c r="D216" s="92"/>
      <c r="E216" s="92"/>
      <c r="F216" s="92"/>
      <c r="G216" s="92"/>
      <c r="H216" s="92"/>
      <c r="I216" s="92"/>
      <c r="O216" s="59"/>
      <c r="P216" s="44"/>
    </row>
    <row r="217" spans="1:16">
      <c r="O217" s="59"/>
    </row>
    <row r="218" spans="1:16">
      <c r="O218" s="59"/>
    </row>
    <row r="219" spans="1:16">
      <c r="O219" s="59"/>
    </row>
    <row r="220" spans="1:16">
      <c r="O220" s="59"/>
    </row>
  </sheetData>
  <sheetProtection sheet="1" objects="1" scenarios="1"/>
  <mergeCells count="10">
    <mergeCell ref="A7:B7"/>
    <mergeCell ref="A9:C9"/>
    <mergeCell ref="J8:N8"/>
    <mergeCell ref="E8:I8"/>
    <mergeCell ref="A6:B6"/>
    <mergeCell ref="A1:C1"/>
    <mergeCell ref="A2:B2"/>
    <mergeCell ref="A3:B3"/>
    <mergeCell ref="A4:B4"/>
    <mergeCell ref="A5:B5"/>
  </mergeCells>
  <conditionalFormatting sqref="E14:N14 E17:N17 E20:N20 F25:N25 E28:N28 E87:N87 E84:N84 E81:N81 E96:N96 E105:N105 E102:N102 E99:N99 F90:N90 E114:N114 E93:N93 E77:N77 E41:N41 E59:N59 E56:N56 E62:N62 E44:N44 F50:N50 E53:N53 E68:N68 E74:N74 E47:N47 E108:N108 E130:N130 E133:N133 E136:N136 E139:N139 E145:N145 E31:N31 E124:N124 E121:N121 E127:N127 E65:N65 E11:N11">
    <cfRule type="containsErrors" dxfId="109" priority="478" stopIfTrue="1">
      <formula>ISERROR(E11)</formula>
    </cfRule>
    <cfRule type="expression" dxfId="108" priority="487" stopIfTrue="1">
      <formula>OR(E12=0,E13=0)</formula>
    </cfRule>
    <cfRule type="cellIs" dxfId="107" priority="488" stopIfTrue="1" operator="equal">
      <formula>FALSE</formula>
    </cfRule>
    <cfRule type="cellIs" dxfId="106" priority="489" stopIfTrue="1" operator="equal">
      <formula>TRUE</formula>
    </cfRule>
    <cfRule type="containsText" dxfId="105" priority="490" stopIfTrue="1" operator="containsText" text="N/A">
      <formula>NOT(ISERROR(SEARCH("N/A",E11)))</formula>
    </cfRule>
  </conditionalFormatting>
  <conditionalFormatting sqref="E71:N71 E142:N142 E111:N111">
    <cfRule type="containsErrors" dxfId="104" priority="472" stopIfTrue="1">
      <formula>ISERROR(E71)</formula>
    </cfRule>
    <cfRule type="expression" dxfId="103" priority="483" stopIfTrue="1">
      <formula>(E72=0)</formula>
    </cfRule>
    <cfRule type="cellIs" dxfId="102" priority="484" stopIfTrue="1" operator="equal">
      <formula>FALSE</formula>
    </cfRule>
    <cfRule type="cellIs" dxfId="101" priority="485" stopIfTrue="1" operator="equal">
      <formula>TRUE</formula>
    </cfRule>
    <cfRule type="containsText" dxfId="100" priority="486" stopIfTrue="1" operator="containsText" text="N/A">
      <formula>NOT(ISERROR(SEARCH("N/A",E71)))</formula>
    </cfRule>
  </conditionalFormatting>
  <conditionalFormatting sqref="E117:N117 E148:N148">
    <cfRule type="containsErrors" dxfId="99" priority="473" stopIfTrue="1">
      <formula>ISERROR(E117)</formula>
    </cfRule>
    <cfRule type="cellIs" dxfId="98" priority="474" stopIfTrue="1" operator="equal">
      <formula>FALSE</formula>
    </cfRule>
    <cfRule type="expression" dxfId="97" priority="475" stopIfTrue="1">
      <formula>OR(E118=0,E119=0)</formula>
    </cfRule>
    <cfRule type="cellIs" dxfId="96" priority="476" stopIfTrue="1" operator="equal">
      <formula>TRUE</formula>
    </cfRule>
    <cfRule type="containsText" dxfId="95" priority="477" stopIfTrue="1" operator="containsText" text="N/A">
      <formula>NOT(ISERROR(SEARCH("N/A",E117)))</formula>
    </cfRule>
  </conditionalFormatting>
  <conditionalFormatting sqref="H23:N23">
    <cfRule type="containsErrors" dxfId="94" priority="491" stopIfTrue="1">
      <formula>ISERROR(H23)</formula>
    </cfRule>
    <cfRule type="expression" dxfId="93" priority="492" stopIfTrue="1">
      <formula>OR(H24=0,#REF!=0)</formula>
    </cfRule>
    <cfRule type="cellIs" dxfId="92" priority="493" stopIfTrue="1" operator="equal">
      <formula>FALSE</formula>
    </cfRule>
    <cfRule type="cellIs" dxfId="91" priority="494" stopIfTrue="1" operator="equal">
      <formula>TRUE</formula>
    </cfRule>
    <cfRule type="containsText" dxfId="90" priority="495" stopIfTrue="1" operator="containsText" text="N/A">
      <formula>NOT(ISERROR(SEARCH("N/A",H23)))</formula>
    </cfRule>
  </conditionalFormatting>
  <conditionalFormatting sqref="E161:N161">
    <cfRule type="containsErrors" dxfId="89" priority="286" stopIfTrue="1">
      <formula>ISERROR(E161)</formula>
    </cfRule>
    <cfRule type="expression" dxfId="88" priority="287" stopIfTrue="1">
      <formula>OR(E162=0,E163=0)</formula>
    </cfRule>
    <cfRule type="cellIs" dxfId="87" priority="288" stopIfTrue="1" operator="equal">
      <formula>FALSE</formula>
    </cfRule>
    <cfRule type="cellIs" dxfId="86" priority="289" stopIfTrue="1" operator="equal">
      <formula>TRUE</formula>
    </cfRule>
    <cfRule type="containsText" dxfId="85" priority="290" stopIfTrue="1" operator="containsText" text="N/A">
      <formula>NOT(ISERROR(SEARCH("N/A",E161)))</formula>
    </cfRule>
  </conditionalFormatting>
  <conditionalFormatting sqref="E155:N155">
    <cfRule type="containsErrors" dxfId="84" priority="276" stopIfTrue="1">
      <formula>ISERROR(E155)</formula>
    </cfRule>
    <cfRule type="cellIs" dxfId="83" priority="277" stopIfTrue="1" operator="equal">
      <formula>FALSE</formula>
    </cfRule>
    <cfRule type="expression" dxfId="82" priority="278" stopIfTrue="1">
      <formula>OR(E156=0,E157=0)</formula>
    </cfRule>
    <cfRule type="cellIs" dxfId="81" priority="279" stopIfTrue="1" operator="equal">
      <formula>TRUE</formula>
    </cfRule>
    <cfRule type="containsText" dxfId="80" priority="280" stopIfTrue="1" operator="containsText" text="N/A">
      <formula>NOT(ISERROR(SEARCH("N/A",E155)))</formula>
    </cfRule>
  </conditionalFormatting>
  <conditionalFormatting sqref="F34:N34">
    <cfRule type="containsErrors" dxfId="79" priority="311" stopIfTrue="1">
      <formula>ISERROR(F34)</formula>
    </cfRule>
    <cfRule type="expression" dxfId="78" priority="312" stopIfTrue="1">
      <formula>OR(F35=0,F36=0)</formula>
    </cfRule>
    <cfRule type="cellIs" dxfId="77" priority="313" stopIfTrue="1" operator="equal">
      <formula>FALSE</formula>
    </cfRule>
    <cfRule type="cellIs" dxfId="76" priority="314" stopIfTrue="1" operator="equal">
      <formula>TRUE</formula>
    </cfRule>
    <cfRule type="containsText" dxfId="75" priority="315" stopIfTrue="1" operator="containsText" text="N/A">
      <formula>NOT(ISERROR(SEARCH("N/A",F34)))</formula>
    </cfRule>
  </conditionalFormatting>
  <conditionalFormatting sqref="E37:N37">
    <cfRule type="containsErrors" dxfId="74" priority="306" stopIfTrue="1">
      <formula>ISERROR(E37)</formula>
    </cfRule>
    <cfRule type="expression" dxfId="73" priority="307" stopIfTrue="1">
      <formula>OR(E38=0,E39=0)</formula>
    </cfRule>
    <cfRule type="cellIs" dxfId="72" priority="308" stopIfTrue="1" operator="equal">
      <formula>FALSE</formula>
    </cfRule>
    <cfRule type="cellIs" dxfId="71" priority="309" stopIfTrue="1" operator="equal">
      <formula>TRUE</formula>
    </cfRule>
    <cfRule type="containsText" dxfId="70" priority="310" stopIfTrue="1" operator="containsText" text="N/A">
      <formula>NOT(ISERROR(SEARCH("N/A",E37)))</formula>
    </cfRule>
  </conditionalFormatting>
  <conditionalFormatting sqref="E167:N167 E170:N170 E176:N176 E173:N173">
    <cfRule type="containsErrors" dxfId="69" priority="301" stopIfTrue="1">
      <formula>ISERROR(E167)</formula>
    </cfRule>
    <cfRule type="expression" dxfId="68" priority="302" stopIfTrue="1">
      <formula>OR(E168=0,E169=0)</formula>
    </cfRule>
    <cfRule type="cellIs" dxfId="67" priority="303" stopIfTrue="1" operator="equal">
      <formula>FALSE</formula>
    </cfRule>
    <cfRule type="cellIs" dxfId="66" priority="304" stopIfTrue="1" operator="equal">
      <formula>TRUE</formula>
    </cfRule>
    <cfRule type="containsText" dxfId="65" priority="305" stopIfTrue="1" operator="containsText" text="N/A">
      <formula>NOT(ISERROR(SEARCH("N/A",E167)))</formula>
    </cfRule>
  </conditionalFormatting>
  <conditionalFormatting sqref="E152:N152">
    <cfRule type="containsErrors" dxfId="64" priority="296" stopIfTrue="1">
      <formula>ISERROR(E152)</formula>
    </cfRule>
    <cfRule type="expression" dxfId="63" priority="297" stopIfTrue="1">
      <formula>OR(E153=0,E154=0)</formula>
    </cfRule>
    <cfRule type="cellIs" dxfId="62" priority="298" stopIfTrue="1" operator="equal">
      <formula>FALSE</formula>
    </cfRule>
    <cfRule type="cellIs" dxfId="61" priority="299" stopIfTrue="1" operator="equal">
      <formula>TRUE</formula>
    </cfRule>
    <cfRule type="containsText" dxfId="60" priority="300" stopIfTrue="1" operator="containsText" text="N/A">
      <formula>NOT(ISERROR(SEARCH("N/A",E152)))</formula>
    </cfRule>
  </conditionalFormatting>
  <conditionalFormatting sqref="E158:N158">
    <cfRule type="containsErrors" dxfId="59" priority="291" stopIfTrue="1">
      <formula>ISERROR(E158)</formula>
    </cfRule>
    <cfRule type="expression" dxfId="58" priority="292" stopIfTrue="1">
      <formula>OR(E159=0,E160=0)</formula>
    </cfRule>
    <cfRule type="cellIs" dxfId="57" priority="293" stopIfTrue="1" operator="equal">
      <formula>FALSE</formula>
    </cfRule>
    <cfRule type="cellIs" dxfId="56" priority="294" stopIfTrue="1" operator="equal">
      <formula>TRUE</formula>
    </cfRule>
    <cfRule type="containsText" dxfId="55" priority="295" stopIfTrue="1" operator="containsText" text="N/A">
      <formula>NOT(ISERROR(SEARCH("N/A",E158)))</formula>
    </cfRule>
  </conditionalFormatting>
  <conditionalFormatting sqref="E179:N179">
    <cfRule type="containsErrors" dxfId="54" priority="281" stopIfTrue="1">
      <formula>ISERROR(E179)</formula>
    </cfRule>
    <cfRule type="cellIs" dxfId="53" priority="282" stopIfTrue="1" operator="equal">
      <formula>FALSE</formula>
    </cfRule>
    <cfRule type="expression" dxfId="52" priority="283" stopIfTrue="1">
      <formula>OR(E180=0,E181=0)</formula>
    </cfRule>
    <cfRule type="cellIs" dxfId="51" priority="284" stopIfTrue="1" operator="equal">
      <formula>TRUE</formula>
    </cfRule>
    <cfRule type="containsText" dxfId="50" priority="285" stopIfTrue="1" operator="containsText" text="N/A">
      <formula>NOT(ISERROR(SEARCH("N/A",E179)))</formula>
    </cfRule>
  </conditionalFormatting>
  <conditionalFormatting sqref="E164:N164">
    <cfRule type="containsErrors" dxfId="49" priority="271" stopIfTrue="1">
      <formula>ISERROR(E164)</formula>
    </cfRule>
    <cfRule type="expression" dxfId="48" priority="272" stopIfTrue="1">
      <formula>OR(E165=0,E166=0)</formula>
    </cfRule>
    <cfRule type="cellIs" dxfId="47" priority="273" stopIfTrue="1" operator="equal">
      <formula>FALSE</formula>
    </cfRule>
    <cfRule type="cellIs" dxfId="46" priority="274" stopIfTrue="1" operator="equal">
      <formula>TRUE</formula>
    </cfRule>
    <cfRule type="containsText" dxfId="45" priority="275" stopIfTrue="1" operator="containsText" text="N/A">
      <formula>NOT(ISERROR(SEARCH("N/A",E164)))</formula>
    </cfRule>
  </conditionalFormatting>
  <conditionalFormatting sqref="E186:N186">
    <cfRule type="containsErrors" dxfId="44" priority="31" stopIfTrue="1">
      <formula>ISERROR(E186)</formula>
    </cfRule>
    <cfRule type="cellIs" dxfId="43" priority="32" stopIfTrue="1" operator="equal">
      <formula>FALSE</formula>
    </cfRule>
    <cfRule type="expression" dxfId="42" priority="33" stopIfTrue="1">
      <formula>OR(E187=0,E188=0)</formula>
    </cfRule>
    <cfRule type="cellIs" dxfId="41" priority="34" stopIfTrue="1" operator="equal">
      <formula>TRUE</formula>
    </cfRule>
    <cfRule type="containsText" dxfId="40" priority="35" stopIfTrue="1" operator="containsText" text="N/A">
      <formula>NOT(ISERROR(SEARCH("N/A",E186)))</formula>
    </cfRule>
  </conditionalFormatting>
  <conditionalFormatting sqref="E198:N198 E201:N201 E207:N207 E204:N204">
    <cfRule type="containsErrors" dxfId="39" priority="56" stopIfTrue="1">
      <formula>ISERROR(E198)</formula>
    </cfRule>
    <cfRule type="expression" dxfId="38" priority="57" stopIfTrue="1">
      <formula>OR(E199=0,E200=0)</formula>
    </cfRule>
    <cfRule type="cellIs" dxfId="37" priority="58" stopIfTrue="1" operator="equal">
      <formula>FALSE</formula>
    </cfRule>
    <cfRule type="cellIs" dxfId="36" priority="59" stopIfTrue="1" operator="equal">
      <formula>TRUE</formula>
    </cfRule>
    <cfRule type="containsText" dxfId="35" priority="60" stopIfTrue="1" operator="containsText" text="N/A">
      <formula>NOT(ISERROR(SEARCH("N/A",E198)))</formula>
    </cfRule>
  </conditionalFormatting>
  <conditionalFormatting sqref="E183:N183">
    <cfRule type="containsErrors" dxfId="34" priority="51" stopIfTrue="1">
      <formula>ISERROR(E183)</formula>
    </cfRule>
    <cfRule type="expression" dxfId="33" priority="52" stopIfTrue="1">
      <formula>OR(E184=0,E185=0)</formula>
    </cfRule>
    <cfRule type="cellIs" dxfId="32" priority="53" stopIfTrue="1" operator="equal">
      <formula>FALSE</formula>
    </cfRule>
    <cfRule type="cellIs" dxfId="31" priority="54" stopIfTrue="1" operator="equal">
      <formula>TRUE</formula>
    </cfRule>
    <cfRule type="containsText" dxfId="30" priority="55" stopIfTrue="1" operator="containsText" text="N/A">
      <formula>NOT(ISERROR(SEARCH("N/A",E183)))</formula>
    </cfRule>
  </conditionalFormatting>
  <conditionalFormatting sqref="E189:N189">
    <cfRule type="containsErrors" dxfId="29" priority="46" stopIfTrue="1">
      <formula>ISERROR(E189)</formula>
    </cfRule>
    <cfRule type="expression" dxfId="28" priority="47" stopIfTrue="1">
      <formula>OR(E190=0,E191=0)</formula>
    </cfRule>
    <cfRule type="cellIs" dxfId="27" priority="48" stopIfTrue="1" operator="equal">
      <formula>FALSE</formula>
    </cfRule>
    <cfRule type="cellIs" dxfId="26" priority="49" stopIfTrue="1" operator="equal">
      <formula>TRUE</formula>
    </cfRule>
    <cfRule type="containsText" dxfId="25" priority="50" stopIfTrue="1" operator="containsText" text="N/A">
      <formula>NOT(ISERROR(SEARCH("N/A",E189)))</formula>
    </cfRule>
  </conditionalFormatting>
  <conditionalFormatting sqref="E192:N192">
    <cfRule type="containsErrors" dxfId="24" priority="41" stopIfTrue="1">
      <formula>ISERROR(E192)</formula>
    </cfRule>
    <cfRule type="expression" dxfId="23" priority="42" stopIfTrue="1">
      <formula>OR(E193=0,E194=0)</formula>
    </cfRule>
    <cfRule type="cellIs" dxfId="22" priority="43" stopIfTrue="1" operator="equal">
      <formula>FALSE</formula>
    </cfRule>
    <cfRule type="cellIs" dxfId="21" priority="44" stopIfTrue="1" operator="equal">
      <formula>TRUE</formula>
    </cfRule>
    <cfRule type="containsText" dxfId="20" priority="45" stopIfTrue="1" operator="containsText" text="N/A">
      <formula>NOT(ISERROR(SEARCH("N/A",E192)))</formula>
    </cfRule>
  </conditionalFormatting>
  <conditionalFormatting sqref="E210:N210">
    <cfRule type="containsErrors" dxfId="19" priority="36" stopIfTrue="1">
      <formula>ISERROR(E210)</formula>
    </cfRule>
    <cfRule type="cellIs" dxfId="18" priority="37" stopIfTrue="1" operator="equal">
      <formula>FALSE</formula>
    </cfRule>
    <cfRule type="expression" dxfId="17" priority="38" stopIfTrue="1">
      <formula>OR(E211=0,E212=0)</formula>
    </cfRule>
    <cfRule type="cellIs" dxfId="16" priority="39" stopIfTrue="1" operator="equal">
      <formula>TRUE</formula>
    </cfRule>
    <cfRule type="containsText" dxfId="15" priority="40" stopIfTrue="1" operator="containsText" text="N/A">
      <formula>NOT(ISERROR(SEARCH("N/A",E210)))</formula>
    </cfRule>
  </conditionalFormatting>
  <conditionalFormatting sqref="E195:N195">
    <cfRule type="containsErrors" dxfId="14" priority="26" stopIfTrue="1">
      <formula>ISERROR(E195)</formula>
    </cfRule>
    <cfRule type="expression" dxfId="13" priority="27" stopIfTrue="1">
      <formula>OR(E196=0,E197=0)</formula>
    </cfRule>
    <cfRule type="cellIs" dxfId="12" priority="28" stopIfTrue="1" operator="equal">
      <formula>FALSE</formula>
    </cfRule>
    <cfRule type="cellIs" dxfId="11" priority="29" stopIfTrue="1" operator="equal">
      <formula>TRUE</formula>
    </cfRule>
    <cfRule type="containsText" dxfId="10" priority="30" stopIfTrue="1" operator="containsText" text="N/A">
      <formula>NOT(ISERROR(SEARCH("N/A",E195)))</formula>
    </cfRule>
  </conditionalFormatting>
  <conditionalFormatting sqref="E213:N213">
    <cfRule type="containsErrors" dxfId="9" priority="6" stopIfTrue="1">
      <formula>ISERROR(E213)</formula>
    </cfRule>
    <cfRule type="cellIs" dxfId="8" priority="7" stopIfTrue="1" operator="equal">
      <formula>FALSE</formula>
    </cfRule>
    <cfRule type="expression" dxfId="7" priority="8" stopIfTrue="1">
      <formula>OR(E214=0,E215=0)</formula>
    </cfRule>
    <cfRule type="cellIs" dxfId="6" priority="9" stopIfTrue="1" operator="equal">
      <formula>TRUE</formula>
    </cfRule>
    <cfRule type="containsText" dxfId="5" priority="10" stopIfTrue="1" operator="containsText" text="N/A">
      <formula>NOT(ISERROR(SEARCH("N/A",E213)))</formula>
    </cfRule>
  </conditionalFormatting>
  <conditionalFormatting sqref="E34">
    <cfRule type="containsErrors" dxfId="4" priority="1" stopIfTrue="1">
      <formula>ISERROR(E34)</formula>
    </cfRule>
    <cfRule type="expression" dxfId="3" priority="2" stopIfTrue="1">
      <formula>OR(E35=0,E36=0)</formula>
    </cfRule>
    <cfRule type="cellIs" dxfId="2" priority="3" stopIfTrue="1" operator="equal">
      <formula>FALSE</formula>
    </cfRule>
    <cfRule type="cellIs" dxfId="1" priority="4" stopIfTrue="1" operator="equal">
      <formula>TRUE</formula>
    </cfRule>
    <cfRule type="containsText" dxfId="0" priority="5" stopIfTrue="1" operator="containsText" text="N/A">
      <formula>NOT(ISERROR(SEARCH("N/A",E34)))</formula>
    </cfRule>
  </conditionalFormatting>
  <pageMargins left="0.70866141732283472" right="0.70866141732283472" top="0.43307086614173229" bottom="0.74803149606299213" header="0.31496062992125984" footer="0.31496062992125984"/>
  <pageSetup paperSize="8" scale="47" fitToHeight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O100"/>
  <sheetViews>
    <sheetView topLeftCell="A22" zoomScaleNormal="100" workbookViewId="0">
      <selection activeCell="J81" sqref="J81"/>
    </sheetView>
  </sheetViews>
  <sheetFormatPr defaultColWidth="8.81640625" defaultRowHeight="13"/>
  <cols>
    <col min="1" max="1" width="24" style="322" customWidth="1"/>
    <col min="2" max="2" width="49.54296875" style="322" customWidth="1"/>
    <col min="3" max="7" width="12.54296875" style="322" customWidth="1"/>
    <col min="8" max="8" width="8.81640625" style="320" customWidth="1"/>
    <col min="9" max="16384" width="8.81640625" style="320"/>
  </cols>
  <sheetData>
    <row r="1" spans="1:7">
      <c r="A1" s="1386" t="s">
        <v>173</v>
      </c>
      <c r="B1" s="1386"/>
      <c r="C1" s="1386"/>
      <c r="D1" s="1386"/>
      <c r="E1" s="1386"/>
      <c r="F1" s="1386"/>
      <c r="G1" s="1386"/>
    </row>
    <row r="2" spans="1:7">
      <c r="A2" s="321"/>
      <c r="B2" s="321"/>
      <c r="G2" s="323"/>
    </row>
    <row r="3" spans="1:7">
      <c r="A3" s="324" t="str">
        <f>'T1'!A3</f>
        <v>Ireland - TCZ</v>
      </c>
      <c r="B3" s="325"/>
      <c r="C3" s="320"/>
      <c r="D3" s="320"/>
      <c r="E3" s="326"/>
      <c r="F3" s="320"/>
      <c r="G3" s="320"/>
    </row>
    <row r="4" spans="1:7">
      <c r="A4" s="327" t="str">
        <f>'T1'!A4</f>
        <v>Currency: Euro</v>
      </c>
      <c r="B4" s="325"/>
      <c r="C4" s="320"/>
      <c r="D4" s="320"/>
      <c r="E4" s="326"/>
      <c r="F4" s="320"/>
      <c r="G4" s="320"/>
    </row>
    <row r="5" spans="1:7">
      <c r="A5" s="328" t="str">
        <f>'T1'!A5</f>
        <v>All Entities</v>
      </c>
      <c r="B5" s="325"/>
      <c r="C5" s="1387" t="s">
        <v>174</v>
      </c>
      <c r="D5" s="1388"/>
      <c r="E5" s="1388"/>
      <c r="F5" s="1388"/>
      <c r="G5" s="1389"/>
    </row>
    <row r="6" spans="1:7">
      <c r="A6" s="325"/>
      <c r="B6" s="325"/>
    </row>
    <row r="7" spans="1:7" ht="12.75" customHeight="1">
      <c r="A7" s="1390" t="s">
        <v>175</v>
      </c>
      <c r="B7" s="1391"/>
      <c r="C7" s="260">
        <v>2020</v>
      </c>
      <c r="D7" s="261">
        <v>2021</v>
      </c>
      <c r="E7" s="261">
        <v>2022</v>
      </c>
      <c r="F7" s="261">
        <v>2023</v>
      </c>
      <c r="G7" s="262">
        <v>2024</v>
      </c>
    </row>
    <row r="8" spans="1:7">
      <c r="A8" s="325"/>
      <c r="B8" s="325"/>
      <c r="C8" s="325"/>
      <c r="D8" s="325"/>
      <c r="E8" s="325"/>
      <c r="F8" s="325"/>
      <c r="G8" s="325"/>
    </row>
    <row r="9" spans="1:7" s="331" customFormat="1">
      <c r="A9" s="329" t="s">
        <v>176</v>
      </c>
      <c r="B9" s="329"/>
      <c r="C9" s="330"/>
      <c r="D9" s="330"/>
      <c r="E9" s="330"/>
      <c r="F9" s="330"/>
      <c r="G9" s="330"/>
    </row>
    <row r="10" spans="1:7" ht="3" customHeight="1">
      <c r="A10" s="325"/>
      <c r="B10" s="325"/>
      <c r="C10" s="325"/>
      <c r="D10" s="325"/>
      <c r="E10" s="325"/>
      <c r="F10" s="325"/>
      <c r="G10" s="325"/>
    </row>
    <row r="11" spans="1:7">
      <c r="A11" s="263" t="s">
        <v>177</v>
      </c>
      <c r="B11" s="264"/>
      <c r="C11" s="265"/>
      <c r="D11" s="266"/>
      <c r="E11" s="266"/>
      <c r="F11" s="266"/>
      <c r="G11" s="267"/>
    </row>
    <row r="12" spans="1:7">
      <c r="A12" s="332" t="s">
        <v>178</v>
      </c>
      <c r="B12" s="333"/>
      <c r="C12" s="334">
        <f>'T2 ANSP IAA'!C12+'T2 MET'!C12+'T2 NSA'!C12</f>
        <v>32829</v>
      </c>
      <c r="D12" s="335">
        <f>'T2 ANSP IAA'!D12+'T2 MET'!D12+'T2 NSA'!D12</f>
        <v>37186</v>
      </c>
      <c r="E12" s="335">
        <f>'T2 ANSP IAA'!E12+'T2 MET'!E12+'T2 NSA'!E12</f>
        <v>39390</v>
      </c>
      <c r="F12" s="335">
        <f>'T2 ANSP IAA'!F12+'T2 MET'!F12+'T2 NSA'!F12</f>
        <v>40535</v>
      </c>
      <c r="G12" s="336">
        <f>'T2 ANSP IAA'!G12+'T2 MET'!G12+'T2 NSA'!G12</f>
        <v>41527</v>
      </c>
    </row>
    <row r="13" spans="1:7" ht="3" customHeight="1">
      <c r="A13" s="325"/>
      <c r="B13" s="325"/>
      <c r="C13" s="325"/>
      <c r="D13" s="325"/>
      <c r="E13" s="325"/>
      <c r="F13" s="325"/>
      <c r="G13" s="325"/>
    </row>
    <row r="14" spans="1:7">
      <c r="A14" s="263" t="s">
        <v>179</v>
      </c>
      <c r="B14" s="264"/>
      <c r="C14" s="265"/>
      <c r="D14" s="266"/>
      <c r="E14" s="266"/>
      <c r="F14" s="266"/>
      <c r="G14" s="267"/>
    </row>
    <row r="15" spans="1:7">
      <c r="A15" s="337" t="s">
        <v>180</v>
      </c>
      <c r="B15" s="338"/>
      <c r="C15" s="339">
        <f>'T2 ANSP IAA'!C15+'T2 MET'!C15+'T2 NSA'!C15</f>
        <v>21816</v>
      </c>
      <c r="D15" s="340">
        <f>'T2 ANSP IAA'!D15+'T2 MET'!D15+'T2 NSA'!D15</f>
        <v>22399</v>
      </c>
      <c r="E15" s="340">
        <f>'T2 ANSP IAA'!E15+'T2 MET'!E15+'T2 NSA'!E15</f>
        <v>22616</v>
      </c>
      <c r="F15" s="340">
        <f>'T2 ANSP IAA'!F15+'T2 MET'!F15+'T2 NSA'!F15</f>
        <v>23478</v>
      </c>
      <c r="G15" s="341">
        <f>'T2 ANSP IAA'!G15+'T2 MET'!G15+'T2 NSA'!G15</f>
        <v>24136</v>
      </c>
    </row>
    <row r="16" spans="1:7">
      <c r="A16" s="342" t="s">
        <v>181</v>
      </c>
      <c r="B16" s="343"/>
      <c r="C16" s="571">
        <f>+'T1'!K65</f>
        <v>103.43702599999997</v>
      </c>
      <c r="D16" s="340">
        <f>+'T1'!L65</f>
        <v>105.19545544199997</v>
      </c>
      <c r="E16" s="340">
        <f>+'T1'!M65</f>
        <v>107.19416909539795</v>
      </c>
      <c r="F16" s="340">
        <f>+'T1'!N65</f>
        <v>109.33805247730591</v>
      </c>
      <c r="G16" s="341">
        <f>+'T1'!O65</f>
        <v>111.52481352685203</v>
      </c>
    </row>
    <row r="17" spans="1:7">
      <c r="A17" s="345" t="s">
        <v>182</v>
      </c>
      <c r="B17" s="346"/>
      <c r="C17" s="344"/>
      <c r="D17" s="347"/>
      <c r="E17" s="347"/>
      <c r="F17" s="347"/>
      <c r="G17" s="348"/>
    </row>
    <row r="18" spans="1:7">
      <c r="A18" s="349" t="s">
        <v>183</v>
      </c>
      <c r="B18" s="350"/>
      <c r="C18" s="351"/>
      <c r="D18" s="352"/>
      <c r="E18" s="352"/>
      <c r="F18" s="353"/>
      <c r="G18" s="354"/>
    </row>
    <row r="19" spans="1:7">
      <c r="A19" s="332" t="s">
        <v>184</v>
      </c>
      <c r="B19" s="333"/>
      <c r="C19" s="334"/>
      <c r="D19" s="335"/>
      <c r="E19" s="335"/>
      <c r="F19" s="355"/>
      <c r="G19" s="356"/>
    </row>
    <row r="20" spans="1:7" ht="3" customHeight="1">
      <c r="A20" s="325"/>
      <c r="B20" s="325"/>
      <c r="C20" s="325"/>
      <c r="D20" s="325"/>
      <c r="E20" s="325"/>
      <c r="F20" s="325"/>
      <c r="G20" s="325"/>
    </row>
    <row r="21" spans="1:7">
      <c r="A21" s="263" t="s">
        <v>185</v>
      </c>
      <c r="B21" s="264"/>
      <c r="C21" s="265"/>
      <c r="D21" s="266"/>
      <c r="E21" s="266"/>
      <c r="F21" s="266"/>
      <c r="G21" s="267"/>
    </row>
    <row r="22" spans="1:7">
      <c r="A22" s="357" t="s">
        <v>186</v>
      </c>
      <c r="B22" s="358"/>
      <c r="C22" s="359"/>
      <c r="D22" s="360"/>
      <c r="E22" s="360"/>
      <c r="F22" s="361"/>
      <c r="G22" s="362"/>
    </row>
    <row r="23" spans="1:7">
      <c r="A23" s="363" t="s">
        <v>187</v>
      </c>
      <c r="B23" s="364"/>
      <c r="C23" s="339"/>
      <c r="D23" s="365"/>
      <c r="E23" s="365"/>
      <c r="F23" s="366"/>
      <c r="G23" s="367"/>
    </row>
    <row r="24" spans="1:7">
      <c r="A24" s="363" t="s">
        <v>188</v>
      </c>
      <c r="B24" s="364"/>
      <c r="C24" s="339"/>
      <c r="D24" s="365"/>
      <c r="E24" s="365"/>
      <c r="F24" s="366"/>
      <c r="G24" s="367"/>
    </row>
    <row r="25" spans="1:7">
      <c r="A25" s="363" t="s">
        <v>189</v>
      </c>
      <c r="B25" s="364"/>
      <c r="C25" s="339"/>
      <c r="D25" s="365"/>
      <c r="E25" s="365"/>
      <c r="F25" s="366"/>
      <c r="G25" s="367"/>
    </row>
    <row r="26" spans="1:7">
      <c r="A26" s="363" t="s">
        <v>190</v>
      </c>
      <c r="B26" s="364"/>
      <c r="C26" s="339"/>
      <c r="D26" s="365"/>
      <c r="E26" s="365"/>
      <c r="F26" s="366"/>
      <c r="G26" s="367"/>
    </row>
    <row r="27" spans="1:7">
      <c r="A27" s="363" t="s">
        <v>191</v>
      </c>
      <c r="B27" s="364"/>
      <c r="C27" s="339"/>
      <c r="D27" s="365"/>
      <c r="E27" s="365"/>
      <c r="F27" s="366"/>
      <c r="G27" s="367"/>
    </row>
    <row r="28" spans="1:7">
      <c r="A28" s="368" t="s">
        <v>192</v>
      </c>
      <c r="B28" s="369"/>
      <c r="C28" s="334"/>
      <c r="D28" s="335"/>
      <c r="E28" s="335"/>
      <c r="F28" s="355"/>
      <c r="G28" s="356"/>
    </row>
    <row r="30" spans="1:7" s="331" customFormat="1">
      <c r="A30" s="329" t="s">
        <v>193</v>
      </c>
      <c r="B30" s="329"/>
      <c r="C30" s="330"/>
      <c r="D30" s="330"/>
      <c r="E30" s="330"/>
      <c r="F30" s="330"/>
      <c r="G30" s="330"/>
    </row>
    <row r="31" spans="1:7" ht="3" customHeight="1">
      <c r="A31" s="325"/>
      <c r="B31" s="325"/>
      <c r="C31" s="325"/>
      <c r="D31" s="325"/>
      <c r="E31" s="325"/>
      <c r="F31" s="325"/>
      <c r="G31" s="325"/>
    </row>
    <row r="32" spans="1:7">
      <c r="A32" s="263" t="s">
        <v>194</v>
      </c>
      <c r="B32" s="264"/>
      <c r="C32" s="265"/>
      <c r="D32" s="266"/>
      <c r="E32" s="266"/>
      <c r="F32" s="266"/>
      <c r="G32" s="267"/>
    </row>
    <row r="33" spans="1:7">
      <c r="A33" s="345" t="s">
        <v>195</v>
      </c>
      <c r="B33" s="346"/>
      <c r="C33" s="339">
        <f>'T2 ANSP IAA'!C33+'T2 MET'!C33+'T2 NSA'!C33</f>
        <v>30115</v>
      </c>
      <c r="D33" s="340">
        <f>'T2 ANSP IAA'!D33+'T2 MET'!D33+'T2 NSA'!D33</f>
        <v>34481</v>
      </c>
      <c r="E33" s="340">
        <f>'T2 ANSP IAA'!E33+'T2 MET'!E33+'T2 NSA'!E33</f>
        <v>36660</v>
      </c>
      <c r="F33" s="340">
        <f>'T2 ANSP IAA'!F33+'T2 MET'!F33+'T2 NSA'!F33</f>
        <v>37649</v>
      </c>
      <c r="G33" s="341">
        <f>'T2 ANSP IAA'!G33+'T2 MET'!G33+'T2 NSA'!G33</f>
        <v>38564</v>
      </c>
    </row>
    <row r="34" spans="1:7">
      <c r="A34" s="370" t="s">
        <v>196</v>
      </c>
      <c r="B34" s="371"/>
      <c r="C34" s="268"/>
      <c r="D34" s="268"/>
      <c r="E34" s="268"/>
      <c r="F34" s="268"/>
      <c r="G34" s="269"/>
    </row>
    <row r="35" spans="1:7">
      <c r="A35" s="370" t="s">
        <v>197</v>
      </c>
      <c r="B35" s="371"/>
      <c r="C35" s="268"/>
      <c r="D35" s="268"/>
      <c r="E35" s="268"/>
      <c r="F35" s="268"/>
      <c r="G35" s="269"/>
    </row>
    <row r="36" spans="1:7">
      <c r="A36" s="370" t="s">
        <v>198</v>
      </c>
      <c r="B36" s="371"/>
      <c r="C36" s="268"/>
      <c r="D36" s="268"/>
      <c r="E36" s="268"/>
      <c r="F36" s="268"/>
      <c r="G36" s="269"/>
    </row>
    <row r="37" spans="1:7">
      <c r="A37" s="370" t="s">
        <v>199</v>
      </c>
      <c r="B37" s="371"/>
      <c r="C37" s="268"/>
      <c r="D37" s="268"/>
      <c r="E37" s="268"/>
      <c r="F37" s="268"/>
      <c r="G37" s="269"/>
    </row>
    <row r="38" spans="1:7">
      <c r="A38" s="345" t="s">
        <v>200</v>
      </c>
      <c r="B38" s="346"/>
      <c r="C38" s="339">
        <f>'T1'!K68</f>
        <v>189.6</v>
      </c>
      <c r="D38" s="374">
        <f>'T1'!L68</f>
        <v>195.6</v>
      </c>
      <c r="E38" s="374">
        <f>'T1'!M68</f>
        <v>198.8</v>
      </c>
      <c r="F38" s="374">
        <f>'T1'!N68</f>
        <v>202.9</v>
      </c>
      <c r="G38" s="375">
        <f>'T1'!O68</f>
        <v>206.7</v>
      </c>
    </row>
    <row r="39" spans="1:7">
      <c r="A39" s="370" t="s">
        <v>201</v>
      </c>
      <c r="B39" s="371"/>
      <c r="C39" s="339"/>
      <c r="D39" s="365"/>
      <c r="E39" s="365"/>
      <c r="F39" s="365"/>
      <c r="G39" s="375"/>
    </row>
    <row r="40" spans="1:7">
      <c r="A40" s="376" t="s">
        <v>202</v>
      </c>
      <c r="B40" s="377"/>
      <c r="C40" s="378"/>
      <c r="D40" s="378"/>
      <c r="E40" s="378"/>
      <c r="F40" s="379"/>
      <c r="G40" s="380"/>
    </row>
    <row r="41" spans="1:7">
      <c r="A41" s="332" t="s">
        <v>203</v>
      </c>
      <c r="B41" s="333"/>
      <c r="C41" s="334"/>
      <c r="D41" s="335"/>
      <c r="E41" s="335"/>
      <c r="F41" s="355"/>
      <c r="G41" s="356"/>
    </row>
    <row r="42" spans="1:7" ht="3" customHeight="1">
      <c r="A42" s="325"/>
      <c r="B42" s="325"/>
      <c r="C42" s="325"/>
      <c r="D42" s="325"/>
      <c r="E42" s="325"/>
      <c r="F42" s="325"/>
      <c r="G42" s="325"/>
    </row>
    <row r="43" spans="1:7">
      <c r="A43" s="263" t="s">
        <v>204</v>
      </c>
      <c r="B43" s="264"/>
      <c r="C43" s="265"/>
      <c r="D43" s="266"/>
      <c r="E43" s="266"/>
      <c r="F43" s="266"/>
      <c r="G43" s="267"/>
    </row>
    <row r="44" spans="1:7">
      <c r="A44" s="381" t="s">
        <v>205</v>
      </c>
      <c r="B44" s="382"/>
      <c r="C44" s="360"/>
      <c r="D44" s="360"/>
      <c r="E44" s="360"/>
      <c r="F44" s="383"/>
      <c r="G44" s="384"/>
    </row>
    <row r="45" spans="1:7">
      <c r="A45" s="385" t="s">
        <v>206</v>
      </c>
      <c r="B45" s="386"/>
      <c r="C45" s="387"/>
      <c r="D45" s="387"/>
      <c r="E45" s="387"/>
      <c r="F45" s="388"/>
      <c r="G45" s="389"/>
    </row>
    <row r="46" spans="1:7">
      <c r="A46" s="368" t="s">
        <v>207</v>
      </c>
      <c r="B46" s="369"/>
      <c r="C46" s="334"/>
      <c r="D46" s="335"/>
      <c r="E46" s="335"/>
      <c r="F46" s="355"/>
      <c r="G46" s="356"/>
    </row>
    <row r="48" spans="1:7" s="331" customFormat="1">
      <c r="A48" s="329" t="s">
        <v>208</v>
      </c>
      <c r="B48" s="329"/>
      <c r="C48" s="330"/>
      <c r="D48" s="330"/>
      <c r="E48" s="330"/>
      <c r="F48" s="330"/>
      <c r="G48" s="330"/>
    </row>
    <row r="49" spans="1:7" ht="3" customHeight="1">
      <c r="A49" s="325"/>
      <c r="B49" s="325"/>
      <c r="C49" s="325"/>
      <c r="D49" s="325"/>
      <c r="E49" s="325"/>
      <c r="F49" s="325"/>
      <c r="G49" s="325"/>
    </row>
    <row r="50" spans="1:7">
      <c r="A50" s="263" t="s">
        <v>209</v>
      </c>
      <c r="B50" s="264"/>
      <c r="C50" s="265"/>
      <c r="D50" s="266"/>
      <c r="E50" s="266"/>
      <c r="F50" s="266"/>
      <c r="G50" s="267"/>
    </row>
    <row r="51" spans="1:7">
      <c r="A51" s="370" t="s">
        <v>210</v>
      </c>
      <c r="B51" s="371"/>
      <c r="C51" s="339"/>
      <c r="D51" s="365"/>
      <c r="E51" s="365"/>
      <c r="F51" s="372"/>
      <c r="G51" s="390"/>
    </row>
    <row r="52" spans="1:7">
      <c r="A52" s="370" t="s">
        <v>211</v>
      </c>
      <c r="B52" s="371"/>
      <c r="C52" s="339"/>
      <c r="D52" s="365"/>
      <c r="E52" s="365"/>
      <c r="F52" s="372"/>
      <c r="G52" s="390"/>
    </row>
    <row r="53" spans="1:7">
      <c r="A53" s="345" t="s">
        <v>212</v>
      </c>
      <c r="B53" s="346"/>
      <c r="C53" s="339"/>
      <c r="D53" s="365"/>
      <c r="E53" s="365"/>
      <c r="F53" s="388"/>
      <c r="G53" s="391"/>
    </row>
    <row r="54" spans="1:7" s="394" customFormat="1">
      <c r="A54" s="368" t="s">
        <v>213</v>
      </c>
      <c r="B54" s="369"/>
      <c r="C54" s="334"/>
      <c r="D54" s="392"/>
      <c r="E54" s="392"/>
      <c r="F54" s="392"/>
      <c r="G54" s="393"/>
    </row>
    <row r="55" spans="1:7">
      <c r="A55" s="325"/>
      <c r="B55" s="325"/>
      <c r="C55" s="325"/>
      <c r="D55" s="325"/>
      <c r="E55" s="325"/>
      <c r="F55" s="325"/>
      <c r="G55" s="325"/>
    </row>
    <row r="56" spans="1:7" s="331" customFormat="1">
      <c r="A56" s="329" t="s">
        <v>214</v>
      </c>
      <c r="B56" s="329"/>
      <c r="C56" s="395"/>
      <c r="D56" s="395"/>
      <c r="E56" s="395"/>
      <c r="F56" s="330"/>
      <c r="G56" s="330"/>
    </row>
    <row r="57" spans="1:7" ht="3" customHeight="1">
      <c r="A57" s="325"/>
      <c r="B57" s="325"/>
      <c r="C57" s="325"/>
      <c r="D57" s="325"/>
      <c r="E57" s="325"/>
      <c r="F57" s="325"/>
      <c r="G57" s="325"/>
    </row>
    <row r="58" spans="1:7">
      <c r="A58" s="263" t="s">
        <v>215</v>
      </c>
      <c r="B58" s="264"/>
      <c r="C58" s="265"/>
      <c r="D58" s="266"/>
      <c r="E58" s="266"/>
      <c r="F58" s="266"/>
      <c r="G58" s="267"/>
    </row>
    <row r="59" spans="1:7" s="398" customFormat="1">
      <c r="A59" s="368" t="s">
        <v>216</v>
      </c>
      <c r="B59" s="369"/>
      <c r="C59" s="334"/>
      <c r="D59" s="335"/>
      <c r="E59" s="335"/>
      <c r="F59" s="396"/>
      <c r="G59" s="397"/>
    </row>
    <row r="60" spans="1:7" ht="3" customHeight="1">
      <c r="A60" s="325"/>
      <c r="B60" s="325"/>
      <c r="C60" s="325"/>
      <c r="D60" s="325"/>
      <c r="E60" s="325"/>
      <c r="F60" s="325"/>
      <c r="G60" s="325"/>
    </row>
    <row r="61" spans="1:7">
      <c r="A61" s="263" t="s">
        <v>217</v>
      </c>
      <c r="B61" s="264"/>
      <c r="C61" s="265"/>
      <c r="D61" s="266"/>
      <c r="E61" s="266"/>
      <c r="F61" s="266"/>
      <c r="G61" s="267"/>
    </row>
    <row r="62" spans="1:7">
      <c r="A62" s="337" t="s">
        <v>218</v>
      </c>
      <c r="B62" s="338"/>
      <c r="C62" s="399"/>
      <c r="D62" s="355"/>
      <c r="E62" s="355"/>
      <c r="F62" s="400"/>
      <c r="G62" s="401"/>
    </row>
    <row r="63" spans="1:7">
      <c r="A63" s="402" t="s">
        <v>219</v>
      </c>
      <c r="B63" s="403"/>
      <c r="C63" s="399"/>
      <c r="D63" s="355"/>
      <c r="E63" s="355"/>
      <c r="F63" s="404"/>
      <c r="G63" s="405"/>
    </row>
    <row r="64" spans="1:7" ht="3" customHeight="1">
      <c r="A64" s="325"/>
      <c r="B64" s="325"/>
      <c r="C64" s="325"/>
      <c r="D64" s="325"/>
      <c r="E64" s="325"/>
      <c r="F64" s="325"/>
      <c r="G64" s="325"/>
    </row>
    <row r="65" spans="1:15">
      <c r="A65" s="263" t="s">
        <v>220</v>
      </c>
      <c r="B65" s="264"/>
      <c r="C65" s="265"/>
      <c r="D65" s="266"/>
      <c r="E65" s="266"/>
      <c r="F65" s="266"/>
      <c r="G65" s="267"/>
    </row>
    <row r="66" spans="1:15">
      <c r="A66" s="402" t="s">
        <v>221</v>
      </c>
      <c r="B66" s="403"/>
      <c r="C66" s="399">
        <f>'T2 ANSP IAA'!C66+'T2 MET'!C66+'T2 NSA'!C66</f>
        <v>0</v>
      </c>
      <c r="D66" s="355">
        <f>'T2 ANSP IAA'!D66+'T2 MET'!D66+'T2 NSA'!D66</f>
        <v>0</v>
      </c>
      <c r="E66" s="355">
        <f>'T2 ANSP IAA'!E66+'T2 MET'!E66+'T2 NSA'!E66</f>
        <v>0</v>
      </c>
      <c r="F66" s="355">
        <f>'T2 ANSP IAA'!F66+'T2 MET'!F66+'T2 NSA'!F66</f>
        <v>0</v>
      </c>
      <c r="G66" s="561">
        <f>'T2 ANSP IAA'!G66+'T2 MET'!G66+'T2 NSA'!G66</f>
        <v>0</v>
      </c>
    </row>
    <row r="67" spans="1:15" ht="3" customHeight="1">
      <c r="A67" s="325"/>
      <c r="B67" s="325"/>
      <c r="C67" s="325"/>
      <c r="D67" s="325"/>
      <c r="E67" s="325"/>
      <c r="F67" s="325"/>
      <c r="G67" s="325"/>
    </row>
    <row r="68" spans="1:15">
      <c r="A68" s="263" t="s">
        <v>222</v>
      </c>
      <c r="B68" s="264"/>
      <c r="C68" s="265"/>
      <c r="D68" s="266"/>
      <c r="E68" s="266"/>
      <c r="F68" s="266"/>
      <c r="G68" s="267"/>
    </row>
    <row r="69" spans="1:15">
      <c r="A69" s="406" t="s">
        <v>223</v>
      </c>
      <c r="B69" s="407"/>
      <c r="C69" s="359"/>
      <c r="D69" s="360"/>
      <c r="E69" s="360"/>
      <c r="F69" s="361"/>
      <c r="G69" s="408"/>
    </row>
    <row r="70" spans="1:15">
      <c r="A70" s="370" t="s">
        <v>224</v>
      </c>
      <c r="B70" s="371"/>
      <c r="C70" s="339"/>
      <c r="D70" s="365"/>
      <c r="E70" s="365"/>
      <c r="F70" s="366"/>
      <c r="G70" s="409"/>
    </row>
    <row r="71" spans="1:15">
      <c r="A71" s="370" t="s">
        <v>225</v>
      </c>
      <c r="B71" s="371"/>
      <c r="C71" s="339"/>
      <c r="D71" s="365"/>
      <c r="E71" s="365"/>
      <c r="F71" s="366"/>
      <c r="G71" s="409"/>
    </row>
    <row r="72" spans="1:15">
      <c r="A72" s="370" t="s">
        <v>226</v>
      </c>
      <c r="B72" s="371"/>
      <c r="C72" s="339"/>
      <c r="D72" s="365"/>
      <c r="E72" s="365"/>
      <c r="F72" s="366"/>
      <c r="G72" s="409"/>
    </row>
    <row r="73" spans="1:15">
      <c r="A73" s="410" t="s">
        <v>227</v>
      </c>
      <c r="B73" s="411"/>
      <c r="C73" s="334"/>
      <c r="D73" s="335"/>
      <c r="E73" s="335"/>
      <c r="F73" s="396"/>
      <c r="G73" s="412"/>
    </row>
    <row r="74" spans="1:15" ht="4" customHeight="1">
      <c r="A74" s="325"/>
      <c r="B74" s="325"/>
      <c r="C74" s="325"/>
      <c r="D74" s="325"/>
      <c r="E74" s="325"/>
      <c r="F74" s="325"/>
      <c r="G74" s="325"/>
    </row>
    <row r="75" spans="1:15">
      <c r="A75" s="263" t="s">
        <v>228</v>
      </c>
      <c r="B75" s="264"/>
      <c r="C75" s="265"/>
      <c r="D75" s="266"/>
      <c r="E75" s="266"/>
      <c r="F75" s="266"/>
      <c r="G75" s="267"/>
    </row>
    <row r="76" spans="1:15" s="398" customFormat="1">
      <c r="A76" s="410" t="s">
        <v>229</v>
      </c>
      <c r="B76" s="411"/>
      <c r="C76" s="334"/>
      <c r="D76" s="335"/>
      <c r="E76" s="335"/>
      <c r="F76" s="396"/>
      <c r="G76" s="412"/>
      <c r="I76" s="320"/>
      <c r="J76" s="320"/>
      <c r="K76" s="320"/>
      <c r="L76" s="320"/>
      <c r="M76" s="320"/>
      <c r="N76" s="320"/>
      <c r="O76" s="320"/>
    </row>
    <row r="77" spans="1:15" ht="10" customHeight="1">
      <c r="A77" s="413"/>
      <c r="B77" s="413"/>
      <c r="C77" s="414"/>
      <c r="D77" s="414"/>
      <c r="E77" s="414"/>
      <c r="F77" s="415"/>
      <c r="G77" s="415"/>
    </row>
    <row r="78" spans="1:15">
      <c r="A78" s="270" t="s">
        <v>230</v>
      </c>
      <c r="B78" s="271"/>
      <c r="C78" s="272"/>
      <c r="D78" s="273"/>
      <c r="E78" s="273"/>
      <c r="F78" s="274"/>
      <c r="G78" s="275"/>
    </row>
    <row r="79" spans="1:15" ht="26.15" customHeight="1">
      <c r="A79" s="416"/>
      <c r="B79" s="325"/>
      <c r="C79" s="417"/>
      <c r="D79" s="417"/>
      <c r="E79" s="417"/>
      <c r="F79" s="417"/>
      <c r="G79" s="417"/>
    </row>
    <row r="80" spans="1:15" ht="12.75" customHeight="1">
      <c r="A80" s="1390" t="s">
        <v>231</v>
      </c>
      <c r="B80" s="1391"/>
      <c r="C80" s="260">
        <v>2020</v>
      </c>
      <c r="D80" s="261">
        <v>2021</v>
      </c>
      <c r="E80" s="261">
        <v>2022</v>
      </c>
      <c r="F80" s="261">
        <v>2023</v>
      </c>
      <c r="G80" s="262">
        <v>2024</v>
      </c>
    </row>
    <row r="81" spans="1:7">
      <c r="A81" s="357" t="s">
        <v>232</v>
      </c>
      <c r="B81" s="358"/>
      <c r="C81" s="1319">
        <f>'T2 ANSP IAA'!C81+'T2 MET'!C81+'T2 NSA'!C81</f>
        <v>32829</v>
      </c>
      <c r="D81" s="574">
        <f>'T2 ANSP IAA'!D81+'T2 MET'!D81+'T2 NSA'!D81</f>
        <v>37186</v>
      </c>
      <c r="E81" s="574">
        <f>'T2 ANSP IAA'!E81+'T2 MET'!E81+'T2 NSA'!E81</f>
        <v>39390</v>
      </c>
      <c r="F81" s="574">
        <f>'T2 ANSP IAA'!F81+'T2 MET'!F81+'T2 NSA'!F81</f>
        <v>40535</v>
      </c>
      <c r="G81" s="575">
        <f>'T2 ANSP IAA'!G81+'T2 MET'!G81+'T2 NSA'!G81</f>
        <v>41527</v>
      </c>
    </row>
    <row r="82" spans="1:7">
      <c r="A82" s="345" t="s">
        <v>233</v>
      </c>
      <c r="B82" s="346"/>
      <c r="C82" s="1320">
        <f>'T2 ANSP IAA'!C82+'T2 MET'!C82+'T2 NSA'!C82</f>
        <v>-1302.1718017968219</v>
      </c>
      <c r="D82" s="577">
        <f>'T2 ANSP IAA'!D82+'T2 MET'!D82+'T2 NSA'!D82</f>
        <v>0</v>
      </c>
      <c r="E82" s="577">
        <f>'T2 ANSP IAA'!E82+'T2 MET'!E82+'T2 NSA'!E82</f>
        <v>0</v>
      </c>
      <c r="F82" s="577">
        <f>'T2 ANSP IAA'!F82+'T2 MET'!F82+'T2 NSA'!F82</f>
        <v>0</v>
      </c>
      <c r="G82" s="578">
        <f>'T2 ANSP IAA'!G82+'T2 MET'!G82+'T2 NSA'!G82</f>
        <v>0</v>
      </c>
    </row>
    <row r="83" spans="1:7">
      <c r="A83" s="345" t="s">
        <v>234</v>
      </c>
      <c r="B83" s="346"/>
      <c r="C83" s="1320">
        <f>'T2 ANSP IAA'!C83+'T2 MET'!C83+'T2 NSA'!C83</f>
        <v>-3736.7480385873105</v>
      </c>
      <c r="D83" s="577">
        <f>'T2 ANSP IAA'!D83+'T2 MET'!D83+'T2 NSA'!D83</f>
        <v>0</v>
      </c>
      <c r="E83" s="577">
        <f>'T2 ANSP IAA'!E83+'T2 MET'!E83+'T2 NSA'!E83</f>
        <v>0</v>
      </c>
      <c r="F83" s="577">
        <f>'T2 ANSP IAA'!F83+'T2 MET'!F83+'T2 NSA'!F83</f>
        <v>0</v>
      </c>
      <c r="G83" s="578">
        <f>'T2 ANSP IAA'!G83+'T2 MET'!G83+'T2 NSA'!G83</f>
        <v>0</v>
      </c>
    </row>
    <row r="84" spans="1:7">
      <c r="A84" s="370" t="s">
        <v>235</v>
      </c>
      <c r="B84" s="371"/>
      <c r="C84" s="1320">
        <f>'T2 ANSP IAA'!C84+'T2 MET'!C84+'T2 NSA'!C84</f>
        <v>0</v>
      </c>
      <c r="D84" s="577">
        <f>'T2 ANSP IAA'!D84+'T2 MET'!D84+'T2 NSA'!D84</f>
        <v>0</v>
      </c>
      <c r="E84" s="577">
        <f>'T2 ANSP IAA'!E84+'T2 MET'!E84+'T2 NSA'!E84</f>
        <v>0</v>
      </c>
      <c r="F84" s="577">
        <f>'T2 ANSP IAA'!F84+'T2 MET'!F84+'T2 NSA'!F84</f>
        <v>0</v>
      </c>
      <c r="G84" s="578">
        <f>'T2 ANSP IAA'!G84+'T2 MET'!G84+'T2 NSA'!G84</f>
        <v>0</v>
      </c>
    </row>
    <row r="85" spans="1:7">
      <c r="A85" s="370" t="s">
        <v>236</v>
      </c>
      <c r="B85" s="371"/>
      <c r="C85" s="1320">
        <f>'T2 ANSP IAA'!C85+'T2 MET'!C85+'T2 NSA'!C85</f>
        <v>0</v>
      </c>
      <c r="D85" s="577">
        <f>'T2 ANSP IAA'!D85+'T2 MET'!D85+'T2 NSA'!D85</f>
        <v>0</v>
      </c>
      <c r="E85" s="577">
        <f>'T2 ANSP IAA'!E85+'T2 MET'!E85+'T2 NSA'!E85</f>
        <v>0</v>
      </c>
      <c r="F85" s="577">
        <f>'T2 ANSP IAA'!F85+'T2 MET'!F85+'T2 NSA'!F85</f>
        <v>0</v>
      </c>
      <c r="G85" s="578">
        <f>'T2 ANSP IAA'!G85+'T2 MET'!G85+'T2 NSA'!G85</f>
        <v>0</v>
      </c>
    </row>
    <row r="86" spans="1:7">
      <c r="A86" s="370" t="s">
        <v>237</v>
      </c>
      <c r="B86" s="371"/>
      <c r="C86" s="1320">
        <f>'T2 ANSP IAA'!C86+'T2 MET'!C86+'T2 NSA'!C86</f>
        <v>0</v>
      </c>
      <c r="D86" s="577">
        <f>'T2 ANSP IAA'!D86+'T2 MET'!D86+'T2 NSA'!D86</f>
        <v>0</v>
      </c>
      <c r="E86" s="577">
        <f>'T2 ANSP IAA'!E86+'T2 MET'!E86+'T2 NSA'!E86</f>
        <v>0</v>
      </c>
      <c r="F86" s="577">
        <f>'T2 ANSP IAA'!F86+'T2 MET'!F86+'T2 NSA'!F86</f>
        <v>0</v>
      </c>
      <c r="G86" s="578">
        <f>'T2 ANSP IAA'!G86+'T2 MET'!G86+'T2 NSA'!G86</f>
        <v>0</v>
      </c>
    </row>
    <row r="87" spans="1:7">
      <c r="A87" s="370" t="s">
        <v>238</v>
      </c>
      <c r="B87" s="371"/>
      <c r="C87" s="1320">
        <f>'T2 ANSP IAA'!C87+'T2 MET'!C87+'T2 NSA'!C87</f>
        <v>83.011187152343851</v>
      </c>
      <c r="D87" s="577">
        <f>'T2 ANSP IAA'!D87+'T2 MET'!D87+'T2 NSA'!D87</f>
        <v>0</v>
      </c>
      <c r="E87" s="577">
        <f>'T2 ANSP IAA'!E87+'T2 MET'!E87+'T2 NSA'!E87</f>
        <v>0</v>
      </c>
      <c r="F87" s="577">
        <f>'T2 ANSP IAA'!F87+'T2 MET'!F87+'T2 NSA'!F87</f>
        <v>0</v>
      </c>
      <c r="G87" s="578">
        <f>'T2 ANSP IAA'!G87+'T2 MET'!G87+'T2 NSA'!G87</f>
        <v>0</v>
      </c>
    </row>
    <row r="88" spans="1:7">
      <c r="A88" s="345" t="s">
        <v>239</v>
      </c>
      <c r="B88" s="346"/>
      <c r="C88" s="1320">
        <f>'T2 ANSP IAA'!C88+'T2 MET'!C88+'T2 NSA'!C88</f>
        <v>0</v>
      </c>
      <c r="D88" s="577">
        <f>'T2 ANSP IAA'!D88+'T2 MET'!D88+'T2 NSA'!D88</f>
        <v>0</v>
      </c>
      <c r="E88" s="577">
        <f>'T2 ANSP IAA'!E88+'T2 MET'!E88+'T2 NSA'!E88</f>
        <v>0</v>
      </c>
      <c r="F88" s="577">
        <f>'T2 ANSP IAA'!F88+'T2 MET'!F88+'T2 NSA'!F88</f>
        <v>0</v>
      </c>
      <c r="G88" s="578">
        <f>'T2 ANSP IAA'!G88+'T2 MET'!G88+'T2 NSA'!G88</f>
        <v>0</v>
      </c>
    </row>
    <row r="89" spans="1:7">
      <c r="A89" s="345" t="s">
        <v>240</v>
      </c>
      <c r="B89" s="346"/>
      <c r="C89" s="1320">
        <f>'T2 ANSP IAA'!C89+'T2 MET'!C89+'T2 NSA'!C89</f>
        <v>0</v>
      </c>
      <c r="D89" s="577">
        <f>'T2 ANSP IAA'!D89+'T2 MET'!D89+'T2 NSA'!D89</f>
        <v>0</v>
      </c>
      <c r="E89" s="577">
        <f>'T2 ANSP IAA'!E89+'T2 MET'!E89+'T2 NSA'!E89</f>
        <v>0</v>
      </c>
      <c r="F89" s="577">
        <f>'T2 ANSP IAA'!F89+'T2 MET'!F89+'T2 NSA'!F89</f>
        <v>0</v>
      </c>
      <c r="G89" s="578">
        <f>'T2 ANSP IAA'!G89+'T2 MET'!G89+'T2 NSA'!G89</f>
        <v>0</v>
      </c>
    </row>
    <row r="90" spans="1:7">
      <c r="A90" s="370" t="s">
        <v>241</v>
      </c>
      <c r="B90" s="371"/>
      <c r="C90" s="1321">
        <f>'T2 ANSP IAA'!C90+'T2 MET'!C90+'T2 NSA'!C90</f>
        <v>0</v>
      </c>
      <c r="D90" s="580">
        <f>'T2 ANSP IAA'!D90+'T2 MET'!D90+'T2 NSA'!D90</f>
        <v>0</v>
      </c>
      <c r="E90" s="580">
        <f>'T2 ANSP IAA'!E90+'T2 MET'!E90+'T2 NSA'!E90</f>
        <v>0</v>
      </c>
      <c r="F90" s="580">
        <f>'T2 ANSP IAA'!F90+'T2 MET'!F90+'T2 NSA'!F90</f>
        <v>0</v>
      </c>
      <c r="G90" s="581">
        <f>'T2 ANSP IAA'!G90+'T2 MET'!G90+'T2 NSA'!G90</f>
        <v>0</v>
      </c>
    </row>
    <row r="91" spans="1:7">
      <c r="A91" s="418" t="s">
        <v>242</v>
      </c>
      <c r="B91" s="419"/>
      <c r="C91" s="1322">
        <f>'T2 ANSP IAA'!C91+'T2 MET'!C91+'T2 NSA'!C91</f>
        <v>27873.091346768211</v>
      </c>
      <c r="D91" s="563">
        <f>'T2 ANSP IAA'!D91+'T2 MET'!D91+'T2 NSA'!D91</f>
        <v>37186</v>
      </c>
      <c r="E91" s="563">
        <f>'T2 ANSP IAA'!E91+'T2 MET'!E91+'T2 NSA'!E91</f>
        <v>39390</v>
      </c>
      <c r="F91" s="563">
        <f>'T2 ANSP IAA'!F91+'T2 MET'!F91+'T2 NSA'!F91</f>
        <v>40535</v>
      </c>
      <c r="G91" s="564">
        <f>'T2 ANSP IAA'!G91+'T2 MET'!G91+'T2 NSA'!G91</f>
        <v>41527</v>
      </c>
    </row>
    <row r="92" spans="1:7">
      <c r="A92" s="368" t="s">
        <v>243</v>
      </c>
      <c r="B92" s="369"/>
      <c r="C92" s="334">
        <f>'T1'!K68</f>
        <v>189.6</v>
      </c>
      <c r="D92" s="335">
        <f>'T1'!L68</f>
        <v>195.6</v>
      </c>
      <c r="E92" s="335">
        <f>'T1'!M68</f>
        <v>198.8</v>
      </c>
      <c r="F92" s="335">
        <f>'T1'!N68</f>
        <v>202.9</v>
      </c>
      <c r="G92" s="336">
        <f>'T1'!O68</f>
        <v>206.7</v>
      </c>
    </row>
    <row r="93" spans="1:7">
      <c r="A93" s="368" t="s">
        <v>244</v>
      </c>
      <c r="B93" s="369"/>
      <c r="C93" s="565">
        <f>C91/C92</f>
        <v>147.00997545763826</v>
      </c>
      <c r="D93" s="566">
        <f>D91/D92</f>
        <v>190.11247443762781</v>
      </c>
      <c r="E93" s="566">
        <f>E91/E92</f>
        <v>198.13883299798792</v>
      </c>
      <c r="F93" s="566">
        <f>F91/F92</f>
        <v>199.77821586988665</v>
      </c>
      <c r="G93" s="567">
        <f>G91/G92</f>
        <v>200.90469279148525</v>
      </c>
    </row>
    <row r="94" spans="1:7">
      <c r="A94" s="368" t="s">
        <v>245</v>
      </c>
      <c r="B94" s="369"/>
      <c r="C94" s="565">
        <f>'T2 ANSP IAA'!C94+'T2 MET'!C94+'T2 NSA'!C94</f>
        <v>0</v>
      </c>
      <c r="D94" s="566">
        <f>'T2 ANSP IAA'!D94+'T2 MET'!D94+'T2 NSA'!D94</f>
        <v>0</v>
      </c>
      <c r="E94" s="566">
        <f>'T2 ANSP IAA'!E94+'T2 MET'!E94+'T2 NSA'!E94</f>
        <v>0</v>
      </c>
      <c r="F94" s="566">
        <f>'T2 ANSP IAA'!F94+'T2 MET'!F94+'T2 NSA'!F94</f>
        <v>0</v>
      </c>
      <c r="G94" s="567">
        <f>'T2 ANSP IAA'!G94+'T2 MET'!G94+'T2 NSA'!G94</f>
        <v>0</v>
      </c>
    </row>
    <row r="95" spans="1:7" ht="10" customHeight="1">
      <c r="A95" s="413"/>
      <c r="B95" s="413"/>
      <c r="C95" s="415"/>
      <c r="D95" s="415"/>
      <c r="E95" s="415"/>
      <c r="F95" s="415"/>
      <c r="G95" s="415"/>
    </row>
    <row r="96" spans="1:7">
      <c r="A96" s="431" t="s">
        <v>246</v>
      </c>
      <c r="B96" s="432"/>
      <c r="C96" s="568">
        <f>C93+C94</f>
        <v>147.00997545763826</v>
      </c>
      <c r="D96" s="569">
        <f t="shared" ref="D96:G96" si="0">D93+D94</f>
        <v>190.11247443762781</v>
      </c>
      <c r="E96" s="569">
        <f t="shared" si="0"/>
        <v>198.13883299798792</v>
      </c>
      <c r="F96" s="569">
        <f t="shared" si="0"/>
        <v>199.77821586988665</v>
      </c>
      <c r="G96" s="570">
        <f t="shared" si="0"/>
        <v>200.90469279148525</v>
      </c>
    </row>
    <row r="97" spans="1:7">
      <c r="A97" s="416"/>
      <c r="B97" s="325"/>
      <c r="C97" s="415"/>
      <c r="D97" s="415"/>
      <c r="E97" s="415"/>
      <c r="F97" s="415"/>
      <c r="G97" s="415"/>
    </row>
    <row r="98" spans="1:7" s="331" customFormat="1">
      <c r="A98" s="322" t="s">
        <v>247</v>
      </c>
      <c r="B98" s="420"/>
      <c r="C98" s="421"/>
      <c r="D98" s="421"/>
      <c r="E98" s="421"/>
      <c r="F98" s="421"/>
      <c r="G98" s="421"/>
    </row>
    <row r="99" spans="1:7" s="331" customFormat="1">
      <c r="A99" s="422" t="s">
        <v>248</v>
      </c>
      <c r="B99" s="420"/>
      <c r="C99" s="423"/>
      <c r="D99" s="423"/>
      <c r="E99" s="423"/>
      <c r="F99" s="423"/>
      <c r="G99" s="423"/>
    </row>
    <row r="100" spans="1:7" s="331" customFormat="1">
      <c r="A100" s="424"/>
      <c r="B100" s="420"/>
      <c r="C100" s="421"/>
      <c r="D100" s="421"/>
      <c r="E100" s="421"/>
      <c r="F100" s="421"/>
      <c r="G100" s="421"/>
    </row>
  </sheetData>
  <mergeCells count="4">
    <mergeCell ref="A1:G1"/>
    <mergeCell ref="C5:G5"/>
    <mergeCell ref="A7:B7"/>
    <mergeCell ref="A80:B8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topLeftCell="A28" zoomScaleNormal="100" workbookViewId="0">
      <selection activeCell="C82" sqref="C82:C88"/>
    </sheetView>
  </sheetViews>
  <sheetFormatPr defaultColWidth="8.81640625" defaultRowHeight="13"/>
  <cols>
    <col min="1" max="1" width="24" style="322" customWidth="1"/>
    <col min="2" max="2" width="49.54296875" style="322" customWidth="1"/>
    <col min="3" max="7" width="12.54296875" style="322" customWidth="1"/>
    <col min="8" max="8" width="8.81640625" style="320" customWidth="1"/>
    <col min="9" max="16384" width="8.81640625" style="320"/>
  </cols>
  <sheetData>
    <row r="1" spans="1:7">
      <c r="A1" s="1386" t="s">
        <v>173</v>
      </c>
      <c r="B1" s="1386"/>
      <c r="C1" s="1386"/>
      <c r="D1" s="1386"/>
      <c r="E1" s="1386"/>
      <c r="F1" s="1386"/>
      <c r="G1" s="1386"/>
    </row>
    <row r="2" spans="1:7">
      <c r="A2" s="321"/>
      <c r="B2" s="321"/>
      <c r="G2" s="323"/>
    </row>
    <row r="3" spans="1:7">
      <c r="A3" s="324" t="str">
        <f>'T1 ANSP IAA'!A3</f>
        <v>Ireland - TCZ</v>
      </c>
      <c r="B3" s="325"/>
      <c r="C3" s="320"/>
      <c r="D3" s="320"/>
      <c r="E3" s="326"/>
      <c r="F3" s="320"/>
      <c r="G3" s="320"/>
    </row>
    <row r="4" spans="1:7">
      <c r="A4" s="327" t="str">
        <f>'T1 ANSP IAA'!A4</f>
        <v>Currency: Euro</v>
      </c>
      <c r="B4" s="325"/>
      <c r="C4" s="320"/>
      <c r="D4" s="320"/>
      <c r="E4" s="326"/>
      <c r="F4" s="320"/>
      <c r="G4" s="320"/>
    </row>
    <row r="5" spans="1:7">
      <c r="A5" s="328" t="str">
        <f>'T1 ANSP IAA'!A5</f>
        <v>IAA</v>
      </c>
      <c r="B5" s="325"/>
      <c r="C5" s="1387" t="s">
        <v>174</v>
      </c>
      <c r="D5" s="1388"/>
      <c r="E5" s="1388"/>
      <c r="F5" s="1388"/>
      <c r="G5" s="1389"/>
    </row>
    <row r="6" spans="1:7">
      <c r="A6" s="325"/>
      <c r="B6" s="325"/>
    </row>
    <row r="7" spans="1:7" ht="12.75" customHeight="1">
      <c r="A7" s="1390" t="s">
        <v>175</v>
      </c>
      <c r="B7" s="1391"/>
      <c r="C7" s="260">
        <v>2020</v>
      </c>
      <c r="D7" s="261">
        <v>2021</v>
      </c>
      <c r="E7" s="261">
        <v>2022</v>
      </c>
      <c r="F7" s="261">
        <v>2023</v>
      </c>
      <c r="G7" s="262">
        <v>2024</v>
      </c>
    </row>
    <row r="8" spans="1:7">
      <c r="A8" s="325"/>
      <c r="B8" s="325"/>
      <c r="C8" s="325"/>
      <c r="D8" s="325"/>
      <c r="E8" s="325"/>
      <c r="F8" s="325"/>
      <c r="G8" s="325"/>
    </row>
    <row r="9" spans="1:7" s="331" customFormat="1">
      <c r="A9" s="329" t="s">
        <v>176</v>
      </c>
      <c r="B9" s="329"/>
      <c r="C9" s="330"/>
      <c r="D9" s="330"/>
      <c r="E9" s="330"/>
      <c r="F9" s="330"/>
      <c r="G9" s="330"/>
    </row>
    <row r="10" spans="1:7" ht="3" customHeight="1">
      <c r="A10" s="325"/>
      <c r="B10" s="325"/>
      <c r="C10" s="325"/>
      <c r="D10" s="325"/>
      <c r="E10" s="325"/>
      <c r="F10" s="325"/>
      <c r="G10" s="325"/>
    </row>
    <row r="11" spans="1:7">
      <c r="A11" s="263" t="s">
        <v>177</v>
      </c>
      <c r="B11" s="264"/>
      <c r="C11" s="265"/>
      <c r="D11" s="266"/>
      <c r="E11" s="266"/>
      <c r="F11" s="266"/>
      <c r="G11" s="267"/>
    </row>
    <row r="12" spans="1:7">
      <c r="A12" s="332" t="s">
        <v>178</v>
      </c>
      <c r="B12" s="333"/>
      <c r="C12" s="334">
        <f>+'T1 ANSP IAA'!K61</f>
        <v>30115</v>
      </c>
      <c r="D12" s="335">
        <f>+'T1 ANSP IAA'!L61</f>
        <v>34481</v>
      </c>
      <c r="E12" s="335">
        <f>+'T1 ANSP IAA'!M61</f>
        <v>36660</v>
      </c>
      <c r="F12" s="335">
        <f>+'T1 ANSP IAA'!N61</f>
        <v>37649</v>
      </c>
      <c r="G12" s="336">
        <f>+'T1 ANSP IAA'!O61</f>
        <v>38564</v>
      </c>
    </row>
    <row r="13" spans="1:7" ht="3" customHeight="1">
      <c r="A13" s="325"/>
      <c r="B13" s="325"/>
      <c r="C13" s="325"/>
      <c r="D13" s="325"/>
      <c r="E13" s="325"/>
      <c r="F13" s="325"/>
      <c r="G13" s="325"/>
    </row>
    <row r="14" spans="1:7">
      <c r="A14" s="263" t="s">
        <v>179</v>
      </c>
      <c r="B14" s="264"/>
      <c r="C14" s="265"/>
      <c r="D14" s="266"/>
      <c r="E14" s="266"/>
      <c r="F14" s="266"/>
      <c r="G14" s="267"/>
    </row>
    <row r="15" spans="1:7">
      <c r="A15" s="337" t="s">
        <v>180</v>
      </c>
      <c r="B15" s="338"/>
      <c r="C15" s="339">
        <f>'T1 ANSP IAA'!K61-'T1 ANSP IAA'!K15-'T1 ANSP IAA'!K16</f>
        <v>20329</v>
      </c>
      <c r="D15" s="340">
        <f>'T1 ANSP IAA'!L61-'T1 ANSP IAA'!L15-'T1 ANSP IAA'!L16</f>
        <v>20943</v>
      </c>
      <c r="E15" s="340">
        <f>'T1 ANSP IAA'!M61-'T1 ANSP IAA'!M15-'T1 ANSP IAA'!M16</f>
        <v>21171</v>
      </c>
      <c r="F15" s="340">
        <f>'T1 ANSP IAA'!N61-'T1 ANSP IAA'!N15-'T1 ANSP IAA'!N16</f>
        <v>22060</v>
      </c>
      <c r="G15" s="341">
        <f>'T1 ANSP IAA'!O61-'T1 ANSP IAA'!O15-'T1 ANSP IAA'!O16</f>
        <v>22693</v>
      </c>
    </row>
    <row r="16" spans="1:7">
      <c r="A16" s="342" t="s">
        <v>181</v>
      </c>
      <c r="B16" s="343"/>
      <c r="C16" s="571">
        <f>+'T1 ANSP IAA'!K65</f>
        <v>103.43702599999997</v>
      </c>
      <c r="D16" s="340">
        <f>+'T1 ANSP IAA'!L65</f>
        <v>105.19545544199997</v>
      </c>
      <c r="E16" s="340">
        <f>+'T1 ANSP IAA'!M65</f>
        <v>107.19416909539795</v>
      </c>
      <c r="F16" s="340">
        <f>+'T1 ANSP IAA'!N65</f>
        <v>109.33805247730591</v>
      </c>
      <c r="G16" s="341">
        <f>+'T1 ANSP IAA'!O65</f>
        <v>111.52481352685203</v>
      </c>
    </row>
    <row r="17" spans="1:7">
      <c r="A17" s="345" t="s">
        <v>182</v>
      </c>
      <c r="B17" s="346"/>
      <c r="C17" s="344"/>
      <c r="D17" s="347"/>
      <c r="E17" s="347"/>
      <c r="F17" s="347"/>
      <c r="G17" s="348"/>
    </row>
    <row r="18" spans="1:7">
      <c r="A18" s="349" t="s">
        <v>183</v>
      </c>
      <c r="B18" s="350"/>
      <c r="C18" s="351"/>
      <c r="D18" s="352"/>
      <c r="E18" s="352"/>
      <c r="F18" s="353"/>
      <c r="G18" s="354"/>
    </row>
    <row r="19" spans="1:7">
      <c r="A19" s="332" t="s">
        <v>184</v>
      </c>
      <c r="B19" s="333"/>
      <c r="C19" s="334"/>
      <c r="D19" s="335"/>
      <c r="E19" s="335"/>
      <c r="F19" s="355"/>
      <c r="G19" s="356"/>
    </row>
    <row r="20" spans="1:7" ht="3" customHeight="1">
      <c r="A20" s="325"/>
      <c r="B20" s="325"/>
      <c r="C20" s="325"/>
      <c r="D20" s="325"/>
      <c r="E20" s="325"/>
      <c r="F20" s="325"/>
      <c r="G20" s="325"/>
    </row>
    <row r="21" spans="1:7">
      <c r="A21" s="263" t="s">
        <v>185</v>
      </c>
      <c r="B21" s="264"/>
      <c r="C21" s="265"/>
      <c r="D21" s="266"/>
      <c r="E21" s="266"/>
      <c r="F21" s="266"/>
      <c r="G21" s="267"/>
    </row>
    <row r="22" spans="1:7">
      <c r="A22" s="357" t="s">
        <v>186</v>
      </c>
      <c r="B22" s="358"/>
      <c r="C22" s="359"/>
      <c r="D22" s="360"/>
      <c r="E22" s="360"/>
      <c r="F22" s="361"/>
      <c r="G22" s="362"/>
    </row>
    <row r="23" spans="1:7">
      <c r="A23" s="363" t="s">
        <v>187</v>
      </c>
      <c r="B23" s="364"/>
      <c r="C23" s="425"/>
      <c r="D23" s="426"/>
      <c r="E23" s="426"/>
      <c r="F23" s="427"/>
      <c r="G23" s="428"/>
    </row>
    <row r="24" spans="1:7">
      <c r="A24" s="363" t="s">
        <v>188</v>
      </c>
      <c r="B24" s="364"/>
      <c r="C24" s="425"/>
      <c r="D24" s="426"/>
      <c r="E24" s="426"/>
      <c r="F24" s="427"/>
      <c r="G24" s="428"/>
    </row>
    <row r="25" spans="1:7">
      <c r="A25" s="363" t="s">
        <v>189</v>
      </c>
      <c r="B25" s="364"/>
      <c r="C25" s="339"/>
      <c r="D25" s="365"/>
      <c r="E25" s="365"/>
      <c r="F25" s="366"/>
      <c r="G25" s="367"/>
    </row>
    <row r="26" spans="1:7">
      <c r="A26" s="363" t="s">
        <v>190</v>
      </c>
      <c r="B26" s="364"/>
      <c r="C26" s="339"/>
      <c r="D26" s="365"/>
      <c r="E26" s="365"/>
      <c r="F26" s="366"/>
      <c r="G26" s="367"/>
    </row>
    <row r="27" spans="1:7">
      <c r="A27" s="363" t="s">
        <v>191</v>
      </c>
      <c r="B27" s="364"/>
      <c r="C27" s="339"/>
      <c r="D27" s="365"/>
      <c r="E27" s="365"/>
      <c r="F27" s="366"/>
      <c r="G27" s="367"/>
    </row>
    <row r="28" spans="1:7">
      <c r="A28" s="368" t="s">
        <v>192</v>
      </c>
      <c r="B28" s="369"/>
      <c r="C28" s="334"/>
      <c r="D28" s="335"/>
      <c r="E28" s="335"/>
      <c r="F28" s="355"/>
      <c r="G28" s="356"/>
    </row>
    <row r="30" spans="1:7" s="331" customFormat="1">
      <c r="A30" s="329" t="s">
        <v>193</v>
      </c>
      <c r="B30" s="329"/>
      <c r="C30" s="330"/>
      <c r="D30" s="330"/>
      <c r="E30" s="330"/>
      <c r="F30" s="330"/>
      <c r="G30" s="330"/>
    </row>
    <row r="31" spans="1:7" ht="3" customHeight="1">
      <c r="A31" s="325"/>
      <c r="B31" s="325"/>
      <c r="C31" s="325"/>
      <c r="D31" s="325"/>
      <c r="E31" s="325"/>
      <c r="F31" s="325"/>
      <c r="G31" s="325"/>
    </row>
    <row r="32" spans="1:7">
      <c r="A32" s="263" t="s">
        <v>194</v>
      </c>
      <c r="B32" s="264"/>
      <c r="C32" s="265"/>
      <c r="D32" s="266"/>
      <c r="E32" s="266"/>
      <c r="F32" s="266"/>
      <c r="G32" s="267"/>
    </row>
    <row r="33" spans="1:7">
      <c r="A33" s="345" t="s">
        <v>195</v>
      </c>
      <c r="B33" s="346"/>
      <c r="C33" s="339">
        <f>'T1 ANSP IAA'!K61-'T1 ANSP IAA'!K28</f>
        <v>30115</v>
      </c>
      <c r="D33" s="340">
        <f>'T1 ANSP IAA'!L61-'T1 ANSP IAA'!L28</f>
        <v>34481</v>
      </c>
      <c r="E33" s="340">
        <f>'T1 ANSP IAA'!M61-'T1 ANSP IAA'!M28</f>
        <v>36660</v>
      </c>
      <c r="F33" s="340">
        <f>'T1 ANSP IAA'!N61-'T1 ANSP IAA'!N28</f>
        <v>37649</v>
      </c>
      <c r="G33" s="341">
        <f>'T1 ANSP IAA'!O61-'T1 ANSP IAA'!O28</f>
        <v>38564</v>
      </c>
    </row>
    <row r="34" spans="1:7">
      <c r="A34" s="370" t="s">
        <v>196</v>
      </c>
      <c r="B34" s="371"/>
      <c r="C34" s="429">
        <v>0.02</v>
      </c>
      <c r="D34" s="429">
        <v>0.02</v>
      </c>
      <c r="E34" s="429">
        <v>0.02</v>
      </c>
      <c r="F34" s="429">
        <v>0.02</v>
      </c>
      <c r="G34" s="430">
        <v>0.02</v>
      </c>
    </row>
    <row r="35" spans="1:7">
      <c r="A35" s="370" t="s">
        <v>197</v>
      </c>
      <c r="B35" s="371"/>
      <c r="C35" s="429">
        <v>0.7</v>
      </c>
      <c r="D35" s="429">
        <v>0.7</v>
      </c>
      <c r="E35" s="429">
        <v>0.7</v>
      </c>
      <c r="F35" s="429">
        <v>0.7</v>
      </c>
      <c r="G35" s="430">
        <v>0.7</v>
      </c>
    </row>
    <row r="36" spans="1:7">
      <c r="A36" s="370" t="s">
        <v>198</v>
      </c>
      <c r="B36" s="371"/>
      <c r="C36" s="429">
        <v>0.7</v>
      </c>
      <c r="D36" s="429">
        <v>0.7</v>
      </c>
      <c r="E36" s="429">
        <v>0.7</v>
      </c>
      <c r="F36" s="429">
        <v>0.7</v>
      </c>
      <c r="G36" s="430">
        <v>0.7</v>
      </c>
    </row>
    <row r="37" spans="1:7">
      <c r="A37" s="370" t="s">
        <v>199</v>
      </c>
      <c r="B37" s="371"/>
      <c r="C37" s="372">
        <v>0.1</v>
      </c>
      <c r="D37" s="372">
        <v>0.1</v>
      </c>
      <c r="E37" s="372">
        <v>0.1</v>
      </c>
      <c r="F37" s="372">
        <v>0.1</v>
      </c>
      <c r="G37" s="373">
        <v>0.1</v>
      </c>
    </row>
    <row r="38" spans="1:7">
      <c r="A38" s="345" t="s">
        <v>200</v>
      </c>
      <c r="B38" s="346"/>
      <c r="C38" s="339">
        <f>'T1 ANSP IAA'!K68</f>
        <v>189.6</v>
      </c>
      <c r="D38" s="374">
        <f>'T1 ANSP IAA'!L68</f>
        <v>195.6</v>
      </c>
      <c r="E38" s="374">
        <f>'T1 ANSP IAA'!M68</f>
        <v>198.8</v>
      </c>
      <c r="F38" s="374">
        <f>'T1 ANSP IAA'!N68</f>
        <v>202.9</v>
      </c>
      <c r="G38" s="375">
        <f>'T1 ANSP IAA'!O68</f>
        <v>206.7</v>
      </c>
    </row>
    <row r="39" spans="1:7">
      <c r="A39" s="370" t="s">
        <v>201</v>
      </c>
      <c r="B39" s="371"/>
      <c r="C39" s="339"/>
      <c r="D39" s="365"/>
      <c r="E39" s="365"/>
      <c r="F39" s="365"/>
      <c r="G39" s="375"/>
    </row>
    <row r="40" spans="1:7">
      <c r="A40" s="376" t="s">
        <v>202</v>
      </c>
      <c r="B40" s="377"/>
      <c r="C40" s="378"/>
      <c r="D40" s="378"/>
      <c r="E40" s="378"/>
      <c r="F40" s="379"/>
      <c r="G40" s="380"/>
    </row>
    <row r="41" spans="1:7">
      <c r="A41" s="332" t="s">
        <v>203</v>
      </c>
      <c r="B41" s="333"/>
      <c r="C41" s="334"/>
      <c r="D41" s="335"/>
      <c r="E41" s="335"/>
      <c r="F41" s="355"/>
      <c r="G41" s="356"/>
    </row>
    <row r="42" spans="1:7" ht="3" customHeight="1">
      <c r="A42" s="325"/>
      <c r="B42" s="325"/>
      <c r="C42" s="325"/>
      <c r="D42" s="325"/>
      <c r="E42" s="325"/>
      <c r="F42" s="325"/>
      <c r="G42" s="325"/>
    </row>
    <row r="43" spans="1:7">
      <c r="A43" s="263" t="s">
        <v>204</v>
      </c>
      <c r="B43" s="264"/>
      <c r="C43" s="265"/>
      <c r="D43" s="266"/>
      <c r="E43" s="266"/>
      <c r="F43" s="266"/>
      <c r="G43" s="267"/>
    </row>
    <row r="44" spans="1:7">
      <c r="A44" s="381" t="s">
        <v>205</v>
      </c>
      <c r="B44" s="382"/>
      <c r="C44" s="360"/>
      <c r="D44" s="360"/>
      <c r="E44" s="360"/>
      <c r="F44" s="383"/>
      <c r="G44" s="384"/>
    </row>
    <row r="45" spans="1:7">
      <c r="A45" s="385" t="s">
        <v>206</v>
      </c>
      <c r="B45" s="386"/>
      <c r="C45" s="387"/>
      <c r="D45" s="387"/>
      <c r="E45" s="387"/>
      <c r="F45" s="388"/>
      <c r="G45" s="389"/>
    </row>
    <row r="46" spans="1:7">
      <c r="A46" s="368" t="s">
        <v>207</v>
      </c>
      <c r="B46" s="369"/>
      <c r="C46" s="334"/>
      <c r="D46" s="335"/>
      <c r="E46" s="335"/>
      <c r="F46" s="355"/>
      <c r="G46" s="356"/>
    </row>
    <row r="48" spans="1:7" s="331" customFormat="1">
      <c r="A48" s="329" t="s">
        <v>208</v>
      </c>
      <c r="B48" s="329"/>
      <c r="C48" s="330"/>
      <c r="D48" s="330"/>
      <c r="E48" s="330"/>
      <c r="F48" s="330"/>
      <c r="G48" s="330"/>
    </row>
    <row r="49" spans="1:7" ht="3" customHeight="1">
      <c r="A49" s="325"/>
      <c r="B49" s="325"/>
      <c r="C49" s="325"/>
      <c r="D49" s="325"/>
      <c r="E49" s="325"/>
      <c r="F49" s="325"/>
      <c r="G49" s="325"/>
    </row>
    <row r="50" spans="1:7">
      <c r="A50" s="263" t="s">
        <v>209</v>
      </c>
      <c r="B50" s="264"/>
      <c r="C50" s="265"/>
      <c r="D50" s="266"/>
      <c r="E50" s="266"/>
      <c r="F50" s="266"/>
      <c r="G50" s="267"/>
    </row>
    <row r="51" spans="1:7">
      <c r="A51" s="370" t="s">
        <v>210</v>
      </c>
      <c r="B51" s="371"/>
      <c r="C51" s="339"/>
      <c r="D51" s="365"/>
      <c r="E51" s="365"/>
      <c r="F51" s="372"/>
      <c r="G51" s="390"/>
    </row>
    <row r="52" spans="1:7">
      <c r="A52" s="370" t="s">
        <v>211</v>
      </c>
      <c r="B52" s="371"/>
      <c r="C52" s="339"/>
      <c r="D52" s="365"/>
      <c r="E52" s="365"/>
      <c r="F52" s="372"/>
      <c r="G52" s="390"/>
    </row>
    <row r="53" spans="1:7">
      <c r="A53" s="345" t="s">
        <v>212</v>
      </c>
      <c r="B53" s="346"/>
      <c r="C53" s="339"/>
      <c r="D53" s="365"/>
      <c r="E53" s="365"/>
      <c r="F53" s="388"/>
      <c r="G53" s="391"/>
    </row>
    <row r="54" spans="1:7" s="394" customFormat="1">
      <c r="A54" s="368" t="s">
        <v>213</v>
      </c>
      <c r="B54" s="369"/>
      <c r="C54" s="334"/>
      <c r="D54" s="392"/>
      <c r="E54" s="392"/>
      <c r="F54" s="392"/>
      <c r="G54" s="393"/>
    </row>
    <row r="55" spans="1:7">
      <c r="A55" s="325"/>
      <c r="B55" s="325"/>
      <c r="C55" s="325"/>
      <c r="D55" s="325"/>
      <c r="E55" s="325"/>
      <c r="F55" s="325"/>
      <c r="G55" s="325"/>
    </row>
    <row r="56" spans="1:7" s="331" customFormat="1">
      <c r="A56" s="329" t="s">
        <v>214</v>
      </c>
      <c r="B56" s="329"/>
      <c r="C56" s="395"/>
      <c r="D56" s="395"/>
      <c r="E56" s="395"/>
      <c r="F56" s="330"/>
      <c r="G56" s="330"/>
    </row>
    <row r="57" spans="1:7" ht="3" customHeight="1">
      <c r="A57" s="325"/>
      <c r="B57" s="325"/>
      <c r="C57" s="325"/>
      <c r="D57" s="325"/>
      <c r="E57" s="325"/>
      <c r="F57" s="325"/>
      <c r="G57" s="325"/>
    </row>
    <row r="58" spans="1:7">
      <c r="A58" s="263" t="s">
        <v>215</v>
      </c>
      <c r="B58" s="264"/>
      <c r="C58" s="265"/>
      <c r="D58" s="266"/>
      <c r="E58" s="266"/>
      <c r="F58" s="266"/>
      <c r="G58" s="267"/>
    </row>
    <row r="59" spans="1:7" s="398" customFormat="1">
      <c r="A59" s="368" t="s">
        <v>216</v>
      </c>
      <c r="B59" s="369"/>
      <c r="C59" s="334"/>
      <c r="D59" s="335"/>
      <c r="E59" s="335"/>
      <c r="F59" s="396"/>
      <c r="G59" s="397"/>
    </row>
    <row r="60" spans="1:7" ht="3" customHeight="1">
      <c r="A60" s="325"/>
      <c r="B60" s="325"/>
      <c r="C60" s="325"/>
      <c r="D60" s="325"/>
      <c r="E60" s="325"/>
      <c r="F60" s="325"/>
      <c r="G60" s="325"/>
    </row>
    <row r="61" spans="1:7">
      <c r="A61" s="263" t="s">
        <v>217</v>
      </c>
      <c r="B61" s="264"/>
      <c r="C61" s="265"/>
      <c r="D61" s="266"/>
      <c r="E61" s="266"/>
      <c r="F61" s="266"/>
      <c r="G61" s="267"/>
    </row>
    <row r="62" spans="1:7">
      <c r="A62" s="337" t="s">
        <v>218</v>
      </c>
      <c r="B62" s="338"/>
      <c r="C62" s="399"/>
      <c r="D62" s="355"/>
      <c r="E62" s="355"/>
      <c r="F62" s="400"/>
      <c r="G62" s="401"/>
    </row>
    <row r="63" spans="1:7">
      <c r="A63" s="402" t="s">
        <v>219</v>
      </c>
      <c r="B63" s="403"/>
      <c r="C63" s="399"/>
      <c r="D63" s="355"/>
      <c r="E63" s="355"/>
      <c r="F63" s="404"/>
      <c r="G63" s="405"/>
    </row>
    <row r="64" spans="1:7" ht="3" customHeight="1">
      <c r="A64" s="325"/>
      <c r="B64" s="325"/>
      <c r="C64" s="325"/>
      <c r="D64" s="325"/>
      <c r="E64" s="325"/>
      <c r="F64" s="325"/>
      <c r="G64" s="325"/>
    </row>
    <row r="65" spans="1:15">
      <c r="A65" s="263" t="s">
        <v>220</v>
      </c>
      <c r="B65" s="264"/>
      <c r="C65" s="265"/>
      <c r="D65" s="266"/>
      <c r="E65" s="266"/>
      <c r="F65" s="266"/>
      <c r="G65" s="267"/>
    </row>
    <row r="66" spans="1:15">
      <c r="A66" s="402" t="s">
        <v>221</v>
      </c>
      <c r="B66" s="403"/>
      <c r="C66" s="582">
        <v>0</v>
      </c>
      <c r="D66" s="583">
        <v>0</v>
      </c>
      <c r="E66" s="583">
        <v>0</v>
      </c>
      <c r="F66" s="583">
        <v>0</v>
      </c>
      <c r="G66" s="584">
        <v>0</v>
      </c>
    </row>
    <row r="67" spans="1:15" ht="3" customHeight="1">
      <c r="A67" s="325"/>
      <c r="B67" s="325"/>
      <c r="C67" s="325"/>
      <c r="D67" s="325"/>
      <c r="E67" s="325"/>
      <c r="F67" s="325"/>
      <c r="G67" s="325"/>
    </row>
    <row r="68" spans="1:15">
      <c r="A68" s="263" t="s">
        <v>222</v>
      </c>
      <c r="B68" s="264"/>
      <c r="C68" s="265"/>
      <c r="D68" s="266"/>
      <c r="E68" s="266"/>
      <c r="F68" s="266"/>
      <c r="G68" s="267"/>
    </row>
    <row r="69" spans="1:15">
      <c r="A69" s="406" t="s">
        <v>223</v>
      </c>
      <c r="B69" s="407"/>
      <c r="C69" s="359"/>
      <c r="D69" s="360"/>
      <c r="E69" s="360"/>
      <c r="F69" s="361"/>
      <c r="G69" s="408"/>
    </row>
    <row r="70" spans="1:15">
      <c r="A70" s="370" t="s">
        <v>224</v>
      </c>
      <c r="B70" s="371"/>
      <c r="C70" s="339"/>
      <c r="D70" s="365"/>
      <c r="E70" s="365"/>
      <c r="F70" s="366"/>
      <c r="G70" s="409"/>
    </row>
    <row r="71" spans="1:15">
      <c r="A71" s="370" t="s">
        <v>225</v>
      </c>
      <c r="B71" s="371"/>
      <c r="C71" s="339"/>
      <c r="D71" s="365"/>
      <c r="E71" s="365"/>
      <c r="F71" s="366"/>
      <c r="G71" s="409"/>
    </row>
    <row r="72" spans="1:15">
      <c r="A72" s="370" t="s">
        <v>226</v>
      </c>
      <c r="B72" s="371"/>
      <c r="C72" s="339"/>
      <c r="D72" s="365"/>
      <c r="E72" s="365"/>
      <c r="F72" s="366"/>
      <c r="G72" s="409"/>
    </row>
    <row r="73" spans="1:15">
      <c r="A73" s="410" t="s">
        <v>227</v>
      </c>
      <c r="B73" s="411"/>
      <c r="C73" s="334"/>
      <c r="D73" s="335"/>
      <c r="E73" s="335"/>
      <c r="F73" s="396"/>
      <c r="G73" s="412"/>
    </row>
    <row r="74" spans="1:15" ht="4" customHeight="1">
      <c r="A74" s="325"/>
      <c r="B74" s="325"/>
      <c r="C74" s="325"/>
      <c r="D74" s="325"/>
      <c r="E74" s="325"/>
      <c r="F74" s="325"/>
      <c r="G74" s="325"/>
    </row>
    <row r="75" spans="1:15">
      <c r="A75" s="263" t="s">
        <v>228</v>
      </c>
      <c r="B75" s="264"/>
      <c r="C75" s="265"/>
      <c r="D75" s="266"/>
      <c r="E75" s="266"/>
      <c r="F75" s="266"/>
      <c r="G75" s="267"/>
    </row>
    <row r="76" spans="1:15" s="398" customFormat="1">
      <c r="A76" s="410" t="s">
        <v>229</v>
      </c>
      <c r="B76" s="411"/>
      <c r="C76" s="334"/>
      <c r="D76" s="335"/>
      <c r="E76" s="335"/>
      <c r="F76" s="396"/>
      <c r="G76" s="412"/>
      <c r="I76" s="320"/>
      <c r="J76" s="320"/>
      <c r="K76" s="320"/>
      <c r="L76" s="320"/>
      <c r="M76" s="320"/>
      <c r="N76" s="320"/>
      <c r="O76" s="320"/>
    </row>
    <row r="77" spans="1:15" ht="10" customHeight="1">
      <c r="A77" s="413"/>
      <c r="B77" s="413"/>
      <c r="C77" s="414"/>
      <c r="D77" s="414"/>
      <c r="E77" s="414"/>
      <c r="F77" s="415"/>
      <c r="G77" s="415"/>
    </row>
    <row r="78" spans="1:15">
      <c r="A78" s="270" t="s">
        <v>230</v>
      </c>
      <c r="B78" s="271"/>
      <c r="C78" s="272"/>
      <c r="D78" s="273"/>
      <c r="E78" s="273"/>
      <c r="F78" s="274"/>
      <c r="G78" s="275"/>
    </row>
    <row r="79" spans="1:15" ht="26.15" customHeight="1">
      <c r="A79" s="416"/>
      <c r="B79" s="325"/>
      <c r="C79" s="417"/>
      <c r="D79" s="417"/>
      <c r="E79" s="417"/>
      <c r="F79" s="417"/>
      <c r="G79" s="417"/>
    </row>
    <row r="80" spans="1:15" ht="12.75" customHeight="1">
      <c r="A80" s="1390" t="s">
        <v>231</v>
      </c>
      <c r="B80" s="1391"/>
      <c r="C80" s="260">
        <v>2020</v>
      </c>
      <c r="D80" s="261">
        <v>2021</v>
      </c>
      <c r="E80" s="261">
        <v>2022</v>
      </c>
      <c r="F80" s="261">
        <v>2023</v>
      </c>
      <c r="G80" s="262">
        <v>2024</v>
      </c>
    </row>
    <row r="81" spans="1:7">
      <c r="A81" s="357" t="s">
        <v>232</v>
      </c>
      <c r="B81" s="358"/>
      <c r="C81" s="573">
        <f>+C12</f>
        <v>30115</v>
      </c>
      <c r="D81" s="574">
        <f>+D12</f>
        <v>34481</v>
      </c>
      <c r="E81" s="574">
        <f>+E12</f>
        <v>36660</v>
      </c>
      <c r="F81" s="574">
        <f>+F12</f>
        <v>37649</v>
      </c>
      <c r="G81" s="575">
        <f>+G12</f>
        <v>38564</v>
      </c>
    </row>
    <row r="82" spans="1:7">
      <c r="A82" s="345" t="s">
        <v>233</v>
      </c>
      <c r="B82" s="346"/>
      <c r="C82" s="576">
        <f>'T3 ANSP IAA'!E17</f>
        <v>-1175.2436800466016</v>
      </c>
      <c r="D82" s="577">
        <f>'T3 ANSP IAA'!F17</f>
        <v>0</v>
      </c>
      <c r="E82" s="577">
        <f>'T3 ANSP IAA'!G17</f>
        <v>0</v>
      </c>
      <c r="F82" s="577">
        <f>'T3 ANSP IAA'!H17</f>
        <v>0</v>
      </c>
      <c r="G82" s="578">
        <f>'T3 ANSP IAA'!I17</f>
        <v>0</v>
      </c>
    </row>
    <row r="83" spans="1:7">
      <c r="A83" s="345" t="s">
        <v>234</v>
      </c>
      <c r="B83" s="346"/>
      <c r="C83" s="576">
        <f>'T3 ANSP IAA'!E28</f>
        <v>-3736.7480385873105</v>
      </c>
      <c r="D83" s="577">
        <f>'T3 ANSP IAA'!F28</f>
        <v>0</v>
      </c>
      <c r="E83" s="577">
        <f>'T3 ANSP IAA'!G28</f>
        <v>0</v>
      </c>
      <c r="F83" s="577">
        <f>'T3 ANSP IAA'!H28</f>
        <v>0</v>
      </c>
      <c r="G83" s="578">
        <f>'T3 ANSP IAA'!I28</f>
        <v>0</v>
      </c>
    </row>
    <row r="84" spans="1:7">
      <c r="A84" s="370" t="s">
        <v>235</v>
      </c>
      <c r="B84" s="371"/>
      <c r="C84" s="576">
        <f>'T3 ANSP IAA'!E35+'T3 ANSP IAA'!E42+'T3 ANSP IAA'!E49+'T3 ANSP IAA'!E56+'T3 ANSP IAA'!E63+'T3 ANSP IAA'!E70+'T3 ANSP IAA'!E75</f>
        <v>0</v>
      </c>
      <c r="D84" s="577">
        <f>'T3 ANSP IAA'!F35+'T3 ANSP IAA'!F42+'T3 ANSP IAA'!F49+'T3 ANSP IAA'!F56+'T3 ANSP IAA'!F63+'T3 ANSP IAA'!F70+'T3 ANSP IAA'!F75</f>
        <v>0</v>
      </c>
      <c r="E84" s="577">
        <f>'T3 ANSP IAA'!G35+'T3 ANSP IAA'!G42+'T3 ANSP IAA'!G49+'T3 ANSP IAA'!G56+'T3 ANSP IAA'!G63+'T3 ANSP IAA'!G70+'T3 ANSP IAA'!G75</f>
        <v>0</v>
      </c>
      <c r="F84" s="577">
        <f>'T3 ANSP IAA'!H35+'T3 ANSP IAA'!H42+'T3 ANSP IAA'!H49+'T3 ANSP IAA'!H56+'T3 ANSP IAA'!H63+'T3 ANSP IAA'!H70+'T3 ANSP IAA'!H75</f>
        <v>0</v>
      </c>
      <c r="G84" s="578">
        <f>'T3 ANSP IAA'!I35+'T3 ANSP IAA'!I42+'T3 ANSP IAA'!I49+'T3 ANSP IAA'!I56+'T3 ANSP IAA'!I63+'T3 ANSP IAA'!I70+'T3 ANSP IAA'!I75</f>
        <v>0</v>
      </c>
    </row>
    <row r="85" spans="1:7">
      <c r="A85" s="370" t="s">
        <v>236</v>
      </c>
      <c r="B85" s="371"/>
      <c r="C85" s="576">
        <f>'T3 ANSP IAA'!E86</f>
        <v>0</v>
      </c>
      <c r="D85" s="577">
        <f>'T3 ANSP IAA'!F86</f>
        <v>0</v>
      </c>
      <c r="E85" s="577">
        <f>'T3 ANSP IAA'!G86</f>
        <v>0</v>
      </c>
      <c r="F85" s="577">
        <f>'T3 ANSP IAA'!H86</f>
        <v>0</v>
      </c>
      <c r="G85" s="578">
        <f>'T3 ANSP IAA'!I86</f>
        <v>0</v>
      </c>
    </row>
    <row r="86" spans="1:7">
      <c r="A86" s="370" t="s">
        <v>237</v>
      </c>
      <c r="B86" s="371"/>
      <c r="C86" s="576">
        <f>'T3 ANSP IAA'!E97</f>
        <v>0</v>
      </c>
      <c r="D86" s="577">
        <f>'T3 ANSP IAA'!F97</f>
        <v>0</v>
      </c>
      <c r="E86" s="577">
        <f>'T3 ANSP IAA'!G97</f>
        <v>0</v>
      </c>
      <c r="F86" s="577">
        <f>'T3 ANSP IAA'!H97</f>
        <v>0</v>
      </c>
      <c r="G86" s="578">
        <f>'T3 ANSP IAA'!I97</f>
        <v>0</v>
      </c>
    </row>
    <row r="87" spans="1:7">
      <c r="A87" s="370" t="s">
        <v>238</v>
      </c>
      <c r="B87" s="371"/>
      <c r="C87" s="576">
        <f>'T3 ANSP IAA'!E114</f>
        <v>520.78671354940036</v>
      </c>
      <c r="D87" s="577">
        <f>'T3 ANSP IAA'!F114</f>
        <v>0</v>
      </c>
      <c r="E87" s="577">
        <f>'T3 ANSP IAA'!G114</f>
        <v>0</v>
      </c>
      <c r="F87" s="577">
        <f>'T3 ANSP IAA'!H114</f>
        <v>0</v>
      </c>
      <c r="G87" s="578">
        <f>'T3 ANSP IAA'!I114</f>
        <v>0</v>
      </c>
    </row>
    <row r="88" spans="1:7">
      <c r="A88" s="345" t="s">
        <v>239</v>
      </c>
      <c r="B88" s="346"/>
      <c r="C88" s="576">
        <f>'T3 ANSP IAA'!E125+'T3 ANSP IAA'!E136+'T3 ANSP IAA'!E147+'T3 ANSP IAA'!E158</f>
        <v>0</v>
      </c>
      <c r="D88" s="577">
        <f>'T3 ANSP IAA'!F125+'T3 ANSP IAA'!F136+'T3 ANSP IAA'!F147+'T3 ANSP IAA'!F158</f>
        <v>0</v>
      </c>
      <c r="E88" s="577">
        <f>'T3 ANSP IAA'!G125+'T3 ANSP IAA'!G136+'T3 ANSP IAA'!G147+'T3 ANSP IAA'!G158</f>
        <v>0</v>
      </c>
      <c r="F88" s="577">
        <f>'T3 ANSP IAA'!H125+'T3 ANSP IAA'!H136+'T3 ANSP IAA'!H147+'T3 ANSP IAA'!H158</f>
        <v>0</v>
      </c>
      <c r="G88" s="578">
        <f>'T3 ANSP IAA'!I125+'T3 ANSP IAA'!I136+'T3 ANSP IAA'!I147+'T3 ANSP IAA'!I158</f>
        <v>0</v>
      </c>
    </row>
    <row r="89" spans="1:7">
      <c r="A89" s="345" t="s">
        <v>240</v>
      </c>
      <c r="B89" s="346"/>
      <c r="C89" s="665">
        <f>'T3 ANSP IAA'!E172</f>
        <v>0</v>
      </c>
      <c r="D89" s="585">
        <f>'T3 ANSP IAA'!F172</f>
        <v>0</v>
      </c>
      <c r="E89" s="585">
        <f>'T3 ANSP IAA'!G172</f>
        <v>0</v>
      </c>
      <c r="F89" s="585">
        <f>'T3 ANSP IAA'!H172</f>
        <v>0</v>
      </c>
      <c r="G89" s="586">
        <f>'T3 ANSP IAA'!I172</f>
        <v>0</v>
      </c>
    </row>
    <row r="90" spans="1:7">
      <c r="A90" s="370" t="s">
        <v>241</v>
      </c>
      <c r="B90" s="371"/>
      <c r="C90" s="579">
        <f>'T3 ANSP IAA'!E165</f>
        <v>0</v>
      </c>
      <c r="D90" s="580">
        <f>'T3 ANSP IAA'!F165</f>
        <v>0</v>
      </c>
      <c r="E90" s="580">
        <f>'T3 ANSP IAA'!G165</f>
        <v>0</v>
      </c>
      <c r="F90" s="580">
        <f>'T3 ANSP IAA'!H165</f>
        <v>0</v>
      </c>
      <c r="G90" s="581">
        <f>'T3 ANSP IAA'!I165</f>
        <v>0</v>
      </c>
    </row>
    <row r="91" spans="1:7">
      <c r="A91" s="418" t="s">
        <v>242</v>
      </c>
      <c r="B91" s="419"/>
      <c r="C91" s="562">
        <f>SUM(C81:C90)</f>
        <v>25723.79499491549</v>
      </c>
      <c r="D91" s="563">
        <f>SUM(D81:D90)</f>
        <v>34481</v>
      </c>
      <c r="E91" s="563">
        <f>SUM(E81:E90)</f>
        <v>36660</v>
      </c>
      <c r="F91" s="563">
        <f>SUM(F81:F90)</f>
        <v>37649</v>
      </c>
      <c r="G91" s="564">
        <f>SUM(G81:G90)</f>
        <v>38564</v>
      </c>
    </row>
    <row r="92" spans="1:7">
      <c r="A92" s="368" t="s">
        <v>243</v>
      </c>
      <c r="B92" s="369"/>
      <c r="C92" s="334">
        <f>'T1 ANSP IAA'!K68</f>
        <v>189.6</v>
      </c>
      <c r="D92" s="335">
        <f>'T1 ANSP IAA'!L68</f>
        <v>195.6</v>
      </c>
      <c r="E92" s="335">
        <f>'T1 ANSP IAA'!M68</f>
        <v>198.8</v>
      </c>
      <c r="F92" s="335">
        <f>'T1 ANSP IAA'!N68</f>
        <v>202.9</v>
      </c>
      <c r="G92" s="336">
        <f>'T1 ANSP IAA'!O68</f>
        <v>206.7</v>
      </c>
    </row>
    <row r="93" spans="1:7">
      <c r="A93" s="368" t="s">
        <v>244</v>
      </c>
      <c r="B93" s="369"/>
      <c r="C93" s="565">
        <f>C91/C92</f>
        <v>135.67402423478634</v>
      </c>
      <c r="D93" s="566">
        <f t="shared" ref="D93:G93" si="0">D91/D92</f>
        <v>176.28323108384458</v>
      </c>
      <c r="E93" s="566">
        <f t="shared" si="0"/>
        <v>184.40643863179073</v>
      </c>
      <c r="F93" s="566">
        <f t="shared" si="0"/>
        <v>185.55446032528337</v>
      </c>
      <c r="G93" s="567">
        <f t="shared" si="0"/>
        <v>186.56990807934204</v>
      </c>
    </row>
    <row r="94" spans="1:7">
      <c r="A94" s="368" t="s">
        <v>245</v>
      </c>
      <c r="B94" s="369"/>
      <c r="C94" s="587">
        <v>0</v>
      </c>
      <c r="D94" s="588"/>
      <c r="E94" s="588"/>
      <c r="F94" s="588"/>
      <c r="G94" s="589"/>
    </row>
    <row r="95" spans="1:7" ht="10" customHeight="1">
      <c r="A95" s="413"/>
      <c r="B95" s="413"/>
      <c r="C95" s="415"/>
      <c r="D95" s="415"/>
      <c r="E95" s="415"/>
      <c r="F95" s="415"/>
      <c r="G95" s="415"/>
    </row>
    <row r="96" spans="1:7">
      <c r="A96" s="431" t="s">
        <v>246</v>
      </c>
      <c r="B96" s="432"/>
      <c r="C96" s="568">
        <f>C93+C94</f>
        <v>135.67402423478634</v>
      </c>
      <c r="D96" s="569">
        <f t="shared" ref="D96:G96" si="1">D93+D94</f>
        <v>176.28323108384458</v>
      </c>
      <c r="E96" s="569">
        <f t="shared" si="1"/>
        <v>184.40643863179073</v>
      </c>
      <c r="F96" s="569">
        <f t="shared" si="1"/>
        <v>185.55446032528337</v>
      </c>
      <c r="G96" s="570">
        <f t="shared" si="1"/>
        <v>186.56990807934204</v>
      </c>
    </row>
    <row r="97" spans="1:7">
      <c r="A97" s="416"/>
      <c r="B97" s="325"/>
      <c r="C97" s="415"/>
      <c r="D97" s="415"/>
      <c r="E97" s="415"/>
      <c r="F97" s="415"/>
      <c r="G97" s="415"/>
    </row>
    <row r="98" spans="1:7" s="331" customFormat="1">
      <c r="A98" s="322" t="s">
        <v>247</v>
      </c>
      <c r="B98" s="420"/>
      <c r="C98" s="421"/>
      <c r="D98" s="421"/>
      <c r="E98" s="421"/>
      <c r="F98" s="421"/>
      <c r="G98" s="421"/>
    </row>
    <row r="99" spans="1:7" s="331" customFormat="1">
      <c r="A99" s="422" t="s">
        <v>248</v>
      </c>
      <c r="B99" s="420"/>
      <c r="C99" s="423"/>
      <c r="D99" s="423"/>
      <c r="E99" s="423"/>
      <c r="F99" s="423"/>
      <c r="G99" s="423"/>
    </row>
    <row r="100" spans="1:7" s="331" customFormat="1">
      <c r="A100" s="424"/>
      <c r="B100" s="420"/>
      <c r="C100" s="421"/>
      <c r="D100" s="421"/>
      <c r="E100" s="421"/>
      <c r="F100" s="421"/>
      <c r="G100" s="421"/>
    </row>
  </sheetData>
  <mergeCells count="4">
    <mergeCell ref="A1:G1"/>
    <mergeCell ref="C5:G5"/>
    <mergeCell ref="A7:B7"/>
    <mergeCell ref="A80:B8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0"/>
  <sheetViews>
    <sheetView topLeftCell="A67" zoomScaleNormal="100" workbookViewId="0">
      <selection activeCell="C87" sqref="C87"/>
    </sheetView>
  </sheetViews>
  <sheetFormatPr defaultColWidth="8.81640625" defaultRowHeight="13"/>
  <cols>
    <col min="1" max="1" width="24" style="322" customWidth="1"/>
    <col min="2" max="2" width="49.54296875" style="322" customWidth="1"/>
    <col min="3" max="7" width="12.54296875" style="322" customWidth="1"/>
    <col min="8" max="8" width="8.81640625" style="320" customWidth="1"/>
    <col min="9" max="16384" width="8.81640625" style="320"/>
  </cols>
  <sheetData>
    <row r="1" spans="1:7">
      <c r="A1" s="1386" t="s">
        <v>173</v>
      </c>
      <c r="B1" s="1386"/>
      <c r="C1" s="1386"/>
      <c r="D1" s="1386"/>
      <c r="E1" s="1386"/>
      <c r="F1" s="1386"/>
      <c r="G1" s="1386"/>
    </row>
    <row r="2" spans="1:7">
      <c r="A2" s="321"/>
      <c r="B2" s="321"/>
      <c r="G2" s="323"/>
    </row>
    <row r="3" spans="1:7">
      <c r="A3" s="324" t="str">
        <f>'T1 MET'!A3</f>
        <v>Ireland - TCZ</v>
      </c>
      <c r="B3" s="325"/>
      <c r="C3" s="320"/>
      <c r="D3" s="320"/>
      <c r="E3" s="326"/>
      <c r="F3" s="320"/>
      <c r="G3" s="320"/>
    </row>
    <row r="4" spans="1:7">
      <c r="A4" s="327" t="str">
        <f>'T1 MET'!A4</f>
        <v>Currency: Euro</v>
      </c>
      <c r="B4" s="325"/>
      <c r="C4" s="320"/>
      <c r="D4" s="320"/>
      <c r="E4" s="326"/>
      <c r="F4" s="320"/>
      <c r="G4" s="320"/>
    </row>
    <row r="5" spans="1:7">
      <c r="A5" s="328" t="str">
        <f>'T1 MET'!A5</f>
        <v>MET</v>
      </c>
      <c r="B5" s="325"/>
      <c r="C5" s="1387" t="s">
        <v>174</v>
      </c>
      <c r="D5" s="1388"/>
      <c r="E5" s="1388"/>
      <c r="F5" s="1388"/>
      <c r="G5" s="1389"/>
    </row>
    <row r="6" spans="1:7">
      <c r="A6" s="325"/>
      <c r="B6" s="325"/>
    </row>
    <row r="7" spans="1:7" ht="12.75" customHeight="1">
      <c r="A7" s="1390" t="s">
        <v>175</v>
      </c>
      <c r="B7" s="1391"/>
      <c r="C7" s="260">
        <v>2020</v>
      </c>
      <c r="D7" s="261">
        <v>2021</v>
      </c>
      <c r="E7" s="261">
        <v>2022</v>
      </c>
      <c r="F7" s="261">
        <v>2023</v>
      </c>
      <c r="G7" s="262">
        <v>2024</v>
      </c>
    </row>
    <row r="8" spans="1:7">
      <c r="A8" s="325"/>
      <c r="B8" s="325"/>
      <c r="C8" s="325"/>
      <c r="D8" s="325"/>
      <c r="E8" s="325"/>
      <c r="F8" s="325"/>
      <c r="G8" s="325"/>
    </row>
    <row r="9" spans="1:7" s="331" customFormat="1">
      <c r="A9" s="329" t="s">
        <v>176</v>
      </c>
      <c r="B9" s="329"/>
      <c r="C9" s="330"/>
      <c r="D9" s="330"/>
      <c r="E9" s="330"/>
      <c r="F9" s="330"/>
      <c r="G9" s="330"/>
    </row>
    <row r="10" spans="1:7" ht="3" customHeight="1">
      <c r="A10" s="325"/>
      <c r="B10" s="325"/>
      <c r="C10" s="325"/>
      <c r="D10" s="325"/>
      <c r="E10" s="325"/>
      <c r="F10" s="325"/>
      <c r="G10" s="325"/>
    </row>
    <row r="11" spans="1:7">
      <c r="A11" s="263" t="s">
        <v>177</v>
      </c>
      <c r="B11" s="264"/>
      <c r="C11" s="265"/>
      <c r="D11" s="266"/>
      <c r="E11" s="266"/>
      <c r="F11" s="266"/>
      <c r="G11" s="267"/>
    </row>
    <row r="12" spans="1:7">
      <c r="A12" s="332" t="s">
        <v>178</v>
      </c>
      <c r="B12" s="333"/>
      <c r="C12" s="334">
        <f>+'T1 MET'!K61</f>
        <v>1606</v>
      </c>
      <c r="D12" s="335">
        <f>+'T1 MET'!L61</f>
        <v>1575</v>
      </c>
      <c r="E12" s="335">
        <f>+'T1 MET'!M61</f>
        <v>1576</v>
      </c>
      <c r="F12" s="335">
        <f>+'T1 MET'!N61</f>
        <v>1702</v>
      </c>
      <c r="G12" s="336">
        <f>+'T1 MET'!O61</f>
        <v>1727</v>
      </c>
    </row>
    <row r="13" spans="1:7" ht="3" customHeight="1">
      <c r="A13" s="325"/>
      <c r="B13" s="325"/>
      <c r="C13" s="325"/>
      <c r="D13" s="325"/>
      <c r="E13" s="325"/>
      <c r="F13" s="325"/>
      <c r="G13" s="325"/>
    </row>
    <row r="14" spans="1:7">
      <c r="A14" s="263" t="s">
        <v>179</v>
      </c>
      <c r="B14" s="264"/>
      <c r="C14" s="265"/>
      <c r="D14" s="266"/>
      <c r="E14" s="266"/>
      <c r="F14" s="266"/>
      <c r="G14" s="267"/>
    </row>
    <row r="15" spans="1:7">
      <c r="A15" s="337" t="s">
        <v>180</v>
      </c>
      <c r="B15" s="338"/>
      <c r="C15" s="339">
        <f>'T1 MET'!K61-'T1 MET'!K15-'T1 MET'!K16</f>
        <v>1487</v>
      </c>
      <c r="D15" s="340">
        <f>'T1 MET'!L61-'T1 MET'!L15-'T1 MET'!L16</f>
        <v>1456</v>
      </c>
      <c r="E15" s="340">
        <f>'T1 MET'!M61-'T1 MET'!M15-'T1 MET'!M16</f>
        <v>1445</v>
      </c>
      <c r="F15" s="340">
        <f>'T1 MET'!N61-'T1 MET'!N15-'T1 MET'!N16</f>
        <v>1418</v>
      </c>
      <c r="G15" s="341">
        <f>'T1 MET'!O61-'T1 MET'!O15-'T1 MET'!O16</f>
        <v>1443</v>
      </c>
    </row>
    <row r="16" spans="1:7">
      <c r="A16" s="342" t="s">
        <v>181</v>
      </c>
      <c r="B16" s="343"/>
      <c r="C16" s="571">
        <f>+'T1 MET'!K65</f>
        <v>103.43702599999997</v>
      </c>
      <c r="D16" s="340">
        <f>+'T1 MET'!L65</f>
        <v>105.19545544199997</v>
      </c>
      <c r="E16" s="340">
        <f>+'T1 MET'!M65</f>
        <v>107.19416909539795</v>
      </c>
      <c r="F16" s="340">
        <f>+'T1 MET'!N65</f>
        <v>109.33805247730591</v>
      </c>
      <c r="G16" s="341">
        <f>+'T1 MET'!O65</f>
        <v>111.52481352685203</v>
      </c>
    </row>
    <row r="17" spans="1:7">
      <c r="A17" s="345" t="s">
        <v>182</v>
      </c>
      <c r="B17" s="346"/>
      <c r="C17" s="344"/>
      <c r="D17" s="347"/>
      <c r="E17" s="347"/>
      <c r="F17" s="347"/>
      <c r="G17" s="348"/>
    </row>
    <row r="18" spans="1:7">
      <c r="A18" s="349" t="s">
        <v>183</v>
      </c>
      <c r="B18" s="350"/>
      <c r="C18" s="351"/>
      <c r="D18" s="352"/>
      <c r="E18" s="352"/>
      <c r="F18" s="353"/>
      <c r="G18" s="354"/>
    </row>
    <row r="19" spans="1:7">
      <c r="A19" s="332" t="s">
        <v>184</v>
      </c>
      <c r="B19" s="333"/>
      <c r="C19" s="334"/>
      <c r="D19" s="335"/>
      <c r="E19" s="335"/>
      <c r="F19" s="355"/>
      <c r="G19" s="356"/>
    </row>
    <row r="20" spans="1:7" ht="3" customHeight="1">
      <c r="A20" s="325"/>
      <c r="B20" s="325"/>
      <c r="C20" s="325"/>
      <c r="D20" s="325"/>
      <c r="E20" s="325"/>
      <c r="F20" s="325"/>
      <c r="G20" s="325"/>
    </row>
    <row r="21" spans="1:7">
      <c r="A21" s="263" t="s">
        <v>185</v>
      </c>
      <c r="B21" s="264"/>
      <c r="C21" s="265"/>
      <c r="D21" s="266"/>
      <c r="E21" s="266"/>
      <c r="F21" s="266"/>
      <c r="G21" s="267"/>
    </row>
    <row r="22" spans="1:7">
      <c r="A22" s="357" t="s">
        <v>186</v>
      </c>
      <c r="B22" s="358"/>
      <c r="C22" s="359"/>
      <c r="D22" s="360"/>
      <c r="E22" s="360"/>
      <c r="F22" s="361"/>
      <c r="G22" s="362"/>
    </row>
    <row r="23" spans="1:7">
      <c r="A23" s="363" t="s">
        <v>187</v>
      </c>
      <c r="B23" s="364"/>
      <c r="C23" s="425"/>
      <c r="D23" s="426"/>
      <c r="E23" s="426"/>
      <c r="F23" s="427"/>
      <c r="G23" s="428"/>
    </row>
    <row r="24" spans="1:7">
      <c r="A24" s="363" t="s">
        <v>188</v>
      </c>
      <c r="B24" s="364"/>
      <c r="C24" s="425"/>
      <c r="D24" s="426"/>
      <c r="E24" s="426"/>
      <c r="F24" s="427"/>
      <c r="G24" s="428"/>
    </row>
    <row r="25" spans="1:7">
      <c r="A25" s="363" t="s">
        <v>189</v>
      </c>
      <c r="B25" s="364"/>
      <c r="C25" s="339"/>
      <c r="D25" s="365"/>
      <c r="E25" s="365"/>
      <c r="F25" s="366"/>
      <c r="G25" s="367"/>
    </row>
    <row r="26" spans="1:7">
      <c r="A26" s="363" t="s">
        <v>190</v>
      </c>
      <c r="B26" s="364"/>
      <c r="C26" s="339"/>
      <c r="D26" s="365"/>
      <c r="E26" s="365"/>
      <c r="F26" s="366"/>
      <c r="G26" s="367"/>
    </row>
    <row r="27" spans="1:7">
      <c r="A27" s="363" t="s">
        <v>191</v>
      </c>
      <c r="B27" s="364"/>
      <c r="C27" s="339"/>
      <c r="D27" s="365"/>
      <c r="E27" s="365"/>
      <c r="F27" s="366"/>
      <c r="G27" s="367"/>
    </row>
    <row r="28" spans="1:7">
      <c r="A28" s="368" t="s">
        <v>192</v>
      </c>
      <c r="B28" s="369"/>
      <c r="C28" s="334"/>
      <c r="D28" s="335"/>
      <c r="E28" s="335"/>
      <c r="F28" s="355"/>
      <c r="G28" s="356"/>
    </row>
    <row r="30" spans="1:7" s="331" customFormat="1">
      <c r="A30" s="329" t="s">
        <v>193</v>
      </c>
      <c r="B30" s="329"/>
      <c r="C30" s="330"/>
      <c r="D30" s="330"/>
      <c r="E30" s="330"/>
      <c r="F30" s="330"/>
      <c r="G30" s="330"/>
    </row>
    <row r="31" spans="1:7" ht="3" customHeight="1">
      <c r="A31" s="325"/>
      <c r="B31" s="325"/>
      <c r="C31" s="325"/>
      <c r="D31" s="325"/>
      <c r="E31" s="325"/>
      <c r="F31" s="325"/>
      <c r="G31" s="325"/>
    </row>
    <row r="32" spans="1:7">
      <c r="A32" s="263" t="s">
        <v>194</v>
      </c>
      <c r="B32" s="264"/>
      <c r="C32" s="265"/>
      <c r="D32" s="266"/>
      <c r="E32" s="266"/>
      <c r="F32" s="266"/>
      <c r="G32" s="267"/>
    </row>
    <row r="33" spans="1:7">
      <c r="A33" s="345" t="s">
        <v>195</v>
      </c>
      <c r="B33" s="346"/>
      <c r="C33" s="425"/>
      <c r="D33" s="276"/>
      <c r="E33" s="276"/>
      <c r="F33" s="276"/>
      <c r="G33" s="433"/>
    </row>
    <row r="34" spans="1:7">
      <c r="A34" s="370" t="s">
        <v>196</v>
      </c>
      <c r="B34" s="371"/>
      <c r="C34" s="268"/>
      <c r="D34" s="268"/>
      <c r="E34" s="268"/>
      <c r="F34" s="268"/>
      <c r="G34" s="269"/>
    </row>
    <row r="35" spans="1:7">
      <c r="A35" s="370" t="s">
        <v>197</v>
      </c>
      <c r="B35" s="371"/>
      <c r="C35" s="268"/>
      <c r="D35" s="268"/>
      <c r="E35" s="268"/>
      <c r="F35" s="268"/>
      <c r="G35" s="269"/>
    </row>
    <row r="36" spans="1:7">
      <c r="A36" s="370" t="s">
        <v>198</v>
      </c>
      <c r="B36" s="371"/>
      <c r="C36" s="268"/>
      <c r="D36" s="268"/>
      <c r="E36" s="268"/>
      <c r="F36" s="268"/>
      <c r="G36" s="269"/>
    </row>
    <row r="37" spans="1:7">
      <c r="A37" s="370" t="s">
        <v>199</v>
      </c>
      <c r="B37" s="371"/>
      <c r="C37" s="268"/>
      <c r="D37" s="268"/>
      <c r="E37" s="268"/>
      <c r="F37" s="268"/>
      <c r="G37" s="269"/>
    </row>
    <row r="38" spans="1:7">
      <c r="A38" s="345" t="s">
        <v>200</v>
      </c>
      <c r="B38" s="346"/>
      <c r="C38" s="339">
        <f>'T1 MET'!K68</f>
        <v>189.6</v>
      </c>
      <c r="D38" s="374">
        <f>'T1 MET'!L68</f>
        <v>195.6</v>
      </c>
      <c r="E38" s="374">
        <f>'T1 MET'!M68</f>
        <v>198.8</v>
      </c>
      <c r="F38" s="374">
        <f>'T1 MET'!N68</f>
        <v>202.9</v>
      </c>
      <c r="G38" s="375">
        <f>'T1 MET'!O68</f>
        <v>206.7</v>
      </c>
    </row>
    <row r="39" spans="1:7">
      <c r="A39" s="370" t="s">
        <v>201</v>
      </c>
      <c r="B39" s="371"/>
      <c r="C39" s="339"/>
      <c r="D39" s="365"/>
      <c r="E39" s="365"/>
      <c r="F39" s="365"/>
      <c r="G39" s="375"/>
    </row>
    <row r="40" spans="1:7">
      <c r="A40" s="376" t="s">
        <v>202</v>
      </c>
      <c r="B40" s="377"/>
      <c r="C40" s="378"/>
      <c r="D40" s="378"/>
      <c r="E40" s="378"/>
      <c r="F40" s="379"/>
      <c r="G40" s="380"/>
    </row>
    <row r="41" spans="1:7">
      <c r="A41" s="332" t="s">
        <v>203</v>
      </c>
      <c r="B41" s="333"/>
      <c r="C41" s="334"/>
      <c r="D41" s="335"/>
      <c r="E41" s="335"/>
      <c r="F41" s="355"/>
      <c r="G41" s="356"/>
    </row>
    <row r="42" spans="1:7" ht="3" customHeight="1">
      <c r="A42" s="325"/>
      <c r="B42" s="325"/>
      <c r="C42" s="325"/>
      <c r="D42" s="325"/>
      <c r="E42" s="325"/>
      <c r="F42" s="325"/>
      <c r="G42" s="325"/>
    </row>
    <row r="43" spans="1:7">
      <c r="A43" s="263" t="s">
        <v>204</v>
      </c>
      <c r="B43" s="264"/>
      <c r="C43" s="265"/>
      <c r="D43" s="266"/>
      <c r="E43" s="266"/>
      <c r="F43" s="266"/>
      <c r="G43" s="267"/>
    </row>
    <row r="44" spans="1:7">
      <c r="A44" s="381" t="s">
        <v>205</v>
      </c>
      <c r="B44" s="382"/>
      <c r="C44" s="360"/>
      <c r="D44" s="360"/>
      <c r="E44" s="360"/>
      <c r="F44" s="383"/>
      <c r="G44" s="384"/>
    </row>
    <row r="45" spans="1:7">
      <c r="A45" s="385" t="s">
        <v>206</v>
      </c>
      <c r="B45" s="386"/>
      <c r="C45" s="387"/>
      <c r="D45" s="387"/>
      <c r="E45" s="387"/>
      <c r="F45" s="388"/>
      <c r="G45" s="389"/>
    </row>
    <row r="46" spans="1:7">
      <c r="A46" s="368" t="s">
        <v>207</v>
      </c>
      <c r="B46" s="369"/>
      <c r="C46" s="334"/>
      <c r="D46" s="335"/>
      <c r="E46" s="335"/>
      <c r="F46" s="355"/>
      <c r="G46" s="356"/>
    </row>
    <row r="48" spans="1:7" s="331" customFormat="1">
      <c r="A48" s="329" t="s">
        <v>208</v>
      </c>
      <c r="B48" s="329"/>
      <c r="C48" s="330"/>
      <c r="D48" s="330"/>
      <c r="E48" s="330"/>
      <c r="F48" s="330"/>
      <c r="G48" s="330"/>
    </row>
    <row r="49" spans="1:7" ht="3" customHeight="1">
      <c r="A49" s="325"/>
      <c r="B49" s="325"/>
      <c r="C49" s="325"/>
      <c r="D49" s="325"/>
      <c r="E49" s="325"/>
      <c r="F49" s="325"/>
      <c r="G49" s="325"/>
    </row>
    <row r="50" spans="1:7">
      <c r="A50" s="263" t="s">
        <v>209</v>
      </c>
      <c r="B50" s="264"/>
      <c r="C50" s="265"/>
      <c r="D50" s="266"/>
      <c r="E50" s="266"/>
      <c r="F50" s="266"/>
      <c r="G50" s="267"/>
    </row>
    <row r="51" spans="1:7">
      <c r="A51" s="370" t="s">
        <v>210</v>
      </c>
      <c r="B51" s="371"/>
      <c r="C51" s="425"/>
      <c r="D51" s="426"/>
      <c r="E51" s="426"/>
      <c r="F51" s="268"/>
      <c r="G51" s="279"/>
    </row>
    <row r="52" spans="1:7">
      <c r="A52" s="370" t="s">
        <v>211</v>
      </c>
      <c r="B52" s="371"/>
      <c r="C52" s="425"/>
      <c r="D52" s="426"/>
      <c r="E52" s="426"/>
      <c r="F52" s="268"/>
      <c r="G52" s="279"/>
    </row>
    <row r="53" spans="1:7">
      <c r="A53" s="345" t="s">
        <v>212</v>
      </c>
      <c r="B53" s="346"/>
      <c r="C53" s="425"/>
      <c r="D53" s="426"/>
      <c r="E53" s="426"/>
      <c r="F53" s="277"/>
      <c r="G53" s="278"/>
    </row>
    <row r="54" spans="1:7" s="394" customFormat="1">
      <c r="A54" s="368" t="s">
        <v>213</v>
      </c>
      <c r="B54" s="369"/>
      <c r="C54" s="434"/>
      <c r="D54" s="435"/>
      <c r="E54" s="435"/>
      <c r="F54" s="435"/>
      <c r="G54" s="436"/>
    </row>
    <row r="55" spans="1:7">
      <c r="A55" s="325"/>
      <c r="B55" s="325"/>
      <c r="C55" s="325"/>
      <c r="D55" s="325"/>
      <c r="E55" s="325"/>
      <c r="F55" s="325"/>
      <c r="G55" s="325"/>
    </row>
    <row r="56" spans="1:7" s="331" customFormat="1">
      <c r="A56" s="329" t="s">
        <v>214</v>
      </c>
      <c r="B56" s="329"/>
      <c r="C56" s="395"/>
      <c r="D56" s="395"/>
      <c r="E56" s="395"/>
      <c r="F56" s="330"/>
      <c r="G56" s="330"/>
    </row>
    <row r="57" spans="1:7" ht="3" customHeight="1">
      <c r="A57" s="325"/>
      <c r="B57" s="325"/>
      <c r="C57" s="325"/>
      <c r="D57" s="325"/>
      <c r="E57" s="325"/>
      <c r="F57" s="325"/>
      <c r="G57" s="325"/>
    </row>
    <row r="58" spans="1:7">
      <c r="A58" s="263" t="s">
        <v>215</v>
      </c>
      <c r="B58" s="264"/>
      <c r="C58" s="265"/>
      <c r="D58" s="266"/>
      <c r="E58" s="266"/>
      <c r="F58" s="266"/>
      <c r="G58" s="267"/>
    </row>
    <row r="59" spans="1:7" s="398" customFormat="1">
      <c r="A59" s="368" t="s">
        <v>216</v>
      </c>
      <c r="B59" s="369"/>
      <c r="C59" s="334"/>
      <c r="D59" s="335"/>
      <c r="E59" s="335"/>
      <c r="F59" s="396"/>
      <c r="G59" s="397"/>
    </row>
    <row r="60" spans="1:7" ht="3" customHeight="1">
      <c r="A60" s="325"/>
      <c r="B60" s="325"/>
      <c r="C60" s="325"/>
      <c r="D60" s="325"/>
      <c r="E60" s="325"/>
      <c r="F60" s="325"/>
      <c r="G60" s="325"/>
    </row>
    <row r="61" spans="1:7">
      <c r="A61" s="263" t="s">
        <v>217</v>
      </c>
      <c r="B61" s="264"/>
      <c r="C61" s="265"/>
      <c r="D61" s="266"/>
      <c r="E61" s="266"/>
      <c r="F61" s="266"/>
      <c r="G61" s="267"/>
    </row>
    <row r="62" spans="1:7">
      <c r="A62" s="337" t="s">
        <v>218</v>
      </c>
      <c r="B62" s="338"/>
      <c r="C62" s="399"/>
      <c r="D62" s="355"/>
      <c r="E62" s="355"/>
      <c r="F62" s="400"/>
      <c r="G62" s="401"/>
    </row>
    <row r="63" spans="1:7">
      <c r="A63" s="402" t="s">
        <v>219</v>
      </c>
      <c r="B63" s="403"/>
      <c r="C63" s="399"/>
      <c r="D63" s="355"/>
      <c r="E63" s="355"/>
      <c r="F63" s="404"/>
      <c r="G63" s="405"/>
    </row>
    <row r="64" spans="1:7" ht="3" customHeight="1">
      <c r="A64" s="325"/>
      <c r="B64" s="325"/>
      <c r="C64" s="325"/>
      <c r="D64" s="325"/>
      <c r="E64" s="325"/>
      <c r="F64" s="325"/>
      <c r="G64" s="325"/>
    </row>
    <row r="65" spans="1:15">
      <c r="A65" s="263" t="s">
        <v>220</v>
      </c>
      <c r="B65" s="264"/>
      <c r="C65" s="265"/>
      <c r="D65" s="266"/>
      <c r="E65" s="266"/>
      <c r="F65" s="266"/>
      <c r="G65" s="267"/>
    </row>
    <row r="66" spans="1:15">
      <c r="A66" s="402" t="s">
        <v>221</v>
      </c>
      <c r="B66" s="403"/>
      <c r="C66" s="582">
        <v>0</v>
      </c>
      <c r="D66" s="583">
        <v>0</v>
      </c>
      <c r="E66" s="583">
        <v>0</v>
      </c>
      <c r="F66" s="583">
        <v>0</v>
      </c>
      <c r="G66" s="584">
        <v>0</v>
      </c>
    </row>
    <row r="67" spans="1:15" ht="3" customHeight="1">
      <c r="A67" s="325"/>
      <c r="B67" s="325"/>
      <c r="C67" s="325"/>
      <c r="D67" s="325"/>
      <c r="E67" s="325"/>
      <c r="F67" s="325"/>
      <c r="G67" s="325"/>
    </row>
    <row r="68" spans="1:15">
      <c r="A68" s="263" t="s">
        <v>222</v>
      </c>
      <c r="B68" s="264"/>
      <c r="C68" s="265"/>
      <c r="D68" s="266"/>
      <c r="E68" s="266"/>
      <c r="F68" s="266"/>
      <c r="G68" s="267"/>
    </row>
    <row r="69" spans="1:15">
      <c r="A69" s="406" t="s">
        <v>223</v>
      </c>
      <c r="B69" s="407"/>
      <c r="C69" s="359"/>
      <c r="D69" s="360"/>
      <c r="E69" s="360"/>
      <c r="F69" s="361"/>
      <c r="G69" s="408"/>
    </row>
    <row r="70" spans="1:15">
      <c r="A70" s="370" t="s">
        <v>224</v>
      </c>
      <c r="B70" s="371"/>
      <c r="C70" s="339"/>
      <c r="D70" s="365"/>
      <c r="E70" s="365"/>
      <c r="F70" s="366"/>
      <c r="G70" s="409"/>
    </row>
    <row r="71" spans="1:15">
      <c r="A71" s="370" t="s">
        <v>225</v>
      </c>
      <c r="B71" s="371"/>
      <c r="C71" s="339"/>
      <c r="D71" s="365"/>
      <c r="E71" s="365"/>
      <c r="F71" s="366"/>
      <c r="G71" s="409"/>
    </row>
    <row r="72" spans="1:15">
      <c r="A72" s="370" t="s">
        <v>226</v>
      </c>
      <c r="B72" s="371"/>
      <c r="C72" s="339"/>
      <c r="D72" s="365"/>
      <c r="E72" s="365"/>
      <c r="F72" s="366"/>
      <c r="G72" s="409"/>
    </row>
    <row r="73" spans="1:15">
      <c r="A73" s="410" t="s">
        <v>227</v>
      </c>
      <c r="B73" s="411"/>
      <c r="C73" s="334"/>
      <c r="D73" s="335"/>
      <c r="E73" s="335"/>
      <c r="F73" s="396"/>
      <c r="G73" s="412"/>
    </row>
    <row r="74" spans="1:15" ht="4" customHeight="1">
      <c r="A74" s="325"/>
      <c r="B74" s="325"/>
      <c r="C74" s="325"/>
      <c r="D74" s="325"/>
      <c r="E74" s="325"/>
      <c r="F74" s="325"/>
      <c r="G74" s="325"/>
    </row>
    <row r="75" spans="1:15">
      <c r="A75" s="263" t="s">
        <v>228</v>
      </c>
      <c r="B75" s="264"/>
      <c r="C75" s="265"/>
      <c r="D75" s="266"/>
      <c r="E75" s="266"/>
      <c r="F75" s="266"/>
      <c r="G75" s="267"/>
    </row>
    <row r="76" spans="1:15" s="398" customFormat="1">
      <c r="A76" s="410" t="s">
        <v>229</v>
      </c>
      <c r="B76" s="411"/>
      <c r="C76" s="334"/>
      <c r="D76" s="335"/>
      <c r="E76" s="335"/>
      <c r="F76" s="396"/>
      <c r="G76" s="412"/>
      <c r="I76" s="320"/>
      <c r="J76" s="320"/>
      <c r="K76" s="320"/>
      <c r="L76" s="320"/>
      <c r="M76" s="320"/>
      <c r="N76" s="320"/>
      <c r="O76" s="320"/>
    </row>
    <row r="77" spans="1:15" ht="10" customHeight="1">
      <c r="A77" s="413"/>
      <c r="B77" s="413"/>
      <c r="C77" s="414"/>
      <c r="D77" s="414"/>
      <c r="E77" s="414"/>
      <c r="F77" s="415"/>
      <c r="G77" s="415"/>
    </row>
    <row r="78" spans="1:15">
      <c r="A78" s="270" t="s">
        <v>230</v>
      </c>
      <c r="B78" s="271"/>
      <c r="C78" s="272"/>
      <c r="D78" s="273"/>
      <c r="E78" s="273"/>
      <c r="F78" s="274"/>
      <c r="G78" s="275"/>
    </row>
    <row r="79" spans="1:15" ht="26.15" customHeight="1">
      <c r="A79" s="416"/>
      <c r="B79" s="325"/>
      <c r="C79" s="417"/>
      <c r="D79" s="417"/>
      <c r="E79" s="417"/>
      <c r="F79" s="417"/>
      <c r="G79" s="417"/>
    </row>
    <row r="80" spans="1:15" ht="12.75" customHeight="1">
      <c r="A80" s="1390" t="s">
        <v>231</v>
      </c>
      <c r="B80" s="1391"/>
      <c r="C80" s="260">
        <v>2020</v>
      </c>
      <c r="D80" s="261">
        <v>2021</v>
      </c>
      <c r="E80" s="261">
        <v>2022</v>
      </c>
      <c r="F80" s="261">
        <v>2023</v>
      </c>
      <c r="G80" s="262">
        <v>2024</v>
      </c>
    </row>
    <row r="81" spans="1:7">
      <c r="A81" s="357" t="s">
        <v>232</v>
      </c>
      <c r="B81" s="358"/>
      <c r="C81" s="573">
        <f>+C12</f>
        <v>1606</v>
      </c>
      <c r="D81" s="574">
        <f t="shared" ref="D81:G81" si="0">+D12</f>
        <v>1575</v>
      </c>
      <c r="E81" s="574">
        <f t="shared" si="0"/>
        <v>1576</v>
      </c>
      <c r="F81" s="574">
        <f t="shared" si="0"/>
        <v>1702</v>
      </c>
      <c r="G81" s="575">
        <f t="shared" si="0"/>
        <v>1727</v>
      </c>
    </row>
    <row r="82" spans="1:7">
      <c r="A82" s="345" t="s">
        <v>233</v>
      </c>
      <c r="B82" s="346"/>
      <c r="C82" s="576">
        <f>'T3 MET'!E17</f>
        <v>-93.434519669341356</v>
      </c>
      <c r="D82" s="577">
        <f>'T3 MET'!F17</f>
        <v>0</v>
      </c>
      <c r="E82" s="577">
        <f>'T3 MET'!G17</f>
        <v>0</v>
      </c>
      <c r="F82" s="577">
        <f>'T3 MET'!H17</f>
        <v>0</v>
      </c>
      <c r="G82" s="578">
        <f>'T3 MET'!I17</f>
        <v>0</v>
      </c>
    </row>
    <row r="83" spans="1:7">
      <c r="A83" s="345" t="s">
        <v>234</v>
      </c>
      <c r="B83" s="346"/>
      <c r="C83" s="576">
        <f>'T3 MET'!E28</f>
        <v>0</v>
      </c>
      <c r="D83" s="577">
        <f>'T3 MET'!F28</f>
        <v>0</v>
      </c>
      <c r="E83" s="577">
        <f>'T3 MET'!G28</f>
        <v>0</v>
      </c>
      <c r="F83" s="577">
        <f>'T3 MET'!H28</f>
        <v>0</v>
      </c>
      <c r="G83" s="578">
        <f>'T3 MET'!I28</f>
        <v>0</v>
      </c>
    </row>
    <row r="84" spans="1:7">
      <c r="A84" s="370" t="s">
        <v>235</v>
      </c>
      <c r="B84" s="371"/>
      <c r="C84" s="576">
        <f>'T3 MET'!E35+'T3 MET'!E42+'T3 MET'!E49+'T3 MET'!E56+'T3 MET'!E63+'T3 MET'!E70+'T3 MET'!E75</f>
        <v>0</v>
      </c>
      <c r="D84" s="577">
        <f>'T3 MET'!F35+'T3 MET'!F42+'T3 MET'!F49+'T3 MET'!F56+'T3 MET'!F63+'T3 MET'!F70+'T3 MET'!F75</f>
        <v>0</v>
      </c>
      <c r="E84" s="577">
        <f>'T3 MET'!G35+'T3 MET'!G42+'T3 MET'!G49+'T3 MET'!G56+'T3 MET'!G63+'T3 MET'!G70+'T3 MET'!G75</f>
        <v>0</v>
      </c>
      <c r="F84" s="577">
        <f>'T3 MET'!H35+'T3 MET'!H42+'T3 MET'!H49+'T3 MET'!H56+'T3 MET'!H63+'T3 MET'!H70+'T3 MET'!H75</f>
        <v>0</v>
      </c>
      <c r="G84" s="578">
        <f>'T3 MET'!I35+'T3 MET'!I42+'T3 MET'!I49+'T3 MET'!I56+'T3 MET'!I63+'T3 MET'!I70+'T3 MET'!I75</f>
        <v>0</v>
      </c>
    </row>
    <row r="85" spans="1:7">
      <c r="A85" s="370" t="s">
        <v>236</v>
      </c>
      <c r="B85" s="371"/>
      <c r="C85" s="576">
        <f>'T3 MET'!E86</f>
        <v>0</v>
      </c>
      <c r="D85" s="577">
        <f>'T3 MET'!F86</f>
        <v>0</v>
      </c>
      <c r="E85" s="577">
        <f>'T3 MET'!G86</f>
        <v>0</v>
      </c>
      <c r="F85" s="577">
        <f>'T3 MET'!H86</f>
        <v>0</v>
      </c>
      <c r="G85" s="578">
        <f>'T3 MET'!I86</f>
        <v>0</v>
      </c>
    </row>
    <row r="86" spans="1:7">
      <c r="A86" s="370" t="s">
        <v>237</v>
      </c>
      <c r="B86" s="371"/>
      <c r="C86" s="576">
        <f>'T3 MET'!E97</f>
        <v>0</v>
      </c>
      <c r="D86" s="577">
        <f>'T3 MET'!F97</f>
        <v>0</v>
      </c>
      <c r="E86" s="577">
        <f>'T3 MET'!G97</f>
        <v>0</v>
      </c>
      <c r="F86" s="577">
        <f>'T3 MET'!H97</f>
        <v>0</v>
      </c>
      <c r="G86" s="578">
        <f>'T3 MET'!I97</f>
        <v>0</v>
      </c>
    </row>
    <row r="87" spans="1:7">
      <c r="A87" s="370" t="s">
        <v>238</v>
      </c>
      <c r="B87" s="371"/>
      <c r="C87" s="576">
        <f>'T3 MET'!E114</f>
        <v>-321.30514941224965</v>
      </c>
      <c r="D87" s="577">
        <f>'T3 MET'!F114</f>
        <v>0</v>
      </c>
      <c r="E87" s="577">
        <f>'T3 MET'!G114</f>
        <v>0</v>
      </c>
      <c r="F87" s="577">
        <f>'T3 MET'!H114</f>
        <v>0</v>
      </c>
      <c r="G87" s="578">
        <f>'T3 MET'!I114</f>
        <v>0</v>
      </c>
    </row>
    <row r="88" spans="1:7">
      <c r="A88" s="345" t="s">
        <v>239</v>
      </c>
      <c r="B88" s="346"/>
      <c r="C88" s="576">
        <f>'T3 MET'!E125+'T3 MET'!E136+'T3 MET'!E147+'T3 MET'!E158</f>
        <v>0</v>
      </c>
      <c r="D88" s="577">
        <f>'T3 MET'!F125+'T3 MET'!F136+'T3 MET'!F147+'T3 MET'!F158</f>
        <v>0</v>
      </c>
      <c r="E88" s="577">
        <f>'T3 MET'!G125+'T3 MET'!G136+'T3 MET'!G147+'T3 MET'!G158</f>
        <v>0</v>
      </c>
      <c r="F88" s="577">
        <f>'T3 MET'!H125+'T3 MET'!H136+'T3 MET'!H147+'T3 MET'!H158</f>
        <v>0</v>
      </c>
      <c r="G88" s="578">
        <f>'T3 MET'!I125+'T3 MET'!I136+'T3 MET'!I147+'T3 MET'!I158</f>
        <v>0</v>
      </c>
    </row>
    <row r="89" spans="1:7">
      <c r="A89" s="345" t="s">
        <v>240</v>
      </c>
      <c r="B89" s="346"/>
      <c r="C89" s="576">
        <f>'T3 MET'!E172</f>
        <v>0</v>
      </c>
      <c r="D89" s="577">
        <f>'T3 MET'!F172</f>
        <v>0</v>
      </c>
      <c r="E89" s="577">
        <f>'T3 MET'!G172</f>
        <v>0</v>
      </c>
      <c r="F89" s="577">
        <f>'T3 MET'!H172</f>
        <v>0</v>
      </c>
      <c r="G89" s="578">
        <f>'T3 MET'!I172</f>
        <v>0</v>
      </c>
    </row>
    <row r="90" spans="1:7">
      <c r="A90" s="370" t="s">
        <v>241</v>
      </c>
      <c r="B90" s="371"/>
      <c r="C90" s="579">
        <f>'T3 MET'!E165</f>
        <v>0</v>
      </c>
      <c r="D90" s="580">
        <f>'T3 MET'!F165</f>
        <v>0</v>
      </c>
      <c r="E90" s="580">
        <f>'T3 MET'!G165</f>
        <v>0</v>
      </c>
      <c r="F90" s="580">
        <f>'T3 MET'!H165</f>
        <v>0</v>
      </c>
      <c r="G90" s="581">
        <f>'T3 MET'!I165</f>
        <v>0</v>
      </c>
    </row>
    <row r="91" spans="1:7">
      <c r="A91" s="418" t="s">
        <v>242</v>
      </c>
      <c r="B91" s="419"/>
      <c r="C91" s="562">
        <f>SUM(C81:C90)</f>
        <v>1191.260330918409</v>
      </c>
      <c r="D91" s="563">
        <f>SUM(D81:D90)</f>
        <v>1575</v>
      </c>
      <c r="E91" s="563">
        <f>SUM(E81:E90)</f>
        <v>1576</v>
      </c>
      <c r="F91" s="563">
        <f>SUM(F81:F90)</f>
        <v>1702</v>
      </c>
      <c r="G91" s="564">
        <f>SUM(G81:G90)</f>
        <v>1727</v>
      </c>
    </row>
    <row r="92" spans="1:7">
      <c r="A92" s="368" t="s">
        <v>243</v>
      </c>
      <c r="B92" s="369"/>
      <c r="C92" s="334">
        <f>'T1 MET'!K68</f>
        <v>189.6</v>
      </c>
      <c r="D92" s="335">
        <f>'T1 MET'!L68</f>
        <v>195.6</v>
      </c>
      <c r="E92" s="335">
        <f>'T1 MET'!M68</f>
        <v>198.8</v>
      </c>
      <c r="F92" s="335">
        <f>'T1 MET'!N68</f>
        <v>202.9</v>
      </c>
      <c r="G92" s="336">
        <f>'T1 MET'!O68</f>
        <v>206.7</v>
      </c>
    </row>
    <row r="93" spans="1:7">
      <c r="A93" s="368" t="s">
        <v>244</v>
      </c>
      <c r="B93" s="369"/>
      <c r="C93" s="565">
        <f>C91/C92</f>
        <v>6.283018622987389</v>
      </c>
      <c r="D93" s="566">
        <f t="shared" ref="D93:G93" si="1">D91/D92</f>
        <v>8.0521472392638032</v>
      </c>
      <c r="E93" s="566">
        <f t="shared" si="1"/>
        <v>7.9275653923541247</v>
      </c>
      <c r="F93" s="566">
        <f t="shared" si="1"/>
        <v>8.3883686545096108</v>
      </c>
      <c r="G93" s="567">
        <f t="shared" si="1"/>
        <v>8.3551040154813752</v>
      </c>
    </row>
    <row r="94" spans="1:7">
      <c r="A94" s="368" t="s">
        <v>245</v>
      </c>
      <c r="B94" s="369"/>
      <c r="C94" s="587">
        <v>0</v>
      </c>
      <c r="D94" s="590"/>
      <c r="E94" s="590"/>
      <c r="F94" s="590"/>
      <c r="G94" s="591"/>
    </row>
    <row r="95" spans="1:7" ht="10" customHeight="1">
      <c r="A95" s="413"/>
      <c r="B95" s="413"/>
      <c r="C95" s="415"/>
      <c r="D95" s="415"/>
      <c r="E95" s="415"/>
      <c r="F95" s="415"/>
      <c r="G95" s="415"/>
    </row>
    <row r="96" spans="1:7">
      <c r="A96" s="431" t="s">
        <v>246</v>
      </c>
      <c r="B96" s="432"/>
      <c r="C96" s="568">
        <f>C93+C94</f>
        <v>6.283018622987389</v>
      </c>
      <c r="D96" s="569">
        <f t="shared" ref="D96:G96" si="2">D93+D94</f>
        <v>8.0521472392638032</v>
      </c>
      <c r="E96" s="569">
        <f t="shared" si="2"/>
        <v>7.9275653923541247</v>
      </c>
      <c r="F96" s="569">
        <f t="shared" si="2"/>
        <v>8.3883686545096108</v>
      </c>
      <c r="G96" s="570">
        <f t="shared" si="2"/>
        <v>8.3551040154813752</v>
      </c>
    </row>
    <row r="97" spans="1:7">
      <c r="A97" s="416"/>
      <c r="B97" s="325"/>
      <c r="C97" s="415"/>
      <c r="D97" s="415"/>
      <c r="E97" s="415"/>
      <c r="F97" s="415"/>
      <c r="G97" s="415"/>
    </row>
    <row r="98" spans="1:7" s="331" customFormat="1">
      <c r="A98" s="322" t="s">
        <v>247</v>
      </c>
      <c r="B98" s="420"/>
      <c r="C98" s="421"/>
      <c r="D98" s="421"/>
      <c r="E98" s="421"/>
      <c r="F98" s="421"/>
      <c r="G98" s="421"/>
    </row>
    <row r="99" spans="1:7" s="331" customFormat="1">
      <c r="A99" s="422" t="s">
        <v>248</v>
      </c>
      <c r="B99" s="420"/>
      <c r="C99" s="423"/>
      <c r="D99" s="423"/>
      <c r="E99" s="423"/>
      <c r="F99" s="423"/>
      <c r="G99" s="423"/>
    </row>
    <row r="100" spans="1:7" s="331" customFormat="1">
      <c r="A100" s="424"/>
      <c r="B100" s="420"/>
      <c r="C100" s="421"/>
      <c r="D100" s="421"/>
      <c r="E100" s="421"/>
      <c r="F100" s="421"/>
      <c r="G100" s="421"/>
    </row>
  </sheetData>
  <mergeCells count="4">
    <mergeCell ref="A1:G1"/>
    <mergeCell ref="C5:G5"/>
    <mergeCell ref="A7:B7"/>
    <mergeCell ref="A80:B8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0"/>
  <sheetViews>
    <sheetView topLeftCell="A55" zoomScaleNormal="100" workbookViewId="0">
      <selection activeCell="C83" sqref="C83"/>
    </sheetView>
  </sheetViews>
  <sheetFormatPr defaultColWidth="8.81640625" defaultRowHeight="13"/>
  <cols>
    <col min="1" max="1" width="24" style="322" customWidth="1"/>
    <col min="2" max="2" width="49.54296875" style="322" customWidth="1"/>
    <col min="3" max="7" width="12.54296875" style="322" customWidth="1"/>
    <col min="8" max="8" width="8.81640625" style="320" customWidth="1"/>
    <col min="9" max="16384" width="8.81640625" style="320"/>
  </cols>
  <sheetData>
    <row r="1" spans="1:7">
      <c r="A1" s="1386" t="s">
        <v>173</v>
      </c>
      <c r="B1" s="1386"/>
      <c r="C1" s="1386"/>
      <c r="D1" s="1386"/>
      <c r="E1" s="1386"/>
      <c r="F1" s="1386"/>
      <c r="G1" s="1386"/>
    </row>
    <row r="2" spans="1:7">
      <c r="A2" s="321"/>
      <c r="B2" s="321"/>
      <c r="G2" s="323"/>
    </row>
    <row r="3" spans="1:7">
      <c r="A3" s="324" t="str">
        <f>'T1 NSA'!A3</f>
        <v>Ireland - TCZ</v>
      </c>
      <c r="B3" s="325"/>
      <c r="C3" s="320"/>
      <c r="D3" s="320"/>
      <c r="E3" s="326"/>
      <c r="F3" s="320"/>
      <c r="G3" s="320"/>
    </row>
    <row r="4" spans="1:7">
      <c r="A4" s="327" t="str">
        <f>'T1 NSA'!A4</f>
        <v>Currency: Euro</v>
      </c>
      <c r="B4" s="325"/>
      <c r="C4" s="320"/>
      <c r="D4" s="320"/>
      <c r="E4" s="326"/>
      <c r="F4" s="320"/>
      <c r="G4" s="320"/>
    </row>
    <row r="5" spans="1:7">
      <c r="A5" s="328" t="str">
        <f>'T1 NSA'!A5</f>
        <v>NSA</v>
      </c>
      <c r="B5" s="325"/>
      <c r="C5" s="1387" t="s">
        <v>174</v>
      </c>
      <c r="D5" s="1388"/>
      <c r="E5" s="1388"/>
      <c r="F5" s="1388"/>
      <c r="G5" s="1389"/>
    </row>
    <row r="6" spans="1:7">
      <c r="A6" s="325"/>
      <c r="B6" s="325"/>
    </row>
    <row r="7" spans="1:7" ht="12.75" customHeight="1">
      <c r="A7" s="1390" t="s">
        <v>175</v>
      </c>
      <c r="B7" s="1391"/>
      <c r="C7" s="260">
        <v>2020</v>
      </c>
      <c r="D7" s="261">
        <v>2021</v>
      </c>
      <c r="E7" s="261">
        <v>2022</v>
      </c>
      <c r="F7" s="261">
        <v>2023</v>
      </c>
      <c r="G7" s="262">
        <v>2024</v>
      </c>
    </row>
    <row r="8" spans="1:7">
      <c r="A8" s="325"/>
      <c r="B8" s="325"/>
      <c r="C8" s="325"/>
      <c r="D8" s="325"/>
      <c r="E8" s="325"/>
      <c r="F8" s="325"/>
      <c r="G8" s="325"/>
    </row>
    <row r="9" spans="1:7" s="331" customFormat="1">
      <c r="A9" s="329" t="s">
        <v>176</v>
      </c>
      <c r="B9" s="329"/>
      <c r="C9" s="330"/>
      <c r="D9" s="330"/>
      <c r="E9" s="330"/>
      <c r="F9" s="330"/>
      <c r="G9" s="330"/>
    </row>
    <row r="10" spans="1:7" ht="3" customHeight="1">
      <c r="A10" s="325"/>
      <c r="B10" s="325"/>
      <c r="C10" s="325"/>
      <c r="D10" s="325"/>
      <c r="E10" s="325"/>
      <c r="F10" s="325"/>
      <c r="G10" s="325"/>
    </row>
    <row r="11" spans="1:7">
      <c r="A11" s="263" t="s">
        <v>177</v>
      </c>
      <c r="B11" s="264"/>
      <c r="C11" s="265"/>
      <c r="D11" s="266"/>
      <c r="E11" s="266"/>
      <c r="F11" s="266"/>
      <c r="G11" s="267"/>
    </row>
    <row r="12" spans="1:7">
      <c r="A12" s="332" t="s">
        <v>178</v>
      </c>
      <c r="B12" s="333"/>
      <c r="C12" s="334">
        <f>+'T1 NSA'!K61</f>
        <v>1108</v>
      </c>
      <c r="D12" s="335">
        <f>+'T1 NSA'!L61</f>
        <v>1130</v>
      </c>
      <c r="E12" s="335">
        <f>+'T1 NSA'!M61</f>
        <v>1154</v>
      </c>
      <c r="F12" s="335">
        <f>+'T1 NSA'!N61</f>
        <v>1184</v>
      </c>
      <c r="G12" s="336">
        <f>+'T1 NSA'!O61</f>
        <v>1236</v>
      </c>
    </row>
    <row r="13" spans="1:7" ht="3" customHeight="1">
      <c r="A13" s="325"/>
      <c r="B13" s="325"/>
      <c r="C13" s="325"/>
      <c r="D13" s="325"/>
      <c r="E13" s="325"/>
      <c r="F13" s="325"/>
      <c r="G13" s="325"/>
    </row>
    <row r="14" spans="1:7">
      <c r="A14" s="263" t="s">
        <v>179</v>
      </c>
      <c r="B14" s="264"/>
      <c r="C14" s="265"/>
      <c r="D14" s="266"/>
      <c r="E14" s="266"/>
      <c r="F14" s="266"/>
      <c r="G14" s="267"/>
    </row>
    <row r="15" spans="1:7">
      <c r="A15" s="337" t="s">
        <v>180</v>
      </c>
      <c r="B15" s="338"/>
      <c r="C15" s="425"/>
      <c r="D15" s="276"/>
      <c r="E15" s="276"/>
      <c r="F15" s="276"/>
      <c r="G15" s="433"/>
    </row>
    <row r="16" spans="1:7">
      <c r="A16" s="342" t="s">
        <v>181</v>
      </c>
      <c r="B16" s="343"/>
      <c r="C16" s="572"/>
      <c r="D16" s="276"/>
      <c r="E16" s="276"/>
      <c r="F16" s="276"/>
      <c r="G16" s="433"/>
    </row>
    <row r="17" spans="1:7">
      <c r="A17" s="345" t="s">
        <v>182</v>
      </c>
      <c r="B17" s="346"/>
      <c r="C17" s="437"/>
      <c r="D17" s="438"/>
      <c r="E17" s="438"/>
      <c r="F17" s="438"/>
      <c r="G17" s="439"/>
    </row>
    <row r="18" spans="1:7">
      <c r="A18" s="349" t="s">
        <v>183</v>
      </c>
      <c r="B18" s="350"/>
      <c r="C18" s="281"/>
      <c r="D18" s="282"/>
      <c r="E18" s="282"/>
      <c r="F18" s="440"/>
      <c r="G18" s="280"/>
    </row>
    <row r="19" spans="1:7">
      <c r="A19" s="332" t="s">
        <v>184</v>
      </c>
      <c r="B19" s="333"/>
      <c r="C19" s="434"/>
      <c r="D19" s="441"/>
      <c r="E19" s="441"/>
      <c r="F19" s="442"/>
      <c r="G19" s="443"/>
    </row>
    <row r="20" spans="1:7" ht="3" customHeight="1">
      <c r="A20" s="325"/>
      <c r="B20" s="325"/>
      <c r="C20" s="325"/>
      <c r="D20" s="325"/>
      <c r="E20" s="325"/>
      <c r="F20" s="325"/>
      <c r="G20" s="325"/>
    </row>
    <row r="21" spans="1:7">
      <c r="A21" s="263" t="s">
        <v>185</v>
      </c>
      <c r="B21" s="264"/>
      <c r="C21" s="265"/>
      <c r="D21" s="266"/>
      <c r="E21" s="266"/>
      <c r="F21" s="266"/>
      <c r="G21" s="267"/>
    </row>
    <row r="22" spans="1:7">
      <c r="A22" s="357" t="s">
        <v>186</v>
      </c>
      <c r="B22" s="358"/>
      <c r="C22" s="444"/>
      <c r="D22" s="445"/>
      <c r="E22" s="445"/>
      <c r="F22" s="446"/>
      <c r="G22" s="447"/>
    </row>
    <row r="23" spans="1:7">
      <c r="A23" s="363" t="s">
        <v>187</v>
      </c>
      <c r="B23" s="364"/>
      <c r="C23" s="339"/>
      <c r="D23" s="365"/>
      <c r="E23" s="365"/>
      <c r="F23" s="366"/>
      <c r="G23" s="367"/>
    </row>
    <row r="24" spans="1:7">
      <c r="A24" s="363" t="s">
        <v>188</v>
      </c>
      <c r="B24" s="364"/>
      <c r="C24" s="425"/>
      <c r="D24" s="426"/>
      <c r="E24" s="426"/>
      <c r="F24" s="427"/>
      <c r="G24" s="428"/>
    </row>
    <row r="25" spans="1:7">
      <c r="A25" s="363" t="s">
        <v>189</v>
      </c>
      <c r="B25" s="364"/>
      <c r="C25" s="425"/>
      <c r="D25" s="426"/>
      <c r="E25" s="426"/>
      <c r="F25" s="427"/>
      <c r="G25" s="428"/>
    </row>
    <row r="26" spans="1:7">
      <c r="A26" s="363" t="s">
        <v>190</v>
      </c>
      <c r="B26" s="364"/>
      <c r="C26" s="425"/>
      <c r="D26" s="426"/>
      <c r="E26" s="426"/>
      <c r="F26" s="427"/>
      <c r="G26" s="428"/>
    </row>
    <row r="27" spans="1:7">
      <c r="A27" s="363" t="s">
        <v>191</v>
      </c>
      <c r="B27" s="364"/>
      <c r="C27" s="425"/>
      <c r="D27" s="426"/>
      <c r="E27" s="426"/>
      <c r="F27" s="427"/>
      <c r="G27" s="428"/>
    </row>
    <row r="28" spans="1:7">
      <c r="A28" s="368" t="s">
        <v>192</v>
      </c>
      <c r="B28" s="369"/>
      <c r="C28" s="334"/>
      <c r="D28" s="335"/>
      <c r="E28" s="335"/>
      <c r="F28" s="355"/>
      <c r="G28" s="356"/>
    </row>
    <row r="30" spans="1:7" s="331" customFormat="1">
      <c r="A30" s="329" t="s">
        <v>193</v>
      </c>
      <c r="B30" s="329"/>
      <c r="C30" s="330"/>
      <c r="D30" s="330"/>
      <c r="E30" s="330"/>
      <c r="F30" s="330"/>
      <c r="G30" s="330"/>
    </row>
    <row r="31" spans="1:7" ht="3" customHeight="1">
      <c r="A31" s="325"/>
      <c r="B31" s="325"/>
      <c r="C31" s="325"/>
      <c r="D31" s="325"/>
      <c r="E31" s="325"/>
      <c r="F31" s="325"/>
      <c r="G31" s="325"/>
    </row>
    <row r="32" spans="1:7">
      <c r="A32" s="263" t="s">
        <v>194</v>
      </c>
      <c r="B32" s="264"/>
      <c r="C32" s="265"/>
      <c r="D32" s="266"/>
      <c r="E32" s="266"/>
      <c r="F32" s="266"/>
      <c r="G32" s="267"/>
    </row>
    <row r="33" spans="1:7">
      <c r="A33" s="345" t="s">
        <v>195</v>
      </c>
      <c r="B33" s="346"/>
      <c r="C33" s="425"/>
      <c r="D33" s="276"/>
      <c r="E33" s="276"/>
      <c r="F33" s="276"/>
      <c r="G33" s="433"/>
    </row>
    <row r="34" spans="1:7">
      <c r="A34" s="370" t="s">
        <v>196</v>
      </c>
      <c r="B34" s="371"/>
      <c r="C34" s="268"/>
      <c r="D34" s="268"/>
      <c r="E34" s="268"/>
      <c r="F34" s="268"/>
      <c r="G34" s="269"/>
    </row>
    <row r="35" spans="1:7">
      <c r="A35" s="370" t="s">
        <v>197</v>
      </c>
      <c r="B35" s="371"/>
      <c r="C35" s="268"/>
      <c r="D35" s="268"/>
      <c r="E35" s="268"/>
      <c r="F35" s="268"/>
      <c r="G35" s="269"/>
    </row>
    <row r="36" spans="1:7">
      <c r="A36" s="370" t="s">
        <v>198</v>
      </c>
      <c r="B36" s="371"/>
      <c r="C36" s="268"/>
      <c r="D36" s="268"/>
      <c r="E36" s="268"/>
      <c r="F36" s="268"/>
      <c r="G36" s="269"/>
    </row>
    <row r="37" spans="1:7">
      <c r="A37" s="370" t="s">
        <v>199</v>
      </c>
      <c r="B37" s="371"/>
      <c r="C37" s="268"/>
      <c r="D37" s="268"/>
      <c r="E37" s="268"/>
      <c r="F37" s="268"/>
      <c r="G37" s="269"/>
    </row>
    <row r="38" spans="1:7">
      <c r="A38" s="345" t="s">
        <v>200</v>
      </c>
      <c r="B38" s="346"/>
      <c r="C38" s="339">
        <f>'T1 NSA'!K68</f>
        <v>189.6</v>
      </c>
      <c r="D38" s="374">
        <f>'T1 NSA'!L68</f>
        <v>195.6</v>
      </c>
      <c r="E38" s="374">
        <f>'T1 NSA'!M68</f>
        <v>198.8</v>
      </c>
      <c r="F38" s="374">
        <f>'T1 NSA'!N68</f>
        <v>202.9</v>
      </c>
      <c r="G38" s="375">
        <f>'T1 NSA'!O68</f>
        <v>206.7</v>
      </c>
    </row>
    <row r="39" spans="1:7">
      <c r="A39" s="370" t="s">
        <v>201</v>
      </c>
      <c r="B39" s="371"/>
      <c r="C39" s="339"/>
      <c r="D39" s="365"/>
      <c r="E39" s="365"/>
      <c r="F39" s="365"/>
      <c r="G39" s="375"/>
    </row>
    <row r="40" spans="1:7">
      <c r="A40" s="376" t="s">
        <v>202</v>
      </c>
      <c r="B40" s="377"/>
      <c r="C40" s="378"/>
      <c r="D40" s="378"/>
      <c r="E40" s="378"/>
      <c r="F40" s="379"/>
      <c r="G40" s="380"/>
    </row>
    <row r="41" spans="1:7">
      <c r="A41" s="332" t="s">
        <v>203</v>
      </c>
      <c r="B41" s="333"/>
      <c r="C41" s="334"/>
      <c r="D41" s="335"/>
      <c r="E41" s="335"/>
      <c r="F41" s="355"/>
      <c r="G41" s="356"/>
    </row>
    <row r="42" spans="1:7" ht="3" customHeight="1">
      <c r="A42" s="325"/>
      <c r="B42" s="325"/>
      <c r="C42" s="325"/>
      <c r="D42" s="325"/>
      <c r="E42" s="325"/>
      <c r="F42" s="325"/>
      <c r="G42" s="325"/>
    </row>
    <row r="43" spans="1:7">
      <c r="A43" s="263" t="s">
        <v>204</v>
      </c>
      <c r="B43" s="264"/>
      <c r="C43" s="265"/>
      <c r="D43" s="266"/>
      <c r="E43" s="266"/>
      <c r="F43" s="266"/>
      <c r="G43" s="267"/>
    </row>
    <row r="44" spans="1:7">
      <c r="A44" s="381" t="s">
        <v>205</v>
      </c>
      <c r="B44" s="382"/>
      <c r="C44" s="360"/>
      <c r="D44" s="360"/>
      <c r="E44" s="360"/>
      <c r="F44" s="383"/>
      <c r="G44" s="384"/>
    </row>
    <row r="45" spans="1:7">
      <c r="A45" s="385" t="s">
        <v>206</v>
      </c>
      <c r="B45" s="386"/>
      <c r="C45" s="387"/>
      <c r="D45" s="387"/>
      <c r="E45" s="387"/>
      <c r="F45" s="388"/>
      <c r="G45" s="389"/>
    </row>
    <row r="46" spans="1:7">
      <c r="A46" s="368" t="s">
        <v>207</v>
      </c>
      <c r="B46" s="369"/>
      <c r="C46" s="334"/>
      <c r="D46" s="335"/>
      <c r="E46" s="335"/>
      <c r="F46" s="355"/>
      <c r="G46" s="356"/>
    </row>
    <row r="48" spans="1:7" s="331" customFormat="1">
      <c r="A48" s="329" t="s">
        <v>208</v>
      </c>
      <c r="B48" s="329"/>
      <c r="C48" s="330"/>
      <c r="D48" s="330"/>
      <c r="E48" s="330"/>
      <c r="F48" s="330"/>
      <c r="G48" s="330"/>
    </row>
    <row r="49" spans="1:7" ht="3" customHeight="1">
      <c r="A49" s="325"/>
      <c r="B49" s="325"/>
      <c r="C49" s="325"/>
      <c r="D49" s="325"/>
      <c r="E49" s="325"/>
      <c r="F49" s="325"/>
      <c r="G49" s="325"/>
    </row>
    <row r="50" spans="1:7">
      <c r="A50" s="263" t="s">
        <v>209</v>
      </c>
      <c r="B50" s="264"/>
      <c r="C50" s="265"/>
      <c r="D50" s="266"/>
      <c r="E50" s="266"/>
      <c r="F50" s="266"/>
      <c r="G50" s="267"/>
    </row>
    <row r="51" spans="1:7">
      <c r="A51" s="370" t="s">
        <v>210</v>
      </c>
      <c r="B51" s="371"/>
      <c r="C51" s="425"/>
      <c r="D51" s="426"/>
      <c r="E51" s="426"/>
      <c r="F51" s="268"/>
      <c r="G51" s="279"/>
    </row>
    <row r="52" spans="1:7">
      <c r="A52" s="370" t="s">
        <v>211</v>
      </c>
      <c r="B52" s="371"/>
      <c r="C52" s="425"/>
      <c r="D52" s="426"/>
      <c r="E52" s="426"/>
      <c r="F52" s="268"/>
      <c r="G52" s="279"/>
    </row>
    <row r="53" spans="1:7">
      <c r="A53" s="345" t="s">
        <v>212</v>
      </c>
      <c r="B53" s="346"/>
      <c r="C53" s="425"/>
      <c r="D53" s="426"/>
      <c r="E53" s="426"/>
      <c r="F53" s="277"/>
      <c r="G53" s="278"/>
    </row>
    <row r="54" spans="1:7" s="394" customFormat="1">
      <c r="A54" s="368" t="s">
        <v>213</v>
      </c>
      <c r="B54" s="369"/>
      <c r="C54" s="434"/>
      <c r="D54" s="435"/>
      <c r="E54" s="435"/>
      <c r="F54" s="435"/>
      <c r="G54" s="436"/>
    </row>
    <row r="55" spans="1:7">
      <c r="A55" s="325"/>
      <c r="B55" s="325"/>
      <c r="C55" s="325"/>
      <c r="D55" s="325"/>
      <c r="E55" s="325"/>
      <c r="F55" s="325"/>
      <c r="G55" s="325"/>
    </row>
    <row r="56" spans="1:7" s="331" customFormat="1">
      <c r="A56" s="329" t="s">
        <v>214</v>
      </c>
      <c r="B56" s="329"/>
      <c r="C56" s="395"/>
      <c r="D56" s="395"/>
      <c r="E56" s="395"/>
      <c r="F56" s="330"/>
      <c r="G56" s="330"/>
    </row>
    <row r="57" spans="1:7" ht="3" customHeight="1">
      <c r="A57" s="325"/>
      <c r="B57" s="325"/>
      <c r="C57" s="325"/>
      <c r="D57" s="325"/>
      <c r="E57" s="325"/>
      <c r="F57" s="325"/>
      <c r="G57" s="325"/>
    </row>
    <row r="58" spans="1:7">
      <c r="A58" s="263" t="s">
        <v>215</v>
      </c>
      <c r="B58" s="264"/>
      <c r="C58" s="265"/>
      <c r="D58" s="266"/>
      <c r="E58" s="266"/>
      <c r="F58" s="266"/>
      <c r="G58" s="267"/>
    </row>
    <row r="59" spans="1:7" s="398" customFormat="1">
      <c r="A59" s="368" t="s">
        <v>216</v>
      </c>
      <c r="B59" s="369"/>
      <c r="C59" s="334"/>
      <c r="D59" s="335"/>
      <c r="E59" s="335"/>
      <c r="F59" s="396"/>
      <c r="G59" s="397"/>
    </row>
    <row r="60" spans="1:7" ht="3" customHeight="1">
      <c r="A60" s="325"/>
      <c r="B60" s="325"/>
      <c r="C60" s="325"/>
      <c r="D60" s="325"/>
      <c r="E60" s="325"/>
      <c r="F60" s="325"/>
      <c r="G60" s="325"/>
    </row>
    <row r="61" spans="1:7">
      <c r="A61" s="263" t="s">
        <v>217</v>
      </c>
      <c r="B61" s="264"/>
      <c r="C61" s="265"/>
      <c r="D61" s="266"/>
      <c r="E61" s="266"/>
      <c r="F61" s="266"/>
      <c r="G61" s="267"/>
    </row>
    <row r="62" spans="1:7">
      <c r="A62" s="337" t="s">
        <v>218</v>
      </c>
      <c r="B62" s="338"/>
      <c r="C62" s="399"/>
      <c r="D62" s="355"/>
      <c r="E62" s="355"/>
      <c r="F62" s="400"/>
      <c r="G62" s="401"/>
    </row>
    <row r="63" spans="1:7">
      <c r="A63" s="402" t="s">
        <v>219</v>
      </c>
      <c r="B63" s="403"/>
      <c r="C63" s="399"/>
      <c r="D63" s="355"/>
      <c r="E63" s="355"/>
      <c r="F63" s="404"/>
      <c r="G63" s="405"/>
    </row>
    <row r="64" spans="1:7" ht="3" customHeight="1">
      <c r="A64" s="325"/>
      <c r="B64" s="325"/>
      <c r="C64" s="325"/>
      <c r="D64" s="325"/>
      <c r="E64" s="325"/>
      <c r="F64" s="325"/>
      <c r="G64" s="325"/>
    </row>
    <row r="65" spans="1:15">
      <c r="A65" s="263" t="s">
        <v>220</v>
      </c>
      <c r="B65" s="264"/>
      <c r="C65" s="265"/>
      <c r="D65" s="266"/>
      <c r="E65" s="266"/>
      <c r="F65" s="266"/>
      <c r="G65" s="267"/>
    </row>
    <row r="66" spans="1:15">
      <c r="A66" s="402" t="s">
        <v>221</v>
      </c>
      <c r="B66" s="403"/>
      <c r="C66" s="582">
        <v>0</v>
      </c>
      <c r="D66" s="583">
        <v>0</v>
      </c>
      <c r="E66" s="583">
        <v>0</v>
      </c>
      <c r="F66" s="583">
        <v>0</v>
      </c>
      <c r="G66" s="592">
        <v>0</v>
      </c>
    </row>
    <row r="67" spans="1:15" ht="3" customHeight="1">
      <c r="A67" s="325"/>
      <c r="B67" s="325"/>
      <c r="C67" s="325"/>
      <c r="D67" s="325"/>
      <c r="E67" s="325"/>
      <c r="F67" s="325"/>
      <c r="G67" s="325"/>
    </row>
    <row r="68" spans="1:15">
      <c r="A68" s="263" t="s">
        <v>222</v>
      </c>
      <c r="B68" s="264"/>
      <c r="C68" s="265"/>
      <c r="D68" s="266"/>
      <c r="E68" s="266"/>
      <c r="F68" s="266"/>
      <c r="G68" s="267"/>
    </row>
    <row r="69" spans="1:15">
      <c r="A69" s="406" t="s">
        <v>223</v>
      </c>
      <c r="B69" s="407"/>
      <c r="C69" s="359"/>
      <c r="D69" s="360"/>
      <c r="E69" s="360"/>
      <c r="F69" s="361"/>
      <c r="G69" s="408"/>
    </row>
    <row r="70" spans="1:15">
      <c r="A70" s="370" t="s">
        <v>224</v>
      </c>
      <c r="B70" s="371"/>
      <c r="C70" s="339"/>
      <c r="D70" s="365"/>
      <c r="E70" s="365"/>
      <c r="F70" s="366"/>
      <c r="G70" s="409"/>
    </row>
    <row r="71" spans="1:15">
      <c r="A71" s="370" t="s">
        <v>225</v>
      </c>
      <c r="B71" s="371"/>
      <c r="C71" s="339"/>
      <c r="D71" s="365"/>
      <c r="E71" s="365"/>
      <c r="F71" s="366"/>
      <c r="G71" s="409"/>
    </row>
    <row r="72" spans="1:15">
      <c r="A72" s="370" t="s">
        <v>226</v>
      </c>
      <c r="B72" s="371"/>
      <c r="C72" s="339"/>
      <c r="D72" s="365"/>
      <c r="E72" s="365"/>
      <c r="F72" s="366"/>
      <c r="G72" s="409"/>
    </row>
    <row r="73" spans="1:15">
      <c r="A73" s="410" t="s">
        <v>227</v>
      </c>
      <c r="B73" s="411"/>
      <c r="C73" s="334"/>
      <c r="D73" s="335"/>
      <c r="E73" s="335"/>
      <c r="F73" s="396"/>
      <c r="G73" s="412"/>
    </row>
    <row r="74" spans="1:15" ht="4" customHeight="1">
      <c r="A74" s="325"/>
      <c r="B74" s="325"/>
      <c r="C74" s="325"/>
      <c r="D74" s="325"/>
      <c r="E74" s="325"/>
      <c r="F74" s="325"/>
      <c r="G74" s="325"/>
    </row>
    <row r="75" spans="1:15">
      <c r="A75" s="263" t="s">
        <v>228</v>
      </c>
      <c r="B75" s="264"/>
      <c r="C75" s="265"/>
      <c r="D75" s="266"/>
      <c r="E75" s="266"/>
      <c r="F75" s="266"/>
      <c r="G75" s="267"/>
    </row>
    <row r="76" spans="1:15" s="398" customFormat="1">
      <c r="A76" s="410" t="s">
        <v>229</v>
      </c>
      <c r="B76" s="411"/>
      <c r="C76" s="334"/>
      <c r="D76" s="335"/>
      <c r="E76" s="335"/>
      <c r="F76" s="396"/>
      <c r="G76" s="412"/>
      <c r="I76" s="320"/>
      <c r="J76" s="320"/>
      <c r="K76" s="320"/>
      <c r="L76" s="320"/>
      <c r="M76" s="320"/>
      <c r="N76" s="320"/>
      <c r="O76" s="320"/>
    </row>
    <row r="77" spans="1:15" ht="10" customHeight="1">
      <c r="A77" s="413"/>
      <c r="B77" s="413"/>
      <c r="C77" s="414"/>
      <c r="D77" s="414"/>
      <c r="E77" s="414"/>
      <c r="F77" s="415"/>
      <c r="G77" s="415"/>
    </row>
    <row r="78" spans="1:15">
      <c r="A78" s="270" t="s">
        <v>230</v>
      </c>
      <c r="B78" s="271"/>
      <c r="C78" s="272"/>
      <c r="D78" s="273"/>
      <c r="E78" s="273"/>
      <c r="F78" s="274"/>
      <c r="G78" s="275"/>
    </row>
    <row r="79" spans="1:15" ht="26.15" customHeight="1">
      <c r="A79" s="416"/>
      <c r="B79" s="325"/>
      <c r="C79" s="417"/>
      <c r="D79" s="417"/>
      <c r="E79" s="417"/>
      <c r="F79" s="417"/>
      <c r="G79" s="417"/>
    </row>
    <row r="80" spans="1:15" ht="12.75" customHeight="1">
      <c r="A80" s="1390" t="s">
        <v>231</v>
      </c>
      <c r="B80" s="1391"/>
      <c r="C80" s="260">
        <v>2020</v>
      </c>
      <c r="D80" s="261">
        <v>2021</v>
      </c>
      <c r="E80" s="261">
        <v>2022</v>
      </c>
      <c r="F80" s="261">
        <v>2023</v>
      </c>
      <c r="G80" s="262">
        <v>2024</v>
      </c>
    </row>
    <row r="81" spans="1:7">
      <c r="A81" s="357" t="s">
        <v>232</v>
      </c>
      <c r="B81" s="358"/>
      <c r="C81" s="573">
        <f>+C12</f>
        <v>1108</v>
      </c>
      <c r="D81" s="574">
        <f t="shared" ref="D81:G81" si="0">+D12</f>
        <v>1130</v>
      </c>
      <c r="E81" s="574">
        <f t="shared" si="0"/>
        <v>1154</v>
      </c>
      <c r="F81" s="574">
        <f t="shared" si="0"/>
        <v>1184</v>
      </c>
      <c r="G81" s="575">
        <f t="shared" si="0"/>
        <v>1236</v>
      </c>
    </row>
    <row r="82" spans="1:7">
      <c r="A82" s="345" t="s">
        <v>233</v>
      </c>
      <c r="B82" s="346"/>
      <c r="C82" s="576">
        <f>'T3 NSA'!E17</f>
        <v>-33.493602080878851</v>
      </c>
      <c r="D82" s="577">
        <f>'T3 NSA'!F17</f>
        <v>0</v>
      </c>
      <c r="E82" s="577">
        <f>'T3 NSA'!G17</f>
        <v>0</v>
      </c>
      <c r="F82" s="577">
        <f>'T3 NSA'!H17</f>
        <v>0</v>
      </c>
      <c r="G82" s="578">
        <f>'T3 NSA'!I17</f>
        <v>0</v>
      </c>
    </row>
    <row r="83" spans="1:7">
      <c r="A83" s="345" t="s">
        <v>234</v>
      </c>
      <c r="B83" s="346"/>
      <c r="C83" s="576">
        <f>'T3 NSA'!E28</f>
        <v>0</v>
      </c>
      <c r="D83" s="577">
        <f>'T3 NSA'!F28</f>
        <v>0</v>
      </c>
      <c r="E83" s="577">
        <f>'T3 NSA'!G28</f>
        <v>0</v>
      </c>
      <c r="F83" s="577">
        <f>'T3 NSA'!H28</f>
        <v>0</v>
      </c>
      <c r="G83" s="578">
        <f>'T3 NSA'!I28</f>
        <v>0</v>
      </c>
    </row>
    <row r="84" spans="1:7">
      <c r="A84" s="370" t="s">
        <v>235</v>
      </c>
      <c r="B84" s="371"/>
      <c r="C84" s="576">
        <f>'T3 NSA'!E35+'T3 NSA'!E42+'T3 NSA'!E49+'T3 NSA'!E56+'T3 NSA'!E63+'T3 NSA'!E70+'T3 NSA'!E75</f>
        <v>0</v>
      </c>
      <c r="D84" s="577">
        <f>'T3 NSA'!F35+'T3 NSA'!F42+'T3 NSA'!F49+'T3 NSA'!F56+'T3 NSA'!F63+'T3 NSA'!F70+'T3 NSA'!F75</f>
        <v>0</v>
      </c>
      <c r="E84" s="577">
        <f>'T3 NSA'!G35+'T3 NSA'!G42+'T3 NSA'!G49+'T3 NSA'!G56+'T3 NSA'!G63+'T3 NSA'!G70+'T3 NSA'!G75</f>
        <v>0</v>
      </c>
      <c r="F84" s="577">
        <f>'T3 NSA'!H35+'T3 NSA'!H42+'T3 NSA'!H49+'T3 NSA'!H56+'T3 NSA'!H63+'T3 NSA'!H70+'T3 NSA'!H75</f>
        <v>0</v>
      </c>
      <c r="G84" s="578">
        <f>'T3 NSA'!I35+'T3 NSA'!I42+'T3 NSA'!I49+'T3 NSA'!I56+'T3 NSA'!I63+'T3 NSA'!I70+'T3 NSA'!I75</f>
        <v>0</v>
      </c>
    </row>
    <row r="85" spans="1:7">
      <c r="A85" s="370" t="s">
        <v>236</v>
      </c>
      <c r="B85" s="371"/>
      <c r="C85" s="576">
        <f>'T3 NSA'!E86</f>
        <v>0</v>
      </c>
      <c r="D85" s="577">
        <f>'T3 NSA'!F86</f>
        <v>0</v>
      </c>
      <c r="E85" s="577">
        <f>'T3 NSA'!G86</f>
        <v>0</v>
      </c>
      <c r="F85" s="577">
        <f>'T3 NSA'!H86</f>
        <v>0</v>
      </c>
      <c r="G85" s="578">
        <f>'T3 NSA'!I86</f>
        <v>0</v>
      </c>
    </row>
    <row r="86" spans="1:7">
      <c r="A86" s="370" t="s">
        <v>237</v>
      </c>
      <c r="B86" s="371"/>
      <c r="C86" s="576">
        <f>'T3 NSA'!E97</f>
        <v>0</v>
      </c>
      <c r="D86" s="577">
        <f>'T3 NSA'!F97</f>
        <v>0</v>
      </c>
      <c r="E86" s="577">
        <f>'T3 NSA'!G97</f>
        <v>0</v>
      </c>
      <c r="F86" s="577">
        <f>'T3 NSA'!H97</f>
        <v>0</v>
      </c>
      <c r="G86" s="578">
        <f>'T3 NSA'!I97</f>
        <v>0</v>
      </c>
    </row>
    <row r="87" spans="1:7">
      <c r="A87" s="370" t="s">
        <v>238</v>
      </c>
      <c r="B87" s="371"/>
      <c r="C87" s="576">
        <f>'T3 NSA'!E114</f>
        <v>-116.47037698480686</v>
      </c>
      <c r="D87" s="577">
        <f>'T3 NSA'!F114</f>
        <v>0</v>
      </c>
      <c r="E87" s="577">
        <f>'T3 NSA'!G114</f>
        <v>0</v>
      </c>
      <c r="F87" s="577">
        <f>'T3 NSA'!H114</f>
        <v>0</v>
      </c>
      <c r="G87" s="578">
        <f>'T3 NSA'!I114</f>
        <v>0</v>
      </c>
    </row>
    <row r="88" spans="1:7">
      <c r="A88" s="345" t="s">
        <v>239</v>
      </c>
      <c r="B88" s="346"/>
      <c r="C88" s="576">
        <f>'T3 NSA'!E125+'T3 NSA'!E136+'T3 NSA'!E147+'T3 NSA'!E158</f>
        <v>0</v>
      </c>
      <c r="D88" s="577">
        <f>'T3 NSA'!F125+'T3 NSA'!F136+'T3 NSA'!F147+'T3 NSA'!F158</f>
        <v>0</v>
      </c>
      <c r="E88" s="577">
        <f>'T3 NSA'!G125+'T3 NSA'!G136+'T3 NSA'!G147+'T3 NSA'!G158</f>
        <v>0</v>
      </c>
      <c r="F88" s="577">
        <f>'T3 NSA'!H125+'T3 NSA'!H136+'T3 NSA'!H147+'T3 NSA'!H158</f>
        <v>0</v>
      </c>
      <c r="G88" s="578">
        <f>'T3 NSA'!I125+'T3 NSA'!I136+'T3 NSA'!I147+'T3 NSA'!I158</f>
        <v>0</v>
      </c>
    </row>
    <row r="89" spans="1:7">
      <c r="A89" s="345" t="s">
        <v>240</v>
      </c>
      <c r="B89" s="346"/>
      <c r="C89" s="576">
        <f>'T3 NSA'!E172</f>
        <v>0</v>
      </c>
      <c r="D89" s="577">
        <f>'T3 NSA'!F172</f>
        <v>0</v>
      </c>
      <c r="E89" s="577">
        <f>'T3 NSA'!G172</f>
        <v>0</v>
      </c>
      <c r="F89" s="577">
        <f>'T3 NSA'!H172</f>
        <v>0</v>
      </c>
      <c r="G89" s="578">
        <f>'T3 NSA'!I172</f>
        <v>0</v>
      </c>
    </row>
    <row r="90" spans="1:7">
      <c r="A90" s="370" t="s">
        <v>241</v>
      </c>
      <c r="B90" s="371"/>
      <c r="C90" s="579">
        <f>'T3 NSA'!E165</f>
        <v>0</v>
      </c>
      <c r="D90" s="580">
        <f>'T3 NSA'!F165</f>
        <v>0</v>
      </c>
      <c r="E90" s="580">
        <f>'T3 NSA'!G165</f>
        <v>0</v>
      </c>
      <c r="F90" s="580">
        <f>'T3 NSA'!H165</f>
        <v>0</v>
      </c>
      <c r="G90" s="581">
        <f>'T3 NSA'!I165</f>
        <v>0</v>
      </c>
    </row>
    <row r="91" spans="1:7">
      <c r="A91" s="418" t="s">
        <v>242</v>
      </c>
      <c r="B91" s="419"/>
      <c r="C91" s="562">
        <f>SUM(C81:C90)</f>
        <v>958.03602093431425</v>
      </c>
      <c r="D91" s="563">
        <f>SUM(D81:D90)</f>
        <v>1130</v>
      </c>
      <c r="E91" s="563">
        <f>SUM(E81:E90)</f>
        <v>1154</v>
      </c>
      <c r="F91" s="563">
        <f>SUM(F81:F90)</f>
        <v>1184</v>
      </c>
      <c r="G91" s="564">
        <f>SUM(G81:G90)</f>
        <v>1236</v>
      </c>
    </row>
    <row r="92" spans="1:7">
      <c r="A92" s="368" t="s">
        <v>243</v>
      </c>
      <c r="B92" s="369"/>
      <c r="C92" s="334">
        <f>'T1 NSA'!K68</f>
        <v>189.6</v>
      </c>
      <c r="D92" s="335">
        <f>'T1 NSA'!L68</f>
        <v>195.6</v>
      </c>
      <c r="E92" s="335">
        <f>'T1 NSA'!M68</f>
        <v>198.8</v>
      </c>
      <c r="F92" s="335">
        <f>'T1 NSA'!N68</f>
        <v>202.9</v>
      </c>
      <c r="G92" s="336">
        <f>'T1 NSA'!O68</f>
        <v>206.7</v>
      </c>
    </row>
    <row r="93" spans="1:7">
      <c r="A93" s="368" t="s">
        <v>244</v>
      </c>
      <c r="B93" s="369"/>
      <c r="C93" s="565">
        <f>C91/C92</f>
        <v>5.0529325998645271</v>
      </c>
      <c r="D93" s="566">
        <f t="shared" ref="D93:G93" si="1">D91/D92</f>
        <v>5.7770961145194279</v>
      </c>
      <c r="E93" s="566">
        <f t="shared" si="1"/>
        <v>5.8048289738430583</v>
      </c>
      <c r="F93" s="566">
        <f t="shared" si="1"/>
        <v>5.8353868900936421</v>
      </c>
      <c r="G93" s="567">
        <f t="shared" si="1"/>
        <v>5.9796806966618288</v>
      </c>
    </row>
    <row r="94" spans="1:7">
      <c r="A94" s="368" t="s">
        <v>245</v>
      </c>
      <c r="B94" s="369"/>
      <c r="C94" s="587">
        <v>0</v>
      </c>
      <c r="D94" s="590"/>
      <c r="E94" s="590"/>
      <c r="F94" s="590"/>
      <c r="G94" s="591"/>
    </row>
    <row r="95" spans="1:7" ht="10" customHeight="1">
      <c r="A95" s="413"/>
      <c r="B95" s="413"/>
      <c r="C95" s="415"/>
      <c r="D95" s="415"/>
      <c r="E95" s="415"/>
      <c r="F95" s="415"/>
      <c r="G95" s="415"/>
    </row>
    <row r="96" spans="1:7">
      <c r="A96" s="431" t="s">
        <v>246</v>
      </c>
      <c r="B96" s="432"/>
      <c r="C96" s="568">
        <f>C93+C94</f>
        <v>5.0529325998645271</v>
      </c>
      <c r="D96" s="569">
        <f t="shared" ref="D96:G96" si="2">D93+D94</f>
        <v>5.7770961145194279</v>
      </c>
      <c r="E96" s="569">
        <f t="shared" si="2"/>
        <v>5.8048289738430583</v>
      </c>
      <c r="F96" s="569">
        <f t="shared" si="2"/>
        <v>5.8353868900936421</v>
      </c>
      <c r="G96" s="570">
        <f t="shared" si="2"/>
        <v>5.9796806966618288</v>
      </c>
    </row>
    <row r="97" spans="1:7">
      <c r="A97" s="416"/>
      <c r="B97" s="325"/>
      <c r="C97" s="415"/>
      <c r="D97" s="415"/>
      <c r="E97" s="415"/>
      <c r="F97" s="415"/>
      <c r="G97" s="415"/>
    </row>
    <row r="98" spans="1:7" s="331" customFormat="1">
      <c r="A98" s="322" t="s">
        <v>247</v>
      </c>
      <c r="B98" s="420"/>
      <c r="C98" s="421"/>
      <c r="D98" s="421"/>
      <c r="E98" s="421"/>
      <c r="F98" s="421"/>
      <c r="G98" s="421"/>
    </row>
    <row r="99" spans="1:7" s="331" customFormat="1">
      <c r="A99" s="422" t="s">
        <v>248</v>
      </c>
      <c r="B99" s="420"/>
      <c r="C99" s="423"/>
      <c r="D99" s="423"/>
      <c r="E99" s="423"/>
      <c r="F99" s="423"/>
      <c r="G99" s="423"/>
    </row>
    <row r="100" spans="1:7" s="331" customFormat="1">
      <c r="A100" s="424"/>
      <c r="B100" s="420"/>
      <c r="C100" s="421"/>
      <c r="D100" s="421"/>
      <c r="E100" s="421"/>
      <c r="F100" s="421"/>
      <c r="G100" s="421"/>
    </row>
  </sheetData>
  <mergeCells count="4">
    <mergeCell ref="A1:G1"/>
    <mergeCell ref="C5:G5"/>
    <mergeCell ref="A7:B7"/>
    <mergeCell ref="A80:B8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>
    <tabColor theme="1"/>
  </sheetPr>
  <dimension ref="A1:W178"/>
  <sheetViews>
    <sheetView zoomScale="115" zoomScaleNormal="115" workbookViewId="0">
      <selection activeCell="D100" sqref="D100"/>
    </sheetView>
  </sheetViews>
  <sheetFormatPr defaultColWidth="12.54296875" defaultRowHeight="14.5"/>
  <cols>
    <col min="1" max="1" width="12.54296875" style="679" customWidth="1"/>
    <col min="2" max="2" width="2.1796875" style="675" customWidth="1"/>
    <col min="3" max="3" width="52.54296875" style="675" customWidth="1"/>
    <col min="4" max="4" width="7.7265625" style="675" customWidth="1"/>
    <col min="5" max="5" width="10" style="675" customWidth="1"/>
    <col min="6" max="6" width="10" style="682" customWidth="1"/>
    <col min="7" max="9" width="10" style="675" customWidth="1"/>
    <col min="10" max="10" width="10.7265625" style="675" customWidth="1"/>
    <col min="11" max="11" width="3.453125" style="675" customWidth="1"/>
    <col min="12" max="12" width="13.54296875" style="675" customWidth="1"/>
    <col min="13" max="13" width="7.7265625" style="675" customWidth="1"/>
    <col min="14" max="14" width="8.453125" style="675" bestFit="1" customWidth="1"/>
    <col min="15" max="15" width="7.7265625" style="675" customWidth="1"/>
    <col min="16" max="16" width="16.453125" style="675" customWidth="1"/>
    <col min="17" max="24" width="7.7265625" style="675" customWidth="1"/>
    <col min="25" max="16384" width="12.54296875" style="675"/>
  </cols>
  <sheetData>
    <row r="1" spans="1:23" ht="12" customHeight="1">
      <c r="C1" s="1392" t="s">
        <v>249</v>
      </c>
      <c r="D1" s="1392"/>
      <c r="E1" s="1392"/>
      <c r="F1" s="1392"/>
      <c r="G1" s="1392"/>
      <c r="H1" s="1392"/>
      <c r="I1" s="1392"/>
      <c r="J1" s="1392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</row>
    <row r="2" spans="1:23" ht="12" customHeight="1">
      <c r="C2" s="681"/>
      <c r="D2" s="681"/>
      <c r="E2" s="681"/>
      <c r="G2" s="681"/>
      <c r="H2" s="681"/>
      <c r="I2" s="681"/>
      <c r="J2" s="681"/>
      <c r="K2" s="681"/>
    </row>
    <row r="3" spans="1:23" ht="12" customHeight="1">
      <c r="C3" s="683" t="str">
        <f>'T1'!A3</f>
        <v>Ireland - TCZ</v>
      </c>
      <c r="D3" s="681"/>
      <c r="E3" s="681"/>
      <c r="G3" s="681"/>
      <c r="H3" s="681"/>
      <c r="I3" s="681"/>
      <c r="J3" s="681"/>
      <c r="K3" s="681"/>
    </row>
    <row r="4" spans="1:23" ht="12" customHeight="1">
      <c r="C4" s="684" t="str">
        <f>'T1'!A4</f>
        <v>Currency: Euro</v>
      </c>
      <c r="D4" s="681"/>
      <c r="E4" s="681"/>
      <c r="G4" s="681"/>
      <c r="H4" s="681"/>
      <c r="I4" s="681"/>
      <c r="J4" s="681"/>
      <c r="K4" s="681"/>
    </row>
    <row r="5" spans="1:23" ht="12" customHeight="1">
      <c r="C5" s="685" t="str">
        <f>'T1'!A5</f>
        <v>All Entities</v>
      </c>
      <c r="D5" s="681"/>
      <c r="E5" s="644"/>
      <c r="G5" s="686"/>
      <c r="H5" s="681"/>
      <c r="I5" s="681"/>
      <c r="J5" s="681"/>
      <c r="K5" s="681"/>
    </row>
    <row r="6" spans="1:23" ht="12" customHeight="1">
      <c r="C6" s="644"/>
      <c r="D6" s="644"/>
      <c r="E6" s="644"/>
      <c r="F6" s="644"/>
      <c r="G6" s="644"/>
      <c r="H6" s="644"/>
      <c r="I6" s="644"/>
      <c r="J6" s="644"/>
      <c r="K6" s="644"/>
    </row>
    <row r="7" spans="1:23" ht="12" customHeight="1">
      <c r="A7" s="679" t="s">
        <v>250</v>
      </c>
      <c r="C7" s="687" t="s">
        <v>251</v>
      </c>
      <c r="D7" s="688" t="s">
        <v>252</v>
      </c>
      <c r="E7" s="704">
        <v>2020</v>
      </c>
      <c r="F7" s="705">
        <v>2021</v>
      </c>
      <c r="G7" s="705">
        <v>2022</v>
      </c>
      <c r="H7" s="705">
        <v>2023</v>
      </c>
      <c r="I7" s="706">
        <v>2024</v>
      </c>
      <c r="J7" s="687" t="s">
        <v>253</v>
      </c>
      <c r="K7" s="681"/>
    </row>
    <row r="8" spans="1:23" ht="11.15" customHeight="1">
      <c r="B8" s="689"/>
      <c r="C8" s="690"/>
      <c r="D8" s="690"/>
      <c r="E8" s="690"/>
      <c r="F8" s="690"/>
      <c r="G8" s="690"/>
      <c r="H8" s="690"/>
      <c r="I8" s="690"/>
      <c r="J8" s="690"/>
      <c r="K8" s="681"/>
    </row>
    <row r="9" spans="1:23" ht="12" customHeight="1">
      <c r="A9" s="707">
        <v>2018</v>
      </c>
      <c r="B9" s="689"/>
      <c r="C9" s="709" t="s">
        <v>254</v>
      </c>
      <c r="D9" s="629">
        <f>'T3 ANSP IAA'!D9+'T3 MET'!D9+'T3 NSA'!D9</f>
        <v>-1302.1718017968219</v>
      </c>
      <c r="E9" s="630">
        <f>'T3 ANSP IAA'!E9+'T3 MET'!E9+'T3 NSA'!E9</f>
        <v>-1302.1718017968219</v>
      </c>
      <c r="F9" s="291">
        <f>'T3 ANSP IAA'!F9+'T3 MET'!F9+'T3 NSA'!F9</f>
        <v>0</v>
      </c>
      <c r="G9" s="291">
        <f>'T3 ANSP IAA'!G9+'T3 MET'!G9+'T3 NSA'!G9</f>
        <v>0</v>
      </c>
      <c r="H9" s="291">
        <f>'T3 ANSP IAA'!H9+'T3 MET'!H9+'T3 NSA'!H9</f>
        <v>0</v>
      </c>
      <c r="I9" s="292">
        <f>'T3 ANSP IAA'!I9+'T3 MET'!I9+'T3 NSA'!I9</f>
        <v>0</v>
      </c>
      <c r="J9" s="293">
        <f>'T3 ANSP IAA'!J9+'T3 MET'!J9+'T3 NSA'!J9</f>
        <v>0</v>
      </c>
      <c r="L9" s="692"/>
    </row>
    <row r="10" spans="1:23" ht="12" hidden="1" customHeight="1">
      <c r="A10" s="707">
        <v>2019</v>
      </c>
      <c r="B10" s="689"/>
      <c r="C10" s="693" t="s">
        <v>255</v>
      </c>
      <c r="D10" s="294">
        <f>'T3 ANSP IAA'!D10+'T3 MET'!D10+'T3 NSA'!D10</f>
        <v>0</v>
      </c>
      <c r="E10" s="297">
        <f>'T3 ANSP IAA'!E10+'T3 MET'!E10+'T3 NSA'!E10</f>
        <v>0</v>
      </c>
      <c r="F10" s="287">
        <f>'T3 ANSP IAA'!F10+'T3 MET'!F10+'T3 NSA'!F10</f>
        <v>0</v>
      </c>
      <c r="G10" s="288">
        <f>'T3 ANSP IAA'!G10+'T3 MET'!G10+'T3 NSA'!G10</f>
        <v>0</v>
      </c>
      <c r="H10" s="288">
        <f>'T3 ANSP IAA'!H10+'T3 MET'!H10+'T3 NSA'!H10</f>
        <v>0</v>
      </c>
      <c r="I10" s="289">
        <f>'T3 ANSP IAA'!I10+'T3 MET'!I10+'T3 NSA'!I10</f>
        <v>0</v>
      </c>
      <c r="J10" s="290">
        <f>'T3 ANSP IAA'!J10+'T3 MET'!J10+'T3 NSA'!J10</f>
        <v>0</v>
      </c>
      <c r="L10" s="692"/>
    </row>
    <row r="11" spans="1:23" ht="12" hidden="1" customHeight="1">
      <c r="A11" s="707" t="s">
        <v>256</v>
      </c>
      <c r="B11" s="689"/>
      <c r="C11" s="694" t="s">
        <v>257</v>
      </c>
      <c r="D11" s="629">
        <f>'T3 ANSP IAA'!D11+'T3 MET'!D11+'T3 NSA'!D11</f>
        <v>-1302.1718017968219</v>
      </c>
      <c r="E11" s="630">
        <f>'T3 ANSP IAA'!E11+'T3 MET'!E11+'T3 NSA'!E11</f>
        <v>-1302.1718017968219</v>
      </c>
      <c r="F11" s="631">
        <f>'T3 ANSP IAA'!F11+'T3 MET'!F11+'T3 NSA'!F11</f>
        <v>0</v>
      </c>
      <c r="G11" s="291">
        <f>'T3 ANSP IAA'!G11+'T3 MET'!G11+'T3 NSA'!G11</f>
        <v>0</v>
      </c>
      <c r="H11" s="291">
        <f>'T3 ANSP IAA'!H11+'T3 MET'!H11+'T3 NSA'!H11</f>
        <v>0</v>
      </c>
      <c r="I11" s="292">
        <f>'T3 ANSP IAA'!I11+'T3 MET'!I11+'T3 NSA'!I11</f>
        <v>0</v>
      </c>
      <c r="J11" s="293">
        <f>'T3 ANSP IAA'!J11+'T3 MET'!J11+'T3 NSA'!J11</f>
        <v>0</v>
      </c>
      <c r="L11" s="692"/>
    </row>
    <row r="12" spans="1:23" ht="12" hidden="1" customHeight="1">
      <c r="A12" s="707">
        <v>2020</v>
      </c>
      <c r="B12" s="689"/>
      <c r="C12" s="691" t="s">
        <v>258</v>
      </c>
      <c r="D12" s="594">
        <f>'T3 ANSP IAA'!D12+'T3 MET'!D12+'T3 NSA'!D12</f>
        <v>0</v>
      </c>
      <c r="E12" s="296">
        <f>'T3 ANSP IAA'!E12+'T3 MET'!E12+'T3 NSA'!E12</f>
        <v>0</v>
      </c>
      <c r="F12" s="284">
        <f>'T3 ANSP IAA'!F12+'T3 MET'!F12+'T3 NSA'!F12</f>
        <v>0</v>
      </c>
      <c r="G12" s="298">
        <f>'T3 ANSP IAA'!G12+'T3 MET'!G12+'T3 NSA'!G12</f>
        <v>0</v>
      </c>
      <c r="H12" s="284">
        <f>'T3 ANSP IAA'!H12+'T3 MET'!H12+'T3 NSA'!H12</f>
        <v>0</v>
      </c>
      <c r="I12" s="285">
        <f>'T3 ANSP IAA'!I12+'T3 MET'!I12+'T3 NSA'!I12</f>
        <v>0</v>
      </c>
      <c r="J12" s="286">
        <f>'T3 ANSP IAA'!J12+'T3 MET'!J12+'T3 NSA'!J12</f>
        <v>0</v>
      </c>
      <c r="L12" s="692"/>
    </row>
    <row r="13" spans="1:23" ht="12" hidden="1" customHeight="1">
      <c r="A13" s="707">
        <v>2021</v>
      </c>
      <c r="B13" s="689"/>
      <c r="C13" s="693" t="s">
        <v>259</v>
      </c>
      <c r="D13" s="294">
        <f>'T3 ANSP IAA'!D13+'T3 MET'!D13+'T3 NSA'!D13</f>
        <v>0</v>
      </c>
      <c r="E13" s="297">
        <f>'T3 ANSP IAA'!E13+'T3 MET'!E13+'T3 NSA'!E13</f>
        <v>0</v>
      </c>
      <c r="F13" s="288">
        <f>'T3 ANSP IAA'!F13+'T3 MET'!F13+'T3 NSA'!F13</f>
        <v>0</v>
      </c>
      <c r="G13" s="288">
        <f>'T3 ANSP IAA'!G13+'T3 MET'!G13+'T3 NSA'!G13</f>
        <v>0</v>
      </c>
      <c r="H13" s="287">
        <f>'T3 ANSP IAA'!H13+'T3 MET'!H13+'T3 NSA'!H13</f>
        <v>0</v>
      </c>
      <c r="I13" s="289">
        <f>'T3 ANSP IAA'!I13+'T3 MET'!I13+'T3 NSA'!I13</f>
        <v>0</v>
      </c>
      <c r="J13" s="290">
        <f>'T3 ANSP IAA'!J13+'T3 MET'!J13+'T3 NSA'!J13</f>
        <v>0</v>
      </c>
      <c r="L13" s="692"/>
    </row>
    <row r="14" spans="1:23" ht="12" hidden="1" customHeight="1">
      <c r="A14" s="707">
        <v>2022</v>
      </c>
      <c r="B14" s="689"/>
      <c r="C14" s="693" t="s">
        <v>260</v>
      </c>
      <c r="D14" s="294">
        <f>'T3 ANSP IAA'!D14+'T3 MET'!D14+'T3 NSA'!D14</f>
        <v>0</v>
      </c>
      <c r="E14" s="297">
        <f>'T3 ANSP IAA'!E14+'T3 MET'!E14+'T3 NSA'!E14</f>
        <v>0</v>
      </c>
      <c r="F14" s="288">
        <f>'T3 ANSP IAA'!F14+'T3 MET'!F14+'T3 NSA'!F14</f>
        <v>0</v>
      </c>
      <c r="G14" s="288">
        <f>'T3 ANSP IAA'!G14+'T3 MET'!G14+'T3 NSA'!G14</f>
        <v>0</v>
      </c>
      <c r="H14" s="288">
        <f>'T3 ANSP IAA'!H14+'T3 MET'!H14+'T3 NSA'!H14</f>
        <v>0</v>
      </c>
      <c r="I14" s="299">
        <f>'T3 ANSP IAA'!I14+'T3 MET'!I14+'T3 NSA'!I14</f>
        <v>0</v>
      </c>
      <c r="J14" s="290">
        <f>'T3 ANSP IAA'!J14+'T3 MET'!J14+'T3 NSA'!J14</f>
        <v>0</v>
      </c>
      <c r="L14" s="692"/>
    </row>
    <row r="15" spans="1:23" ht="12" hidden="1" customHeight="1">
      <c r="A15" s="707">
        <v>2023</v>
      </c>
      <c r="B15" s="689"/>
      <c r="C15" s="693" t="s">
        <v>261</v>
      </c>
      <c r="D15" s="294">
        <f>'T3 ANSP IAA'!D15+'T3 MET'!D15+'T3 NSA'!D15</f>
        <v>0</v>
      </c>
      <c r="E15" s="297">
        <f>'T3 ANSP IAA'!E15+'T3 MET'!E15+'T3 NSA'!E15</f>
        <v>0</v>
      </c>
      <c r="F15" s="288">
        <f>'T3 ANSP IAA'!F15+'T3 MET'!F15+'T3 NSA'!F15</f>
        <v>0</v>
      </c>
      <c r="G15" s="288">
        <f>'T3 ANSP IAA'!G15+'T3 MET'!G15+'T3 NSA'!G15</f>
        <v>0</v>
      </c>
      <c r="H15" s="288">
        <f>'T3 ANSP IAA'!H15+'T3 MET'!H15+'T3 NSA'!H15</f>
        <v>0</v>
      </c>
      <c r="I15" s="289">
        <f>'T3 ANSP IAA'!I15+'T3 MET'!I15+'T3 NSA'!I15</f>
        <v>0</v>
      </c>
      <c r="J15" s="294">
        <f>'T3 ANSP IAA'!J15+'T3 MET'!J15+'T3 NSA'!J15</f>
        <v>0</v>
      </c>
      <c r="L15" s="692"/>
    </row>
    <row r="16" spans="1:23" ht="12" hidden="1" customHeight="1">
      <c r="A16" s="707">
        <v>2024</v>
      </c>
      <c r="B16" s="689"/>
      <c r="C16" s="695" t="s">
        <v>262</v>
      </c>
      <c r="D16" s="599">
        <f>'T3 ANSP IAA'!D16+'T3 MET'!D16+'T3 NSA'!D16</f>
        <v>0</v>
      </c>
      <c r="E16" s="300">
        <f>'T3 ANSP IAA'!E16+'T3 MET'!E16+'T3 NSA'!E16</f>
        <v>0</v>
      </c>
      <c r="F16" s="301">
        <f>'T3 ANSP IAA'!F16+'T3 MET'!F16+'T3 NSA'!F16</f>
        <v>0</v>
      </c>
      <c r="G16" s="301">
        <f>'T3 ANSP IAA'!G16+'T3 MET'!G16+'T3 NSA'!G16</f>
        <v>0</v>
      </c>
      <c r="H16" s="301">
        <f>'T3 ANSP IAA'!H16+'T3 MET'!H16+'T3 NSA'!H16</f>
        <v>0</v>
      </c>
      <c r="I16" s="604">
        <f>'T3 ANSP IAA'!I16+'T3 MET'!I16+'T3 NSA'!I16</f>
        <v>0</v>
      </c>
      <c r="J16" s="599">
        <f>'T3 ANSP IAA'!J16+'T3 MET'!J16+'T3 NSA'!J16</f>
        <v>0</v>
      </c>
      <c r="L16" s="692"/>
    </row>
    <row r="17" spans="1:12" ht="12" hidden="1" customHeight="1">
      <c r="A17" s="707" t="s">
        <v>263</v>
      </c>
      <c r="B17" s="689"/>
      <c r="C17" s="696" t="s">
        <v>264</v>
      </c>
      <c r="D17" s="600">
        <f>'T3 ANSP IAA'!D17+'T3 MET'!D17+'T3 NSA'!D17</f>
        <v>-1302.1718017968219</v>
      </c>
      <c r="E17" s="601">
        <f>'T3 ANSP IAA'!E17+'T3 MET'!E17+'T3 NSA'!E17</f>
        <v>-1302.1718017968219</v>
      </c>
      <c r="F17" s="602">
        <f>'T3 ANSP IAA'!F17+'T3 MET'!F17+'T3 NSA'!F17</f>
        <v>0</v>
      </c>
      <c r="G17" s="602">
        <f>'T3 ANSP IAA'!G17+'T3 MET'!G17+'T3 NSA'!G17</f>
        <v>0</v>
      </c>
      <c r="H17" s="602">
        <f>'T3 ANSP IAA'!H17+'T3 MET'!H17+'T3 NSA'!H17</f>
        <v>0</v>
      </c>
      <c r="I17" s="603">
        <f>'T3 ANSP IAA'!I17+'T3 MET'!I17+'T3 NSA'!I17</f>
        <v>0</v>
      </c>
      <c r="J17" s="600">
        <f>'T3 ANSP IAA'!J17+'T3 MET'!J17+'T3 NSA'!J17</f>
        <v>0</v>
      </c>
      <c r="L17" s="692"/>
    </row>
    <row r="18" spans="1:12" ht="4.1500000000000004" hidden="1" customHeight="1">
      <c r="A18" s="708"/>
      <c r="B18" s="689"/>
      <c r="F18" s="675"/>
      <c r="L18" s="692"/>
    </row>
    <row r="19" spans="1:12" ht="12.65" customHeight="1">
      <c r="A19" s="707">
        <v>2017</v>
      </c>
      <c r="B19" s="689"/>
      <c r="C19" s="691" t="s">
        <v>265</v>
      </c>
      <c r="D19" s="676">
        <f>'T3 ANSP IAA'!D19+'T3 MET'!D19+'T3 NSA'!D19</f>
        <v>0</v>
      </c>
      <c r="E19" s="283">
        <f>'T3 ANSP IAA'!E19+'T3 MET'!E19+'T3 NSA'!E19</f>
        <v>0</v>
      </c>
      <c r="F19" s="298">
        <f>'T3 ANSP IAA'!F19+'T3 MET'!F19+'T3 NSA'!F19</f>
        <v>0</v>
      </c>
      <c r="G19" s="298">
        <f>'T3 ANSP IAA'!G19+'T3 MET'!G19+'T3 NSA'!G19</f>
        <v>0</v>
      </c>
      <c r="H19" s="298">
        <f>'T3 ANSP IAA'!H19+'T3 MET'!H19+'T3 NSA'!H19</f>
        <v>0</v>
      </c>
      <c r="I19" s="673">
        <f>'T3 ANSP IAA'!I19+'T3 MET'!I19+'T3 NSA'!I19</f>
        <v>0</v>
      </c>
      <c r="J19" s="594">
        <f>'T3 ANSP IAA'!J19+'T3 MET'!J19+'T3 NSA'!J19</f>
        <v>0</v>
      </c>
      <c r="L19" s="692"/>
    </row>
    <row r="20" spans="1:12" ht="12" customHeight="1">
      <c r="A20" s="707">
        <v>2018</v>
      </c>
      <c r="B20" s="689"/>
      <c r="C20" s="695" t="s">
        <v>266</v>
      </c>
      <c r="D20" s="710">
        <f>'T3 ANSP IAA'!D20+'T3 MET'!D20+'T3 NSA'!D20</f>
        <v>-3736.7480385873105</v>
      </c>
      <c r="E20" s="711">
        <f>'T3 ANSP IAA'!E20+'T3 MET'!E20+'T3 NSA'!E20</f>
        <v>-3736.7480385873105</v>
      </c>
      <c r="F20" s="674">
        <f>'T3 ANSP IAA'!F20+'T3 MET'!F20+'T3 NSA'!F20</f>
        <v>0</v>
      </c>
      <c r="G20" s="674">
        <f>'T3 ANSP IAA'!G20+'T3 MET'!G20+'T3 NSA'!G20</f>
        <v>0</v>
      </c>
      <c r="H20" s="674">
        <f>'T3 ANSP IAA'!H20+'T3 MET'!H20+'T3 NSA'!H20</f>
        <v>0</v>
      </c>
      <c r="I20" s="598">
        <f>'T3 ANSP IAA'!I20+'T3 MET'!I20+'T3 NSA'!I20</f>
        <v>0</v>
      </c>
      <c r="J20" s="599">
        <f>'T3 ANSP IAA'!J20+'T3 MET'!J20+'T3 NSA'!J20</f>
        <v>0</v>
      </c>
      <c r="L20" s="692"/>
    </row>
    <row r="21" spans="1:12" ht="12" hidden="1" customHeight="1">
      <c r="A21" s="707">
        <v>2019</v>
      </c>
      <c r="B21" s="689"/>
      <c r="C21" s="693" t="s">
        <v>267</v>
      </c>
      <c r="D21" s="294">
        <f>'T3 ANSP IAA'!D21+'T3 MET'!D21+'T3 NSA'!D21</f>
        <v>0</v>
      </c>
      <c r="E21" s="297">
        <f>'T3 ANSP IAA'!E21+'T3 MET'!E21+'T3 NSA'!E21</f>
        <v>0</v>
      </c>
      <c r="F21" s="287">
        <f>'T3 ANSP IAA'!F21+'T3 MET'!F21+'T3 NSA'!F21</f>
        <v>0</v>
      </c>
      <c r="G21" s="287">
        <f>'T3 ANSP IAA'!G21+'T3 MET'!G21+'T3 NSA'!G21</f>
        <v>0</v>
      </c>
      <c r="H21" s="287">
        <f>'T3 ANSP IAA'!H21+'T3 MET'!H21+'T3 NSA'!H21</f>
        <v>0</v>
      </c>
      <c r="I21" s="299">
        <f>'T3 ANSP IAA'!I21+'T3 MET'!I21+'T3 NSA'!I21</f>
        <v>0</v>
      </c>
      <c r="J21" s="294">
        <f>'T3 ANSP IAA'!J21+'T3 MET'!J21+'T3 NSA'!J21</f>
        <v>0</v>
      </c>
      <c r="L21" s="692"/>
    </row>
    <row r="22" spans="1:12" ht="12" hidden="1" customHeight="1">
      <c r="A22" s="707" t="s">
        <v>256</v>
      </c>
      <c r="B22" s="689"/>
      <c r="C22" s="694" t="s">
        <v>268</v>
      </c>
      <c r="D22" s="629">
        <f>'T3 ANSP IAA'!D22+'T3 MET'!D22+'T3 NSA'!D22</f>
        <v>-3736.7480385873105</v>
      </c>
      <c r="E22" s="630">
        <f>'T3 ANSP IAA'!E22+'T3 MET'!E22+'T3 NSA'!E22</f>
        <v>-3736.7480385873105</v>
      </c>
      <c r="F22" s="631">
        <f>'T3 ANSP IAA'!F22+'T3 MET'!F22+'T3 NSA'!F22</f>
        <v>0</v>
      </c>
      <c r="G22" s="631">
        <f>'T3 ANSP IAA'!G22+'T3 MET'!G22+'T3 NSA'!G22</f>
        <v>0</v>
      </c>
      <c r="H22" s="631">
        <f>'T3 ANSP IAA'!H22+'T3 MET'!H22+'T3 NSA'!H22</f>
        <v>0</v>
      </c>
      <c r="I22" s="632">
        <f>'T3 ANSP IAA'!I22+'T3 MET'!I22+'T3 NSA'!I22</f>
        <v>0</v>
      </c>
      <c r="J22" s="629">
        <f>'T3 ANSP IAA'!J22+'T3 MET'!J22+'T3 NSA'!J22</f>
        <v>0</v>
      </c>
      <c r="L22" s="692"/>
    </row>
    <row r="23" spans="1:12" ht="12" hidden="1" customHeight="1">
      <c r="A23" s="707">
        <v>2020</v>
      </c>
      <c r="B23" s="689"/>
      <c r="C23" s="693" t="s">
        <v>269</v>
      </c>
      <c r="D23" s="594">
        <f>'T3 ANSP IAA'!D23+'T3 MET'!D23+'T3 NSA'!D23</f>
        <v>0</v>
      </c>
      <c r="E23" s="296">
        <f>'T3 ANSP IAA'!E23+'T3 MET'!E23+'T3 NSA'!E23</f>
        <v>0</v>
      </c>
      <c r="F23" s="284">
        <f>'T3 ANSP IAA'!F23+'T3 MET'!F23+'T3 NSA'!F23</f>
        <v>0</v>
      </c>
      <c r="G23" s="298">
        <f>'T3 ANSP IAA'!G23+'T3 MET'!G23+'T3 NSA'!G23</f>
        <v>0</v>
      </c>
      <c r="H23" s="284">
        <f>'T3 ANSP IAA'!H23+'T3 MET'!H23+'T3 NSA'!H23</f>
        <v>0</v>
      </c>
      <c r="I23" s="285">
        <f>'T3 ANSP IAA'!I23+'T3 MET'!I23+'T3 NSA'!I23</f>
        <v>0</v>
      </c>
      <c r="J23" s="286">
        <f>'T3 ANSP IAA'!J23+'T3 MET'!J23+'T3 NSA'!J23</f>
        <v>0</v>
      </c>
      <c r="L23" s="692"/>
    </row>
    <row r="24" spans="1:12" ht="12" hidden="1" customHeight="1">
      <c r="A24" s="707">
        <v>2021</v>
      </c>
      <c r="B24" s="689"/>
      <c r="C24" s="693" t="s">
        <v>270</v>
      </c>
      <c r="D24" s="294">
        <f>'T3 ANSP IAA'!D24+'T3 MET'!D24+'T3 NSA'!D24</f>
        <v>0</v>
      </c>
      <c r="E24" s="297">
        <f>'T3 ANSP IAA'!E24+'T3 MET'!E24+'T3 NSA'!E24</f>
        <v>0</v>
      </c>
      <c r="F24" s="288">
        <f>'T3 ANSP IAA'!F24+'T3 MET'!F24+'T3 NSA'!F24</f>
        <v>0</v>
      </c>
      <c r="G24" s="288">
        <f>'T3 ANSP IAA'!G24+'T3 MET'!G24+'T3 NSA'!G24</f>
        <v>0</v>
      </c>
      <c r="H24" s="287">
        <f>'T3 ANSP IAA'!H24+'T3 MET'!H24+'T3 NSA'!H24</f>
        <v>0</v>
      </c>
      <c r="I24" s="289">
        <f>'T3 ANSP IAA'!I24+'T3 MET'!I24+'T3 NSA'!I24</f>
        <v>0</v>
      </c>
      <c r="J24" s="290">
        <f>'T3 ANSP IAA'!J24+'T3 MET'!J24+'T3 NSA'!J24</f>
        <v>0</v>
      </c>
      <c r="L24" s="692"/>
    </row>
    <row r="25" spans="1:12" ht="12" hidden="1" customHeight="1">
      <c r="A25" s="707">
        <v>2022</v>
      </c>
      <c r="B25" s="689"/>
      <c r="C25" s="693" t="s">
        <v>271</v>
      </c>
      <c r="D25" s="294">
        <f>'T3 ANSP IAA'!D25+'T3 MET'!D25+'T3 NSA'!D25</f>
        <v>0</v>
      </c>
      <c r="E25" s="297">
        <f>'T3 ANSP IAA'!E25+'T3 MET'!E25+'T3 NSA'!E25</f>
        <v>0</v>
      </c>
      <c r="F25" s="288">
        <f>'T3 ANSP IAA'!F25+'T3 MET'!F25+'T3 NSA'!F25</f>
        <v>0</v>
      </c>
      <c r="G25" s="288">
        <f>'T3 ANSP IAA'!G25+'T3 MET'!G25+'T3 NSA'!G25</f>
        <v>0</v>
      </c>
      <c r="H25" s="288">
        <f>'T3 ANSP IAA'!H25+'T3 MET'!H25+'T3 NSA'!H25</f>
        <v>0</v>
      </c>
      <c r="I25" s="299">
        <f>'T3 ANSP IAA'!I25+'T3 MET'!I25+'T3 NSA'!I25</f>
        <v>0</v>
      </c>
      <c r="J25" s="290">
        <f>'T3 ANSP IAA'!J25+'T3 MET'!J25+'T3 NSA'!J25</f>
        <v>0</v>
      </c>
      <c r="L25" s="692"/>
    </row>
    <row r="26" spans="1:12" ht="12" hidden="1" customHeight="1">
      <c r="A26" s="707">
        <v>2023</v>
      </c>
      <c r="B26" s="689"/>
      <c r="C26" s="693" t="s">
        <v>272</v>
      </c>
      <c r="D26" s="294">
        <f>'T3 ANSP IAA'!D26+'T3 MET'!D26+'T3 NSA'!D26</f>
        <v>0</v>
      </c>
      <c r="E26" s="297">
        <f>'T3 ANSP IAA'!E26+'T3 MET'!E26+'T3 NSA'!E26</f>
        <v>0</v>
      </c>
      <c r="F26" s="288">
        <f>'T3 ANSP IAA'!F26+'T3 MET'!F26+'T3 NSA'!F26</f>
        <v>0</v>
      </c>
      <c r="G26" s="288">
        <f>'T3 ANSP IAA'!G26+'T3 MET'!G26+'T3 NSA'!G26</f>
        <v>0</v>
      </c>
      <c r="H26" s="288">
        <f>'T3 ANSP IAA'!H26+'T3 MET'!H26+'T3 NSA'!H26</f>
        <v>0</v>
      </c>
      <c r="I26" s="289">
        <f>'T3 ANSP IAA'!I26+'T3 MET'!I26+'T3 NSA'!I26</f>
        <v>0</v>
      </c>
      <c r="J26" s="294">
        <f>'T3 ANSP IAA'!J26+'T3 MET'!J26+'T3 NSA'!J26</f>
        <v>0</v>
      </c>
      <c r="L26" s="692"/>
    </row>
    <row r="27" spans="1:12" ht="12" hidden="1" customHeight="1">
      <c r="A27" s="707">
        <v>2024</v>
      </c>
      <c r="B27" s="689"/>
      <c r="C27" s="695" t="s">
        <v>273</v>
      </c>
      <c r="D27" s="599">
        <f>'T3 ANSP IAA'!D27+'T3 MET'!D27+'T3 NSA'!D27</f>
        <v>0</v>
      </c>
      <c r="E27" s="300">
        <f>'T3 ANSP IAA'!E27+'T3 MET'!E27+'T3 NSA'!E27</f>
        <v>0</v>
      </c>
      <c r="F27" s="301">
        <f>'T3 ANSP IAA'!F27+'T3 MET'!F27+'T3 NSA'!F27</f>
        <v>0</v>
      </c>
      <c r="G27" s="301">
        <f>'T3 ANSP IAA'!G27+'T3 MET'!G27+'T3 NSA'!G27</f>
        <v>0</v>
      </c>
      <c r="H27" s="301">
        <f>'T3 ANSP IAA'!H27+'T3 MET'!H27+'T3 NSA'!H27</f>
        <v>0</v>
      </c>
      <c r="I27" s="604">
        <f>'T3 ANSP IAA'!I27+'T3 MET'!I27+'T3 NSA'!I27</f>
        <v>0</v>
      </c>
      <c r="J27" s="599">
        <f>'T3 ANSP IAA'!J27+'T3 MET'!J27+'T3 NSA'!J27</f>
        <v>0</v>
      </c>
      <c r="L27" s="692"/>
    </row>
    <row r="28" spans="1:12" ht="12" hidden="1" customHeight="1">
      <c r="A28" s="707" t="s">
        <v>263</v>
      </c>
      <c r="B28" s="689"/>
      <c r="C28" s="696" t="s">
        <v>274</v>
      </c>
      <c r="D28" s="600">
        <f>'T3 ANSP IAA'!D28+'T3 MET'!D28+'T3 NSA'!D28</f>
        <v>-3736.7480385873105</v>
      </c>
      <c r="E28" s="601">
        <f>'T3 ANSP IAA'!E28+'T3 MET'!E28+'T3 NSA'!E28</f>
        <v>-3736.7480385873105</v>
      </c>
      <c r="F28" s="602">
        <f>'T3 ANSP IAA'!F28+'T3 MET'!F28+'T3 NSA'!F28</f>
        <v>0</v>
      </c>
      <c r="G28" s="602">
        <f>'T3 ANSP IAA'!G28+'T3 MET'!G28+'T3 NSA'!G28</f>
        <v>0</v>
      </c>
      <c r="H28" s="602">
        <f>'T3 ANSP IAA'!H28+'T3 MET'!H28+'T3 NSA'!H28</f>
        <v>0</v>
      </c>
      <c r="I28" s="603">
        <f>'T3 ANSP IAA'!I28+'T3 MET'!I28+'T3 NSA'!I28</f>
        <v>0</v>
      </c>
      <c r="J28" s="600">
        <f>'T3 ANSP IAA'!J28+'T3 MET'!J28+'T3 NSA'!J28</f>
        <v>0</v>
      </c>
      <c r="L28" s="692"/>
    </row>
    <row r="29" spans="1:12" ht="4.1500000000000004" hidden="1" customHeight="1">
      <c r="A29" s="708"/>
      <c r="B29" s="689"/>
      <c r="D29" s="675">
        <f>'T3 ANSP IAA'!D29+'T3 MET'!D29+'T3 NSA'!D29</f>
        <v>0</v>
      </c>
      <c r="E29" s="675">
        <f>'T3 ANSP IAA'!E29+'T3 MET'!E29+'T3 NSA'!E29</f>
        <v>0</v>
      </c>
      <c r="F29" s="675">
        <f>'T3 ANSP IAA'!F29+'T3 MET'!F29+'T3 NSA'!F29</f>
        <v>0</v>
      </c>
      <c r="G29" s="675">
        <f>'T3 ANSP IAA'!G29+'T3 MET'!G29+'T3 NSA'!G29</f>
        <v>0</v>
      </c>
      <c r="H29" s="675">
        <f>'T3 ANSP IAA'!H29+'T3 MET'!H29+'T3 NSA'!H29</f>
        <v>0</v>
      </c>
      <c r="I29" s="675">
        <f>'T3 ANSP IAA'!I29+'T3 MET'!I29+'T3 NSA'!I29</f>
        <v>0</v>
      </c>
      <c r="J29" s="675">
        <f>'T3 ANSP IAA'!J29+'T3 MET'!J29+'T3 NSA'!J29</f>
        <v>0</v>
      </c>
      <c r="L29" s="692"/>
    </row>
    <row r="30" spans="1:12" ht="12" hidden="1" customHeight="1">
      <c r="A30" s="707">
        <v>2020</v>
      </c>
      <c r="B30" s="689"/>
      <c r="C30" s="691" t="s">
        <v>275</v>
      </c>
      <c r="D30" s="593">
        <f>'T3 ANSP IAA'!D30+'T3 MET'!D30+'T3 NSA'!D30</f>
        <v>0</v>
      </c>
      <c r="E30" s="296">
        <f>'T3 ANSP IAA'!E30+'T3 MET'!E30+'T3 NSA'!E30</f>
        <v>0</v>
      </c>
      <c r="F30" s="284">
        <f>'T3 ANSP IAA'!F30+'T3 MET'!F30+'T3 NSA'!F30</f>
        <v>0</v>
      </c>
      <c r="G30" s="298">
        <f>'T3 ANSP IAA'!G30+'T3 MET'!G30+'T3 NSA'!G30</f>
        <v>0</v>
      </c>
      <c r="H30" s="284">
        <f>'T3 ANSP IAA'!H30+'T3 MET'!H30+'T3 NSA'!H30</f>
        <v>0</v>
      </c>
      <c r="I30" s="285">
        <f>'T3 ANSP IAA'!I30+'T3 MET'!I30+'T3 NSA'!I30</f>
        <v>0</v>
      </c>
      <c r="J30" s="594">
        <f>'T3 ANSP IAA'!J30+'T3 MET'!J30+'T3 NSA'!J30</f>
        <v>0</v>
      </c>
      <c r="L30" s="692"/>
    </row>
    <row r="31" spans="1:12" ht="12" hidden="1" customHeight="1">
      <c r="A31" s="707">
        <v>2021</v>
      </c>
      <c r="B31" s="689"/>
      <c r="C31" s="693" t="s">
        <v>276</v>
      </c>
      <c r="D31" s="595">
        <f>'T3 ANSP IAA'!D31+'T3 MET'!D31+'T3 NSA'!D31</f>
        <v>0</v>
      </c>
      <c r="E31" s="297">
        <f>'T3 ANSP IAA'!E31+'T3 MET'!E31+'T3 NSA'!E31</f>
        <v>0</v>
      </c>
      <c r="F31" s="288">
        <f>'T3 ANSP IAA'!F31+'T3 MET'!F31+'T3 NSA'!F31</f>
        <v>0</v>
      </c>
      <c r="G31" s="288">
        <f>'T3 ANSP IAA'!G31+'T3 MET'!G31+'T3 NSA'!G31</f>
        <v>0</v>
      </c>
      <c r="H31" s="287">
        <f>'T3 ANSP IAA'!H31+'T3 MET'!H31+'T3 NSA'!H31</f>
        <v>0</v>
      </c>
      <c r="I31" s="289">
        <f>'T3 ANSP IAA'!I31+'T3 MET'!I31+'T3 NSA'!I31</f>
        <v>0</v>
      </c>
      <c r="J31" s="294">
        <f>'T3 ANSP IAA'!J31+'T3 MET'!J31+'T3 NSA'!J31</f>
        <v>0</v>
      </c>
      <c r="L31" s="692"/>
    </row>
    <row r="32" spans="1:12" ht="12" hidden="1" customHeight="1">
      <c r="A32" s="707">
        <v>2022</v>
      </c>
      <c r="B32" s="689"/>
      <c r="C32" s="693" t="s">
        <v>277</v>
      </c>
      <c r="D32" s="595">
        <f>'T3 ANSP IAA'!D32+'T3 MET'!D32+'T3 NSA'!D32</f>
        <v>0</v>
      </c>
      <c r="E32" s="297">
        <f>'T3 ANSP IAA'!E32+'T3 MET'!E32+'T3 NSA'!E32</f>
        <v>0</v>
      </c>
      <c r="F32" s="288">
        <f>'T3 ANSP IAA'!F32+'T3 MET'!F32+'T3 NSA'!F32</f>
        <v>0</v>
      </c>
      <c r="G32" s="288">
        <f>'T3 ANSP IAA'!G32+'T3 MET'!G32+'T3 NSA'!G32</f>
        <v>0</v>
      </c>
      <c r="H32" s="288">
        <f>'T3 ANSP IAA'!H32+'T3 MET'!H32+'T3 NSA'!H32</f>
        <v>0</v>
      </c>
      <c r="I32" s="299">
        <f>'T3 ANSP IAA'!I32+'T3 MET'!I32+'T3 NSA'!I32</f>
        <v>0</v>
      </c>
      <c r="J32" s="294">
        <f>'T3 ANSP IAA'!J32+'T3 MET'!J32+'T3 NSA'!J32</f>
        <v>0</v>
      </c>
      <c r="L32" s="692"/>
    </row>
    <row r="33" spans="1:12" ht="12" hidden="1" customHeight="1">
      <c r="A33" s="707">
        <v>2023</v>
      </c>
      <c r="B33" s="689"/>
      <c r="C33" s="693" t="s">
        <v>278</v>
      </c>
      <c r="D33" s="595">
        <f>'T3 ANSP IAA'!D33+'T3 MET'!D33+'T3 NSA'!D33</f>
        <v>0</v>
      </c>
      <c r="E33" s="297">
        <f>'T3 ANSP IAA'!E33+'T3 MET'!E33+'T3 NSA'!E33</f>
        <v>0</v>
      </c>
      <c r="F33" s="288">
        <f>'T3 ANSP IAA'!F33+'T3 MET'!F33+'T3 NSA'!F33</f>
        <v>0</v>
      </c>
      <c r="G33" s="288">
        <f>'T3 ANSP IAA'!G33+'T3 MET'!G33+'T3 NSA'!G33</f>
        <v>0</v>
      </c>
      <c r="H33" s="288">
        <f>'T3 ANSP IAA'!H33+'T3 MET'!H33+'T3 NSA'!H33</f>
        <v>0</v>
      </c>
      <c r="I33" s="289">
        <f>'T3 ANSP IAA'!I33+'T3 MET'!I33+'T3 NSA'!I33</f>
        <v>0</v>
      </c>
      <c r="J33" s="294">
        <f>'T3 ANSP IAA'!J33+'T3 MET'!J33+'T3 NSA'!J33</f>
        <v>0</v>
      </c>
      <c r="L33" s="692"/>
    </row>
    <row r="34" spans="1:12" ht="12" hidden="1" customHeight="1">
      <c r="A34" s="707">
        <v>2024</v>
      </c>
      <c r="B34" s="689"/>
      <c r="C34" s="695" t="s">
        <v>279</v>
      </c>
      <c r="D34" s="597">
        <f>'T3 ANSP IAA'!D34+'T3 MET'!D34+'T3 NSA'!D34</f>
        <v>0</v>
      </c>
      <c r="E34" s="300">
        <f>'T3 ANSP IAA'!E34+'T3 MET'!E34+'T3 NSA'!E34</f>
        <v>0</v>
      </c>
      <c r="F34" s="301">
        <f>'T3 ANSP IAA'!F34+'T3 MET'!F34+'T3 NSA'!F34</f>
        <v>0</v>
      </c>
      <c r="G34" s="301">
        <f>'T3 ANSP IAA'!G34+'T3 MET'!G34+'T3 NSA'!G34</f>
        <v>0</v>
      </c>
      <c r="H34" s="301">
        <f>'T3 ANSP IAA'!H34+'T3 MET'!H34+'T3 NSA'!H34</f>
        <v>0</v>
      </c>
      <c r="I34" s="604">
        <f>'T3 ANSP IAA'!I34+'T3 MET'!I34+'T3 NSA'!I34</f>
        <v>0</v>
      </c>
      <c r="J34" s="599">
        <f>'T3 ANSP IAA'!J34+'T3 MET'!J34+'T3 NSA'!J34</f>
        <v>0</v>
      </c>
      <c r="L34" s="692"/>
    </row>
    <row r="35" spans="1:12" ht="12" hidden="1" customHeight="1">
      <c r="A35" s="707" t="s">
        <v>263</v>
      </c>
      <c r="B35" s="689"/>
      <c r="C35" s="696" t="s">
        <v>280</v>
      </c>
      <c r="D35" s="600">
        <f>'T3 ANSP IAA'!D35+'T3 MET'!D35+'T3 NSA'!D35</f>
        <v>0</v>
      </c>
      <c r="E35" s="601">
        <f>'T3 ANSP IAA'!E35+'T3 MET'!E35+'T3 NSA'!E35</f>
        <v>0</v>
      </c>
      <c r="F35" s="602">
        <f>'T3 ANSP IAA'!F35+'T3 MET'!F35+'T3 NSA'!F35</f>
        <v>0</v>
      </c>
      <c r="G35" s="602">
        <f>'T3 ANSP IAA'!G35+'T3 MET'!G35+'T3 NSA'!G35</f>
        <v>0</v>
      </c>
      <c r="H35" s="602">
        <f>'T3 ANSP IAA'!H35+'T3 MET'!H35+'T3 NSA'!H35</f>
        <v>0</v>
      </c>
      <c r="I35" s="603">
        <f>'T3 ANSP IAA'!I35+'T3 MET'!I35+'T3 NSA'!I35</f>
        <v>0</v>
      </c>
      <c r="J35" s="600">
        <f>'T3 ANSP IAA'!J35+'T3 MET'!J35+'T3 NSA'!J35</f>
        <v>0</v>
      </c>
      <c r="L35" s="692"/>
    </row>
    <row r="36" spans="1:12" ht="4.1500000000000004" hidden="1" customHeight="1">
      <c r="A36" s="708"/>
      <c r="B36" s="689"/>
      <c r="F36" s="675"/>
      <c r="L36" s="692"/>
    </row>
    <row r="37" spans="1:12" ht="12" hidden="1" customHeight="1">
      <c r="A37" s="707">
        <v>2020</v>
      </c>
      <c r="B37" s="689"/>
      <c r="C37" s="691" t="s">
        <v>281</v>
      </c>
      <c r="D37" s="593">
        <f>'T3 ANSP IAA'!D37+'T3 MET'!D37+'T3 NSA'!D37</f>
        <v>0</v>
      </c>
      <c r="E37" s="296">
        <f>'T3 ANSP IAA'!E37+'T3 MET'!E37+'T3 NSA'!E37</f>
        <v>0</v>
      </c>
      <c r="F37" s="284">
        <f>'T3 ANSP IAA'!F37+'T3 MET'!F37+'T3 NSA'!F37</f>
        <v>0</v>
      </c>
      <c r="G37" s="298">
        <f>'T3 ANSP IAA'!G37+'T3 MET'!G37+'T3 NSA'!G37</f>
        <v>0</v>
      </c>
      <c r="H37" s="284">
        <f>'T3 ANSP IAA'!H37+'T3 MET'!H37+'T3 NSA'!H37</f>
        <v>0</v>
      </c>
      <c r="I37" s="285">
        <f>'T3 ANSP IAA'!I37+'T3 MET'!I37+'T3 NSA'!I37</f>
        <v>0</v>
      </c>
      <c r="J37" s="286">
        <f>'T3 ANSP IAA'!J37+'T3 MET'!J37+'T3 NSA'!J37</f>
        <v>0</v>
      </c>
      <c r="L37" s="692"/>
    </row>
    <row r="38" spans="1:12" ht="12" hidden="1" customHeight="1">
      <c r="A38" s="707">
        <v>2021</v>
      </c>
      <c r="B38" s="689"/>
      <c r="C38" s="693" t="s">
        <v>282</v>
      </c>
      <c r="D38" s="595">
        <f>'T3 ANSP IAA'!D38+'T3 MET'!D38+'T3 NSA'!D38</f>
        <v>0</v>
      </c>
      <c r="E38" s="297">
        <f>'T3 ANSP IAA'!E38+'T3 MET'!E38+'T3 NSA'!E38</f>
        <v>0</v>
      </c>
      <c r="F38" s="288">
        <f>'T3 ANSP IAA'!F38+'T3 MET'!F38+'T3 NSA'!F38</f>
        <v>0</v>
      </c>
      <c r="G38" s="288">
        <f>'T3 ANSP IAA'!G38+'T3 MET'!G38+'T3 NSA'!G38</f>
        <v>0</v>
      </c>
      <c r="H38" s="287">
        <f>'T3 ANSP IAA'!H38+'T3 MET'!H38+'T3 NSA'!H38</f>
        <v>0</v>
      </c>
      <c r="I38" s="289">
        <f>'T3 ANSP IAA'!I38+'T3 MET'!I38+'T3 NSA'!I38</f>
        <v>0</v>
      </c>
      <c r="J38" s="290">
        <f>'T3 ANSP IAA'!J38+'T3 MET'!J38+'T3 NSA'!J38</f>
        <v>0</v>
      </c>
      <c r="L38" s="692"/>
    </row>
    <row r="39" spans="1:12" ht="12" hidden="1" customHeight="1">
      <c r="A39" s="707">
        <v>2022</v>
      </c>
      <c r="B39" s="689"/>
      <c r="C39" s="693" t="s">
        <v>283</v>
      </c>
      <c r="D39" s="595">
        <f>'T3 ANSP IAA'!D39+'T3 MET'!D39+'T3 NSA'!D39</f>
        <v>0</v>
      </c>
      <c r="E39" s="297">
        <f>'T3 ANSP IAA'!E39+'T3 MET'!E39+'T3 NSA'!E39</f>
        <v>0</v>
      </c>
      <c r="F39" s="288">
        <f>'T3 ANSP IAA'!F39+'T3 MET'!F39+'T3 NSA'!F39</f>
        <v>0</v>
      </c>
      <c r="G39" s="288">
        <f>'T3 ANSP IAA'!G39+'T3 MET'!G39+'T3 NSA'!G39</f>
        <v>0</v>
      </c>
      <c r="H39" s="288">
        <f>'T3 ANSP IAA'!H39+'T3 MET'!H39+'T3 NSA'!H39</f>
        <v>0</v>
      </c>
      <c r="I39" s="299">
        <f>'T3 ANSP IAA'!I39+'T3 MET'!I39+'T3 NSA'!I39</f>
        <v>0</v>
      </c>
      <c r="J39" s="290">
        <f>'T3 ANSP IAA'!J39+'T3 MET'!J39+'T3 NSA'!J39</f>
        <v>0</v>
      </c>
      <c r="L39" s="692"/>
    </row>
    <row r="40" spans="1:12" ht="12" hidden="1" customHeight="1">
      <c r="A40" s="707">
        <v>2023</v>
      </c>
      <c r="B40" s="689"/>
      <c r="C40" s="693" t="s">
        <v>284</v>
      </c>
      <c r="D40" s="595">
        <f>'T3 ANSP IAA'!D40+'T3 MET'!D40+'T3 NSA'!D40</f>
        <v>0</v>
      </c>
      <c r="E40" s="297">
        <f>'T3 ANSP IAA'!E40+'T3 MET'!E40+'T3 NSA'!E40</f>
        <v>0</v>
      </c>
      <c r="F40" s="288">
        <f>'T3 ANSP IAA'!F40+'T3 MET'!F40+'T3 NSA'!F40</f>
        <v>0</v>
      </c>
      <c r="G40" s="288">
        <f>'T3 ANSP IAA'!G40+'T3 MET'!G40+'T3 NSA'!G40</f>
        <v>0</v>
      </c>
      <c r="H40" s="288">
        <f>'T3 ANSP IAA'!H40+'T3 MET'!H40+'T3 NSA'!H40</f>
        <v>0</v>
      </c>
      <c r="I40" s="289">
        <f>'T3 ANSP IAA'!I40+'T3 MET'!I40+'T3 NSA'!I40</f>
        <v>0</v>
      </c>
      <c r="J40" s="294">
        <f>'T3 ANSP IAA'!J40+'T3 MET'!J40+'T3 NSA'!J40</f>
        <v>0</v>
      </c>
      <c r="L40" s="692"/>
    </row>
    <row r="41" spans="1:12" ht="12" hidden="1" customHeight="1">
      <c r="A41" s="707">
        <v>2024</v>
      </c>
      <c r="B41" s="689"/>
      <c r="C41" s="695" t="s">
        <v>285</v>
      </c>
      <c r="D41" s="597">
        <f>'T3 ANSP IAA'!D41+'T3 MET'!D41+'T3 NSA'!D41</f>
        <v>0</v>
      </c>
      <c r="E41" s="300">
        <f>'T3 ANSP IAA'!E41+'T3 MET'!E41+'T3 NSA'!E41</f>
        <v>0</v>
      </c>
      <c r="F41" s="301">
        <f>'T3 ANSP IAA'!F41+'T3 MET'!F41+'T3 NSA'!F41</f>
        <v>0</v>
      </c>
      <c r="G41" s="301">
        <f>'T3 ANSP IAA'!G41+'T3 MET'!G41+'T3 NSA'!G41</f>
        <v>0</v>
      </c>
      <c r="H41" s="301">
        <f>'T3 ANSP IAA'!H41+'T3 MET'!H41+'T3 NSA'!H41</f>
        <v>0</v>
      </c>
      <c r="I41" s="604">
        <f>'T3 ANSP IAA'!I41+'T3 MET'!I41+'T3 NSA'!I41</f>
        <v>0</v>
      </c>
      <c r="J41" s="599">
        <f>'T3 ANSP IAA'!J41+'T3 MET'!J41+'T3 NSA'!J41</f>
        <v>0</v>
      </c>
      <c r="L41" s="692"/>
    </row>
    <row r="42" spans="1:12" ht="12" hidden="1" customHeight="1">
      <c r="A42" s="707" t="s">
        <v>263</v>
      </c>
      <c r="B42" s="689"/>
      <c r="C42" s="696" t="s">
        <v>286</v>
      </c>
      <c r="D42" s="600">
        <f>'T3 ANSP IAA'!D42+'T3 MET'!D42+'T3 NSA'!D42</f>
        <v>0</v>
      </c>
      <c r="E42" s="601">
        <f>'T3 ANSP IAA'!E42+'T3 MET'!E42+'T3 NSA'!E42</f>
        <v>0</v>
      </c>
      <c r="F42" s="602">
        <f>'T3 ANSP IAA'!F42+'T3 MET'!F42+'T3 NSA'!F42</f>
        <v>0</v>
      </c>
      <c r="G42" s="602">
        <f>'T3 ANSP IAA'!G42+'T3 MET'!G42+'T3 NSA'!G42</f>
        <v>0</v>
      </c>
      <c r="H42" s="602">
        <f>'T3 ANSP IAA'!H42+'T3 MET'!H42+'T3 NSA'!H42</f>
        <v>0</v>
      </c>
      <c r="I42" s="603">
        <f>'T3 ANSP IAA'!I42+'T3 MET'!I42+'T3 NSA'!I42</f>
        <v>0</v>
      </c>
      <c r="J42" s="600">
        <f>'T3 ANSP IAA'!J42+'T3 MET'!J42+'T3 NSA'!J42</f>
        <v>0</v>
      </c>
      <c r="L42" s="692"/>
    </row>
    <row r="43" spans="1:12" ht="4.1500000000000004" hidden="1" customHeight="1">
      <c r="A43" s="708"/>
      <c r="B43" s="689"/>
      <c r="D43" s="677">
        <f>'T3 ANSP IAA'!D43+'T3 MET'!D43+'T3 NSA'!D43</f>
        <v>0</v>
      </c>
      <c r="E43" s="644">
        <f>'T3 ANSP IAA'!E43+'T3 MET'!E43+'T3 NSA'!E43</f>
        <v>0</v>
      </c>
      <c r="F43" s="644">
        <f>'T3 ANSP IAA'!F43+'T3 MET'!F43+'T3 NSA'!F43</f>
        <v>0</v>
      </c>
      <c r="G43" s="644">
        <f>'T3 ANSP IAA'!G43+'T3 MET'!G43+'T3 NSA'!G43</f>
        <v>0</v>
      </c>
      <c r="H43" s="644">
        <f>'T3 ANSP IAA'!H43+'T3 MET'!H43+'T3 NSA'!H43</f>
        <v>0</v>
      </c>
      <c r="I43" s="644">
        <f>'T3 ANSP IAA'!I43+'T3 MET'!I43+'T3 NSA'!I43</f>
        <v>0</v>
      </c>
      <c r="J43" s="644">
        <f>'T3 ANSP IAA'!J43+'T3 MET'!J43+'T3 NSA'!J43</f>
        <v>0</v>
      </c>
      <c r="L43" s="692"/>
    </row>
    <row r="44" spans="1:12" ht="12" hidden="1" customHeight="1">
      <c r="A44" s="707">
        <v>2020</v>
      </c>
      <c r="B44" s="689"/>
      <c r="C44" s="691" t="s">
        <v>287</v>
      </c>
      <c r="D44" s="308">
        <f>'T3 ANSP IAA'!D44+'T3 MET'!D44+'T3 NSA'!D44</f>
        <v>0</v>
      </c>
      <c r="E44" s="296">
        <f>'T3 ANSP IAA'!E44+'T3 MET'!E44+'T3 NSA'!E44</f>
        <v>0</v>
      </c>
      <c r="F44" s="284">
        <f>'T3 ANSP IAA'!F44+'T3 MET'!F44+'T3 NSA'!F44</f>
        <v>0</v>
      </c>
      <c r="G44" s="284">
        <f>'T3 ANSP IAA'!G44+'T3 MET'!G44+'T3 NSA'!G44</f>
        <v>0</v>
      </c>
      <c r="H44" s="284">
        <f>'T3 ANSP IAA'!H44+'T3 MET'!H44+'T3 NSA'!H44</f>
        <v>0</v>
      </c>
      <c r="I44" s="285">
        <f>'T3 ANSP IAA'!I44+'T3 MET'!I44+'T3 NSA'!I44</f>
        <v>0</v>
      </c>
      <c r="J44" s="286">
        <f>'T3 ANSP IAA'!J44+'T3 MET'!J44+'T3 NSA'!J44</f>
        <v>0</v>
      </c>
      <c r="L44" s="692"/>
    </row>
    <row r="45" spans="1:12" ht="12" hidden="1" customHeight="1">
      <c r="A45" s="707">
        <v>2021</v>
      </c>
      <c r="B45" s="689"/>
      <c r="C45" s="693" t="s">
        <v>288</v>
      </c>
      <c r="D45" s="309">
        <f>'T3 ANSP IAA'!D45+'T3 MET'!D45+'T3 NSA'!D45</f>
        <v>0</v>
      </c>
      <c r="E45" s="297">
        <f>'T3 ANSP IAA'!E45+'T3 MET'!E45+'T3 NSA'!E45</f>
        <v>0</v>
      </c>
      <c r="F45" s="288">
        <f>'T3 ANSP IAA'!F45+'T3 MET'!F45+'T3 NSA'!F45</f>
        <v>0</v>
      </c>
      <c r="G45" s="288">
        <f>'T3 ANSP IAA'!G45+'T3 MET'!G45+'T3 NSA'!G45</f>
        <v>0</v>
      </c>
      <c r="H45" s="288">
        <f>'T3 ANSP IAA'!H45+'T3 MET'!H45+'T3 NSA'!H45</f>
        <v>0</v>
      </c>
      <c r="I45" s="289">
        <f>'T3 ANSP IAA'!I45+'T3 MET'!I45+'T3 NSA'!I45</f>
        <v>0</v>
      </c>
      <c r="J45" s="290">
        <f>'T3 ANSP IAA'!J45+'T3 MET'!J45+'T3 NSA'!J45</f>
        <v>0</v>
      </c>
      <c r="L45" s="692"/>
    </row>
    <row r="46" spans="1:12" ht="12" hidden="1" customHeight="1">
      <c r="A46" s="707">
        <v>2022</v>
      </c>
      <c r="B46" s="689"/>
      <c r="C46" s="693" t="s">
        <v>289</v>
      </c>
      <c r="D46" s="309">
        <f>'T3 ANSP IAA'!D46+'T3 MET'!D46+'T3 NSA'!D46</f>
        <v>0</v>
      </c>
      <c r="E46" s="297">
        <f>'T3 ANSP IAA'!E46+'T3 MET'!E46+'T3 NSA'!E46</f>
        <v>0</v>
      </c>
      <c r="F46" s="288">
        <f>'T3 ANSP IAA'!F46+'T3 MET'!F46+'T3 NSA'!F46</f>
        <v>0</v>
      </c>
      <c r="G46" s="288">
        <f>'T3 ANSP IAA'!G46+'T3 MET'!G46+'T3 NSA'!G46</f>
        <v>0</v>
      </c>
      <c r="H46" s="288">
        <f>'T3 ANSP IAA'!H46+'T3 MET'!H46+'T3 NSA'!H46</f>
        <v>0</v>
      </c>
      <c r="I46" s="289">
        <f>'T3 ANSP IAA'!I46+'T3 MET'!I46+'T3 NSA'!I46</f>
        <v>0</v>
      </c>
      <c r="J46" s="290">
        <f>'T3 ANSP IAA'!J46+'T3 MET'!J46+'T3 NSA'!J46</f>
        <v>0</v>
      </c>
      <c r="L46" s="692"/>
    </row>
    <row r="47" spans="1:12" ht="12" hidden="1" customHeight="1">
      <c r="A47" s="707">
        <v>2023</v>
      </c>
      <c r="B47" s="689"/>
      <c r="C47" s="693" t="s">
        <v>290</v>
      </c>
      <c r="D47" s="309">
        <f>'T3 ANSP IAA'!D47+'T3 MET'!D47+'T3 NSA'!D47</f>
        <v>0</v>
      </c>
      <c r="E47" s="297">
        <f>'T3 ANSP IAA'!E47+'T3 MET'!E47+'T3 NSA'!E47</f>
        <v>0</v>
      </c>
      <c r="F47" s="288">
        <f>'T3 ANSP IAA'!F47+'T3 MET'!F47+'T3 NSA'!F47</f>
        <v>0</v>
      </c>
      <c r="G47" s="288">
        <f>'T3 ANSP IAA'!G47+'T3 MET'!G47+'T3 NSA'!G47</f>
        <v>0</v>
      </c>
      <c r="H47" s="288">
        <f>'T3 ANSP IAA'!H47+'T3 MET'!H47+'T3 NSA'!H47</f>
        <v>0</v>
      </c>
      <c r="I47" s="289">
        <f>'T3 ANSP IAA'!I47+'T3 MET'!I47+'T3 NSA'!I47</f>
        <v>0</v>
      </c>
      <c r="J47" s="290">
        <f>'T3 ANSP IAA'!J47+'T3 MET'!J47+'T3 NSA'!J47</f>
        <v>0</v>
      </c>
      <c r="L47" s="692"/>
    </row>
    <row r="48" spans="1:12" ht="12" hidden="1" customHeight="1">
      <c r="A48" s="707">
        <v>2024</v>
      </c>
      <c r="B48" s="689"/>
      <c r="C48" s="695" t="s">
        <v>291</v>
      </c>
      <c r="D48" s="310">
        <f>'T3 ANSP IAA'!D48+'T3 MET'!D48+'T3 NSA'!D48</f>
        <v>0</v>
      </c>
      <c r="E48" s="300">
        <f>'T3 ANSP IAA'!E48+'T3 MET'!E48+'T3 NSA'!E48</f>
        <v>0</v>
      </c>
      <c r="F48" s="301">
        <f>'T3 ANSP IAA'!F48+'T3 MET'!F48+'T3 NSA'!F48</f>
        <v>0</v>
      </c>
      <c r="G48" s="301">
        <f>'T3 ANSP IAA'!G48+'T3 MET'!G48+'T3 NSA'!G48</f>
        <v>0</v>
      </c>
      <c r="H48" s="301">
        <f>'T3 ANSP IAA'!H48+'T3 MET'!H48+'T3 NSA'!H48</f>
        <v>0</v>
      </c>
      <c r="I48" s="604">
        <f>'T3 ANSP IAA'!I48+'T3 MET'!I48+'T3 NSA'!I48</f>
        <v>0</v>
      </c>
      <c r="J48" s="303">
        <f>'T3 ANSP IAA'!J48+'T3 MET'!J48+'T3 NSA'!J48</f>
        <v>0</v>
      </c>
      <c r="L48" s="692"/>
    </row>
    <row r="49" spans="1:12" ht="12" hidden="1" customHeight="1">
      <c r="A49" s="707" t="s">
        <v>263</v>
      </c>
      <c r="B49" s="689"/>
      <c r="C49" s="696" t="s">
        <v>292</v>
      </c>
      <c r="D49" s="312">
        <f>'T3 ANSP IAA'!D49+'T3 MET'!D49+'T3 NSA'!D49</f>
        <v>0</v>
      </c>
      <c r="E49" s="314">
        <f>'T3 ANSP IAA'!E49+'T3 MET'!E49+'T3 NSA'!E49</f>
        <v>0</v>
      </c>
      <c r="F49" s="307">
        <f>'T3 ANSP IAA'!F49+'T3 MET'!F49+'T3 NSA'!F49</f>
        <v>0</v>
      </c>
      <c r="G49" s="307">
        <f>'T3 ANSP IAA'!G49+'T3 MET'!G49+'T3 NSA'!G49</f>
        <v>0</v>
      </c>
      <c r="H49" s="307">
        <f>'T3 ANSP IAA'!H49+'T3 MET'!H49+'T3 NSA'!H49</f>
        <v>0</v>
      </c>
      <c r="I49" s="315">
        <f>'T3 ANSP IAA'!I49+'T3 MET'!I49+'T3 NSA'!I49</f>
        <v>0</v>
      </c>
      <c r="J49" s="312">
        <f>'T3 ANSP IAA'!J49+'T3 MET'!J49+'T3 NSA'!J49</f>
        <v>0</v>
      </c>
      <c r="L49" s="692"/>
    </row>
    <row r="50" spans="1:12" ht="4.1500000000000004" hidden="1" customHeight="1">
      <c r="A50" s="708"/>
      <c r="B50" s="689"/>
      <c r="F50" s="675"/>
      <c r="L50" s="692"/>
    </row>
    <row r="51" spans="1:12" ht="12" hidden="1" customHeight="1">
      <c r="A51" s="707">
        <v>2020</v>
      </c>
      <c r="B51" s="689"/>
      <c r="C51" s="691" t="s">
        <v>293</v>
      </c>
      <c r="D51" s="593">
        <f>'T3 ANSP IAA'!D51+'T3 MET'!D51+'T3 NSA'!D51</f>
        <v>0</v>
      </c>
      <c r="E51" s="296">
        <f>'T3 ANSP IAA'!E51+'T3 MET'!E51+'T3 NSA'!E51</f>
        <v>0</v>
      </c>
      <c r="F51" s="284">
        <f>'T3 ANSP IAA'!F51+'T3 MET'!F51+'T3 NSA'!F51</f>
        <v>0</v>
      </c>
      <c r="G51" s="298">
        <f>'T3 ANSP IAA'!G51+'T3 MET'!G51+'T3 NSA'!G51</f>
        <v>0</v>
      </c>
      <c r="H51" s="284">
        <f>'T3 ANSP IAA'!H51+'T3 MET'!H51+'T3 NSA'!H51</f>
        <v>0</v>
      </c>
      <c r="I51" s="285">
        <f>'T3 ANSP IAA'!I51+'T3 MET'!I51+'T3 NSA'!I51</f>
        <v>0</v>
      </c>
      <c r="J51" s="594">
        <f>'T3 ANSP IAA'!J51+'T3 MET'!J51+'T3 NSA'!J51</f>
        <v>0</v>
      </c>
      <c r="L51" s="692"/>
    </row>
    <row r="52" spans="1:12" ht="12" hidden="1" customHeight="1">
      <c r="A52" s="707">
        <v>2021</v>
      </c>
      <c r="B52" s="689"/>
      <c r="C52" s="693" t="s">
        <v>294</v>
      </c>
      <c r="D52" s="595">
        <f>'T3 ANSP IAA'!D52+'T3 MET'!D52+'T3 NSA'!D52</f>
        <v>0</v>
      </c>
      <c r="E52" s="297">
        <f>'T3 ANSP IAA'!E52+'T3 MET'!E52+'T3 NSA'!E52</f>
        <v>0</v>
      </c>
      <c r="F52" s="288">
        <f>'T3 ANSP IAA'!F52+'T3 MET'!F52+'T3 NSA'!F52</f>
        <v>0</v>
      </c>
      <c r="G52" s="288">
        <f>'T3 ANSP IAA'!G52+'T3 MET'!G52+'T3 NSA'!G52</f>
        <v>0</v>
      </c>
      <c r="H52" s="287">
        <f>'T3 ANSP IAA'!H52+'T3 MET'!H52+'T3 NSA'!H52</f>
        <v>0</v>
      </c>
      <c r="I52" s="289">
        <f>'T3 ANSP IAA'!I52+'T3 MET'!I52+'T3 NSA'!I52</f>
        <v>0</v>
      </c>
      <c r="J52" s="294">
        <f>'T3 ANSP IAA'!J52+'T3 MET'!J52+'T3 NSA'!J52</f>
        <v>0</v>
      </c>
      <c r="L52" s="692"/>
    </row>
    <row r="53" spans="1:12" ht="12" hidden="1" customHeight="1">
      <c r="A53" s="707">
        <v>2022</v>
      </c>
      <c r="B53" s="689"/>
      <c r="C53" s="693" t="s">
        <v>295</v>
      </c>
      <c r="D53" s="595">
        <f>'T3 ANSP IAA'!D53+'T3 MET'!D53+'T3 NSA'!D53</f>
        <v>0</v>
      </c>
      <c r="E53" s="297">
        <f>'T3 ANSP IAA'!E53+'T3 MET'!E53+'T3 NSA'!E53</f>
        <v>0</v>
      </c>
      <c r="F53" s="288">
        <f>'T3 ANSP IAA'!F53+'T3 MET'!F53+'T3 NSA'!F53</f>
        <v>0</v>
      </c>
      <c r="G53" s="288">
        <f>'T3 ANSP IAA'!G53+'T3 MET'!G53+'T3 NSA'!G53</f>
        <v>0</v>
      </c>
      <c r="H53" s="288">
        <f>'T3 ANSP IAA'!H53+'T3 MET'!H53+'T3 NSA'!H53</f>
        <v>0</v>
      </c>
      <c r="I53" s="299">
        <f>'T3 ANSP IAA'!I53+'T3 MET'!I53+'T3 NSA'!I53</f>
        <v>0</v>
      </c>
      <c r="J53" s="294">
        <f>'T3 ANSP IAA'!J53+'T3 MET'!J53+'T3 NSA'!J53</f>
        <v>0</v>
      </c>
      <c r="L53" s="692"/>
    </row>
    <row r="54" spans="1:12" ht="12" hidden="1" customHeight="1">
      <c r="A54" s="707">
        <v>2023</v>
      </c>
      <c r="B54" s="689"/>
      <c r="C54" s="693" t="s">
        <v>296</v>
      </c>
      <c r="D54" s="595">
        <f>'T3 ANSP IAA'!D54+'T3 MET'!D54+'T3 NSA'!D54</f>
        <v>0</v>
      </c>
      <c r="E54" s="297">
        <f>'T3 ANSP IAA'!E54+'T3 MET'!E54+'T3 NSA'!E54</f>
        <v>0</v>
      </c>
      <c r="F54" s="288">
        <f>'T3 ANSP IAA'!F54+'T3 MET'!F54+'T3 NSA'!F54</f>
        <v>0</v>
      </c>
      <c r="G54" s="288">
        <f>'T3 ANSP IAA'!G54+'T3 MET'!G54+'T3 NSA'!G54</f>
        <v>0</v>
      </c>
      <c r="H54" s="288">
        <f>'T3 ANSP IAA'!H54+'T3 MET'!H54+'T3 NSA'!H54</f>
        <v>0</v>
      </c>
      <c r="I54" s="289">
        <f>'T3 ANSP IAA'!I54+'T3 MET'!I54+'T3 NSA'!I54</f>
        <v>0</v>
      </c>
      <c r="J54" s="294">
        <f>'T3 ANSP IAA'!J54+'T3 MET'!J54+'T3 NSA'!J54</f>
        <v>0</v>
      </c>
      <c r="L54" s="692"/>
    </row>
    <row r="55" spans="1:12" ht="12" hidden="1" customHeight="1">
      <c r="A55" s="707">
        <v>2024</v>
      </c>
      <c r="B55" s="689"/>
      <c r="C55" s="695" t="s">
        <v>297</v>
      </c>
      <c r="D55" s="597">
        <f>'T3 ANSP IAA'!D55+'T3 MET'!D55+'T3 NSA'!D55</f>
        <v>0</v>
      </c>
      <c r="E55" s="300">
        <f>'T3 ANSP IAA'!E55+'T3 MET'!E55+'T3 NSA'!E55</f>
        <v>0</v>
      </c>
      <c r="F55" s="301">
        <f>'T3 ANSP IAA'!F55+'T3 MET'!F55+'T3 NSA'!F55</f>
        <v>0</v>
      </c>
      <c r="G55" s="301">
        <f>'T3 ANSP IAA'!G55+'T3 MET'!G55+'T3 NSA'!G55</f>
        <v>0</v>
      </c>
      <c r="H55" s="301">
        <f>'T3 ANSP IAA'!H55+'T3 MET'!H55+'T3 NSA'!H55</f>
        <v>0</v>
      </c>
      <c r="I55" s="604">
        <f>'T3 ANSP IAA'!I55+'T3 MET'!I55+'T3 NSA'!I55</f>
        <v>0</v>
      </c>
      <c r="J55" s="599">
        <f>'T3 ANSP IAA'!J55+'T3 MET'!J55+'T3 NSA'!J55</f>
        <v>0</v>
      </c>
      <c r="L55" s="692"/>
    </row>
    <row r="56" spans="1:12" ht="12" hidden="1" customHeight="1">
      <c r="A56" s="707" t="s">
        <v>263</v>
      </c>
      <c r="B56" s="689"/>
      <c r="C56" s="696" t="s">
        <v>298</v>
      </c>
      <c r="D56" s="600">
        <f>'T3 ANSP IAA'!D56+'T3 MET'!D56+'T3 NSA'!D56</f>
        <v>0</v>
      </c>
      <c r="E56" s="601">
        <f>'T3 ANSP IAA'!E56+'T3 MET'!E56+'T3 NSA'!E56</f>
        <v>0</v>
      </c>
      <c r="F56" s="602">
        <f>'T3 ANSP IAA'!F56+'T3 MET'!F56+'T3 NSA'!F56</f>
        <v>0</v>
      </c>
      <c r="G56" s="602">
        <f>'T3 ANSP IAA'!G56+'T3 MET'!G56+'T3 NSA'!G56</f>
        <v>0</v>
      </c>
      <c r="H56" s="602">
        <f>'T3 ANSP IAA'!H56+'T3 MET'!H56+'T3 NSA'!H56</f>
        <v>0</v>
      </c>
      <c r="I56" s="603">
        <f>'T3 ANSP IAA'!I56+'T3 MET'!I56+'T3 NSA'!I56</f>
        <v>0</v>
      </c>
      <c r="J56" s="600">
        <f>'T3 ANSP IAA'!J56+'T3 MET'!J56+'T3 NSA'!J56</f>
        <v>0</v>
      </c>
      <c r="L56" s="692"/>
    </row>
    <row r="57" spans="1:12" ht="4.1500000000000004" hidden="1" customHeight="1">
      <c r="A57" s="708"/>
      <c r="B57" s="689"/>
      <c r="F57" s="675"/>
      <c r="L57" s="692"/>
    </row>
    <row r="58" spans="1:12" ht="12" hidden="1" customHeight="1">
      <c r="A58" s="707">
        <v>2020</v>
      </c>
      <c r="B58" s="689"/>
      <c r="C58" s="691" t="s">
        <v>299</v>
      </c>
      <c r="D58" s="593">
        <f>'T3 ANSP IAA'!D58+'T3 MET'!D58+'T3 NSA'!D58</f>
        <v>0</v>
      </c>
      <c r="E58" s="296">
        <f>'T3 ANSP IAA'!E58+'T3 MET'!E58+'T3 NSA'!E58</f>
        <v>0</v>
      </c>
      <c r="F58" s="284">
        <f>'T3 ANSP IAA'!F58+'T3 MET'!F58+'T3 NSA'!F58</f>
        <v>0</v>
      </c>
      <c r="G58" s="298">
        <f>'T3 ANSP IAA'!G58+'T3 MET'!G58+'T3 NSA'!G58</f>
        <v>0</v>
      </c>
      <c r="H58" s="284">
        <f>'T3 ANSP IAA'!H58+'T3 MET'!H58+'T3 NSA'!H58</f>
        <v>0</v>
      </c>
      <c r="I58" s="285">
        <f>'T3 ANSP IAA'!I58+'T3 MET'!I58+'T3 NSA'!I58</f>
        <v>0</v>
      </c>
      <c r="J58" s="594">
        <f>'T3 ANSP IAA'!J58+'T3 MET'!J58+'T3 NSA'!J58</f>
        <v>0</v>
      </c>
      <c r="L58" s="692"/>
    </row>
    <row r="59" spans="1:12" ht="12" hidden="1" customHeight="1">
      <c r="A59" s="707">
        <v>2021</v>
      </c>
      <c r="B59" s="689"/>
      <c r="C59" s="693" t="s">
        <v>300</v>
      </c>
      <c r="D59" s="595">
        <f>'T3 ANSP IAA'!D59+'T3 MET'!D59+'T3 NSA'!D59</f>
        <v>0</v>
      </c>
      <c r="E59" s="297">
        <f>'T3 ANSP IAA'!E59+'T3 MET'!E59+'T3 NSA'!E59</f>
        <v>0</v>
      </c>
      <c r="F59" s="288">
        <f>'T3 ANSP IAA'!F59+'T3 MET'!F59+'T3 NSA'!F59</f>
        <v>0</v>
      </c>
      <c r="G59" s="288">
        <f>'T3 ANSP IAA'!G59+'T3 MET'!G59+'T3 NSA'!G59</f>
        <v>0</v>
      </c>
      <c r="H59" s="287">
        <f>'T3 ANSP IAA'!H59+'T3 MET'!H59+'T3 NSA'!H59</f>
        <v>0</v>
      </c>
      <c r="I59" s="289">
        <f>'T3 ANSP IAA'!I59+'T3 MET'!I59+'T3 NSA'!I59</f>
        <v>0</v>
      </c>
      <c r="J59" s="294">
        <f>'T3 ANSP IAA'!J59+'T3 MET'!J59+'T3 NSA'!J59</f>
        <v>0</v>
      </c>
      <c r="L59" s="692"/>
    </row>
    <row r="60" spans="1:12" ht="12" hidden="1" customHeight="1">
      <c r="A60" s="707">
        <v>2022</v>
      </c>
      <c r="B60" s="689"/>
      <c r="C60" s="693" t="s">
        <v>301</v>
      </c>
      <c r="D60" s="595">
        <f>'T3 ANSP IAA'!D60+'T3 MET'!D60+'T3 NSA'!D60</f>
        <v>0</v>
      </c>
      <c r="E60" s="297">
        <f>'T3 ANSP IAA'!E60+'T3 MET'!E60+'T3 NSA'!E60</f>
        <v>0</v>
      </c>
      <c r="F60" s="288">
        <f>'T3 ANSP IAA'!F60+'T3 MET'!F60+'T3 NSA'!F60</f>
        <v>0</v>
      </c>
      <c r="G60" s="288">
        <f>'T3 ANSP IAA'!G60+'T3 MET'!G60+'T3 NSA'!G60</f>
        <v>0</v>
      </c>
      <c r="H60" s="288">
        <f>'T3 ANSP IAA'!H60+'T3 MET'!H60+'T3 NSA'!H60</f>
        <v>0</v>
      </c>
      <c r="I60" s="299">
        <f>'T3 ANSP IAA'!I60+'T3 MET'!I60+'T3 NSA'!I60</f>
        <v>0</v>
      </c>
      <c r="J60" s="294">
        <f>'T3 ANSP IAA'!J60+'T3 MET'!J60+'T3 NSA'!J60</f>
        <v>0</v>
      </c>
      <c r="L60" s="692"/>
    </row>
    <row r="61" spans="1:12" ht="12" hidden="1" customHeight="1">
      <c r="A61" s="707">
        <v>2023</v>
      </c>
      <c r="B61" s="689"/>
      <c r="C61" s="693" t="s">
        <v>302</v>
      </c>
      <c r="D61" s="595">
        <f>'T3 ANSP IAA'!D61+'T3 MET'!D61+'T3 NSA'!D61</f>
        <v>0</v>
      </c>
      <c r="E61" s="297">
        <f>'T3 ANSP IAA'!E61+'T3 MET'!E61+'T3 NSA'!E61</f>
        <v>0</v>
      </c>
      <c r="F61" s="288">
        <f>'T3 ANSP IAA'!F61+'T3 MET'!F61+'T3 NSA'!F61</f>
        <v>0</v>
      </c>
      <c r="G61" s="288">
        <f>'T3 ANSP IAA'!G61+'T3 MET'!G61+'T3 NSA'!G61</f>
        <v>0</v>
      </c>
      <c r="H61" s="288">
        <f>'T3 ANSP IAA'!H61+'T3 MET'!H61+'T3 NSA'!H61</f>
        <v>0</v>
      </c>
      <c r="I61" s="289">
        <f>'T3 ANSP IAA'!I61+'T3 MET'!I61+'T3 NSA'!I61</f>
        <v>0</v>
      </c>
      <c r="J61" s="294">
        <f>'T3 ANSP IAA'!J61+'T3 MET'!J61+'T3 NSA'!J61</f>
        <v>0</v>
      </c>
      <c r="L61" s="692"/>
    </row>
    <row r="62" spans="1:12" ht="12" hidden="1" customHeight="1">
      <c r="A62" s="707">
        <v>2024</v>
      </c>
      <c r="B62" s="689"/>
      <c r="C62" s="695" t="s">
        <v>303</v>
      </c>
      <c r="D62" s="597">
        <f>'T3 ANSP IAA'!D62+'T3 MET'!D62+'T3 NSA'!D62</f>
        <v>0</v>
      </c>
      <c r="E62" s="300">
        <f>'T3 ANSP IAA'!E62+'T3 MET'!E62+'T3 NSA'!E62</f>
        <v>0</v>
      </c>
      <c r="F62" s="301">
        <f>'T3 ANSP IAA'!F62+'T3 MET'!F62+'T3 NSA'!F62</f>
        <v>0</v>
      </c>
      <c r="G62" s="301">
        <f>'T3 ANSP IAA'!G62+'T3 MET'!G62+'T3 NSA'!G62</f>
        <v>0</v>
      </c>
      <c r="H62" s="301">
        <f>'T3 ANSP IAA'!H62+'T3 MET'!H62+'T3 NSA'!H62</f>
        <v>0</v>
      </c>
      <c r="I62" s="604">
        <f>'T3 ANSP IAA'!I62+'T3 MET'!I62+'T3 NSA'!I62</f>
        <v>0</v>
      </c>
      <c r="J62" s="599">
        <f>'T3 ANSP IAA'!J62+'T3 MET'!J62+'T3 NSA'!J62</f>
        <v>0</v>
      </c>
      <c r="L62" s="692"/>
    </row>
    <row r="63" spans="1:12" ht="12" hidden="1" customHeight="1">
      <c r="A63" s="707" t="s">
        <v>263</v>
      </c>
      <c r="B63" s="689"/>
      <c r="C63" s="696" t="s">
        <v>304</v>
      </c>
      <c r="D63" s="600">
        <f>'T3 ANSP IAA'!D63+'T3 MET'!D63+'T3 NSA'!D63</f>
        <v>0</v>
      </c>
      <c r="E63" s="601">
        <f>'T3 ANSP IAA'!E63+'T3 MET'!E63+'T3 NSA'!E63</f>
        <v>0</v>
      </c>
      <c r="F63" s="602">
        <f>'T3 ANSP IAA'!F63+'T3 MET'!F63+'T3 NSA'!F63</f>
        <v>0</v>
      </c>
      <c r="G63" s="602">
        <f>'T3 ANSP IAA'!G63+'T3 MET'!G63+'T3 NSA'!G63</f>
        <v>0</v>
      </c>
      <c r="H63" s="602">
        <f>'T3 ANSP IAA'!H63+'T3 MET'!H63+'T3 NSA'!H63</f>
        <v>0</v>
      </c>
      <c r="I63" s="603">
        <f>'T3 ANSP IAA'!I63+'T3 MET'!I63+'T3 NSA'!I63</f>
        <v>0</v>
      </c>
      <c r="J63" s="600">
        <f>'T3 ANSP IAA'!J63+'T3 MET'!J63+'T3 NSA'!J63</f>
        <v>0</v>
      </c>
      <c r="L63" s="692"/>
    </row>
    <row r="64" spans="1:12" ht="4.1500000000000004" hidden="1" customHeight="1">
      <c r="A64" s="708"/>
      <c r="B64" s="689"/>
      <c r="F64" s="675"/>
      <c r="L64" s="692"/>
    </row>
    <row r="65" spans="1:12" ht="12" hidden="1" customHeight="1">
      <c r="A65" s="707">
        <v>2020</v>
      </c>
      <c r="B65" s="689"/>
      <c r="C65" s="691" t="s">
        <v>305</v>
      </c>
      <c r="D65" s="593">
        <f>'T3 ANSP IAA'!D65+'T3 MET'!D65+'T3 NSA'!D65</f>
        <v>0</v>
      </c>
      <c r="E65" s="296">
        <f>'T3 ANSP IAA'!E65+'T3 MET'!E65+'T3 NSA'!E65</f>
        <v>0</v>
      </c>
      <c r="F65" s="284">
        <f>'T3 ANSP IAA'!F65+'T3 MET'!F65+'T3 NSA'!F65</f>
        <v>0</v>
      </c>
      <c r="G65" s="298">
        <f>'T3 ANSP IAA'!G65+'T3 MET'!G65+'T3 NSA'!G65</f>
        <v>0</v>
      </c>
      <c r="H65" s="284">
        <f>'T3 ANSP IAA'!H65+'T3 MET'!H65+'T3 NSA'!H65</f>
        <v>0</v>
      </c>
      <c r="I65" s="285">
        <f>'T3 ANSP IAA'!I65+'T3 MET'!I65+'T3 NSA'!I65</f>
        <v>0</v>
      </c>
      <c r="J65" s="594">
        <f>'T3 ANSP IAA'!J65+'T3 MET'!J65+'T3 NSA'!J65</f>
        <v>0</v>
      </c>
      <c r="L65" s="692"/>
    </row>
    <row r="66" spans="1:12" ht="12" hidden="1" customHeight="1">
      <c r="A66" s="707">
        <v>2021</v>
      </c>
      <c r="B66" s="689"/>
      <c r="C66" s="693" t="s">
        <v>306</v>
      </c>
      <c r="D66" s="595">
        <f>'T3 ANSP IAA'!D66+'T3 MET'!D66+'T3 NSA'!D66</f>
        <v>0</v>
      </c>
      <c r="E66" s="297">
        <f>'T3 ANSP IAA'!E66+'T3 MET'!E66+'T3 NSA'!E66</f>
        <v>0</v>
      </c>
      <c r="F66" s="288">
        <f>'T3 ANSP IAA'!F66+'T3 MET'!F66+'T3 NSA'!F66</f>
        <v>0</v>
      </c>
      <c r="G66" s="288">
        <f>'T3 ANSP IAA'!G66+'T3 MET'!G66+'T3 NSA'!G66</f>
        <v>0</v>
      </c>
      <c r="H66" s="287">
        <f>'T3 ANSP IAA'!H66+'T3 MET'!H66+'T3 NSA'!H66</f>
        <v>0</v>
      </c>
      <c r="I66" s="289">
        <f>'T3 ANSP IAA'!I66+'T3 MET'!I66+'T3 NSA'!I66</f>
        <v>0</v>
      </c>
      <c r="J66" s="294">
        <f>'T3 ANSP IAA'!J66+'T3 MET'!J66+'T3 NSA'!J66</f>
        <v>0</v>
      </c>
      <c r="L66" s="692"/>
    </row>
    <row r="67" spans="1:12" ht="12" hidden="1" customHeight="1">
      <c r="A67" s="707">
        <v>2022</v>
      </c>
      <c r="B67" s="689"/>
      <c r="C67" s="693" t="s">
        <v>307</v>
      </c>
      <c r="D67" s="595">
        <f>'T3 ANSP IAA'!D67+'T3 MET'!D67+'T3 NSA'!D67</f>
        <v>0</v>
      </c>
      <c r="E67" s="297">
        <f>'T3 ANSP IAA'!E67+'T3 MET'!E67+'T3 NSA'!E67</f>
        <v>0</v>
      </c>
      <c r="F67" s="288">
        <f>'T3 ANSP IAA'!F67+'T3 MET'!F67+'T3 NSA'!F67</f>
        <v>0</v>
      </c>
      <c r="G67" s="288">
        <f>'T3 ANSP IAA'!G67+'T3 MET'!G67+'T3 NSA'!G67</f>
        <v>0</v>
      </c>
      <c r="H67" s="288">
        <f>'T3 ANSP IAA'!H67+'T3 MET'!H67+'T3 NSA'!H67</f>
        <v>0</v>
      </c>
      <c r="I67" s="299">
        <f>'T3 ANSP IAA'!I67+'T3 MET'!I67+'T3 NSA'!I67</f>
        <v>0</v>
      </c>
      <c r="J67" s="294">
        <f>'T3 ANSP IAA'!J67+'T3 MET'!J67+'T3 NSA'!J67</f>
        <v>0</v>
      </c>
      <c r="L67" s="692"/>
    </row>
    <row r="68" spans="1:12" ht="12" hidden="1" customHeight="1">
      <c r="A68" s="707">
        <v>2023</v>
      </c>
      <c r="B68" s="689"/>
      <c r="C68" s="693" t="s">
        <v>308</v>
      </c>
      <c r="D68" s="595">
        <f>'T3 ANSP IAA'!D68+'T3 MET'!D68+'T3 NSA'!D68</f>
        <v>0</v>
      </c>
      <c r="E68" s="297">
        <f>'T3 ANSP IAA'!E68+'T3 MET'!E68+'T3 NSA'!E68</f>
        <v>0</v>
      </c>
      <c r="F68" s="288">
        <f>'T3 ANSP IAA'!F68+'T3 MET'!F68+'T3 NSA'!F68</f>
        <v>0</v>
      </c>
      <c r="G68" s="288">
        <f>'T3 ANSP IAA'!G68+'T3 MET'!G68+'T3 NSA'!G68</f>
        <v>0</v>
      </c>
      <c r="H68" s="288">
        <f>'T3 ANSP IAA'!H68+'T3 MET'!H68+'T3 NSA'!H68</f>
        <v>0</v>
      </c>
      <c r="I68" s="289">
        <f>'T3 ANSP IAA'!I68+'T3 MET'!I68+'T3 NSA'!I68</f>
        <v>0</v>
      </c>
      <c r="J68" s="294">
        <f>'T3 ANSP IAA'!J68+'T3 MET'!J68+'T3 NSA'!J68</f>
        <v>0</v>
      </c>
      <c r="L68" s="692"/>
    </row>
    <row r="69" spans="1:12" ht="12" hidden="1" customHeight="1">
      <c r="A69" s="707">
        <v>2024</v>
      </c>
      <c r="B69" s="689"/>
      <c r="C69" s="695" t="s">
        <v>309</v>
      </c>
      <c r="D69" s="597">
        <f>'T3 ANSP IAA'!D69+'T3 MET'!D69+'T3 NSA'!D69</f>
        <v>0</v>
      </c>
      <c r="E69" s="300">
        <f>'T3 ANSP IAA'!E69+'T3 MET'!E69+'T3 NSA'!E69</f>
        <v>0</v>
      </c>
      <c r="F69" s="301">
        <f>'T3 ANSP IAA'!F69+'T3 MET'!F69+'T3 NSA'!F69</f>
        <v>0</v>
      </c>
      <c r="G69" s="301">
        <f>'T3 ANSP IAA'!G69+'T3 MET'!G69+'T3 NSA'!G69</f>
        <v>0</v>
      </c>
      <c r="H69" s="301">
        <f>'T3 ANSP IAA'!H69+'T3 MET'!H69+'T3 NSA'!H69</f>
        <v>0</v>
      </c>
      <c r="I69" s="604">
        <f>'T3 ANSP IAA'!I69+'T3 MET'!I69+'T3 NSA'!I69</f>
        <v>0</v>
      </c>
      <c r="J69" s="599">
        <f>'T3 ANSP IAA'!J69+'T3 MET'!J69+'T3 NSA'!J69</f>
        <v>0</v>
      </c>
      <c r="L69" s="692"/>
    </row>
    <row r="70" spans="1:12" ht="12" hidden="1" customHeight="1">
      <c r="A70" s="707" t="s">
        <v>263</v>
      </c>
      <c r="B70" s="689"/>
      <c r="C70" s="696" t="s">
        <v>310</v>
      </c>
      <c r="D70" s="600">
        <f>'T3 ANSP IAA'!D70+'T3 MET'!D70+'T3 NSA'!D70</f>
        <v>0</v>
      </c>
      <c r="E70" s="601">
        <f>'T3 ANSP IAA'!E70+'T3 MET'!E70+'T3 NSA'!E70</f>
        <v>0</v>
      </c>
      <c r="F70" s="602">
        <f>'T3 ANSP IAA'!F70+'T3 MET'!F70+'T3 NSA'!F70</f>
        <v>0</v>
      </c>
      <c r="G70" s="602">
        <f>'T3 ANSP IAA'!G70+'T3 MET'!G70+'T3 NSA'!G70</f>
        <v>0</v>
      </c>
      <c r="H70" s="602">
        <f>'T3 ANSP IAA'!H70+'T3 MET'!H70+'T3 NSA'!H70</f>
        <v>0</v>
      </c>
      <c r="I70" s="603">
        <f>'T3 ANSP IAA'!I70+'T3 MET'!I70+'T3 NSA'!I70</f>
        <v>0</v>
      </c>
      <c r="J70" s="600">
        <f>'T3 ANSP IAA'!J70+'T3 MET'!J70+'T3 NSA'!J70</f>
        <v>0</v>
      </c>
      <c r="L70" s="692"/>
    </row>
    <row r="71" spans="1:12" ht="4.1500000000000004" hidden="1" customHeight="1">
      <c r="A71" s="708"/>
      <c r="B71" s="689"/>
      <c r="D71" s="675">
        <f>'T3 ANSP IAA'!D71+'T3 MET'!D71+'T3 NSA'!D71</f>
        <v>0</v>
      </c>
      <c r="E71" s="675">
        <f>'T3 ANSP IAA'!E71+'T3 MET'!E71+'T3 NSA'!E71</f>
        <v>0</v>
      </c>
      <c r="F71" s="675">
        <f>'T3 ANSP IAA'!F71+'T3 MET'!F71+'T3 NSA'!F71</f>
        <v>0</v>
      </c>
      <c r="G71" s="675">
        <f>'T3 ANSP IAA'!G71+'T3 MET'!G71+'T3 NSA'!G71</f>
        <v>0</v>
      </c>
      <c r="H71" s="675">
        <f>'T3 ANSP IAA'!H71+'T3 MET'!H71+'T3 NSA'!H71</f>
        <v>0</v>
      </c>
      <c r="I71" s="675">
        <f>'T3 ANSP IAA'!I71+'T3 MET'!I71+'T3 NSA'!I71</f>
        <v>0</v>
      </c>
      <c r="J71" s="675">
        <f>'T3 ANSP IAA'!J71+'T3 MET'!J71+'T3 NSA'!J71</f>
        <v>0</v>
      </c>
      <c r="L71" s="692"/>
    </row>
    <row r="72" spans="1:12" ht="12" customHeight="1">
      <c r="A72" s="707">
        <v>2017</v>
      </c>
      <c r="B72" s="689"/>
      <c r="C72" s="691" t="s">
        <v>311</v>
      </c>
      <c r="D72" s="594">
        <f>'T3 ANSP IAA'!D72+'T3 MET'!D72+'T3 NSA'!D72</f>
        <v>0</v>
      </c>
      <c r="E72" s="283">
        <f>'T3 ANSP IAA'!E72+'T3 MET'!E72+'T3 NSA'!E72</f>
        <v>0</v>
      </c>
      <c r="F72" s="298">
        <f>'T3 ANSP IAA'!F72+'T3 MET'!F72+'T3 NSA'!F72</f>
        <v>0</v>
      </c>
      <c r="G72" s="298">
        <f>'T3 ANSP IAA'!G72+'T3 MET'!G72+'T3 NSA'!G72</f>
        <v>0</v>
      </c>
      <c r="H72" s="298">
        <f>'T3 ANSP IAA'!H72+'T3 MET'!H72+'T3 NSA'!H72</f>
        <v>0</v>
      </c>
      <c r="I72" s="673">
        <f>'T3 ANSP IAA'!I72+'T3 MET'!I72+'T3 NSA'!I72</f>
        <v>0</v>
      </c>
      <c r="J72" s="594">
        <f>'T3 ANSP IAA'!J72+'T3 MET'!J72+'T3 NSA'!J72</f>
        <v>0</v>
      </c>
      <c r="L72" s="692"/>
    </row>
    <row r="73" spans="1:12" ht="12" customHeight="1">
      <c r="A73" s="707">
        <v>2018</v>
      </c>
      <c r="B73" s="689"/>
      <c r="C73" s="695" t="s">
        <v>312</v>
      </c>
      <c r="D73" s="599">
        <f>'T3 ANSP IAA'!D73+'T3 MET'!D73+'T3 NSA'!D73</f>
        <v>0</v>
      </c>
      <c r="E73" s="711">
        <f>'T3 ANSP IAA'!E73+'T3 MET'!E73+'T3 NSA'!E73</f>
        <v>0</v>
      </c>
      <c r="F73" s="674">
        <f>'T3 ANSP IAA'!F73+'T3 MET'!F73+'T3 NSA'!F73</f>
        <v>0</v>
      </c>
      <c r="G73" s="674">
        <f>'T3 ANSP IAA'!G73+'T3 MET'!G73+'T3 NSA'!G73</f>
        <v>0</v>
      </c>
      <c r="H73" s="674">
        <f>'T3 ANSP IAA'!H73+'T3 MET'!H73+'T3 NSA'!H73</f>
        <v>0</v>
      </c>
      <c r="I73" s="598">
        <f>'T3 ANSP IAA'!I73+'T3 MET'!I73+'T3 NSA'!I73</f>
        <v>0</v>
      </c>
      <c r="J73" s="599">
        <f>'T3 ANSP IAA'!J73+'T3 MET'!J73+'T3 NSA'!J73</f>
        <v>0</v>
      </c>
      <c r="L73" s="692"/>
    </row>
    <row r="74" spans="1:12" ht="12" hidden="1" customHeight="1">
      <c r="A74" s="707">
        <v>2019</v>
      </c>
      <c r="B74" s="689"/>
      <c r="C74" s="693" t="s">
        <v>313</v>
      </c>
      <c r="D74" s="294">
        <f>'T3 ANSP IAA'!D74+'T3 MET'!D74+'T3 NSA'!D74</f>
        <v>0</v>
      </c>
      <c r="E74" s="297">
        <f>'T3 ANSP IAA'!E74+'T3 MET'!E74+'T3 NSA'!E74</f>
        <v>0</v>
      </c>
      <c r="F74" s="287">
        <f>'T3 ANSP IAA'!F74+'T3 MET'!F74+'T3 NSA'!F74</f>
        <v>0</v>
      </c>
      <c r="G74" s="287">
        <f>'T3 ANSP IAA'!G74+'T3 MET'!G74+'T3 NSA'!G74</f>
        <v>0</v>
      </c>
      <c r="H74" s="287">
        <f>'T3 ANSP IAA'!H74+'T3 MET'!H74+'T3 NSA'!H74</f>
        <v>0</v>
      </c>
      <c r="I74" s="299">
        <f>'T3 ANSP IAA'!I74+'T3 MET'!I74+'T3 NSA'!I74</f>
        <v>0</v>
      </c>
      <c r="J74" s="294">
        <f>'T3 ANSP IAA'!J74+'T3 MET'!J74+'T3 NSA'!J74</f>
        <v>0</v>
      </c>
      <c r="L74" s="692"/>
    </row>
    <row r="75" spans="1:12" ht="12" hidden="1" customHeight="1">
      <c r="A75" s="707" t="s">
        <v>263</v>
      </c>
      <c r="B75" s="689"/>
      <c r="C75" s="696" t="s">
        <v>314</v>
      </c>
      <c r="D75" s="600">
        <f>'T3 ANSP IAA'!D75+'T3 MET'!D75+'T3 NSA'!D75</f>
        <v>0</v>
      </c>
      <c r="E75" s="601">
        <f>'T3 ANSP IAA'!E75+'T3 MET'!E75+'T3 NSA'!E75</f>
        <v>0</v>
      </c>
      <c r="F75" s="602">
        <f>'T3 ANSP IAA'!F75+'T3 MET'!F75+'T3 NSA'!F75</f>
        <v>0</v>
      </c>
      <c r="G75" s="602">
        <f>'T3 ANSP IAA'!G75+'T3 MET'!G75+'T3 NSA'!G75</f>
        <v>0</v>
      </c>
      <c r="H75" s="602">
        <f>'T3 ANSP IAA'!H75+'T3 MET'!H75+'T3 NSA'!H75</f>
        <v>0</v>
      </c>
      <c r="I75" s="603">
        <f>'T3 ANSP IAA'!I75+'T3 MET'!I75+'T3 NSA'!I75</f>
        <v>0</v>
      </c>
      <c r="J75" s="600">
        <f>'T3 ANSP IAA'!J75+'T3 MET'!J75+'T3 NSA'!J75</f>
        <v>0</v>
      </c>
      <c r="L75" s="692"/>
    </row>
    <row r="76" spans="1:12" ht="4.1500000000000004" hidden="1" customHeight="1">
      <c r="A76" s="708"/>
      <c r="B76" s="689"/>
      <c r="F76" s="675"/>
      <c r="L76" s="692"/>
    </row>
    <row r="77" spans="1:12" ht="12" customHeight="1">
      <c r="A77" s="707">
        <v>2017</v>
      </c>
      <c r="B77" s="689"/>
      <c r="C77" s="691" t="s">
        <v>315</v>
      </c>
      <c r="D77" s="594">
        <f>'T3 ANSP IAA'!D77+'T3 MET'!D77+'T3 NSA'!D77</f>
        <v>0</v>
      </c>
      <c r="E77" s="283">
        <f>'T3 ANSP IAA'!E77+'T3 MET'!E77+'T3 NSA'!E77</f>
        <v>0</v>
      </c>
      <c r="F77" s="298">
        <f>'T3 ANSP IAA'!F77+'T3 MET'!F77+'T3 NSA'!F77</f>
        <v>0</v>
      </c>
      <c r="G77" s="298">
        <f>'T3 ANSP IAA'!G77+'T3 MET'!G77+'T3 NSA'!G77</f>
        <v>0</v>
      </c>
      <c r="H77" s="298">
        <f>'T3 ANSP IAA'!H77+'T3 MET'!H77+'T3 NSA'!H77</f>
        <v>0</v>
      </c>
      <c r="I77" s="673">
        <f>'T3 ANSP IAA'!I77+'T3 MET'!I77+'T3 NSA'!I77</f>
        <v>0</v>
      </c>
      <c r="J77" s="594">
        <f>'T3 ANSP IAA'!J77+'T3 MET'!J77+'T3 NSA'!J77</f>
        <v>0</v>
      </c>
      <c r="L77" s="692"/>
    </row>
    <row r="78" spans="1:12" ht="12" customHeight="1">
      <c r="A78" s="707">
        <v>2018</v>
      </c>
      <c r="B78" s="689"/>
      <c r="C78" s="695" t="s">
        <v>316</v>
      </c>
      <c r="D78" s="599">
        <f>'T3 ANSP IAA'!D78+'T3 MET'!D78+'T3 NSA'!D78</f>
        <v>0</v>
      </c>
      <c r="E78" s="711">
        <f>'T3 ANSP IAA'!E78+'T3 MET'!E78+'T3 NSA'!E78</f>
        <v>0</v>
      </c>
      <c r="F78" s="301">
        <f>'T3 ANSP IAA'!F78+'T3 MET'!F78+'T3 NSA'!F78</f>
        <v>0</v>
      </c>
      <c r="G78" s="301">
        <f>'T3 ANSP IAA'!G78+'T3 MET'!G78+'T3 NSA'!G78</f>
        <v>0</v>
      </c>
      <c r="H78" s="301">
        <f>'T3 ANSP IAA'!H78+'T3 MET'!H78+'T3 NSA'!H78</f>
        <v>0</v>
      </c>
      <c r="I78" s="604">
        <f>'T3 ANSP IAA'!I78+'T3 MET'!I78+'T3 NSA'!I78</f>
        <v>0</v>
      </c>
      <c r="J78" s="303">
        <f>'T3 ANSP IAA'!J78+'T3 MET'!J78+'T3 NSA'!J78</f>
        <v>0</v>
      </c>
      <c r="L78" s="692"/>
    </row>
    <row r="79" spans="1:12" ht="12" hidden="1" customHeight="1">
      <c r="A79" s="707">
        <v>2019</v>
      </c>
      <c r="B79" s="689"/>
      <c r="C79" s="693" t="s">
        <v>317</v>
      </c>
      <c r="D79" s="294">
        <f>'T3 ANSP IAA'!D79+'T3 MET'!D79+'T3 NSA'!D79</f>
        <v>0</v>
      </c>
      <c r="E79" s="297">
        <f>'T3 ANSP IAA'!E79+'T3 MET'!E79+'T3 NSA'!E79</f>
        <v>0</v>
      </c>
      <c r="F79" s="287">
        <f>'T3 ANSP IAA'!F79+'T3 MET'!F79+'T3 NSA'!F79</f>
        <v>0</v>
      </c>
      <c r="G79" s="288">
        <f>'T3 ANSP IAA'!G79+'T3 MET'!G79+'T3 NSA'!G79</f>
        <v>0</v>
      </c>
      <c r="H79" s="288">
        <f>'T3 ANSP IAA'!H79+'T3 MET'!H79+'T3 NSA'!H79</f>
        <v>0</v>
      </c>
      <c r="I79" s="289">
        <f>'T3 ANSP IAA'!I79+'T3 MET'!I79+'T3 NSA'!I79</f>
        <v>0</v>
      </c>
      <c r="J79" s="290">
        <f>'T3 ANSP IAA'!J79+'T3 MET'!J79+'T3 NSA'!J79</f>
        <v>0</v>
      </c>
      <c r="L79" s="692"/>
    </row>
    <row r="80" spans="1:12" ht="12" hidden="1" customHeight="1">
      <c r="A80" s="707" t="s">
        <v>256</v>
      </c>
      <c r="B80" s="689"/>
      <c r="C80" s="694" t="s">
        <v>318</v>
      </c>
      <c r="D80" s="629">
        <f>'T3 ANSP IAA'!D80+'T3 MET'!D80+'T3 NSA'!D80</f>
        <v>0</v>
      </c>
      <c r="E80" s="630">
        <f>'T3 ANSP IAA'!E80+'T3 MET'!E80+'T3 NSA'!E80</f>
        <v>0</v>
      </c>
      <c r="F80" s="631">
        <f>'T3 ANSP IAA'!F80+'T3 MET'!F80+'T3 NSA'!F80</f>
        <v>0</v>
      </c>
      <c r="G80" s="631">
        <f>'T3 ANSP IAA'!G80+'T3 MET'!G80+'T3 NSA'!G80</f>
        <v>0</v>
      </c>
      <c r="H80" s="631">
        <f>'T3 ANSP IAA'!H80+'T3 MET'!H80+'T3 NSA'!H80</f>
        <v>0</v>
      </c>
      <c r="I80" s="632">
        <f>'T3 ANSP IAA'!I80+'T3 MET'!I80+'T3 NSA'!I80</f>
        <v>0</v>
      </c>
      <c r="J80" s="629">
        <f>'T3 ANSP IAA'!J80+'T3 MET'!J80+'T3 NSA'!J80</f>
        <v>0</v>
      </c>
      <c r="L80" s="692"/>
    </row>
    <row r="81" spans="1:12" ht="12" hidden="1" customHeight="1">
      <c r="A81" s="707">
        <v>2020</v>
      </c>
      <c r="B81" s="689"/>
      <c r="C81" s="691" t="s">
        <v>319</v>
      </c>
      <c r="D81" s="648">
        <f>'T3 ANSP IAA'!D81+'T3 MET'!D81+'T3 NSA'!D81</f>
        <v>0</v>
      </c>
      <c r="E81" s="296">
        <f>'T3 ANSP IAA'!E81+'T3 MET'!E81+'T3 NSA'!E81</f>
        <v>0</v>
      </c>
      <c r="F81" s="284">
        <f>'T3 ANSP IAA'!F81+'T3 MET'!F81+'T3 NSA'!F81</f>
        <v>0</v>
      </c>
      <c r="G81" s="298">
        <f>'T3 ANSP IAA'!G81+'T3 MET'!G81+'T3 NSA'!G81</f>
        <v>0</v>
      </c>
      <c r="H81" s="284">
        <f>'T3 ANSP IAA'!H81+'T3 MET'!H81+'T3 NSA'!H81</f>
        <v>0</v>
      </c>
      <c r="I81" s="285">
        <f>'T3 ANSP IAA'!I81+'T3 MET'!I81+'T3 NSA'!I81</f>
        <v>0</v>
      </c>
      <c r="J81" s="286">
        <f>'T3 ANSP IAA'!J81+'T3 MET'!J81+'T3 NSA'!J81</f>
        <v>0</v>
      </c>
      <c r="L81" s="692"/>
    </row>
    <row r="82" spans="1:12" ht="12" hidden="1" customHeight="1">
      <c r="A82" s="707">
        <v>2021</v>
      </c>
      <c r="B82" s="689"/>
      <c r="C82" s="693" t="s">
        <v>320</v>
      </c>
      <c r="D82" s="649">
        <f>'T3 ANSP IAA'!D82+'T3 MET'!D82+'T3 NSA'!D82</f>
        <v>0</v>
      </c>
      <c r="E82" s="297">
        <f>'T3 ANSP IAA'!E82+'T3 MET'!E82+'T3 NSA'!E82</f>
        <v>0</v>
      </c>
      <c r="F82" s="288">
        <f>'T3 ANSP IAA'!F82+'T3 MET'!F82+'T3 NSA'!F82</f>
        <v>0</v>
      </c>
      <c r="G82" s="288">
        <f>'T3 ANSP IAA'!G82+'T3 MET'!G82+'T3 NSA'!G82</f>
        <v>0</v>
      </c>
      <c r="H82" s="287">
        <f>'T3 ANSP IAA'!H82+'T3 MET'!H82+'T3 NSA'!H82</f>
        <v>0</v>
      </c>
      <c r="I82" s="289">
        <f>'T3 ANSP IAA'!I82+'T3 MET'!I82+'T3 NSA'!I82</f>
        <v>0</v>
      </c>
      <c r="J82" s="290">
        <f>'T3 ANSP IAA'!J82+'T3 MET'!J82+'T3 NSA'!J82</f>
        <v>0</v>
      </c>
      <c r="L82" s="692"/>
    </row>
    <row r="83" spans="1:12" ht="12" hidden="1" customHeight="1">
      <c r="A83" s="707">
        <v>2022</v>
      </c>
      <c r="B83" s="689"/>
      <c r="C83" s="693" t="s">
        <v>321</v>
      </c>
      <c r="D83" s="649">
        <f>'T3 ANSP IAA'!D83+'T3 MET'!D83+'T3 NSA'!D83</f>
        <v>0</v>
      </c>
      <c r="E83" s="297">
        <f>'T3 ANSP IAA'!E83+'T3 MET'!E83+'T3 NSA'!E83</f>
        <v>0</v>
      </c>
      <c r="F83" s="288">
        <f>'T3 ANSP IAA'!F83+'T3 MET'!F83+'T3 NSA'!F83</f>
        <v>0</v>
      </c>
      <c r="G83" s="288">
        <f>'T3 ANSP IAA'!G83+'T3 MET'!G83+'T3 NSA'!G83</f>
        <v>0</v>
      </c>
      <c r="H83" s="288">
        <f>'T3 ANSP IAA'!H83+'T3 MET'!H83+'T3 NSA'!H83</f>
        <v>0</v>
      </c>
      <c r="I83" s="299">
        <f>'T3 ANSP IAA'!I83+'T3 MET'!I83+'T3 NSA'!I83</f>
        <v>0</v>
      </c>
      <c r="J83" s="290">
        <f>'T3 ANSP IAA'!J83+'T3 MET'!J83+'T3 NSA'!J83</f>
        <v>0</v>
      </c>
      <c r="L83" s="692"/>
    </row>
    <row r="84" spans="1:12" ht="12" hidden="1" customHeight="1">
      <c r="A84" s="707">
        <v>2023</v>
      </c>
      <c r="B84" s="689"/>
      <c r="C84" s="693" t="s">
        <v>322</v>
      </c>
      <c r="D84" s="649">
        <f>'T3 ANSP IAA'!D84+'T3 MET'!D84+'T3 NSA'!D84</f>
        <v>0</v>
      </c>
      <c r="E84" s="297">
        <f>'T3 ANSP IAA'!E84+'T3 MET'!E84+'T3 NSA'!E84</f>
        <v>0</v>
      </c>
      <c r="F84" s="288">
        <f>'T3 ANSP IAA'!F84+'T3 MET'!F84+'T3 NSA'!F84</f>
        <v>0</v>
      </c>
      <c r="G84" s="288">
        <f>'T3 ANSP IAA'!G84+'T3 MET'!G84+'T3 NSA'!G84</f>
        <v>0</v>
      </c>
      <c r="H84" s="288">
        <f>'T3 ANSP IAA'!H84+'T3 MET'!H84+'T3 NSA'!H84</f>
        <v>0</v>
      </c>
      <c r="I84" s="289">
        <f>'T3 ANSP IAA'!I84+'T3 MET'!I84+'T3 NSA'!I84</f>
        <v>0</v>
      </c>
      <c r="J84" s="294">
        <f>'T3 ANSP IAA'!J84+'T3 MET'!J84+'T3 NSA'!J84</f>
        <v>0</v>
      </c>
      <c r="L84" s="692"/>
    </row>
    <row r="85" spans="1:12" ht="12" hidden="1" customHeight="1">
      <c r="A85" s="707">
        <v>2024</v>
      </c>
      <c r="B85" s="689"/>
      <c r="C85" s="695" t="s">
        <v>323</v>
      </c>
      <c r="D85" s="650">
        <f>'T3 ANSP IAA'!D85+'T3 MET'!D85+'T3 NSA'!D85</f>
        <v>0</v>
      </c>
      <c r="E85" s="300">
        <f>'T3 ANSP IAA'!E85+'T3 MET'!E85+'T3 NSA'!E85</f>
        <v>0</v>
      </c>
      <c r="F85" s="301">
        <f>'T3 ANSP IAA'!F85+'T3 MET'!F85+'T3 NSA'!F85</f>
        <v>0</v>
      </c>
      <c r="G85" s="301">
        <f>'T3 ANSP IAA'!G85+'T3 MET'!G85+'T3 NSA'!G85</f>
        <v>0</v>
      </c>
      <c r="H85" s="301">
        <f>'T3 ANSP IAA'!H85+'T3 MET'!H85+'T3 NSA'!H85</f>
        <v>0</v>
      </c>
      <c r="I85" s="604">
        <f>'T3 ANSP IAA'!I85+'T3 MET'!I85+'T3 NSA'!I85</f>
        <v>0</v>
      </c>
      <c r="J85" s="599">
        <f>'T3 ANSP IAA'!J85+'T3 MET'!J85+'T3 NSA'!J85</f>
        <v>0</v>
      </c>
      <c r="L85" s="692"/>
    </row>
    <row r="86" spans="1:12" ht="12" hidden="1" customHeight="1">
      <c r="A86" s="707" t="s">
        <v>263</v>
      </c>
      <c r="B86" s="689"/>
      <c r="C86" s="696" t="s">
        <v>324</v>
      </c>
      <c r="D86" s="600">
        <f>'T3 ANSP IAA'!D86+'T3 MET'!D86+'T3 NSA'!D86</f>
        <v>0</v>
      </c>
      <c r="E86" s="601">
        <f>'T3 ANSP IAA'!E86+'T3 MET'!E86+'T3 NSA'!E86</f>
        <v>0</v>
      </c>
      <c r="F86" s="602">
        <f>'T3 ANSP IAA'!F86+'T3 MET'!F86+'T3 NSA'!F86</f>
        <v>0</v>
      </c>
      <c r="G86" s="602">
        <f>'T3 ANSP IAA'!G86+'T3 MET'!G86+'T3 NSA'!G86</f>
        <v>0</v>
      </c>
      <c r="H86" s="602">
        <f>'T3 ANSP IAA'!H86+'T3 MET'!H86+'T3 NSA'!H86</f>
        <v>0</v>
      </c>
      <c r="I86" s="603">
        <f>'T3 ANSP IAA'!I86+'T3 MET'!I86+'T3 NSA'!I86</f>
        <v>0</v>
      </c>
      <c r="J86" s="600">
        <f>'T3 ANSP IAA'!J86+'T3 MET'!J86+'T3 NSA'!J86</f>
        <v>0</v>
      </c>
      <c r="L86" s="692"/>
    </row>
    <row r="87" spans="1:12" ht="4.1500000000000004" hidden="1" customHeight="1">
      <c r="A87" s="708"/>
      <c r="B87" s="689"/>
      <c r="F87" s="675"/>
      <c r="L87" s="692"/>
    </row>
    <row r="88" spans="1:12" ht="12" customHeight="1">
      <c r="A88" s="707">
        <v>2017</v>
      </c>
      <c r="B88" s="689"/>
      <c r="C88" s="691" t="s">
        <v>325</v>
      </c>
      <c r="D88" s="594">
        <f>'T3 ANSP IAA'!D88+'T3 MET'!D88+'T3 NSA'!D88</f>
        <v>0</v>
      </c>
      <c r="E88" s="283">
        <f>'T3 ANSP IAA'!E88+'T3 MET'!E88+'T3 NSA'!E88</f>
        <v>0</v>
      </c>
      <c r="F88" s="298">
        <f>'T3 ANSP IAA'!F88+'T3 MET'!F88+'T3 NSA'!F88</f>
        <v>0</v>
      </c>
      <c r="G88" s="298">
        <f>'T3 ANSP IAA'!G88+'T3 MET'!G88+'T3 NSA'!G88</f>
        <v>0</v>
      </c>
      <c r="H88" s="298">
        <f>'T3 ANSP IAA'!H88+'T3 MET'!H88+'T3 NSA'!H88</f>
        <v>0</v>
      </c>
      <c r="I88" s="673">
        <f>'T3 ANSP IAA'!I88+'T3 MET'!I88+'T3 NSA'!I88</f>
        <v>0</v>
      </c>
      <c r="J88" s="286">
        <f>'T3 ANSP IAA'!J88+'T3 MET'!J88+'T3 NSA'!J88</f>
        <v>0</v>
      </c>
      <c r="L88" s="692"/>
    </row>
    <row r="89" spans="1:12" ht="12" customHeight="1">
      <c r="A89" s="707">
        <v>2018</v>
      </c>
      <c r="B89" s="689"/>
      <c r="C89" s="695" t="s">
        <v>326</v>
      </c>
      <c r="D89" s="599">
        <f>'T3 ANSP IAA'!D89+'T3 MET'!D89+'T3 NSA'!D89</f>
        <v>0</v>
      </c>
      <c r="E89" s="711">
        <f>'T3 ANSP IAA'!E89+'T3 MET'!E89+'T3 NSA'!E89</f>
        <v>0</v>
      </c>
      <c r="F89" s="674">
        <f>'T3 ANSP IAA'!F89+'T3 MET'!F89+'T3 NSA'!F89</f>
        <v>0</v>
      </c>
      <c r="G89" s="674">
        <f>'T3 ANSP IAA'!G89+'T3 MET'!G89+'T3 NSA'!G89</f>
        <v>0</v>
      </c>
      <c r="H89" s="674">
        <f>'T3 ANSP IAA'!H89+'T3 MET'!H89+'T3 NSA'!H89</f>
        <v>0</v>
      </c>
      <c r="I89" s="598">
        <f>'T3 ANSP IAA'!I89+'T3 MET'!I89+'T3 NSA'!I89</f>
        <v>0</v>
      </c>
      <c r="J89" s="303">
        <f>'T3 ANSP IAA'!J89+'T3 MET'!J89+'T3 NSA'!J89</f>
        <v>0</v>
      </c>
      <c r="L89" s="692"/>
    </row>
    <row r="90" spans="1:12" ht="12" hidden="1" customHeight="1">
      <c r="A90" s="707">
        <v>2019</v>
      </c>
      <c r="B90" s="689"/>
      <c r="C90" s="693" t="s">
        <v>327</v>
      </c>
      <c r="D90" s="294">
        <f>'T3 ANSP IAA'!D90+'T3 MET'!D90+'T3 NSA'!D90</f>
        <v>0</v>
      </c>
      <c r="E90" s="297">
        <f>'T3 ANSP IAA'!E90+'T3 MET'!E90+'T3 NSA'!E90</f>
        <v>0</v>
      </c>
      <c r="F90" s="287">
        <f>'T3 ANSP IAA'!F90+'T3 MET'!F90+'T3 NSA'!F90</f>
        <v>0</v>
      </c>
      <c r="G90" s="287">
        <f>'T3 ANSP IAA'!G90+'T3 MET'!G90+'T3 NSA'!G90</f>
        <v>0</v>
      </c>
      <c r="H90" s="287">
        <f>'T3 ANSP IAA'!H90+'T3 MET'!H90+'T3 NSA'!H90</f>
        <v>0</v>
      </c>
      <c r="I90" s="299">
        <f>'T3 ANSP IAA'!I90+'T3 MET'!I90+'T3 NSA'!I90</f>
        <v>0</v>
      </c>
      <c r="J90" s="290">
        <f>'T3 ANSP IAA'!J90+'T3 MET'!J90+'T3 NSA'!J90</f>
        <v>0</v>
      </c>
      <c r="L90" s="692"/>
    </row>
    <row r="91" spans="1:12" ht="12" hidden="1" customHeight="1">
      <c r="A91" s="707" t="s">
        <v>256</v>
      </c>
      <c r="B91" s="689"/>
      <c r="C91" s="694" t="s">
        <v>328</v>
      </c>
      <c r="D91" s="631">
        <f>'T3 ANSP IAA'!D91+'T3 MET'!D91+'T3 NSA'!D91</f>
        <v>0</v>
      </c>
      <c r="E91" s="631">
        <f>'T3 ANSP IAA'!E91+'T3 MET'!E91+'T3 NSA'!E91</f>
        <v>0</v>
      </c>
      <c r="F91" s="631">
        <f>'T3 ANSP IAA'!F91+'T3 MET'!F91+'T3 NSA'!F91</f>
        <v>0</v>
      </c>
      <c r="G91" s="631">
        <f>'T3 ANSP IAA'!G91+'T3 MET'!G91+'T3 NSA'!G91</f>
        <v>0</v>
      </c>
      <c r="H91" s="631">
        <f>'T3 ANSP IAA'!H91+'T3 MET'!H91+'T3 NSA'!H91</f>
        <v>0</v>
      </c>
      <c r="I91" s="678">
        <f>'T3 ANSP IAA'!I91+'T3 MET'!I91+'T3 NSA'!I91</f>
        <v>0</v>
      </c>
      <c r="J91" s="293">
        <f>'T3 ANSP IAA'!J91+'T3 MET'!J91+'T3 NSA'!J91</f>
        <v>0</v>
      </c>
      <c r="L91" s="692"/>
    </row>
    <row r="92" spans="1:12" ht="12" hidden="1" customHeight="1">
      <c r="A92" s="707">
        <v>2020</v>
      </c>
      <c r="B92" s="689"/>
      <c r="C92" s="691" t="s">
        <v>329</v>
      </c>
      <c r="D92" s="652">
        <f>'T3 ANSP IAA'!D92+'T3 MET'!D92+'T3 NSA'!D92</f>
        <v>0</v>
      </c>
      <c r="E92" s="296">
        <f>'T3 ANSP IAA'!E92+'T3 MET'!E92+'T3 NSA'!E92</f>
        <v>0</v>
      </c>
      <c r="F92" s="284">
        <f>'T3 ANSP IAA'!F92+'T3 MET'!F92+'T3 NSA'!F92</f>
        <v>0</v>
      </c>
      <c r="G92" s="298">
        <f>'T3 ANSP IAA'!G92+'T3 MET'!G92+'T3 NSA'!G92</f>
        <v>0</v>
      </c>
      <c r="H92" s="284">
        <f>'T3 ANSP IAA'!H92+'T3 MET'!H92+'T3 NSA'!H92</f>
        <v>0</v>
      </c>
      <c r="I92" s="285">
        <f>'T3 ANSP IAA'!I92+'T3 MET'!I92+'T3 NSA'!I92</f>
        <v>0</v>
      </c>
      <c r="J92" s="286">
        <f>'T3 ANSP IAA'!J92+'T3 MET'!J92+'T3 NSA'!J92</f>
        <v>0</v>
      </c>
      <c r="L92" s="692"/>
    </row>
    <row r="93" spans="1:12" ht="12" hidden="1" customHeight="1">
      <c r="A93" s="707">
        <v>2021</v>
      </c>
      <c r="B93" s="689"/>
      <c r="C93" s="693" t="s">
        <v>330</v>
      </c>
      <c r="D93" s="653">
        <f>'T3 ANSP IAA'!D93+'T3 MET'!D93+'T3 NSA'!D93</f>
        <v>0</v>
      </c>
      <c r="E93" s="297">
        <f>'T3 ANSP IAA'!E93+'T3 MET'!E93+'T3 NSA'!E93</f>
        <v>0</v>
      </c>
      <c r="F93" s="288">
        <f>'T3 ANSP IAA'!F93+'T3 MET'!F93+'T3 NSA'!F93</f>
        <v>0</v>
      </c>
      <c r="G93" s="288">
        <f>'T3 ANSP IAA'!G93+'T3 MET'!G93+'T3 NSA'!G93</f>
        <v>0</v>
      </c>
      <c r="H93" s="287">
        <f>'T3 ANSP IAA'!H93+'T3 MET'!H93+'T3 NSA'!H93</f>
        <v>0</v>
      </c>
      <c r="I93" s="289">
        <f>'T3 ANSP IAA'!I93+'T3 MET'!I93+'T3 NSA'!I93</f>
        <v>0</v>
      </c>
      <c r="J93" s="290">
        <f>'T3 ANSP IAA'!J93+'T3 MET'!J93+'T3 NSA'!J93</f>
        <v>0</v>
      </c>
      <c r="L93" s="692"/>
    </row>
    <row r="94" spans="1:12" ht="12" hidden="1" customHeight="1">
      <c r="A94" s="707">
        <v>2022</v>
      </c>
      <c r="B94" s="689"/>
      <c r="C94" s="693" t="s">
        <v>331</v>
      </c>
      <c r="D94" s="653">
        <f>'T3 ANSP IAA'!D94+'T3 MET'!D94+'T3 NSA'!D94</f>
        <v>0</v>
      </c>
      <c r="E94" s="297">
        <f>'T3 ANSP IAA'!E94+'T3 MET'!E94+'T3 NSA'!E94</f>
        <v>0</v>
      </c>
      <c r="F94" s="288">
        <f>'T3 ANSP IAA'!F94+'T3 MET'!F94+'T3 NSA'!F94</f>
        <v>0</v>
      </c>
      <c r="G94" s="288">
        <f>'T3 ANSP IAA'!G94+'T3 MET'!G94+'T3 NSA'!G94</f>
        <v>0</v>
      </c>
      <c r="H94" s="288">
        <f>'T3 ANSP IAA'!H94+'T3 MET'!H94+'T3 NSA'!H94</f>
        <v>0</v>
      </c>
      <c r="I94" s="299">
        <f>'T3 ANSP IAA'!I94+'T3 MET'!I94+'T3 NSA'!I94</f>
        <v>0</v>
      </c>
      <c r="J94" s="290">
        <f>'T3 ANSP IAA'!J94+'T3 MET'!J94+'T3 NSA'!J94</f>
        <v>0</v>
      </c>
      <c r="L94" s="692"/>
    </row>
    <row r="95" spans="1:12" ht="12" hidden="1" customHeight="1">
      <c r="A95" s="707">
        <v>2023</v>
      </c>
      <c r="B95" s="689"/>
      <c r="C95" s="693" t="s">
        <v>332</v>
      </c>
      <c r="D95" s="653">
        <f>'T3 ANSP IAA'!D95+'T3 MET'!D95+'T3 NSA'!D95</f>
        <v>0</v>
      </c>
      <c r="E95" s="297">
        <f>'T3 ANSP IAA'!E95+'T3 MET'!E95+'T3 NSA'!E95</f>
        <v>0</v>
      </c>
      <c r="F95" s="288">
        <f>'T3 ANSP IAA'!F95+'T3 MET'!F95+'T3 NSA'!F95</f>
        <v>0</v>
      </c>
      <c r="G95" s="288">
        <f>'T3 ANSP IAA'!G95+'T3 MET'!G95+'T3 NSA'!G95</f>
        <v>0</v>
      </c>
      <c r="H95" s="288">
        <f>'T3 ANSP IAA'!H95+'T3 MET'!H95+'T3 NSA'!H95</f>
        <v>0</v>
      </c>
      <c r="I95" s="289">
        <f>'T3 ANSP IAA'!I95+'T3 MET'!I95+'T3 NSA'!I95</f>
        <v>0</v>
      </c>
      <c r="J95" s="294">
        <f>'T3 ANSP IAA'!J95+'T3 MET'!J95+'T3 NSA'!J95</f>
        <v>0</v>
      </c>
      <c r="L95" s="692"/>
    </row>
    <row r="96" spans="1:12" ht="12" hidden="1" customHeight="1">
      <c r="A96" s="707">
        <v>2024</v>
      </c>
      <c r="B96" s="689"/>
      <c r="C96" s="695" t="s">
        <v>333</v>
      </c>
      <c r="D96" s="654">
        <f>'T3 ANSP IAA'!D96+'T3 MET'!D96+'T3 NSA'!D96</f>
        <v>0</v>
      </c>
      <c r="E96" s="300">
        <f>'T3 ANSP IAA'!E96+'T3 MET'!E96+'T3 NSA'!E96</f>
        <v>0</v>
      </c>
      <c r="F96" s="301">
        <f>'T3 ANSP IAA'!F96+'T3 MET'!F96+'T3 NSA'!F96</f>
        <v>0</v>
      </c>
      <c r="G96" s="301">
        <f>'T3 ANSP IAA'!G96+'T3 MET'!G96+'T3 NSA'!G96</f>
        <v>0</v>
      </c>
      <c r="H96" s="301">
        <f>'T3 ANSP IAA'!H96+'T3 MET'!H96+'T3 NSA'!H96</f>
        <v>0</v>
      </c>
      <c r="I96" s="604">
        <f>'T3 ANSP IAA'!I96+'T3 MET'!I96+'T3 NSA'!I96</f>
        <v>0</v>
      </c>
      <c r="J96" s="599">
        <f>'T3 ANSP IAA'!J96+'T3 MET'!J96+'T3 NSA'!J96</f>
        <v>0</v>
      </c>
      <c r="L96" s="692"/>
    </row>
    <row r="97" spans="1:12" ht="12" hidden="1" customHeight="1">
      <c r="A97" s="707" t="s">
        <v>263</v>
      </c>
      <c r="B97" s="689"/>
      <c r="C97" s="696" t="s">
        <v>334</v>
      </c>
      <c r="D97" s="600">
        <f>'T3 ANSP IAA'!D97+'T3 MET'!D97+'T3 NSA'!D97</f>
        <v>0</v>
      </c>
      <c r="E97" s="601">
        <f>'T3 ANSP IAA'!E97+'T3 MET'!E97+'T3 NSA'!E97</f>
        <v>0</v>
      </c>
      <c r="F97" s="602">
        <f>'T3 ANSP IAA'!F97+'T3 MET'!F97+'T3 NSA'!F97</f>
        <v>0</v>
      </c>
      <c r="G97" s="602">
        <f>'T3 ANSP IAA'!G97+'T3 MET'!G97+'T3 NSA'!G97</f>
        <v>0</v>
      </c>
      <c r="H97" s="602">
        <f>'T3 ANSP IAA'!H97+'T3 MET'!H97+'T3 NSA'!H97</f>
        <v>0</v>
      </c>
      <c r="I97" s="603">
        <f>'T3 ANSP IAA'!I97+'T3 MET'!I97+'T3 NSA'!I97</f>
        <v>0</v>
      </c>
      <c r="J97" s="600">
        <f>'T3 ANSP IAA'!J97+'T3 MET'!J97+'T3 NSA'!J97</f>
        <v>0</v>
      </c>
      <c r="L97" s="692"/>
    </row>
    <row r="98" spans="1:12" ht="4.1500000000000004" hidden="1" customHeight="1">
      <c r="A98" s="708"/>
      <c r="B98" s="689"/>
      <c r="F98" s="675"/>
      <c r="L98" s="692"/>
    </row>
    <row r="99" spans="1:12" ht="12" customHeight="1">
      <c r="A99" s="707">
        <v>2017</v>
      </c>
      <c r="B99" s="689"/>
      <c r="C99" s="691" t="s">
        <v>335</v>
      </c>
      <c r="D99" s="594">
        <f>'T3 ANSP IAA'!D99+'T3 MET'!D99+'T3 NSA'!D99</f>
        <v>0</v>
      </c>
      <c r="E99" s="283">
        <f>'T3 ANSP IAA'!E99+'T3 MET'!E99+'T3 NSA'!E99</f>
        <v>0</v>
      </c>
      <c r="F99" s="298">
        <f>'T3 ANSP IAA'!F99+'T3 MET'!F99+'T3 NSA'!F99</f>
        <v>0</v>
      </c>
      <c r="G99" s="298">
        <f>'T3 ANSP IAA'!G99+'T3 MET'!G99+'T3 NSA'!G99</f>
        <v>0</v>
      </c>
      <c r="H99" s="298">
        <f>'T3 ANSP IAA'!H99+'T3 MET'!H99+'T3 NSA'!H99</f>
        <v>0</v>
      </c>
      <c r="I99" s="673">
        <f>'T3 ANSP IAA'!I99+'T3 MET'!I99+'T3 NSA'!I99</f>
        <v>0</v>
      </c>
      <c r="J99" s="594">
        <f>'T3 ANSP IAA'!J99+'T3 MET'!J99+'T3 NSA'!J99</f>
        <v>0</v>
      </c>
      <c r="L99" s="692"/>
    </row>
    <row r="100" spans="1:12" ht="12" customHeight="1">
      <c r="A100" s="707">
        <v>2018</v>
      </c>
      <c r="B100" s="689"/>
      <c r="C100" s="695" t="s">
        <v>336</v>
      </c>
      <c r="D100" s="599">
        <f>'T3 ANSP IAA'!D100+'T3 MET'!D100+'T3 NSA'!D100</f>
        <v>83.011187152343851</v>
      </c>
      <c r="E100" s="711">
        <f>'T3 ANSP IAA'!E100+'T3 MET'!E100+'T3 NSA'!E100</f>
        <v>83.011187152343851</v>
      </c>
      <c r="F100" s="674">
        <f>'T3 ANSP IAA'!F100+'T3 MET'!F100+'T3 NSA'!F100</f>
        <v>0</v>
      </c>
      <c r="G100" s="674">
        <f>'T3 ANSP IAA'!G100+'T3 MET'!G100+'T3 NSA'!G100</f>
        <v>0</v>
      </c>
      <c r="H100" s="674">
        <f>'T3 ANSP IAA'!H100+'T3 MET'!H100+'T3 NSA'!H100</f>
        <v>0</v>
      </c>
      <c r="I100" s="598">
        <f>'T3 ANSP IAA'!I100+'T3 MET'!I100+'T3 NSA'!I100</f>
        <v>0</v>
      </c>
      <c r="J100" s="599">
        <f>'T3 ANSP IAA'!J100+'T3 MET'!J100+'T3 NSA'!J100</f>
        <v>0</v>
      </c>
      <c r="L100" s="692"/>
    </row>
    <row r="101" spans="1:12" ht="12" hidden="1" customHeight="1">
      <c r="A101" s="707">
        <v>2019</v>
      </c>
      <c r="B101" s="689"/>
      <c r="C101" s="693" t="s">
        <v>337</v>
      </c>
      <c r="D101" s="294">
        <f>'T3 ANSP IAA'!D101+'T3 MET'!D101+'T3 NSA'!D101</f>
        <v>0</v>
      </c>
      <c r="E101" s="297">
        <f>'T3 ANSP IAA'!E101+'T3 MET'!E101+'T3 NSA'!E101</f>
        <v>0</v>
      </c>
      <c r="F101" s="287">
        <f>'T3 ANSP IAA'!F101+'T3 MET'!F101+'T3 NSA'!F101</f>
        <v>0</v>
      </c>
      <c r="G101" s="287">
        <f>'T3 ANSP IAA'!G101+'T3 MET'!G101+'T3 NSA'!G101</f>
        <v>0</v>
      </c>
      <c r="H101" s="287">
        <f>'T3 ANSP IAA'!H101+'T3 MET'!H101+'T3 NSA'!H101</f>
        <v>0</v>
      </c>
      <c r="I101" s="299">
        <f>'T3 ANSP IAA'!I101+'T3 MET'!I101+'T3 NSA'!I101</f>
        <v>0</v>
      </c>
      <c r="J101" s="294">
        <f>'T3 ANSP IAA'!J101+'T3 MET'!J101+'T3 NSA'!J101</f>
        <v>0</v>
      </c>
      <c r="L101" s="692"/>
    </row>
    <row r="102" spans="1:12" ht="12" hidden="1" customHeight="1">
      <c r="A102" s="707" t="s">
        <v>256</v>
      </c>
      <c r="B102" s="689"/>
      <c r="C102" s="694" t="s">
        <v>338</v>
      </c>
      <c r="D102" s="629">
        <f>'T3 ANSP IAA'!D102+'T3 MET'!D102+'T3 NSA'!D102</f>
        <v>83.011187152343851</v>
      </c>
      <c r="E102" s="630">
        <f>'T3 ANSP IAA'!E102+'T3 MET'!E102+'T3 NSA'!E102</f>
        <v>83.011187152343851</v>
      </c>
      <c r="F102" s="631">
        <f>'T3 ANSP IAA'!F102+'T3 MET'!F102+'T3 NSA'!F102</f>
        <v>0</v>
      </c>
      <c r="G102" s="631">
        <f>'T3 ANSP IAA'!G102+'T3 MET'!G102+'T3 NSA'!G102</f>
        <v>0</v>
      </c>
      <c r="H102" s="631">
        <f>'T3 ANSP IAA'!H102+'T3 MET'!H102+'T3 NSA'!H102</f>
        <v>0</v>
      </c>
      <c r="I102" s="632">
        <f>'T3 ANSP IAA'!I102+'T3 MET'!I102+'T3 NSA'!I102</f>
        <v>0</v>
      </c>
      <c r="J102" s="629">
        <f>'T3 ANSP IAA'!J102+'T3 MET'!J102+'T3 NSA'!J102</f>
        <v>0</v>
      </c>
      <c r="L102" s="692"/>
    </row>
    <row r="103" spans="1:12" ht="12" hidden="1" customHeight="1">
      <c r="A103" s="707">
        <v>2020</v>
      </c>
      <c r="B103" s="689"/>
      <c r="C103" s="691" t="s">
        <v>339</v>
      </c>
      <c r="D103" s="594">
        <f>'T3 ANSP IAA'!D103+'T3 MET'!D103+'T3 NSA'!D103</f>
        <v>0</v>
      </c>
      <c r="E103" s="296">
        <f>'T3 ANSP IAA'!E103+'T3 MET'!E103+'T3 NSA'!E103</f>
        <v>0</v>
      </c>
      <c r="F103" s="284">
        <f>'T3 ANSP IAA'!F103+'T3 MET'!F103+'T3 NSA'!F103</f>
        <v>0</v>
      </c>
      <c r="G103" s="298">
        <f>'T3 ANSP IAA'!G103+'T3 MET'!G103+'T3 NSA'!G103</f>
        <v>0</v>
      </c>
      <c r="H103" s="298">
        <f>'T3 ANSP IAA'!H103+'T3 MET'!H103+'T3 NSA'!H103</f>
        <v>0</v>
      </c>
      <c r="I103" s="673">
        <f>'T3 ANSP IAA'!I103+'T3 MET'!I103+'T3 NSA'!I103</f>
        <v>0</v>
      </c>
      <c r="J103" s="594">
        <f>'T3 ANSP IAA'!J103+'T3 MET'!J103+'T3 NSA'!J103</f>
        <v>0</v>
      </c>
      <c r="L103" s="692"/>
    </row>
    <row r="104" spans="1:12" ht="12" hidden="1" customHeight="1">
      <c r="A104" s="707">
        <v>2021</v>
      </c>
      <c r="B104" s="689"/>
      <c r="C104" s="693" t="s">
        <v>340</v>
      </c>
      <c r="D104" s="294">
        <f>'T3 ANSP IAA'!D104+'T3 MET'!D104+'T3 NSA'!D104</f>
        <v>0</v>
      </c>
      <c r="E104" s="297">
        <f>'T3 ANSP IAA'!E104+'T3 MET'!E104+'T3 NSA'!E104</f>
        <v>0</v>
      </c>
      <c r="F104" s="288">
        <f>'T3 ANSP IAA'!F104+'T3 MET'!F104+'T3 NSA'!F104</f>
        <v>0</v>
      </c>
      <c r="G104" s="288">
        <f>'T3 ANSP IAA'!G104+'T3 MET'!G104+'T3 NSA'!G104</f>
        <v>0</v>
      </c>
      <c r="H104" s="287">
        <f>'T3 ANSP IAA'!H104+'T3 MET'!H104+'T3 NSA'!H104</f>
        <v>0</v>
      </c>
      <c r="I104" s="299">
        <f>'T3 ANSP IAA'!I104+'T3 MET'!I104+'T3 NSA'!I104</f>
        <v>0</v>
      </c>
      <c r="J104" s="294">
        <f>'T3 ANSP IAA'!J104+'T3 MET'!J104+'T3 NSA'!J104</f>
        <v>0</v>
      </c>
      <c r="L104" s="692"/>
    </row>
    <row r="105" spans="1:12" ht="12" hidden="1" customHeight="1">
      <c r="A105" s="707">
        <v>2022</v>
      </c>
      <c r="B105" s="689"/>
      <c r="C105" s="693" t="s">
        <v>341</v>
      </c>
      <c r="D105" s="294">
        <f>'T3 ANSP IAA'!D105+'T3 MET'!D105+'T3 NSA'!D105</f>
        <v>0</v>
      </c>
      <c r="E105" s="297">
        <f>'T3 ANSP IAA'!E105+'T3 MET'!E105+'T3 NSA'!E105</f>
        <v>0</v>
      </c>
      <c r="F105" s="288">
        <f>'T3 ANSP IAA'!F105+'T3 MET'!F105+'T3 NSA'!F105</f>
        <v>0</v>
      </c>
      <c r="G105" s="288">
        <f>'T3 ANSP IAA'!G105+'T3 MET'!G105+'T3 NSA'!G105</f>
        <v>0</v>
      </c>
      <c r="H105" s="288">
        <f>'T3 ANSP IAA'!H105+'T3 MET'!H105+'T3 NSA'!H105</f>
        <v>0</v>
      </c>
      <c r="I105" s="299">
        <f>'T3 ANSP IAA'!I105+'T3 MET'!I105+'T3 NSA'!I105</f>
        <v>0</v>
      </c>
      <c r="J105" s="294">
        <f>'T3 ANSP IAA'!J105+'T3 MET'!J105+'T3 NSA'!J105</f>
        <v>0</v>
      </c>
      <c r="L105" s="692"/>
    </row>
    <row r="106" spans="1:12" ht="12" hidden="1" customHeight="1">
      <c r="A106" s="707">
        <v>2023</v>
      </c>
      <c r="B106" s="689"/>
      <c r="C106" s="693" t="s">
        <v>342</v>
      </c>
      <c r="D106" s="294">
        <f>'T3 ANSP IAA'!D106+'T3 MET'!D106+'T3 NSA'!D106</f>
        <v>0</v>
      </c>
      <c r="E106" s="297">
        <f>'T3 ANSP IAA'!E106+'T3 MET'!E106+'T3 NSA'!E106</f>
        <v>0</v>
      </c>
      <c r="F106" s="288">
        <f>'T3 ANSP IAA'!F106+'T3 MET'!F106+'T3 NSA'!F106</f>
        <v>0</v>
      </c>
      <c r="G106" s="288">
        <f>'T3 ANSP IAA'!G106+'T3 MET'!G106+'T3 NSA'!G106</f>
        <v>0</v>
      </c>
      <c r="H106" s="288">
        <f>'T3 ANSP IAA'!H106+'T3 MET'!H106+'T3 NSA'!H106</f>
        <v>0</v>
      </c>
      <c r="I106" s="289">
        <f>'T3 ANSP IAA'!I106+'T3 MET'!I106+'T3 NSA'!I106</f>
        <v>0</v>
      </c>
      <c r="J106" s="294">
        <f>'T3 ANSP IAA'!J106+'T3 MET'!J106+'T3 NSA'!J106</f>
        <v>0</v>
      </c>
      <c r="L106" s="692"/>
    </row>
    <row r="107" spans="1:12" ht="12" hidden="1" customHeight="1">
      <c r="A107" s="707">
        <v>2024</v>
      </c>
      <c r="B107" s="689"/>
      <c r="C107" s="695" t="s">
        <v>343</v>
      </c>
      <c r="D107" s="654">
        <f>'T3 ANSP IAA'!D107+'T3 MET'!D107+'T3 NSA'!D107</f>
        <v>0</v>
      </c>
      <c r="E107" s="300">
        <f>'T3 ANSP IAA'!E107+'T3 MET'!E107+'T3 NSA'!E107</f>
        <v>0</v>
      </c>
      <c r="F107" s="301">
        <f>'T3 ANSP IAA'!F107+'T3 MET'!F107+'T3 NSA'!F107</f>
        <v>0</v>
      </c>
      <c r="G107" s="301">
        <f>'T3 ANSP IAA'!G107+'T3 MET'!G107+'T3 NSA'!G107</f>
        <v>0</v>
      </c>
      <c r="H107" s="301">
        <f>'T3 ANSP IAA'!H107+'T3 MET'!H107+'T3 NSA'!H107</f>
        <v>0</v>
      </c>
      <c r="I107" s="604">
        <f>'T3 ANSP IAA'!I107+'T3 MET'!I107+'T3 NSA'!I107</f>
        <v>0</v>
      </c>
      <c r="J107" s="599">
        <f>'T3 ANSP IAA'!J107+'T3 MET'!J107+'T3 NSA'!J107</f>
        <v>0</v>
      </c>
      <c r="L107" s="692"/>
    </row>
    <row r="108" spans="1:12" ht="12" hidden="1" customHeight="1">
      <c r="A108" s="707" t="s">
        <v>256</v>
      </c>
      <c r="B108" s="689"/>
      <c r="C108" s="694" t="s">
        <v>344</v>
      </c>
      <c r="D108" s="629">
        <f>'T3 ANSP IAA'!D108+'T3 MET'!D108+'T3 NSA'!D108</f>
        <v>0</v>
      </c>
      <c r="E108" s="630">
        <f>'T3 ANSP IAA'!E108+'T3 MET'!E108+'T3 NSA'!E108</f>
        <v>0</v>
      </c>
      <c r="F108" s="631">
        <f>'T3 ANSP IAA'!F108+'T3 MET'!F108+'T3 NSA'!F108</f>
        <v>0</v>
      </c>
      <c r="G108" s="631">
        <f>'T3 ANSP IAA'!G108+'T3 MET'!G108+'T3 NSA'!G108</f>
        <v>0</v>
      </c>
      <c r="H108" s="631">
        <f>'T3 ANSP IAA'!H108+'T3 MET'!H108+'T3 NSA'!H108</f>
        <v>0</v>
      </c>
      <c r="I108" s="632">
        <f>'T3 ANSP IAA'!I108+'T3 MET'!I108+'T3 NSA'!I108</f>
        <v>0</v>
      </c>
      <c r="J108" s="629">
        <f>'T3 ANSP IAA'!J108+'T3 MET'!J108+'T3 NSA'!J108</f>
        <v>0</v>
      </c>
      <c r="L108" s="692"/>
    </row>
    <row r="109" spans="1:12" ht="12" hidden="1" customHeight="1">
      <c r="A109" s="707">
        <v>2020</v>
      </c>
      <c r="B109" s="689"/>
      <c r="C109" s="691" t="s">
        <v>345</v>
      </c>
      <c r="D109" s="652">
        <f>'T3 ANSP IAA'!D109+'T3 MET'!D109+'T3 NSA'!D109</f>
        <v>0</v>
      </c>
      <c r="E109" s="296">
        <f>'T3 ANSP IAA'!E109+'T3 MET'!E109+'T3 NSA'!E109</f>
        <v>0</v>
      </c>
      <c r="F109" s="284">
        <f>'T3 ANSP IAA'!F109+'T3 MET'!F109+'T3 NSA'!F109</f>
        <v>0</v>
      </c>
      <c r="G109" s="298">
        <f>'T3 ANSP IAA'!G109+'T3 MET'!G109+'T3 NSA'!G109</f>
        <v>0</v>
      </c>
      <c r="H109" s="284">
        <f>'T3 ANSP IAA'!H109+'T3 MET'!H109+'T3 NSA'!H109</f>
        <v>0</v>
      </c>
      <c r="I109" s="285">
        <f>'T3 ANSP IAA'!I109+'T3 MET'!I109+'T3 NSA'!I109</f>
        <v>0</v>
      </c>
      <c r="J109" s="286">
        <f>'T3 ANSP IAA'!J109+'T3 MET'!J109+'T3 NSA'!J109</f>
        <v>0</v>
      </c>
      <c r="L109" s="692"/>
    </row>
    <row r="110" spans="1:12" ht="12" hidden="1" customHeight="1">
      <c r="A110" s="707">
        <v>2021</v>
      </c>
      <c r="B110" s="689"/>
      <c r="C110" s="693" t="s">
        <v>346</v>
      </c>
      <c r="D110" s="653">
        <f>'T3 ANSP IAA'!D110+'T3 MET'!D110+'T3 NSA'!D110</f>
        <v>0</v>
      </c>
      <c r="E110" s="297">
        <f>'T3 ANSP IAA'!E110+'T3 MET'!E110+'T3 NSA'!E110</f>
        <v>0</v>
      </c>
      <c r="F110" s="288">
        <f>'T3 ANSP IAA'!F110+'T3 MET'!F110+'T3 NSA'!F110</f>
        <v>0</v>
      </c>
      <c r="G110" s="288">
        <f>'T3 ANSP IAA'!G110+'T3 MET'!G110+'T3 NSA'!G110</f>
        <v>0</v>
      </c>
      <c r="H110" s="287">
        <f>'T3 ANSP IAA'!H110+'T3 MET'!H110+'T3 NSA'!H110</f>
        <v>0</v>
      </c>
      <c r="I110" s="289">
        <f>'T3 ANSP IAA'!I110+'T3 MET'!I110+'T3 NSA'!I110</f>
        <v>0</v>
      </c>
      <c r="J110" s="290">
        <f>'T3 ANSP IAA'!J110+'T3 MET'!J110+'T3 NSA'!J110</f>
        <v>0</v>
      </c>
      <c r="L110" s="692"/>
    </row>
    <row r="111" spans="1:12" ht="12" hidden="1" customHeight="1">
      <c r="A111" s="707">
        <v>2022</v>
      </c>
      <c r="B111" s="689"/>
      <c r="C111" s="693" t="s">
        <v>347</v>
      </c>
      <c r="D111" s="653">
        <f>'T3 ANSP IAA'!D111+'T3 MET'!D111+'T3 NSA'!D111</f>
        <v>0</v>
      </c>
      <c r="E111" s="297">
        <f>'T3 ANSP IAA'!E111+'T3 MET'!E111+'T3 NSA'!E111</f>
        <v>0</v>
      </c>
      <c r="F111" s="288">
        <f>'T3 ANSP IAA'!F111+'T3 MET'!F111+'T3 NSA'!F111</f>
        <v>0</v>
      </c>
      <c r="G111" s="288">
        <f>'T3 ANSP IAA'!G111+'T3 MET'!G111+'T3 NSA'!G111</f>
        <v>0</v>
      </c>
      <c r="H111" s="288">
        <f>'T3 ANSP IAA'!H111+'T3 MET'!H111+'T3 NSA'!H111</f>
        <v>0</v>
      </c>
      <c r="I111" s="299">
        <f>'T3 ANSP IAA'!I111+'T3 MET'!I111+'T3 NSA'!I111</f>
        <v>0</v>
      </c>
      <c r="J111" s="290">
        <f>'T3 ANSP IAA'!J111+'T3 MET'!J111+'T3 NSA'!J111</f>
        <v>0</v>
      </c>
      <c r="L111" s="692"/>
    </row>
    <row r="112" spans="1:12" ht="12" hidden="1" customHeight="1">
      <c r="A112" s="707">
        <v>2023</v>
      </c>
      <c r="B112" s="689"/>
      <c r="C112" s="693" t="s">
        <v>348</v>
      </c>
      <c r="D112" s="653">
        <f>'T3 ANSP IAA'!D112+'T3 MET'!D112+'T3 NSA'!D112</f>
        <v>0</v>
      </c>
      <c r="E112" s="297">
        <f>'T3 ANSP IAA'!E112+'T3 MET'!E112+'T3 NSA'!E112</f>
        <v>0</v>
      </c>
      <c r="F112" s="288">
        <f>'T3 ANSP IAA'!F112+'T3 MET'!F112+'T3 NSA'!F112</f>
        <v>0</v>
      </c>
      <c r="G112" s="288">
        <f>'T3 ANSP IAA'!G112+'T3 MET'!G112+'T3 NSA'!G112</f>
        <v>0</v>
      </c>
      <c r="H112" s="288">
        <f>'T3 ANSP IAA'!H112+'T3 MET'!H112+'T3 NSA'!H112</f>
        <v>0</v>
      </c>
      <c r="I112" s="289">
        <f>'T3 ANSP IAA'!I112+'T3 MET'!I112+'T3 NSA'!I112</f>
        <v>0</v>
      </c>
      <c r="J112" s="294">
        <f>'T3 ANSP IAA'!J112+'T3 MET'!J112+'T3 NSA'!J112</f>
        <v>0</v>
      </c>
      <c r="L112" s="692"/>
    </row>
    <row r="113" spans="1:12" ht="12" hidden="1" customHeight="1">
      <c r="A113" s="707">
        <v>2024</v>
      </c>
      <c r="B113" s="689"/>
      <c r="C113" s="695" t="s">
        <v>349</v>
      </c>
      <c r="D113" s="654">
        <f>'T3 ANSP IAA'!D113+'T3 MET'!D113+'T3 NSA'!D113</f>
        <v>0</v>
      </c>
      <c r="E113" s="300">
        <f>'T3 ANSP IAA'!E113+'T3 MET'!E113+'T3 NSA'!E113</f>
        <v>0</v>
      </c>
      <c r="F113" s="301">
        <f>'T3 ANSP IAA'!F113+'T3 MET'!F113+'T3 NSA'!F113</f>
        <v>0</v>
      </c>
      <c r="G113" s="301">
        <f>'T3 ANSP IAA'!G113+'T3 MET'!G113+'T3 NSA'!G113</f>
        <v>0</v>
      </c>
      <c r="H113" s="301">
        <f>'T3 ANSP IAA'!H113+'T3 MET'!H113+'T3 NSA'!H113</f>
        <v>0</v>
      </c>
      <c r="I113" s="604">
        <f>'T3 ANSP IAA'!I113+'T3 MET'!I113+'T3 NSA'!I113</f>
        <v>0</v>
      </c>
      <c r="J113" s="599">
        <f>'T3 ANSP IAA'!J113+'T3 MET'!J113+'T3 NSA'!J113</f>
        <v>0</v>
      </c>
      <c r="L113" s="692"/>
    </row>
    <row r="114" spans="1:12" ht="12" hidden="1" customHeight="1">
      <c r="A114" s="707" t="s">
        <v>263</v>
      </c>
      <c r="B114" s="689"/>
      <c r="C114" s="696" t="s">
        <v>350</v>
      </c>
      <c r="D114" s="600">
        <f>'T3 ANSP IAA'!D114+'T3 MET'!D114+'T3 NSA'!D114</f>
        <v>83.011187152343851</v>
      </c>
      <c r="E114" s="601">
        <f>'T3 ANSP IAA'!E114+'T3 MET'!E114+'T3 NSA'!E114</f>
        <v>83.011187152343851</v>
      </c>
      <c r="F114" s="602">
        <f>'T3 ANSP IAA'!F114+'T3 MET'!F114+'T3 NSA'!F114</f>
        <v>0</v>
      </c>
      <c r="G114" s="602">
        <f>'T3 ANSP IAA'!G114+'T3 MET'!G114+'T3 NSA'!G114</f>
        <v>0</v>
      </c>
      <c r="H114" s="602">
        <f>'T3 ANSP IAA'!H114+'T3 MET'!H114+'T3 NSA'!H114</f>
        <v>0</v>
      </c>
      <c r="I114" s="603">
        <f>'T3 ANSP IAA'!I114+'T3 MET'!I114+'T3 NSA'!I114</f>
        <v>0</v>
      </c>
      <c r="J114" s="600">
        <f>'T3 ANSP IAA'!J114+'T3 MET'!J114+'T3 NSA'!J114</f>
        <v>0</v>
      </c>
      <c r="L114" s="692"/>
    </row>
    <row r="115" spans="1:12" ht="4.1500000000000004" hidden="1" customHeight="1">
      <c r="A115" s="708"/>
      <c r="B115" s="689"/>
      <c r="F115" s="675"/>
      <c r="L115" s="692"/>
    </row>
    <row r="116" spans="1:12" ht="12" customHeight="1">
      <c r="A116" s="707">
        <v>2017</v>
      </c>
      <c r="B116" s="689"/>
      <c r="C116" s="691" t="s">
        <v>351</v>
      </c>
      <c r="D116" s="594">
        <f>'T3 ANSP IAA'!D116+'T3 MET'!D116+'T3 NSA'!D116</f>
        <v>0</v>
      </c>
      <c r="E116" s="283">
        <f>'T3 ANSP IAA'!E116+'T3 MET'!E116+'T3 NSA'!E116</f>
        <v>0</v>
      </c>
      <c r="F116" s="298">
        <f>'T3 ANSP IAA'!F116+'T3 MET'!F116+'T3 NSA'!F116</f>
        <v>0</v>
      </c>
      <c r="G116" s="298">
        <f>'T3 ANSP IAA'!G116+'T3 MET'!G116+'T3 NSA'!G116</f>
        <v>0</v>
      </c>
      <c r="H116" s="298">
        <f>'T3 ANSP IAA'!H116+'T3 MET'!H116+'T3 NSA'!H116</f>
        <v>0</v>
      </c>
      <c r="I116" s="673">
        <f>'T3 ANSP IAA'!I116+'T3 MET'!I116+'T3 NSA'!I116</f>
        <v>0</v>
      </c>
      <c r="J116" s="594">
        <f>'T3 ANSP IAA'!J116+'T3 MET'!J116+'T3 NSA'!J116</f>
        <v>0</v>
      </c>
      <c r="L116" s="692"/>
    </row>
    <row r="117" spans="1:12" ht="12" customHeight="1">
      <c r="A117" s="707">
        <v>2018</v>
      </c>
      <c r="B117" s="689"/>
      <c r="C117" s="695" t="s">
        <v>352</v>
      </c>
      <c r="D117" s="599">
        <f>'T3 ANSP IAA'!D117+'T3 MET'!D117+'T3 NSA'!D117</f>
        <v>0</v>
      </c>
      <c r="E117" s="711">
        <f>'T3 ANSP IAA'!E117+'T3 MET'!E117+'T3 NSA'!E117</f>
        <v>0</v>
      </c>
      <c r="F117" s="674">
        <f>'T3 ANSP IAA'!F117+'T3 MET'!F117+'T3 NSA'!F117</f>
        <v>0</v>
      </c>
      <c r="G117" s="674">
        <f>'T3 ANSP IAA'!G117+'T3 MET'!G117+'T3 NSA'!G117</f>
        <v>0</v>
      </c>
      <c r="H117" s="674">
        <f>'T3 ANSP IAA'!H117+'T3 MET'!H117+'T3 NSA'!H117</f>
        <v>0</v>
      </c>
      <c r="I117" s="598">
        <f>'T3 ANSP IAA'!I117+'T3 MET'!I117+'T3 NSA'!I117</f>
        <v>0</v>
      </c>
      <c r="J117" s="599">
        <f>'T3 ANSP IAA'!J117+'T3 MET'!J117+'T3 NSA'!J117</f>
        <v>0</v>
      </c>
      <c r="L117" s="692"/>
    </row>
    <row r="118" spans="1:12" ht="12" hidden="1" customHeight="1">
      <c r="A118" s="707">
        <v>2019</v>
      </c>
      <c r="B118" s="689"/>
      <c r="C118" s="693" t="s">
        <v>353</v>
      </c>
      <c r="D118" s="294">
        <f>'T3 ANSP IAA'!D118+'T3 MET'!D118+'T3 NSA'!D118</f>
        <v>0</v>
      </c>
      <c r="E118" s="596">
        <f>'T3 ANSP IAA'!E118+'T3 MET'!E118+'T3 NSA'!E118</f>
        <v>0</v>
      </c>
      <c r="F118" s="287">
        <f>'T3 ANSP IAA'!F118+'T3 MET'!F118+'T3 NSA'!F118</f>
        <v>0</v>
      </c>
      <c r="G118" s="287">
        <f>'T3 ANSP IAA'!G118+'T3 MET'!G118+'T3 NSA'!G118</f>
        <v>0</v>
      </c>
      <c r="H118" s="287">
        <f>'T3 ANSP IAA'!H118+'T3 MET'!H118+'T3 NSA'!H118</f>
        <v>0</v>
      </c>
      <c r="I118" s="299">
        <f>'T3 ANSP IAA'!I118+'T3 MET'!I118+'T3 NSA'!I118</f>
        <v>0</v>
      </c>
      <c r="J118" s="294">
        <f>'T3 ANSP IAA'!J118+'T3 MET'!J118+'T3 NSA'!J118</f>
        <v>0</v>
      </c>
      <c r="L118" s="692"/>
    </row>
    <row r="119" spans="1:12" ht="12" hidden="1" customHeight="1">
      <c r="A119" s="707" t="s">
        <v>256</v>
      </c>
      <c r="B119" s="689"/>
      <c r="C119" s="694" t="s">
        <v>354</v>
      </c>
      <c r="D119" s="629">
        <f>'T3 ANSP IAA'!D119+'T3 MET'!D119+'T3 NSA'!D119</f>
        <v>0</v>
      </c>
      <c r="E119" s="630">
        <f>'T3 ANSP IAA'!E119+'T3 MET'!E119+'T3 NSA'!E119</f>
        <v>0</v>
      </c>
      <c r="F119" s="631">
        <f>'T3 ANSP IAA'!F119+'T3 MET'!F119+'T3 NSA'!F119</f>
        <v>0</v>
      </c>
      <c r="G119" s="631">
        <f>'T3 ANSP IAA'!G119+'T3 MET'!G119+'T3 NSA'!G119</f>
        <v>0</v>
      </c>
      <c r="H119" s="631">
        <f>'T3 ANSP IAA'!H119+'T3 MET'!H119+'T3 NSA'!H119</f>
        <v>0</v>
      </c>
      <c r="I119" s="632">
        <f>'T3 ANSP IAA'!I119+'T3 MET'!I119+'T3 NSA'!I119</f>
        <v>0</v>
      </c>
      <c r="J119" s="629">
        <f>'T3 ANSP IAA'!J119+'T3 MET'!J119+'T3 NSA'!J119</f>
        <v>0</v>
      </c>
      <c r="L119" s="692"/>
    </row>
    <row r="120" spans="1:12" ht="12" hidden="1" customHeight="1">
      <c r="A120" s="707">
        <v>2020</v>
      </c>
      <c r="B120" s="689"/>
      <c r="C120" s="691" t="s">
        <v>355</v>
      </c>
      <c r="D120" s="652">
        <f>'T3 ANSP IAA'!D120+'T3 MET'!D120+'T3 NSA'!D120</f>
        <v>0</v>
      </c>
      <c r="E120" s="283">
        <f>'T3 ANSP IAA'!E120+'T3 MET'!E120+'T3 NSA'!E120</f>
        <v>0</v>
      </c>
      <c r="F120" s="298">
        <f>'T3 ANSP IAA'!F120+'T3 MET'!F120+'T3 NSA'!F120</f>
        <v>0</v>
      </c>
      <c r="G120" s="298">
        <f>'T3 ANSP IAA'!G120+'T3 MET'!G120+'T3 NSA'!G120</f>
        <v>0</v>
      </c>
      <c r="H120" s="298">
        <f>'T3 ANSP IAA'!H120+'T3 MET'!H120+'T3 NSA'!H120</f>
        <v>0</v>
      </c>
      <c r="I120" s="673">
        <f>'T3 ANSP IAA'!I120+'T3 MET'!I120+'T3 NSA'!I120</f>
        <v>0</v>
      </c>
      <c r="J120" s="594">
        <f>'T3 ANSP IAA'!J120+'T3 MET'!J120+'T3 NSA'!J120</f>
        <v>0</v>
      </c>
      <c r="L120" s="692"/>
    </row>
    <row r="121" spans="1:12" ht="12" hidden="1" customHeight="1">
      <c r="A121" s="707">
        <v>2021</v>
      </c>
      <c r="B121" s="689"/>
      <c r="C121" s="693" t="s">
        <v>356</v>
      </c>
      <c r="D121" s="653">
        <f>'T3 ANSP IAA'!D121+'T3 MET'!D121+'T3 NSA'!D121</f>
        <v>0</v>
      </c>
      <c r="E121" s="297">
        <f>'T3 ANSP IAA'!E121+'T3 MET'!E121+'T3 NSA'!E121</f>
        <v>0</v>
      </c>
      <c r="F121" s="287">
        <f>'T3 ANSP IAA'!F121+'T3 MET'!F121+'T3 NSA'!F121</f>
        <v>0</v>
      </c>
      <c r="G121" s="287">
        <f>'T3 ANSP IAA'!G121+'T3 MET'!G121+'T3 NSA'!G121</f>
        <v>0</v>
      </c>
      <c r="H121" s="287">
        <f>'T3 ANSP IAA'!H121+'T3 MET'!H121+'T3 NSA'!H121</f>
        <v>0</v>
      </c>
      <c r="I121" s="299">
        <f>'T3 ANSP IAA'!I121+'T3 MET'!I121+'T3 NSA'!I121</f>
        <v>0</v>
      </c>
      <c r="J121" s="294">
        <f>'T3 ANSP IAA'!J121+'T3 MET'!J121+'T3 NSA'!J121</f>
        <v>0</v>
      </c>
      <c r="L121" s="692"/>
    </row>
    <row r="122" spans="1:12" ht="12" hidden="1" customHeight="1">
      <c r="A122" s="707">
        <v>2022</v>
      </c>
      <c r="B122" s="689"/>
      <c r="C122" s="693" t="s">
        <v>357</v>
      </c>
      <c r="D122" s="653">
        <f>'T3 ANSP IAA'!D122+'T3 MET'!D122+'T3 NSA'!D122</f>
        <v>0</v>
      </c>
      <c r="E122" s="297">
        <f>'T3 ANSP IAA'!E122+'T3 MET'!E122+'T3 NSA'!E122</f>
        <v>0</v>
      </c>
      <c r="F122" s="288">
        <f>'T3 ANSP IAA'!F122+'T3 MET'!F122+'T3 NSA'!F122</f>
        <v>0</v>
      </c>
      <c r="G122" s="287">
        <f>'T3 ANSP IAA'!G122+'T3 MET'!G122+'T3 NSA'!G122</f>
        <v>0</v>
      </c>
      <c r="H122" s="287">
        <f>'T3 ANSP IAA'!H122+'T3 MET'!H122+'T3 NSA'!H122</f>
        <v>0</v>
      </c>
      <c r="I122" s="299">
        <f>'T3 ANSP IAA'!I122+'T3 MET'!I122+'T3 NSA'!I122</f>
        <v>0</v>
      </c>
      <c r="J122" s="294">
        <f>'T3 ANSP IAA'!J122+'T3 MET'!J122+'T3 NSA'!J122</f>
        <v>0</v>
      </c>
      <c r="L122" s="692"/>
    </row>
    <row r="123" spans="1:12" ht="12" hidden="1" customHeight="1">
      <c r="A123" s="707">
        <v>2023</v>
      </c>
      <c r="B123" s="689"/>
      <c r="C123" s="693" t="s">
        <v>358</v>
      </c>
      <c r="D123" s="653">
        <f>'T3 ANSP IAA'!D123+'T3 MET'!D123+'T3 NSA'!D123</f>
        <v>0</v>
      </c>
      <c r="E123" s="297">
        <f>'T3 ANSP IAA'!E123+'T3 MET'!E123+'T3 NSA'!E123</f>
        <v>0</v>
      </c>
      <c r="F123" s="288">
        <f>'T3 ANSP IAA'!F123+'T3 MET'!F123+'T3 NSA'!F123</f>
        <v>0</v>
      </c>
      <c r="G123" s="288">
        <f>'T3 ANSP IAA'!G123+'T3 MET'!G123+'T3 NSA'!G123</f>
        <v>0</v>
      </c>
      <c r="H123" s="287">
        <f>'T3 ANSP IAA'!H123+'T3 MET'!H123+'T3 NSA'!H123</f>
        <v>0</v>
      </c>
      <c r="I123" s="299">
        <f>'T3 ANSP IAA'!I123+'T3 MET'!I123+'T3 NSA'!I123</f>
        <v>0</v>
      </c>
      <c r="J123" s="294">
        <f>'T3 ANSP IAA'!J123+'T3 MET'!J123+'T3 NSA'!J123</f>
        <v>0</v>
      </c>
      <c r="L123" s="692"/>
    </row>
    <row r="124" spans="1:12" ht="12" hidden="1" customHeight="1">
      <c r="A124" s="707">
        <v>2024</v>
      </c>
      <c r="B124" s="689"/>
      <c r="C124" s="695" t="s">
        <v>359</v>
      </c>
      <c r="D124" s="654">
        <f>'T3 ANSP IAA'!D124+'T3 MET'!D124+'T3 NSA'!D124</f>
        <v>0</v>
      </c>
      <c r="E124" s="300">
        <f>'T3 ANSP IAA'!E124+'T3 MET'!E124+'T3 NSA'!E124</f>
        <v>0</v>
      </c>
      <c r="F124" s="301">
        <f>'T3 ANSP IAA'!F124+'T3 MET'!F124+'T3 NSA'!F124</f>
        <v>0</v>
      </c>
      <c r="G124" s="301">
        <f>'T3 ANSP IAA'!G124+'T3 MET'!G124+'T3 NSA'!G124</f>
        <v>0</v>
      </c>
      <c r="H124" s="301">
        <f>'T3 ANSP IAA'!H124+'T3 MET'!H124+'T3 NSA'!H124</f>
        <v>0</v>
      </c>
      <c r="I124" s="598">
        <f>'T3 ANSP IAA'!I124+'T3 MET'!I124+'T3 NSA'!I124</f>
        <v>0</v>
      </c>
      <c r="J124" s="599">
        <f>'T3 ANSP IAA'!J124+'T3 MET'!J124+'T3 NSA'!J124</f>
        <v>0</v>
      </c>
      <c r="L124" s="692"/>
    </row>
    <row r="125" spans="1:12" ht="12" hidden="1" customHeight="1">
      <c r="A125" s="707" t="s">
        <v>263</v>
      </c>
      <c r="B125" s="689"/>
      <c r="C125" s="696" t="s">
        <v>360</v>
      </c>
      <c r="D125" s="600">
        <f>'T3 ANSP IAA'!D125+'T3 MET'!D125+'T3 NSA'!D125</f>
        <v>0</v>
      </c>
      <c r="E125" s="601">
        <f>'T3 ANSP IAA'!E125+'T3 MET'!E125+'T3 NSA'!E125</f>
        <v>0</v>
      </c>
      <c r="F125" s="602">
        <f>'T3 ANSP IAA'!F125+'T3 MET'!F125+'T3 NSA'!F125</f>
        <v>0</v>
      </c>
      <c r="G125" s="602">
        <f>'T3 ANSP IAA'!G125+'T3 MET'!G125+'T3 NSA'!G125</f>
        <v>0</v>
      </c>
      <c r="H125" s="602">
        <f>'T3 ANSP IAA'!H125+'T3 MET'!H125+'T3 NSA'!H125</f>
        <v>0</v>
      </c>
      <c r="I125" s="603">
        <f>'T3 ANSP IAA'!I125+'T3 MET'!I125+'T3 NSA'!I125</f>
        <v>0</v>
      </c>
      <c r="J125" s="600">
        <f>'T3 ANSP IAA'!J125+'T3 MET'!J125+'T3 NSA'!J125</f>
        <v>0</v>
      </c>
      <c r="L125" s="692"/>
    </row>
    <row r="126" spans="1:12" ht="4.1500000000000004" hidden="1" customHeight="1">
      <c r="A126" s="708"/>
      <c r="B126" s="689"/>
      <c r="F126" s="675"/>
      <c r="L126" s="692"/>
    </row>
    <row r="127" spans="1:12" ht="12" customHeight="1">
      <c r="A127" s="707">
        <v>2017</v>
      </c>
      <c r="B127" s="689"/>
      <c r="C127" s="691" t="s">
        <v>361</v>
      </c>
      <c r="D127" s="594">
        <f>'T3 ANSP IAA'!D127+'T3 MET'!D127+'T3 NSA'!D127</f>
        <v>0</v>
      </c>
      <c r="E127" s="283">
        <f>'T3 ANSP IAA'!E127+'T3 MET'!E127+'T3 NSA'!E127</f>
        <v>0</v>
      </c>
      <c r="F127" s="298">
        <f>'T3 ANSP IAA'!F127+'T3 MET'!F127+'T3 NSA'!F127</f>
        <v>0</v>
      </c>
      <c r="G127" s="298">
        <f>'T3 ANSP IAA'!G127+'T3 MET'!G127+'T3 NSA'!G127</f>
        <v>0</v>
      </c>
      <c r="H127" s="298">
        <f>'T3 ANSP IAA'!H127+'T3 MET'!H127+'T3 NSA'!H127</f>
        <v>0</v>
      </c>
      <c r="I127" s="673">
        <f>'T3 ANSP IAA'!I127+'T3 MET'!I127+'T3 NSA'!I127</f>
        <v>0</v>
      </c>
      <c r="J127" s="594">
        <f>'T3 ANSP IAA'!J127+'T3 MET'!J127+'T3 NSA'!J127</f>
        <v>0</v>
      </c>
      <c r="L127" s="692"/>
    </row>
    <row r="128" spans="1:12" ht="12" customHeight="1">
      <c r="A128" s="707">
        <v>2018</v>
      </c>
      <c r="B128" s="689"/>
      <c r="C128" s="695" t="s">
        <v>362</v>
      </c>
      <c r="D128" s="599">
        <f>'T3 ANSP IAA'!D128+'T3 MET'!D128+'T3 NSA'!D128</f>
        <v>0</v>
      </c>
      <c r="E128" s="711">
        <f>'T3 ANSP IAA'!E128+'T3 MET'!E128+'T3 NSA'!E128</f>
        <v>0</v>
      </c>
      <c r="F128" s="674">
        <f>'T3 ANSP IAA'!F128+'T3 MET'!F128+'T3 NSA'!F128</f>
        <v>0</v>
      </c>
      <c r="G128" s="674">
        <f>'T3 ANSP IAA'!G128+'T3 MET'!G128+'T3 NSA'!G128</f>
        <v>0</v>
      </c>
      <c r="H128" s="674">
        <f>'T3 ANSP IAA'!H128+'T3 MET'!H128+'T3 NSA'!H128</f>
        <v>0</v>
      </c>
      <c r="I128" s="598">
        <f>'T3 ANSP IAA'!I128+'T3 MET'!I128+'T3 NSA'!I128</f>
        <v>0</v>
      </c>
      <c r="J128" s="599">
        <f>'T3 ANSP IAA'!J128+'T3 MET'!J128+'T3 NSA'!J128</f>
        <v>0</v>
      </c>
      <c r="L128" s="692"/>
    </row>
    <row r="129" spans="1:12" ht="12" hidden="1" customHeight="1">
      <c r="A129" s="707">
        <v>2019</v>
      </c>
      <c r="B129" s="689"/>
      <c r="C129" s="693" t="s">
        <v>363</v>
      </c>
      <c r="D129" s="294">
        <f>'T3 ANSP IAA'!D129+'T3 MET'!D129+'T3 NSA'!D129</f>
        <v>0</v>
      </c>
      <c r="E129" s="596">
        <f>'T3 ANSP IAA'!E129+'T3 MET'!E129+'T3 NSA'!E129</f>
        <v>0</v>
      </c>
      <c r="F129" s="287">
        <f>'T3 ANSP IAA'!F129+'T3 MET'!F129+'T3 NSA'!F129</f>
        <v>0</v>
      </c>
      <c r="G129" s="287">
        <f>'T3 ANSP IAA'!G129+'T3 MET'!G129+'T3 NSA'!G129</f>
        <v>0</v>
      </c>
      <c r="H129" s="287">
        <f>'T3 ANSP IAA'!H129+'T3 MET'!H129+'T3 NSA'!H129</f>
        <v>0</v>
      </c>
      <c r="I129" s="299">
        <f>'T3 ANSP IAA'!I129+'T3 MET'!I129+'T3 NSA'!I129</f>
        <v>0</v>
      </c>
      <c r="J129" s="294">
        <f>'T3 ANSP IAA'!J129+'T3 MET'!J129+'T3 NSA'!J129</f>
        <v>0</v>
      </c>
      <c r="L129" s="692"/>
    </row>
    <row r="130" spans="1:12" ht="12" hidden="1" customHeight="1">
      <c r="A130" s="707" t="s">
        <v>256</v>
      </c>
      <c r="B130" s="689"/>
      <c r="C130" s="694" t="s">
        <v>364</v>
      </c>
      <c r="D130" s="629">
        <f>'T3 ANSP IAA'!D130+'T3 MET'!D130+'T3 NSA'!D130</f>
        <v>0</v>
      </c>
      <c r="E130" s="630">
        <f>'T3 ANSP IAA'!E130+'T3 MET'!E130+'T3 NSA'!E130</f>
        <v>0</v>
      </c>
      <c r="F130" s="631">
        <f>'T3 ANSP IAA'!F130+'T3 MET'!F130+'T3 NSA'!F130</f>
        <v>0</v>
      </c>
      <c r="G130" s="631">
        <f>'T3 ANSP IAA'!G130+'T3 MET'!G130+'T3 NSA'!G130</f>
        <v>0</v>
      </c>
      <c r="H130" s="631">
        <f>'T3 ANSP IAA'!H130+'T3 MET'!H130+'T3 NSA'!H130</f>
        <v>0</v>
      </c>
      <c r="I130" s="632">
        <f>'T3 ANSP IAA'!I130+'T3 MET'!I130+'T3 NSA'!I130</f>
        <v>0</v>
      </c>
      <c r="J130" s="629">
        <f>'T3 ANSP IAA'!J130+'T3 MET'!J130+'T3 NSA'!J130</f>
        <v>0</v>
      </c>
      <c r="L130" s="692"/>
    </row>
    <row r="131" spans="1:12" s="697" customFormat="1" hidden="1">
      <c r="A131" s="707">
        <v>2020</v>
      </c>
      <c r="B131" s="689"/>
      <c r="C131" s="691" t="s">
        <v>365</v>
      </c>
      <c r="D131" s="652">
        <f>'T3 ANSP IAA'!D131+'T3 MET'!D131+'T3 NSA'!D131</f>
        <v>0</v>
      </c>
      <c r="E131" s="283">
        <f>'T3 ANSP IAA'!E131+'T3 MET'!E131+'T3 NSA'!E131</f>
        <v>0</v>
      </c>
      <c r="F131" s="298">
        <f>'T3 ANSP IAA'!F131+'T3 MET'!F131+'T3 NSA'!F131</f>
        <v>0</v>
      </c>
      <c r="G131" s="298">
        <f>'T3 ANSP IAA'!G131+'T3 MET'!G131+'T3 NSA'!G131</f>
        <v>0</v>
      </c>
      <c r="H131" s="298">
        <f>'T3 ANSP IAA'!H131+'T3 MET'!H131+'T3 NSA'!H131</f>
        <v>0</v>
      </c>
      <c r="I131" s="673">
        <f>'T3 ANSP IAA'!I131+'T3 MET'!I131+'T3 NSA'!I131</f>
        <v>0</v>
      </c>
      <c r="J131" s="594">
        <f>'T3 ANSP IAA'!J131+'T3 MET'!J131+'T3 NSA'!J131</f>
        <v>0</v>
      </c>
      <c r="L131" s="692"/>
    </row>
    <row r="132" spans="1:12" ht="12" hidden="1" customHeight="1">
      <c r="A132" s="707">
        <v>2021</v>
      </c>
      <c r="B132" s="689"/>
      <c r="C132" s="693" t="s">
        <v>366</v>
      </c>
      <c r="D132" s="653">
        <f>'T3 ANSP IAA'!D132+'T3 MET'!D132+'T3 NSA'!D132</f>
        <v>0</v>
      </c>
      <c r="E132" s="297">
        <f>'T3 ANSP IAA'!E132+'T3 MET'!E132+'T3 NSA'!E132</f>
        <v>0</v>
      </c>
      <c r="F132" s="287">
        <f>'T3 ANSP IAA'!F132+'T3 MET'!F132+'T3 NSA'!F132</f>
        <v>0</v>
      </c>
      <c r="G132" s="287">
        <f>'T3 ANSP IAA'!G132+'T3 MET'!G132+'T3 NSA'!G132</f>
        <v>0</v>
      </c>
      <c r="H132" s="287">
        <f>'T3 ANSP IAA'!H132+'T3 MET'!H132+'T3 NSA'!H132</f>
        <v>0</v>
      </c>
      <c r="I132" s="299">
        <f>'T3 ANSP IAA'!I132+'T3 MET'!I132+'T3 NSA'!I132</f>
        <v>0</v>
      </c>
      <c r="J132" s="294">
        <f>'T3 ANSP IAA'!J132+'T3 MET'!J132+'T3 NSA'!J132</f>
        <v>0</v>
      </c>
      <c r="L132" s="692"/>
    </row>
    <row r="133" spans="1:12" ht="12" hidden="1" customHeight="1">
      <c r="A133" s="707">
        <v>2022</v>
      </c>
      <c r="B133" s="689"/>
      <c r="C133" s="693" t="s">
        <v>367</v>
      </c>
      <c r="D133" s="653">
        <f>'T3 ANSP IAA'!D133+'T3 MET'!D133+'T3 NSA'!D133</f>
        <v>0</v>
      </c>
      <c r="E133" s="297">
        <f>'T3 ANSP IAA'!E133+'T3 MET'!E133+'T3 NSA'!E133</f>
        <v>0</v>
      </c>
      <c r="F133" s="288">
        <f>'T3 ANSP IAA'!F133+'T3 MET'!F133+'T3 NSA'!F133</f>
        <v>0</v>
      </c>
      <c r="G133" s="287">
        <f>'T3 ANSP IAA'!G133+'T3 MET'!G133+'T3 NSA'!G133</f>
        <v>0</v>
      </c>
      <c r="H133" s="287">
        <f>'T3 ANSP IAA'!H133+'T3 MET'!H133+'T3 NSA'!H133</f>
        <v>0</v>
      </c>
      <c r="I133" s="299">
        <f>'T3 ANSP IAA'!I133+'T3 MET'!I133+'T3 NSA'!I133</f>
        <v>0</v>
      </c>
      <c r="J133" s="294">
        <f>'T3 ANSP IAA'!J133+'T3 MET'!J133+'T3 NSA'!J133</f>
        <v>0</v>
      </c>
      <c r="L133" s="692"/>
    </row>
    <row r="134" spans="1:12" ht="12" hidden="1" customHeight="1">
      <c r="A134" s="707">
        <v>2023</v>
      </c>
      <c r="B134" s="689"/>
      <c r="C134" s="693" t="s">
        <v>368</v>
      </c>
      <c r="D134" s="653">
        <f>'T3 ANSP IAA'!D134+'T3 MET'!D134+'T3 NSA'!D134</f>
        <v>0</v>
      </c>
      <c r="E134" s="297">
        <f>'T3 ANSP IAA'!E134+'T3 MET'!E134+'T3 NSA'!E134</f>
        <v>0</v>
      </c>
      <c r="F134" s="288">
        <f>'T3 ANSP IAA'!F134+'T3 MET'!F134+'T3 NSA'!F134</f>
        <v>0</v>
      </c>
      <c r="G134" s="288">
        <f>'T3 ANSP IAA'!G134+'T3 MET'!G134+'T3 NSA'!G134</f>
        <v>0</v>
      </c>
      <c r="H134" s="287">
        <f>'T3 ANSP IAA'!H134+'T3 MET'!H134+'T3 NSA'!H134</f>
        <v>0</v>
      </c>
      <c r="I134" s="299">
        <f>'T3 ANSP IAA'!I134+'T3 MET'!I134+'T3 NSA'!I134</f>
        <v>0</v>
      </c>
      <c r="J134" s="294">
        <f>'T3 ANSP IAA'!J134+'T3 MET'!J134+'T3 NSA'!J134</f>
        <v>0</v>
      </c>
      <c r="L134" s="692"/>
    </row>
    <row r="135" spans="1:12" ht="12" hidden="1" customHeight="1">
      <c r="A135" s="707">
        <v>2024</v>
      </c>
      <c r="B135" s="689"/>
      <c r="C135" s="695" t="s">
        <v>369</v>
      </c>
      <c r="D135" s="654">
        <f>'T3 ANSP IAA'!D135+'T3 MET'!D135+'T3 NSA'!D135</f>
        <v>0</v>
      </c>
      <c r="E135" s="300">
        <f>'T3 ANSP IAA'!E135+'T3 MET'!E135+'T3 NSA'!E135</f>
        <v>0</v>
      </c>
      <c r="F135" s="301">
        <f>'T3 ANSP IAA'!F135+'T3 MET'!F135+'T3 NSA'!F135</f>
        <v>0</v>
      </c>
      <c r="G135" s="301">
        <f>'T3 ANSP IAA'!G135+'T3 MET'!G135+'T3 NSA'!G135</f>
        <v>0</v>
      </c>
      <c r="H135" s="301">
        <f>'T3 ANSP IAA'!H135+'T3 MET'!H135+'T3 NSA'!H135</f>
        <v>0</v>
      </c>
      <c r="I135" s="598">
        <f>'T3 ANSP IAA'!I135+'T3 MET'!I135+'T3 NSA'!I135</f>
        <v>0</v>
      </c>
      <c r="J135" s="599">
        <f>'T3 ANSP IAA'!J135+'T3 MET'!J135+'T3 NSA'!J135</f>
        <v>0</v>
      </c>
      <c r="L135" s="692"/>
    </row>
    <row r="136" spans="1:12" ht="12" hidden="1" customHeight="1">
      <c r="A136" s="707" t="s">
        <v>263</v>
      </c>
      <c r="B136" s="689"/>
      <c r="C136" s="696" t="s">
        <v>370</v>
      </c>
      <c r="D136" s="600">
        <f>'T3 ANSP IAA'!D136+'T3 MET'!D136+'T3 NSA'!D136</f>
        <v>0</v>
      </c>
      <c r="E136" s="601">
        <f>'T3 ANSP IAA'!E136+'T3 MET'!E136+'T3 NSA'!E136</f>
        <v>0</v>
      </c>
      <c r="F136" s="602">
        <f>'T3 ANSP IAA'!F136+'T3 MET'!F136+'T3 NSA'!F136</f>
        <v>0</v>
      </c>
      <c r="G136" s="602">
        <f>'T3 ANSP IAA'!G136+'T3 MET'!G136+'T3 NSA'!G136</f>
        <v>0</v>
      </c>
      <c r="H136" s="602">
        <f>'T3 ANSP IAA'!H136+'T3 MET'!H136+'T3 NSA'!H136</f>
        <v>0</v>
      </c>
      <c r="I136" s="603">
        <f>'T3 ANSP IAA'!I136+'T3 MET'!I136+'T3 NSA'!I136</f>
        <v>0</v>
      </c>
      <c r="J136" s="600">
        <f>'T3 ANSP IAA'!J136+'T3 MET'!J136+'T3 NSA'!J136</f>
        <v>0</v>
      </c>
      <c r="L136" s="692"/>
    </row>
    <row r="137" spans="1:12" ht="4.1500000000000004" hidden="1" customHeight="1">
      <c r="A137" s="708"/>
      <c r="B137" s="689"/>
      <c r="F137" s="675"/>
      <c r="L137" s="692"/>
    </row>
    <row r="138" spans="1:12" ht="12" customHeight="1">
      <c r="A138" s="707">
        <v>2017</v>
      </c>
      <c r="B138" s="689"/>
      <c r="C138" s="691" t="s">
        <v>371</v>
      </c>
      <c r="D138" s="594">
        <f>'T3 ANSP IAA'!D138+'T3 MET'!D138+'T3 NSA'!D138</f>
        <v>0</v>
      </c>
      <c r="E138" s="283">
        <f>'T3 ANSP IAA'!E138+'T3 MET'!E138+'T3 NSA'!E138</f>
        <v>0</v>
      </c>
      <c r="F138" s="298">
        <f>'T3 ANSP IAA'!F138+'T3 MET'!F138+'T3 NSA'!F138</f>
        <v>0</v>
      </c>
      <c r="G138" s="298">
        <f>'T3 ANSP IAA'!G138+'T3 MET'!G138+'T3 NSA'!G138</f>
        <v>0</v>
      </c>
      <c r="H138" s="298">
        <f>'T3 ANSP IAA'!H138+'T3 MET'!H138+'T3 NSA'!H138</f>
        <v>0</v>
      </c>
      <c r="I138" s="673">
        <f>'T3 ANSP IAA'!I138+'T3 MET'!I138+'T3 NSA'!I138</f>
        <v>0</v>
      </c>
      <c r="J138" s="594">
        <f>'T3 ANSP IAA'!J138+'T3 MET'!J138+'T3 NSA'!J138</f>
        <v>0</v>
      </c>
      <c r="L138" s="692"/>
    </row>
    <row r="139" spans="1:12" ht="12" customHeight="1">
      <c r="A139" s="707">
        <v>2018</v>
      </c>
      <c r="B139" s="689"/>
      <c r="C139" s="695" t="s">
        <v>372</v>
      </c>
      <c r="D139" s="599">
        <f>'T3 ANSP IAA'!D139+'T3 MET'!D139+'T3 NSA'!D139</f>
        <v>0</v>
      </c>
      <c r="E139" s="711">
        <f>'T3 ANSP IAA'!E139+'T3 MET'!E139+'T3 NSA'!E139</f>
        <v>0</v>
      </c>
      <c r="F139" s="674">
        <f>'T3 ANSP IAA'!F139+'T3 MET'!F139+'T3 NSA'!F139</f>
        <v>0</v>
      </c>
      <c r="G139" s="674">
        <f>'T3 ANSP IAA'!G139+'T3 MET'!G139+'T3 NSA'!G139</f>
        <v>0</v>
      </c>
      <c r="H139" s="674">
        <f>'T3 ANSP IAA'!H139+'T3 MET'!H139+'T3 NSA'!H139</f>
        <v>0</v>
      </c>
      <c r="I139" s="598">
        <f>'T3 ANSP IAA'!I139+'T3 MET'!I139+'T3 NSA'!I139</f>
        <v>0</v>
      </c>
      <c r="J139" s="599">
        <f>'T3 ANSP IAA'!J139+'T3 MET'!J139+'T3 NSA'!J139</f>
        <v>0</v>
      </c>
      <c r="L139" s="692"/>
    </row>
    <row r="140" spans="1:12" ht="12" hidden="1" customHeight="1">
      <c r="A140" s="707">
        <v>2019</v>
      </c>
      <c r="B140" s="689"/>
      <c r="C140" s="693" t="s">
        <v>373</v>
      </c>
      <c r="D140" s="294">
        <f>'T3 ANSP IAA'!D140+'T3 MET'!D140+'T3 NSA'!D140</f>
        <v>0</v>
      </c>
      <c r="E140" s="596">
        <f>'T3 ANSP IAA'!E140+'T3 MET'!E140+'T3 NSA'!E140</f>
        <v>0</v>
      </c>
      <c r="F140" s="287">
        <f>'T3 ANSP IAA'!F140+'T3 MET'!F140+'T3 NSA'!F140</f>
        <v>0</v>
      </c>
      <c r="G140" s="287">
        <f>'T3 ANSP IAA'!G140+'T3 MET'!G140+'T3 NSA'!G140</f>
        <v>0</v>
      </c>
      <c r="H140" s="287">
        <f>'T3 ANSP IAA'!H140+'T3 MET'!H140+'T3 NSA'!H140</f>
        <v>0</v>
      </c>
      <c r="I140" s="299">
        <f>'T3 ANSP IAA'!I140+'T3 MET'!I140+'T3 NSA'!I140</f>
        <v>0</v>
      </c>
      <c r="J140" s="294">
        <f>'T3 ANSP IAA'!J140+'T3 MET'!J140+'T3 NSA'!J140</f>
        <v>0</v>
      </c>
      <c r="L140" s="692"/>
    </row>
    <row r="141" spans="1:12" ht="12" hidden="1" customHeight="1">
      <c r="A141" s="707" t="s">
        <v>256</v>
      </c>
      <c r="B141" s="689"/>
      <c r="C141" s="694" t="s">
        <v>374</v>
      </c>
      <c r="D141" s="629">
        <f>'T3 ANSP IAA'!D141+'T3 MET'!D141+'T3 NSA'!D141</f>
        <v>0</v>
      </c>
      <c r="E141" s="630">
        <f>'T3 ANSP IAA'!E141+'T3 MET'!E141+'T3 NSA'!E141</f>
        <v>0</v>
      </c>
      <c r="F141" s="631">
        <f>'T3 ANSP IAA'!F141+'T3 MET'!F141+'T3 NSA'!F141</f>
        <v>0</v>
      </c>
      <c r="G141" s="631">
        <f>'T3 ANSP IAA'!G141+'T3 MET'!G141+'T3 NSA'!G141</f>
        <v>0</v>
      </c>
      <c r="H141" s="631">
        <f>'T3 ANSP IAA'!H141+'T3 MET'!H141+'T3 NSA'!H141</f>
        <v>0</v>
      </c>
      <c r="I141" s="632">
        <f>'T3 ANSP IAA'!I141+'T3 MET'!I141+'T3 NSA'!I141</f>
        <v>0</v>
      </c>
      <c r="J141" s="629">
        <f>'T3 ANSP IAA'!J141+'T3 MET'!J141+'T3 NSA'!J141</f>
        <v>0</v>
      </c>
      <c r="L141" s="692"/>
    </row>
    <row r="142" spans="1:12" s="697" customFormat="1" hidden="1">
      <c r="A142" s="707">
        <v>2020</v>
      </c>
      <c r="B142" s="689"/>
      <c r="C142" s="691" t="s">
        <v>375</v>
      </c>
      <c r="D142" s="652">
        <f>'T3 ANSP IAA'!D142+'T3 MET'!D142+'T3 NSA'!D142</f>
        <v>0</v>
      </c>
      <c r="E142" s="283">
        <f>'T3 ANSP IAA'!E142+'T3 MET'!E142+'T3 NSA'!E142</f>
        <v>0</v>
      </c>
      <c r="F142" s="298">
        <f>'T3 ANSP IAA'!F142+'T3 MET'!F142+'T3 NSA'!F142</f>
        <v>0</v>
      </c>
      <c r="G142" s="298">
        <f>'T3 ANSP IAA'!G142+'T3 MET'!G142+'T3 NSA'!G142</f>
        <v>0</v>
      </c>
      <c r="H142" s="284">
        <f>'T3 ANSP IAA'!H142+'T3 MET'!H142+'T3 NSA'!H142</f>
        <v>0</v>
      </c>
      <c r="I142" s="285">
        <f>'T3 ANSP IAA'!I142+'T3 MET'!I142+'T3 NSA'!I142</f>
        <v>0</v>
      </c>
      <c r="J142" s="286">
        <f>'T3 ANSP IAA'!J142+'T3 MET'!J142+'T3 NSA'!J142</f>
        <v>0</v>
      </c>
      <c r="L142" s="692"/>
    </row>
    <row r="143" spans="1:12" ht="12" hidden="1" customHeight="1">
      <c r="A143" s="707">
        <v>2021</v>
      </c>
      <c r="B143" s="689"/>
      <c r="C143" s="693" t="s">
        <v>376</v>
      </c>
      <c r="D143" s="653">
        <f>'T3 ANSP IAA'!D143+'T3 MET'!D143+'T3 NSA'!D143</f>
        <v>0</v>
      </c>
      <c r="E143" s="297">
        <f>'T3 ANSP IAA'!E143+'T3 MET'!E143+'T3 NSA'!E143</f>
        <v>0</v>
      </c>
      <c r="F143" s="287">
        <f>'T3 ANSP IAA'!F143+'T3 MET'!F143+'T3 NSA'!F143</f>
        <v>0</v>
      </c>
      <c r="G143" s="287">
        <f>'T3 ANSP IAA'!G143+'T3 MET'!G143+'T3 NSA'!G143</f>
        <v>0</v>
      </c>
      <c r="H143" s="287">
        <f>'T3 ANSP IAA'!H143+'T3 MET'!H143+'T3 NSA'!H143</f>
        <v>0</v>
      </c>
      <c r="I143" s="289">
        <f>'T3 ANSP IAA'!I143+'T3 MET'!I143+'T3 NSA'!I143</f>
        <v>0</v>
      </c>
      <c r="J143" s="290">
        <f>'T3 ANSP IAA'!J143+'T3 MET'!J143+'T3 NSA'!J143</f>
        <v>0</v>
      </c>
      <c r="L143" s="692"/>
    </row>
    <row r="144" spans="1:12" ht="12" hidden="1" customHeight="1">
      <c r="A144" s="707">
        <v>2022</v>
      </c>
      <c r="B144" s="689"/>
      <c r="C144" s="693" t="s">
        <v>377</v>
      </c>
      <c r="D144" s="653">
        <f>'T3 ANSP IAA'!D144+'T3 MET'!D144+'T3 NSA'!D144</f>
        <v>0</v>
      </c>
      <c r="E144" s="297">
        <f>'T3 ANSP IAA'!E144+'T3 MET'!E144+'T3 NSA'!E144</f>
        <v>0</v>
      </c>
      <c r="F144" s="288">
        <f>'T3 ANSP IAA'!F144+'T3 MET'!F144+'T3 NSA'!F144</f>
        <v>0</v>
      </c>
      <c r="G144" s="287">
        <f>'T3 ANSP IAA'!G144+'T3 MET'!G144+'T3 NSA'!G144</f>
        <v>0</v>
      </c>
      <c r="H144" s="287">
        <f>'T3 ANSP IAA'!H144+'T3 MET'!H144+'T3 NSA'!H144</f>
        <v>0</v>
      </c>
      <c r="I144" s="287">
        <f>'T3 ANSP IAA'!I144+'T3 MET'!I144+'T3 NSA'!I144</f>
        <v>0</v>
      </c>
      <c r="J144" s="290">
        <f>'T3 ANSP IAA'!J144+'T3 MET'!J144+'T3 NSA'!J144</f>
        <v>0</v>
      </c>
      <c r="L144" s="692"/>
    </row>
    <row r="145" spans="1:12" ht="12" hidden="1" customHeight="1">
      <c r="A145" s="707">
        <v>2023</v>
      </c>
      <c r="B145" s="689"/>
      <c r="C145" s="693" t="s">
        <v>378</v>
      </c>
      <c r="D145" s="653">
        <f>'T3 ANSP IAA'!D145+'T3 MET'!D145+'T3 NSA'!D145</f>
        <v>0</v>
      </c>
      <c r="E145" s="297">
        <f>'T3 ANSP IAA'!E145+'T3 MET'!E145+'T3 NSA'!E145</f>
        <v>0</v>
      </c>
      <c r="F145" s="288">
        <f>'T3 ANSP IAA'!F145+'T3 MET'!F145+'T3 NSA'!F145</f>
        <v>0</v>
      </c>
      <c r="G145" s="288">
        <f>'T3 ANSP IAA'!G145+'T3 MET'!G145+'T3 NSA'!G145</f>
        <v>0</v>
      </c>
      <c r="H145" s="287">
        <f>'T3 ANSP IAA'!H145+'T3 MET'!H145+'T3 NSA'!H145</f>
        <v>0</v>
      </c>
      <c r="I145" s="287">
        <f>'T3 ANSP IAA'!I145+'T3 MET'!I145+'T3 NSA'!I145</f>
        <v>0</v>
      </c>
      <c r="J145" s="294">
        <f>'T3 ANSP IAA'!J145+'T3 MET'!J145+'T3 NSA'!J145</f>
        <v>0</v>
      </c>
      <c r="L145" s="692"/>
    </row>
    <row r="146" spans="1:12" ht="12" hidden="1" customHeight="1">
      <c r="A146" s="707">
        <v>2024</v>
      </c>
      <c r="B146" s="689"/>
      <c r="C146" s="695" t="s">
        <v>379</v>
      </c>
      <c r="D146" s="654">
        <f>'T3 ANSP IAA'!D146+'T3 MET'!D146+'T3 NSA'!D146</f>
        <v>0</v>
      </c>
      <c r="E146" s="300">
        <f>'T3 ANSP IAA'!E146+'T3 MET'!E146+'T3 NSA'!E146</f>
        <v>0</v>
      </c>
      <c r="F146" s="301">
        <f>'T3 ANSP IAA'!F146+'T3 MET'!F146+'T3 NSA'!F146</f>
        <v>0</v>
      </c>
      <c r="G146" s="301">
        <f>'T3 ANSP IAA'!G146+'T3 MET'!G146+'T3 NSA'!G146</f>
        <v>0</v>
      </c>
      <c r="H146" s="301">
        <f>'T3 ANSP IAA'!H146+'T3 MET'!H146+'T3 NSA'!H146</f>
        <v>0</v>
      </c>
      <c r="I146" s="674">
        <f>'T3 ANSP IAA'!I146+'T3 MET'!I146+'T3 NSA'!I146</f>
        <v>0</v>
      </c>
      <c r="J146" s="599">
        <f>'T3 ANSP IAA'!J146+'T3 MET'!J146+'T3 NSA'!J146</f>
        <v>0</v>
      </c>
      <c r="L146" s="692"/>
    </row>
    <row r="147" spans="1:12" ht="12" hidden="1" customHeight="1">
      <c r="A147" s="707" t="s">
        <v>263</v>
      </c>
      <c r="B147" s="689"/>
      <c r="C147" s="696" t="s">
        <v>380</v>
      </c>
      <c r="D147" s="600">
        <f>'T3 ANSP IAA'!D147+'T3 MET'!D147+'T3 NSA'!D147</f>
        <v>0</v>
      </c>
      <c r="E147" s="601">
        <f>'T3 ANSP IAA'!E147+'T3 MET'!E147+'T3 NSA'!E147</f>
        <v>0</v>
      </c>
      <c r="F147" s="602">
        <f>'T3 ANSP IAA'!F147+'T3 MET'!F147+'T3 NSA'!F147</f>
        <v>0</v>
      </c>
      <c r="G147" s="602">
        <f>'T3 ANSP IAA'!G147+'T3 MET'!G147+'T3 NSA'!G147</f>
        <v>0</v>
      </c>
      <c r="H147" s="602">
        <f>'T3 ANSP IAA'!H147+'T3 MET'!H147+'T3 NSA'!H147</f>
        <v>0</v>
      </c>
      <c r="I147" s="603">
        <f>'T3 ANSP IAA'!I147+'T3 MET'!I147+'T3 NSA'!I147</f>
        <v>0</v>
      </c>
      <c r="J147" s="600">
        <f>'T3 ANSP IAA'!J147+'T3 MET'!J147+'T3 NSA'!J147</f>
        <v>0</v>
      </c>
      <c r="L147" s="692"/>
    </row>
    <row r="148" spans="1:12" ht="4.1500000000000004" hidden="1" customHeight="1">
      <c r="A148" s="708"/>
      <c r="B148" s="689"/>
      <c r="F148" s="675"/>
      <c r="L148" s="692"/>
    </row>
    <row r="149" spans="1:12" ht="12" customHeight="1">
      <c r="A149" s="707">
        <v>2017</v>
      </c>
      <c r="B149" s="689"/>
      <c r="C149" s="691" t="s">
        <v>381</v>
      </c>
      <c r="D149" s="594">
        <f>'T3 ANSP IAA'!D149+'T3 MET'!D149+'T3 NSA'!D149</f>
        <v>0</v>
      </c>
      <c r="E149" s="283">
        <f>'T3 ANSP IAA'!E149+'T3 MET'!E149+'T3 NSA'!E149</f>
        <v>0</v>
      </c>
      <c r="F149" s="298">
        <f>'T3 ANSP IAA'!F149+'T3 MET'!F149+'T3 NSA'!F149</f>
        <v>0</v>
      </c>
      <c r="G149" s="298">
        <f>'T3 ANSP IAA'!G149+'T3 MET'!G149+'T3 NSA'!G149</f>
        <v>0</v>
      </c>
      <c r="H149" s="298">
        <f>'T3 ANSP IAA'!H149+'T3 MET'!H149+'T3 NSA'!H149</f>
        <v>0</v>
      </c>
      <c r="I149" s="673">
        <f>'T3 ANSP IAA'!I149+'T3 MET'!I149+'T3 NSA'!I149</f>
        <v>0</v>
      </c>
      <c r="J149" s="594">
        <f>'T3 ANSP IAA'!J149+'T3 MET'!J149+'T3 NSA'!J149</f>
        <v>0</v>
      </c>
      <c r="L149" s="692"/>
    </row>
    <row r="150" spans="1:12" ht="12" customHeight="1">
      <c r="A150" s="707">
        <v>2018</v>
      </c>
      <c r="B150" s="689"/>
      <c r="C150" s="695" t="s">
        <v>382</v>
      </c>
      <c r="D150" s="599">
        <f>'T3 ANSP IAA'!D150+'T3 MET'!D150+'T3 NSA'!D150</f>
        <v>0</v>
      </c>
      <c r="E150" s="711">
        <f>'T3 ANSP IAA'!E150+'T3 MET'!E150+'T3 NSA'!E150</f>
        <v>0</v>
      </c>
      <c r="F150" s="674">
        <f>'T3 ANSP IAA'!F150+'T3 MET'!F150+'T3 NSA'!F150</f>
        <v>0</v>
      </c>
      <c r="G150" s="674">
        <f>'T3 ANSP IAA'!G150+'T3 MET'!G150+'T3 NSA'!G150</f>
        <v>0</v>
      </c>
      <c r="H150" s="674">
        <f>'T3 ANSP IAA'!H150+'T3 MET'!H150+'T3 NSA'!H150</f>
        <v>0</v>
      </c>
      <c r="I150" s="598">
        <f>'T3 ANSP IAA'!I150+'T3 MET'!I150+'T3 NSA'!I150</f>
        <v>0</v>
      </c>
      <c r="J150" s="599">
        <f>'T3 ANSP IAA'!J150+'T3 MET'!J150+'T3 NSA'!J150</f>
        <v>0</v>
      </c>
      <c r="L150" s="692"/>
    </row>
    <row r="151" spans="1:12" ht="12" hidden="1" customHeight="1">
      <c r="A151" s="707">
        <v>2019</v>
      </c>
      <c r="B151" s="689"/>
      <c r="C151" s="693" t="s">
        <v>383</v>
      </c>
      <c r="D151" s="294">
        <f>'T3 ANSP IAA'!D151+'T3 MET'!D151+'T3 NSA'!D151</f>
        <v>0</v>
      </c>
      <c r="E151" s="596">
        <f>'T3 ANSP IAA'!E151+'T3 MET'!E151+'T3 NSA'!E151</f>
        <v>0</v>
      </c>
      <c r="F151" s="287">
        <f>'T3 ANSP IAA'!F151+'T3 MET'!F151+'T3 NSA'!F151</f>
        <v>0</v>
      </c>
      <c r="G151" s="287">
        <f>'T3 ANSP IAA'!G151+'T3 MET'!G151+'T3 NSA'!G151</f>
        <v>0</v>
      </c>
      <c r="H151" s="287">
        <f>'T3 ANSP IAA'!H151+'T3 MET'!H151+'T3 NSA'!H151</f>
        <v>0</v>
      </c>
      <c r="I151" s="299">
        <f>'T3 ANSP IAA'!I151+'T3 MET'!I151+'T3 NSA'!I151</f>
        <v>0</v>
      </c>
      <c r="J151" s="294">
        <f>'T3 ANSP IAA'!J151+'T3 MET'!J151+'T3 NSA'!J151</f>
        <v>0</v>
      </c>
      <c r="L151" s="692"/>
    </row>
    <row r="152" spans="1:12" ht="12" hidden="1" customHeight="1">
      <c r="A152" s="707" t="s">
        <v>256</v>
      </c>
      <c r="B152" s="689"/>
      <c r="C152" s="694" t="s">
        <v>384</v>
      </c>
      <c r="D152" s="629">
        <f>'T3 ANSP IAA'!D152+'T3 MET'!D152+'T3 NSA'!D152</f>
        <v>0</v>
      </c>
      <c r="E152" s="630">
        <f>'T3 ANSP IAA'!E152+'T3 MET'!E152+'T3 NSA'!E152</f>
        <v>0</v>
      </c>
      <c r="F152" s="631">
        <f>'T3 ANSP IAA'!F152+'T3 MET'!F152+'T3 NSA'!F152</f>
        <v>0</v>
      </c>
      <c r="G152" s="631">
        <f>'T3 ANSP IAA'!G152+'T3 MET'!G152+'T3 NSA'!G152</f>
        <v>0</v>
      </c>
      <c r="H152" s="631">
        <f>'T3 ANSP IAA'!H152+'T3 MET'!H152+'T3 NSA'!H152</f>
        <v>0</v>
      </c>
      <c r="I152" s="632">
        <f>'T3 ANSP IAA'!I152+'T3 MET'!I152+'T3 NSA'!I152</f>
        <v>0</v>
      </c>
      <c r="J152" s="629">
        <f>'T3 ANSP IAA'!J152+'T3 MET'!J152+'T3 NSA'!J152</f>
        <v>0</v>
      </c>
      <c r="L152" s="692"/>
    </row>
    <row r="153" spans="1:12" s="697" customFormat="1" hidden="1">
      <c r="A153" s="707">
        <v>2020</v>
      </c>
      <c r="B153" s="689"/>
      <c r="C153" s="691" t="s">
        <v>385</v>
      </c>
      <c r="D153" s="652">
        <f>'T3 ANSP IAA'!D153+'T3 MET'!D153+'T3 NSA'!D153</f>
        <v>0</v>
      </c>
      <c r="E153" s="283">
        <f>'T3 ANSP IAA'!E153+'T3 MET'!E153+'T3 NSA'!E153</f>
        <v>0</v>
      </c>
      <c r="F153" s="298">
        <f>'T3 ANSP IAA'!F153+'T3 MET'!F153+'T3 NSA'!F153</f>
        <v>0</v>
      </c>
      <c r="G153" s="298">
        <f>'T3 ANSP IAA'!G153+'T3 MET'!G153+'T3 NSA'!G153</f>
        <v>0</v>
      </c>
      <c r="H153" s="284">
        <f>'T3 ANSP IAA'!H153+'T3 MET'!H153+'T3 NSA'!H153</f>
        <v>0</v>
      </c>
      <c r="I153" s="285">
        <f>'T3 ANSP IAA'!I153+'T3 MET'!I153+'T3 NSA'!I153</f>
        <v>0</v>
      </c>
      <c r="J153" s="286">
        <f>'T3 ANSP IAA'!J153+'T3 MET'!J153+'T3 NSA'!J153</f>
        <v>0</v>
      </c>
      <c r="L153" s="692"/>
    </row>
    <row r="154" spans="1:12" ht="12" hidden="1" customHeight="1">
      <c r="A154" s="707">
        <v>2021</v>
      </c>
      <c r="B154" s="689"/>
      <c r="C154" s="693" t="s">
        <v>386</v>
      </c>
      <c r="D154" s="653">
        <f>'T3 ANSP IAA'!D154+'T3 MET'!D154+'T3 NSA'!D154</f>
        <v>0</v>
      </c>
      <c r="E154" s="297">
        <f>'T3 ANSP IAA'!E154+'T3 MET'!E154+'T3 NSA'!E154</f>
        <v>0</v>
      </c>
      <c r="F154" s="287">
        <f>'T3 ANSP IAA'!F154+'T3 MET'!F154+'T3 NSA'!F154</f>
        <v>0</v>
      </c>
      <c r="G154" s="287">
        <f>'T3 ANSP IAA'!G154+'T3 MET'!G154+'T3 NSA'!G154</f>
        <v>0</v>
      </c>
      <c r="H154" s="287">
        <f>'T3 ANSP IAA'!H154+'T3 MET'!H154+'T3 NSA'!H154</f>
        <v>0</v>
      </c>
      <c r="I154" s="289">
        <f>'T3 ANSP IAA'!I154+'T3 MET'!I154+'T3 NSA'!I154</f>
        <v>0</v>
      </c>
      <c r="J154" s="290">
        <f>'T3 ANSP IAA'!J154+'T3 MET'!J154+'T3 NSA'!J154</f>
        <v>0</v>
      </c>
      <c r="L154" s="692"/>
    </row>
    <row r="155" spans="1:12" ht="12" hidden="1" customHeight="1">
      <c r="A155" s="707">
        <v>2022</v>
      </c>
      <c r="B155" s="689"/>
      <c r="C155" s="693" t="s">
        <v>387</v>
      </c>
      <c r="D155" s="653">
        <f>'T3 ANSP IAA'!D155+'T3 MET'!D155+'T3 NSA'!D155</f>
        <v>0</v>
      </c>
      <c r="E155" s="297">
        <f>'T3 ANSP IAA'!E155+'T3 MET'!E155+'T3 NSA'!E155</f>
        <v>0</v>
      </c>
      <c r="F155" s="288">
        <f>'T3 ANSP IAA'!F155+'T3 MET'!F155+'T3 NSA'!F155</f>
        <v>0</v>
      </c>
      <c r="G155" s="287">
        <f>'T3 ANSP IAA'!G155+'T3 MET'!G155+'T3 NSA'!G155</f>
        <v>0</v>
      </c>
      <c r="H155" s="287">
        <f>'T3 ANSP IAA'!H155+'T3 MET'!H155+'T3 NSA'!H155</f>
        <v>0</v>
      </c>
      <c r="I155" s="287">
        <f>'T3 ANSP IAA'!I155+'T3 MET'!I155+'T3 NSA'!I155</f>
        <v>0</v>
      </c>
      <c r="J155" s="290">
        <f>'T3 ANSP IAA'!J155+'T3 MET'!J155+'T3 NSA'!J155</f>
        <v>0</v>
      </c>
      <c r="L155" s="692"/>
    </row>
    <row r="156" spans="1:12" ht="12" hidden="1" customHeight="1">
      <c r="A156" s="707">
        <v>2023</v>
      </c>
      <c r="B156" s="689"/>
      <c r="C156" s="693" t="s">
        <v>388</v>
      </c>
      <c r="D156" s="653">
        <f>'T3 ANSP IAA'!D156+'T3 MET'!D156+'T3 NSA'!D156</f>
        <v>0</v>
      </c>
      <c r="E156" s="297">
        <f>'T3 ANSP IAA'!E156+'T3 MET'!E156+'T3 NSA'!E156</f>
        <v>0</v>
      </c>
      <c r="F156" s="288">
        <f>'T3 ANSP IAA'!F156+'T3 MET'!F156+'T3 NSA'!F156</f>
        <v>0</v>
      </c>
      <c r="G156" s="288">
        <f>'T3 ANSP IAA'!G156+'T3 MET'!G156+'T3 NSA'!G156</f>
        <v>0</v>
      </c>
      <c r="H156" s="287">
        <f>'T3 ANSP IAA'!H156+'T3 MET'!H156+'T3 NSA'!H156</f>
        <v>0</v>
      </c>
      <c r="I156" s="287">
        <f>'T3 ANSP IAA'!I156+'T3 MET'!I156+'T3 NSA'!I156</f>
        <v>0</v>
      </c>
      <c r="J156" s="294">
        <f>'T3 ANSP IAA'!J156+'T3 MET'!J156+'T3 NSA'!J156</f>
        <v>0</v>
      </c>
      <c r="L156" s="692"/>
    </row>
    <row r="157" spans="1:12" ht="12" hidden="1" customHeight="1">
      <c r="A157" s="707">
        <v>2024</v>
      </c>
      <c r="B157" s="689"/>
      <c r="C157" s="695" t="s">
        <v>389</v>
      </c>
      <c r="D157" s="654">
        <f>'T3 ANSP IAA'!D157+'T3 MET'!D157+'T3 NSA'!D157</f>
        <v>0</v>
      </c>
      <c r="E157" s="300">
        <f>'T3 ANSP IAA'!E157+'T3 MET'!E157+'T3 NSA'!E157</f>
        <v>0</v>
      </c>
      <c r="F157" s="301">
        <f>'T3 ANSP IAA'!F157+'T3 MET'!F157+'T3 NSA'!F157</f>
        <v>0</v>
      </c>
      <c r="G157" s="301">
        <f>'T3 ANSP IAA'!G157+'T3 MET'!G157+'T3 NSA'!G157</f>
        <v>0</v>
      </c>
      <c r="H157" s="301">
        <f>'T3 ANSP IAA'!H157+'T3 MET'!H157+'T3 NSA'!H157</f>
        <v>0</v>
      </c>
      <c r="I157" s="674">
        <f>'T3 ANSP IAA'!I157+'T3 MET'!I157+'T3 NSA'!I157</f>
        <v>0</v>
      </c>
      <c r="J157" s="599">
        <f>'T3 ANSP IAA'!J157+'T3 MET'!J157+'T3 NSA'!J157</f>
        <v>0</v>
      </c>
      <c r="L157" s="692"/>
    </row>
    <row r="158" spans="1:12" ht="12" hidden="1" customHeight="1">
      <c r="A158" s="707" t="s">
        <v>263</v>
      </c>
      <c r="B158" s="689"/>
      <c r="C158" s="696" t="s">
        <v>390</v>
      </c>
      <c r="D158" s="600">
        <f>'T3 ANSP IAA'!D158+'T3 MET'!D158+'T3 NSA'!D158</f>
        <v>0</v>
      </c>
      <c r="E158" s="601">
        <f>'T3 ANSP IAA'!E158+'T3 MET'!E158+'T3 NSA'!E158</f>
        <v>0</v>
      </c>
      <c r="F158" s="602">
        <f>'T3 ANSP IAA'!F158+'T3 MET'!F158+'T3 NSA'!F158</f>
        <v>0</v>
      </c>
      <c r="G158" s="602">
        <f>'T3 ANSP IAA'!G158+'T3 MET'!G158+'T3 NSA'!G158</f>
        <v>0</v>
      </c>
      <c r="H158" s="602">
        <f>'T3 ANSP IAA'!H158+'T3 MET'!H158+'T3 NSA'!H158</f>
        <v>0</v>
      </c>
      <c r="I158" s="603">
        <f>'T3 ANSP IAA'!I158+'T3 MET'!I158+'T3 NSA'!I158</f>
        <v>0</v>
      </c>
      <c r="J158" s="600">
        <f>'T3 ANSP IAA'!J158+'T3 MET'!J158+'T3 NSA'!J158</f>
        <v>0</v>
      </c>
      <c r="L158" s="692"/>
    </row>
    <row r="159" spans="1:12" ht="4.1500000000000004" hidden="1" customHeight="1">
      <c r="A159" s="708"/>
      <c r="B159" s="689"/>
      <c r="F159" s="675"/>
      <c r="L159" s="692"/>
    </row>
    <row r="160" spans="1:12" ht="12" hidden="1" customHeight="1">
      <c r="A160" s="707">
        <v>2020</v>
      </c>
      <c r="B160" s="689"/>
      <c r="C160" s="698" t="s">
        <v>391</v>
      </c>
      <c r="D160" s="648">
        <f>'T3 ANSP IAA'!D160+'T3 MET'!D160+'T3 NSA'!D160</f>
        <v>0</v>
      </c>
      <c r="E160" s="283">
        <f>'T3 ANSP IAA'!E160+'T3 MET'!E160+'T3 NSA'!E160</f>
        <v>0</v>
      </c>
      <c r="F160" s="298">
        <f>'T3 ANSP IAA'!F160+'T3 MET'!F160+'T3 NSA'!F160</f>
        <v>0</v>
      </c>
      <c r="G160" s="298">
        <f>'T3 ANSP IAA'!G160+'T3 MET'!G160+'T3 NSA'!G160</f>
        <v>0</v>
      </c>
      <c r="H160" s="298">
        <f>'T3 ANSP IAA'!H160+'T3 MET'!H160+'T3 NSA'!H160</f>
        <v>0</v>
      </c>
      <c r="I160" s="673">
        <f>'T3 ANSP IAA'!I160+'T3 MET'!I160+'T3 NSA'!I160</f>
        <v>0</v>
      </c>
      <c r="J160" s="594">
        <f>'T3 ANSP IAA'!J160+'T3 MET'!J160+'T3 NSA'!J160</f>
        <v>0</v>
      </c>
      <c r="L160" s="692"/>
    </row>
    <row r="161" spans="1:12" ht="12" hidden="1" customHeight="1">
      <c r="A161" s="707">
        <v>2021</v>
      </c>
      <c r="B161" s="689"/>
      <c r="C161" s="699" t="s">
        <v>392</v>
      </c>
      <c r="D161" s="649">
        <f>'T3 ANSP IAA'!D161+'T3 MET'!D161+'T3 NSA'!D161</f>
        <v>0</v>
      </c>
      <c r="E161" s="297">
        <f>'T3 ANSP IAA'!E161+'T3 MET'!E161+'T3 NSA'!E161</f>
        <v>0</v>
      </c>
      <c r="F161" s="287">
        <f>'T3 ANSP IAA'!F161+'T3 MET'!F161+'T3 NSA'!F161</f>
        <v>0</v>
      </c>
      <c r="G161" s="287">
        <f>'T3 ANSP IAA'!G161+'T3 MET'!G161+'T3 NSA'!G161</f>
        <v>0</v>
      </c>
      <c r="H161" s="287">
        <f>'T3 ANSP IAA'!H161+'T3 MET'!H161+'T3 NSA'!H161</f>
        <v>0</v>
      </c>
      <c r="I161" s="299">
        <f>'T3 ANSP IAA'!I161+'T3 MET'!I161+'T3 NSA'!I161</f>
        <v>0</v>
      </c>
      <c r="J161" s="294">
        <f>'T3 ANSP IAA'!J161+'T3 MET'!J161+'T3 NSA'!J161</f>
        <v>0</v>
      </c>
      <c r="L161" s="692"/>
    </row>
    <row r="162" spans="1:12" ht="12" hidden="1" customHeight="1">
      <c r="A162" s="707">
        <v>2022</v>
      </c>
      <c r="B162" s="689"/>
      <c r="C162" s="699" t="s">
        <v>393</v>
      </c>
      <c r="D162" s="649">
        <f>'T3 ANSP IAA'!D162+'T3 MET'!D162+'T3 NSA'!D162</f>
        <v>0</v>
      </c>
      <c r="E162" s="297">
        <f>'T3 ANSP IAA'!E162+'T3 MET'!E162+'T3 NSA'!E162</f>
        <v>0</v>
      </c>
      <c r="F162" s="288">
        <f>'T3 ANSP IAA'!F162+'T3 MET'!F162+'T3 NSA'!F162</f>
        <v>0</v>
      </c>
      <c r="G162" s="287">
        <f>'T3 ANSP IAA'!G162+'T3 MET'!G162+'T3 NSA'!G162</f>
        <v>0</v>
      </c>
      <c r="H162" s="287">
        <f>'T3 ANSP IAA'!H162+'T3 MET'!H162+'T3 NSA'!H162</f>
        <v>0</v>
      </c>
      <c r="I162" s="299">
        <f>'T3 ANSP IAA'!I162+'T3 MET'!I162+'T3 NSA'!I162</f>
        <v>0</v>
      </c>
      <c r="J162" s="294">
        <f>'T3 ANSP IAA'!J162+'T3 MET'!J162+'T3 NSA'!J162</f>
        <v>0</v>
      </c>
      <c r="L162" s="692"/>
    </row>
    <row r="163" spans="1:12" ht="12" hidden="1" customHeight="1">
      <c r="A163" s="707">
        <v>2023</v>
      </c>
      <c r="B163" s="689"/>
      <c r="C163" s="699" t="s">
        <v>394</v>
      </c>
      <c r="D163" s="649">
        <f>'T3 ANSP IAA'!D163+'T3 MET'!D163+'T3 NSA'!D163</f>
        <v>0</v>
      </c>
      <c r="E163" s="297">
        <f>'T3 ANSP IAA'!E163+'T3 MET'!E163+'T3 NSA'!E163</f>
        <v>0</v>
      </c>
      <c r="F163" s="288">
        <f>'T3 ANSP IAA'!F163+'T3 MET'!F163+'T3 NSA'!F163</f>
        <v>0</v>
      </c>
      <c r="G163" s="288">
        <f>'T3 ANSP IAA'!G163+'T3 MET'!G163+'T3 NSA'!G163</f>
        <v>0</v>
      </c>
      <c r="H163" s="287">
        <f>'T3 ANSP IAA'!H163+'T3 MET'!H163+'T3 NSA'!H163</f>
        <v>0</v>
      </c>
      <c r="I163" s="299">
        <f>'T3 ANSP IAA'!I163+'T3 MET'!I163+'T3 NSA'!I163</f>
        <v>0</v>
      </c>
      <c r="J163" s="294">
        <f>'T3 ANSP IAA'!J163+'T3 MET'!J163+'T3 NSA'!J163</f>
        <v>0</v>
      </c>
      <c r="L163" s="692"/>
    </row>
    <row r="164" spans="1:12" ht="12" hidden="1" customHeight="1">
      <c r="A164" s="707">
        <v>2024</v>
      </c>
      <c r="B164" s="689"/>
      <c r="C164" s="700" t="s">
        <v>395</v>
      </c>
      <c r="D164" s="650">
        <f>'T3 ANSP IAA'!D164+'T3 MET'!D164+'T3 NSA'!D164</f>
        <v>0</v>
      </c>
      <c r="E164" s="300">
        <f>'T3 ANSP IAA'!E164+'T3 MET'!E164+'T3 NSA'!E164</f>
        <v>0</v>
      </c>
      <c r="F164" s="301">
        <f>'T3 ANSP IAA'!F164+'T3 MET'!F164+'T3 NSA'!F164</f>
        <v>0</v>
      </c>
      <c r="G164" s="301">
        <f>'T3 ANSP IAA'!G164+'T3 MET'!G164+'T3 NSA'!G164</f>
        <v>0</v>
      </c>
      <c r="H164" s="301">
        <f>'T3 ANSP IAA'!H164+'T3 MET'!H164+'T3 NSA'!H164</f>
        <v>0</v>
      </c>
      <c r="I164" s="598">
        <f>'T3 ANSP IAA'!I164+'T3 MET'!I164+'T3 NSA'!I164</f>
        <v>0</v>
      </c>
      <c r="J164" s="599">
        <f>'T3 ANSP IAA'!J164+'T3 MET'!J164+'T3 NSA'!J164</f>
        <v>0</v>
      </c>
      <c r="L164" s="692"/>
    </row>
    <row r="165" spans="1:12" ht="12" hidden="1" customHeight="1">
      <c r="A165" s="707" t="s">
        <v>263</v>
      </c>
      <c r="B165" s="689"/>
      <c r="C165" s="696" t="s">
        <v>396</v>
      </c>
      <c r="D165" s="600">
        <f>'T3 ANSP IAA'!D165+'T3 MET'!D165+'T3 NSA'!D165</f>
        <v>0</v>
      </c>
      <c r="E165" s="601">
        <f>'T3 ANSP IAA'!E165+'T3 MET'!E165+'T3 NSA'!E165</f>
        <v>0</v>
      </c>
      <c r="F165" s="602">
        <f>'T3 ANSP IAA'!F165+'T3 MET'!F165+'T3 NSA'!F165</f>
        <v>0</v>
      </c>
      <c r="G165" s="602">
        <f>'T3 ANSP IAA'!G165+'T3 MET'!G165+'T3 NSA'!G165</f>
        <v>0</v>
      </c>
      <c r="H165" s="602">
        <f>'T3 ANSP IAA'!H165+'T3 MET'!H165+'T3 NSA'!H165</f>
        <v>0</v>
      </c>
      <c r="I165" s="603">
        <f>'T3 ANSP IAA'!I165+'T3 MET'!I165+'T3 NSA'!I165</f>
        <v>0</v>
      </c>
      <c r="J165" s="600">
        <f>'T3 ANSP IAA'!J165+'T3 MET'!J165+'T3 NSA'!J165</f>
        <v>0</v>
      </c>
      <c r="L165" s="692"/>
    </row>
    <row r="166" spans="1:12" ht="4.1500000000000004" hidden="1" customHeight="1">
      <c r="A166" s="707"/>
      <c r="C166" s="701"/>
      <c r="D166" s="701"/>
      <c r="E166" s="701"/>
      <c r="F166" s="702"/>
      <c r="G166" s="701"/>
      <c r="H166" s="701"/>
      <c r="I166" s="701"/>
      <c r="J166" s="701"/>
    </row>
    <row r="167" spans="1:12" ht="12" hidden="1" customHeight="1">
      <c r="A167" s="707">
        <v>2020</v>
      </c>
      <c r="B167" s="689"/>
      <c r="C167" s="698" t="s">
        <v>428</v>
      </c>
      <c r="D167" s="648">
        <f>'T3 ANSP IAA'!D167+'T3 MET'!D167+'T3 NSA'!D167</f>
        <v>0</v>
      </c>
      <c r="E167" s="283">
        <f>'T3 ANSP IAA'!E167+'T3 MET'!E167+'T3 NSA'!E167</f>
        <v>0</v>
      </c>
      <c r="F167" s="284">
        <f>'T3 ANSP IAA'!F167+'T3 MET'!F167+'T3 NSA'!F167</f>
        <v>0</v>
      </c>
      <c r="G167" s="284">
        <f>'T3 ANSP IAA'!G167+'T3 MET'!G167+'T3 NSA'!G167</f>
        <v>0</v>
      </c>
      <c r="H167" s="284">
        <f>'T3 ANSP IAA'!H167+'T3 MET'!H167+'T3 NSA'!H167</f>
        <v>0</v>
      </c>
      <c r="I167" s="285">
        <f>'T3 ANSP IAA'!I167+'T3 MET'!I167+'T3 NSA'!I167</f>
        <v>0</v>
      </c>
      <c r="J167" s="286">
        <f>'T3 ANSP IAA'!J167+'T3 MET'!J167+'T3 NSA'!J167</f>
        <v>0</v>
      </c>
      <c r="L167" s="692"/>
    </row>
    <row r="168" spans="1:12" ht="12" hidden="1" customHeight="1">
      <c r="A168" s="707">
        <v>2021</v>
      </c>
      <c r="B168" s="689"/>
      <c r="C168" s="699" t="s">
        <v>429</v>
      </c>
      <c r="D168" s="649">
        <f>'T3 ANSP IAA'!D168+'T3 MET'!D168+'T3 NSA'!D168</f>
        <v>0</v>
      </c>
      <c r="E168" s="297">
        <f>'T3 ANSP IAA'!E168+'T3 MET'!E168+'T3 NSA'!E168</f>
        <v>0</v>
      </c>
      <c r="F168" s="287">
        <f>'T3 ANSP IAA'!F168+'T3 MET'!F168+'T3 NSA'!F168</f>
        <v>0</v>
      </c>
      <c r="G168" s="288">
        <f>'T3 ANSP IAA'!G168+'T3 MET'!G168+'T3 NSA'!G168</f>
        <v>0</v>
      </c>
      <c r="H168" s="288">
        <f>'T3 ANSP IAA'!H168+'T3 MET'!H168+'T3 NSA'!H168</f>
        <v>0</v>
      </c>
      <c r="I168" s="289">
        <f>'T3 ANSP IAA'!I168+'T3 MET'!I168+'T3 NSA'!I168</f>
        <v>0</v>
      </c>
      <c r="J168" s="290">
        <f>'T3 ANSP IAA'!J168+'T3 MET'!J168+'T3 NSA'!J168</f>
        <v>0</v>
      </c>
      <c r="L168" s="692"/>
    </row>
    <row r="169" spans="1:12" ht="12" hidden="1" customHeight="1">
      <c r="A169" s="707">
        <v>2022</v>
      </c>
      <c r="B169" s="689"/>
      <c r="C169" s="699" t="s">
        <v>430</v>
      </c>
      <c r="D169" s="649">
        <f>'T3 ANSP IAA'!D169+'T3 MET'!D169+'T3 NSA'!D169</f>
        <v>0</v>
      </c>
      <c r="E169" s="297">
        <f>'T3 ANSP IAA'!E169+'T3 MET'!E169+'T3 NSA'!E169</f>
        <v>0</v>
      </c>
      <c r="F169" s="288">
        <f>'T3 ANSP IAA'!F169+'T3 MET'!F169+'T3 NSA'!F169</f>
        <v>0</v>
      </c>
      <c r="G169" s="287">
        <f>'T3 ANSP IAA'!G169+'T3 MET'!G169+'T3 NSA'!G169</f>
        <v>0</v>
      </c>
      <c r="H169" s="288">
        <f>'T3 ANSP IAA'!H169+'T3 MET'!H169+'T3 NSA'!H169</f>
        <v>0</v>
      </c>
      <c r="I169" s="289">
        <f>'T3 ANSP IAA'!I169+'T3 MET'!I169+'T3 NSA'!I169</f>
        <v>0</v>
      </c>
      <c r="J169" s="290">
        <f>'T3 ANSP IAA'!J169+'T3 MET'!J169+'T3 NSA'!J169</f>
        <v>0</v>
      </c>
      <c r="L169" s="692"/>
    </row>
    <row r="170" spans="1:12" ht="12" hidden="1" customHeight="1">
      <c r="A170" s="707">
        <v>2023</v>
      </c>
      <c r="B170" s="689"/>
      <c r="C170" s="699" t="s">
        <v>431</v>
      </c>
      <c r="D170" s="649">
        <f>'T3 ANSP IAA'!D170+'T3 MET'!D170+'T3 NSA'!D170</f>
        <v>0</v>
      </c>
      <c r="E170" s="297">
        <f>'T3 ANSP IAA'!E170+'T3 MET'!E170+'T3 NSA'!E170</f>
        <v>0</v>
      </c>
      <c r="F170" s="288">
        <f>'T3 ANSP IAA'!F170+'T3 MET'!F170+'T3 NSA'!F170</f>
        <v>0</v>
      </c>
      <c r="G170" s="288">
        <f>'T3 ANSP IAA'!G170+'T3 MET'!G170+'T3 NSA'!G170</f>
        <v>0</v>
      </c>
      <c r="H170" s="287">
        <f>'T3 ANSP IAA'!H170+'T3 MET'!H170+'T3 NSA'!H170</f>
        <v>0</v>
      </c>
      <c r="I170" s="289">
        <f>'T3 ANSP IAA'!I170+'T3 MET'!I170+'T3 NSA'!I170</f>
        <v>0</v>
      </c>
      <c r="J170" s="290">
        <f>'T3 ANSP IAA'!J170+'T3 MET'!J170+'T3 NSA'!J170</f>
        <v>0</v>
      </c>
      <c r="L170" s="692"/>
    </row>
    <row r="171" spans="1:12" ht="12" hidden="1" customHeight="1">
      <c r="A171" s="707">
        <v>2024</v>
      </c>
      <c r="B171" s="689"/>
      <c r="C171" s="700" t="s">
        <v>432</v>
      </c>
      <c r="D171" s="650">
        <f>'T3 ANSP IAA'!D171+'T3 MET'!D171+'T3 NSA'!D171</f>
        <v>0</v>
      </c>
      <c r="E171" s="300">
        <f>'T3 ANSP IAA'!E171+'T3 MET'!E171+'T3 NSA'!E171</f>
        <v>0</v>
      </c>
      <c r="F171" s="301">
        <f>'T3 ANSP IAA'!F171+'T3 MET'!F171+'T3 NSA'!F171</f>
        <v>0</v>
      </c>
      <c r="G171" s="301">
        <f>'T3 ANSP IAA'!G171+'T3 MET'!G171+'T3 NSA'!G171</f>
        <v>0</v>
      </c>
      <c r="H171" s="301">
        <f>'T3 ANSP IAA'!H171+'T3 MET'!H171+'T3 NSA'!H171</f>
        <v>0</v>
      </c>
      <c r="I171" s="598">
        <f>'T3 ANSP IAA'!I171+'T3 MET'!I171+'T3 NSA'!I171</f>
        <v>0</v>
      </c>
      <c r="J171" s="303">
        <f>'T3 ANSP IAA'!J171+'T3 MET'!J171+'T3 NSA'!J171</f>
        <v>0</v>
      </c>
      <c r="L171" s="692"/>
    </row>
    <row r="172" spans="1:12" ht="12" hidden="1" customHeight="1">
      <c r="A172" s="707" t="s">
        <v>263</v>
      </c>
      <c r="B172" s="689"/>
      <c r="C172" s="696" t="s">
        <v>433</v>
      </c>
      <c r="D172" s="600">
        <f>'T3 ANSP IAA'!D172+'T3 MET'!D172+'T3 NSA'!D172</f>
        <v>0</v>
      </c>
      <c r="E172" s="601">
        <f>'T3 ANSP IAA'!E172+'T3 MET'!E172+'T3 NSA'!E172</f>
        <v>0</v>
      </c>
      <c r="F172" s="602">
        <f>'T3 ANSP IAA'!F172+'T3 MET'!F172+'T3 NSA'!F172</f>
        <v>0</v>
      </c>
      <c r="G172" s="602">
        <f>'T3 ANSP IAA'!G172+'T3 MET'!G172+'T3 NSA'!G172</f>
        <v>0</v>
      </c>
      <c r="H172" s="602">
        <f>'T3 ANSP IAA'!H172+'T3 MET'!H172+'T3 NSA'!H172</f>
        <v>0</v>
      </c>
      <c r="I172" s="603">
        <f>'T3 ANSP IAA'!I172+'T3 MET'!I172+'T3 NSA'!I172</f>
        <v>0</v>
      </c>
      <c r="J172" s="600">
        <f>'T3 ANSP IAA'!J172+'T3 MET'!J172+'T3 NSA'!J172</f>
        <v>0</v>
      </c>
      <c r="L172" s="692"/>
    </row>
    <row r="173" spans="1:12" ht="3" customHeight="1"/>
    <row r="174" spans="1:12" ht="3" customHeight="1"/>
    <row r="175" spans="1:12" ht="12" customHeight="1">
      <c r="B175" s="689"/>
      <c r="C175" s="696" t="s">
        <v>397</v>
      </c>
      <c r="D175" s="600">
        <f>'T3 ANSP IAA'!D175+'T3 MET'!D175+'T3 NSA'!D175</f>
        <v>-4955.9086532317879</v>
      </c>
      <c r="E175" s="601">
        <f>'T3 ANSP IAA'!E175+'T3 MET'!E175+'T3 NSA'!E175</f>
        <v>-4955.9086532317879</v>
      </c>
      <c r="F175" s="602">
        <f>'T3 ANSP IAA'!F175+'T3 MET'!F175+'T3 NSA'!F175</f>
        <v>0</v>
      </c>
      <c r="G175" s="602">
        <f>'T3 ANSP IAA'!G175+'T3 MET'!G175+'T3 NSA'!G175</f>
        <v>0</v>
      </c>
      <c r="H175" s="602">
        <f>'T3 ANSP IAA'!H175+'T3 MET'!H175+'T3 NSA'!H175</f>
        <v>0</v>
      </c>
      <c r="I175" s="603">
        <f>'T3 ANSP IAA'!I175+'T3 MET'!I175+'T3 NSA'!I175</f>
        <v>0</v>
      </c>
      <c r="J175" s="600">
        <f>'T3 ANSP IAA'!J175+'T3 MET'!J175+'T3 NSA'!J175</f>
        <v>0</v>
      </c>
      <c r="L175" s="692"/>
    </row>
    <row r="176" spans="1:12" ht="17.149999999999999" customHeight="1">
      <c r="F176" s="675"/>
    </row>
    <row r="177" spans="3:10" ht="12" customHeight="1">
      <c r="C177" s="187" t="s">
        <v>398</v>
      </c>
      <c r="F177" s="675"/>
    </row>
    <row r="178" spans="3:10" ht="12" customHeight="1">
      <c r="C178" s="187" t="s">
        <v>399</v>
      </c>
      <c r="D178" s="703"/>
      <c r="E178" s="703"/>
      <c r="F178" s="703"/>
      <c r="G178" s="703"/>
      <c r="H178" s="703"/>
      <c r="I178" s="703"/>
      <c r="J178" s="697"/>
    </row>
  </sheetData>
  <autoFilter ref="A8:J172" xr:uid="{00000000-0009-0000-0000-00000D000000}">
    <filterColumn colId="0">
      <filters>
        <filter val="2017"/>
        <filter val="2018"/>
      </filters>
    </filterColumn>
  </autoFilter>
  <mergeCells count="1">
    <mergeCell ref="C1:J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filterMode="1"/>
  <dimension ref="A1:Y178"/>
  <sheetViews>
    <sheetView zoomScaleNormal="100" workbookViewId="0">
      <selection activeCell="D100" sqref="D100"/>
    </sheetView>
  </sheetViews>
  <sheetFormatPr defaultColWidth="12.54296875" defaultRowHeight="14.5"/>
  <cols>
    <col min="1" max="1" width="12.54296875" style="605" customWidth="1"/>
    <col min="2" max="2" width="2.1796875" style="319" customWidth="1"/>
    <col min="3" max="3" width="52.54296875" style="319" customWidth="1"/>
    <col min="4" max="4" width="7.7265625" style="319" customWidth="1"/>
    <col min="5" max="5" width="10" style="319" customWidth="1"/>
    <col min="6" max="6" width="10" style="197" customWidth="1"/>
    <col min="7" max="9" width="10" style="319" customWidth="1"/>
    <col min="10" max="10" width="10.7265625" style="319" customWidth="1"/>
    <col min="11" max="11" width="3.453125" style="319" customWidth="1"/>
    <col min="12" max="12" width="13.54296875" style="319" customWidth="1"/>
    <col min="13" max="13" width="9" style="319" customWidth="1"/>
    <col min="14" max="14" width="7.7265625" style="319" customWidth="1"/>
    <col min="15" max="15" width="8.453125" style="319" bestFit="1" customWidth="1"/>
    <col min="16" max="16" width="7.7265625" style="319" customWidth="1"/>
    <col min="17" max="17" width="16.453125" style="319" customWidth="1"/>
    <col min="18" max="24" width="7.7265625" style="319" customWidth="1"/>
    <col min="25" max="25" width="7.7265625" style="661" customWidth="1"/>
    <col min="26" max="16384" width="12.54296875" style="319"/>
  </cols>
  <sheetData>
    <row r="1" spans="1:24" ht="12" customHeight="1">
      <c r="C1" s="1393" t="s">
        <v>249</v>
      </c>
      <c r="D1" s="1393"/>
      <c r="E1" s="1393"/>
      <c r="F1" s="1393"/>
      <c r="G1" s="1393"/>
      <c r="H1" s="1393"/>
      <c r="I1" s="1393"/>
      <c r="J1" s="1393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</row>
    <row r="2" spans="1:24" ht="12" customHeight="1">
      <c r="C2" s="533"/>
      <c r="D2" s="533"/>
      <c r="E2" s="533"/>
      <c r="G2" s="533"/>
      <c r="H2" s="533"/>
      <c r="I2" s="533"/>
      <c r="J2" s="533"/>
      <c r="K2" s="533"/>
    </row>
    <row r="3" spans="1:24" ht="12" customHeight="1">
      <c r="C3" s="606" t="str">
        <f>'T1 ANSP IAA'!A3</f>
        <v>Ireland - TCZ</v>
      </c>
      <c r="D3" s="533"/>
      <c r="E3" s="533"/>
      <c r="G3" s="533"/>
      <c r="H3" s="533"/>
      <c r="I3" s="533"/>
      <c r="J3" s="533"/>
      <c r="K3" s="533"/>
    </row>
    <row r="4" spans="1:24" ht="12" customHeight="1">
      <c r="C4" s="607" t="str">
        <f>'T1 ANSP IAA'!A4</f>
        <v>Currency: Euro</v>
      </c>
      <c r="D4" s="533"/>
      <c r="E4" s="533"/>
      <c r="G4" s="533"/>
      <c r="H4" s="533"/>
      <c r="I4" s="533"/>
      <c r="J4" s="533"/>
      <c r="K4" s="533"/>
    </row>
    <row r="5" spans="1:24" ht="12" customHeight="1">
      <c r="C5" s="608" t="str">
        <f>'T1 ANSP IAA'!A5</f>
        <v>IAA</v>
      </c>
      <c r="D5" s="533"/>
      <c r="E5" s="609"/>
      <c r="G5" s="623"/>
      <c r="H5" s="533"/>
      <c r="I5" s="533"/>
      <c r="J5" s="533"/>
      <c r="K5" s="533"/>
    </row>
    <row r="6" spans="1:24" ht="12" customHeight="1">
      <c r="C6" s="609"/>
      <c r="D6" s="609"/>
      <c r="E6" s="609"/>
      <c r="F6" s="609"/>
      <c r="G6" s="609"/>
      <c r="H6" s="609"/>
      <c r="I6" s="609"/>
      <c r="J6" s="609"/>
      <c r="K6" s="609"/>
    </row>
    <row r="7" spans="1:24" ht="12" customHeight="1">
      <c r="A7" s="605" t="s">
        <v>250</v>
      </c>
      <c r="C7" s="610" t="s">
        <v>251</v>
      </c>
      <c r="D7" s="624" t="s">
        <v>252</v>
      </c>
      <c r="E7" s="625">
        <v>2020</v>
      </c>
      <c r="F7" s="626">
        <v>2021</v>
      </c>
      <c r="G7" s="626">
        <v>2022</v>
      </c>
      <c r="H7" s="626">
        <v>2023</v>
      </c>
      <c r="I7" s="627">
        <v>2024</v>
      </c>
      <c r="J7" s="610" t="s">
        <v>253</v>
      </c>
      <c r="K7" s="533"/>
    </row>
    <row r="8" spans="1:24" ht="11.15" customHeight="1">
      <c r="C8" s="611"/>
      <c r="D8" s="611"/>
      <c r="E8" s="611"/>
      <c r="F8" s="611"/>
      <c r="G8" s="611"/>
      <c r="H8" s="611"/>
      <c r="I8" s="611"/>
      <c r="J8" s="611"/>
      <c r="K8" s="533"/>
    </row>
    <row r="9" spans="1:24" ht="12" customHeight="1">
      <c r="A9" s="605">
        <v>2018</v>
      </c>
      <c r="C9" s="712" t="s">
        <v>254</v>
      </c>
      <c r="D9" s="713">
        <v>-1175.2436800466016</v>
      </c>
      <c r="E9" s="630">
        <f>D9</f>
        <v>-1175.2436800466016</v>
      </c>
      <c r="F9" s="291"/>
      <c r="G9" s="291"/>
      <c r="H9" s="291"/>
      <c r="I9" s="714"/>
      <c r="J9" s="293"/>
    </row>
    <row r="10" spans="1:24" ht="12" customHeight="1">
      <c r="A10" s="605">
        <v>2019</v>
      </c>
      <c r="C10" s="295" t="s">
        <v>255</v>
      </c>
      <c r="D10" s="294"/>
      <c r="E10" s="297"/>
      <c r="F10" s="287">
        <f>D10</f>
        <v>0</v>
      </c>
      <c r="G10" s="288"/>
      <c r="H10" s="288"/>
      <c r="I10" s="289"/>
      <c r="J10" s="290"/>
    </row>
    <row r="11" spans="1:24" ht="12" hidden="1" customHeight="1">
      <c r="A11" s="605" t="s">
        <v>256</v>
      </c>
      <c r="C11" s="613" t="s">
        <v>257</v>
      </c>
      <c r="D11" s="629">
        <f>SUM(D9:D10)</f>
        <v>-1175.2436800466016</v>
      </c>
      <c r="E11" s="630">
        <f t="shared" ref="E11:F11" si="0">SUM(E9:E10)</f>
        <v>-1175.2436800466016</v>
      </c>
      <c r="F11" s="631">
        <f t="shared" si="0"/>
        <v>0</v>
      </c>
      <c r="G11" s="291"/>
      <c r="H11" s="291"/>
      <c r="I11" s="292"/>
      <c r="J11" s="293"/>
    </row>
    <row r="12" spans="1:24" ht="12" hidden="1" customHeight="1">
      <c r="A12" s="605">
        <v>2020</v>
      </c>
      <c r="C12" s="612" t="s">
        <v>258</v>
      </c>
      <c r="D12" s="594">
        <f>'T2 ANSP IAA'!C19</f>
        <v>0</v>
      </c>
      <c r="E12" s="296"/>
      <c r="F12" s="284"/>
      <c r="G12" s="298">
        <f>D12</f>
        <v>0</v>
      </c>
      <c r="H12" s="284"/>
      <c r="I12" s="304"/>
      <c r="J12" s="286"/>
    </row>
    <row r="13" spans="1:24" ht="12" hidden="1" customHeight="1">
      <c r="A13" s="605">
        <v>2021</v>
      </c>
      <c r="C13" s="295" t="s">
        <v>259</v>
      </c>
      <c r="D13" s="294">
        <f>'T2 ANSP IAA'!D19</f>
        <v>0</v>
      </c>
      <c r="E13" s="297"/>
      <c r="F13" s="288"/>
      <c r="G13" s="288"/>
      <c r="H13" s="287">
        <f>D13</f>
        <v>0</v>
      </c>
      <c r="I13" s="289"/>
      <c r="J13" s="290"/>
    </row>
    <row r="14" spans="1:24" ht="12" hidden="1" customHeight="1">
      <c r="A14" s="605">
        <v>2022</v>
      </c>
      <c r="C14" s="295" t="s">
        <v>260</v>
      </c>
      <c r="D14" s="294">
        <f>'T2 ANSP IAA'!E19</f>
        <v>0</v>
      </c>
      <c r="E14" s="297"/>
      <c r="F14" s="288"/>
      <c r="G14" s="288"/>
      <c r="H14" s="288"/>
      <c r="I14" s="299">
        <f>D14</f>
        <v>0</v>
      </c>
      <c r="J14" s="290"/>
    </row>
    <row r="15" spans="1:24" ht="12" hidden="1" customHeight="1">
      <c r="A15" s="605">
        <v>2023</v>
      </c>
      <c r="C15" s="295" t="s">
        <v>261</v>
      </c>
      <c r="D15" s="294">
        <f>'T2 ANSP IAA'!F19</f>
        <v>0</v>
      </c>
      <c r="E15" s="297"/>
      <c r="F15" s="288"/>
      <c r="G15" s="288"/>
      <c r="H15" s="288"/>
      <c r="I15" s="305"/>
      <c r="J15" s="294">
        <f>D15</f>
        <v>0</v>
      </c>
    </row>
    <row r="16" spans="1:24" ht="12" hidden="1" customHeight="1">
      <c r="A16" s="605">
        <v>2024</v>
      </c>
      <c r="C16" s="614" t="s">
        <v>262</v>
      </c>
      <c r="D16" s="599">
        <f>'T2 ANSP IAA'!G19</f>
        <v>0</v>
      </c>
      <c r="E16" s="300"/>
      <c r="F16" s="301"/>
      <c r="G16" s="301"/>
      <c r="H16" s="301"/>
      <c r="I16" s="311"/>
      <c r="J16" s="599">
        <f>D16</f>
        <v>0</v>
      </c>
    </row>
    <row r="17" spans="1:10" ht="12" hidden="1" customHeight="1">
      <c r="A17" s="605" t="s">
        <v>263</v>
      </c>
      <c r="C17" s="615" t="s">
        <v>264</v>
      </c>
      <c r="D17" s="600">
        <f t="shared" ref="D17:J17" si="1">SUM(D11:D16)</f>
        <v>-1175.2436800466016</v>
      </c>
      <c r="E17" s="633">
        <f t="shared" si="1"/>
        <v>-1175.2436800466016</v>
      </c>
      <c r="F17" s="602">
        <f t="shared" si="1"/>
        <v>0</v>
      </c>
      <c r="G17" s="602">
        <f t="shared" si="1"/>
        <v>0</v>
      </c>
      <c r="H17" s="602">
        <f t="shared" si="1"/>
        <v>0</v>
      </c>
      <c r="I17" s="634">
        <f t="shared" si="1"/>
        <v>0</v>
      </c>
      <c r="J17" s="600">
        <f t="shared" si="1"/>
        <v>0</v>
      </c>
    </row>
    <row r="18" spans="1:10" ht="4.1500000000000004" hidden="1" customHeight="1">
      <c r="A18" s="616"/>
      <c r="C18" s="617"/>
      <c r="D18" s="635"/>
      <c r="E18" s="636"/>
      <c r="F18" s="636"/>
      <c r="G18" s="636"/>
      <c r="H18" s="636"/>
      <c r="I18" s="636"/>
      <c r="J18" s="636"/>
    </row>
    <row r="19" spans="1:10" ht="12.65" customHeight="1">
      <c r="A19" s="605">
        <v>2017</v>
      </c>
      <c r="C19" s="612" t="s">
        <v>265</v>
      </c>
      <c r="D19" s="637">
        <v>0</v>
      </c>
      <c r="E19" s="638">
        <v>0</v>
      </c>
      <c r="F19" s="639">
        <v>0</v>
      </c>
      <c r="G19" s="639">
        <v>0</v>
      </c>
      <c r="H19" s="639">
        <v>0</v>
      </c>
      <c r="I19" s="640">
        <v>0</v>
      </c>
      <c r="J19" s="594">
        <f>D19-SUM(E19:I19)</f>
        <v>0</v>
      </c>
    </row>
    <row r="20" spans="1:10" ht="12" customHeight="1">
      <c r="A20" s="605">
        <v>2018</v>
      </c>
      <c r="C20" s="614" t="s">
        <v>266</v>
      </c>
      <c r="D20" s="715">
        <v>-3736.7480385873105</v>
      </c>
      <c r="E20" s="716">
        <f>+D20</f>
        <v>-3736.7480385873105</v>
      </c>
      <c r="F20" s="656">
        <v>0</v>
      </c>
      <c r="G20" s="656">
        <v>0</v>
      </c>
      <c r="H20" s="656">
        <v>0</v>
      </c>
      <c r="I20" s="655">
        <v>0</v>
      </c>
      <c r="J20" s="599">
        <f>D20-SUM(E20:I20)</f>
        <v>0</v>
      </c>
    </row>
    <row r="21" spans="1:10" ht="12" customHeight="1">
      <c r="A21" s="605">
        <v>2019</v>
      </c>
      <c r="C21" s="295" t="s">
        <v>267</v>
      </c>
      <c r="D21" s="641"/>
      <c r="E21" s="465"/>
      <c r="F21" s="462">
        <v>0</v>
      </c>
      <c r="G21" s="462">
        <v>0</v>
      </c>
      <c r="H21" s="462">
        <v>0</v>
      </c>
      <c r="I21" s="643">
        <v>0</v>
      </c>
      <c r="J21" s="294">
        <f>D21-SUM(E21:I21)</f>
        <v>0</v>
      </c>
    </row>
    <row r="22" spans="1:10" ht="12" hidden="1" customHeight="1">
      <c r="A22" s="605" t="s">
        <v>256</v>
      </c>
      <c r="C22" s="613" t="s">
        <v>268</v>
      </c>
      <c r="D22" s="629">
        <f t="shared" ref="D22:J22" si="2">SUM(D19:D21)</f>
        <v>-3736.7480385873105</v>
      </c>
      <c r="E22" s="630">
        <f t="shared" si="2"/>
        <v>-3736.7480385873105</v>
      </c>
      <c r="F22" s="631">
        <f t="shared" si="2"/>
        <v>0</v>
      </c>
      <c r="G22" s="631">
        <f t="shared" si="2"/>
        <v>0</v>
      </c>
      <c r="H22" s="631">
        <f t="shared" si="2"/>
        <v>0</v>
      </c>
      <c r="I22" s="632">
        <f t="shared" si="2"/>
        <v>0</v>
      </c>
      <c r="J22" s="629">
        <f t="shared" si="2"/>
        <v>0</v>
      </c>
    </row>
    <row r="23" spans="1:10" ht="12" hidden="1" customHeight="1">
      <c r="A23" s="605">
        <v>2020</v>
      </c>
      <c r="C23" s="612" t="s">
        <v>269</v>
      </c>
      <c r="D23" s="294">
        <f>'T2 ANSP IAA'!C41</f>
        <v>0</v>
      </c>
      <c r="E23" s="296"/>
      <c r="F23" s="284"/>
      <c r="G23" s="298">
        <f>D23</f>
        <v>0</v>
      </c>
      <c r="H23" s="284"/>
      <c r="I23" s="304"/>
      <c r="J23" s="286"/>
    </row>
    <row r="24" spans="1:10" ht="12" hidden="1" customHeight="1">
      <c r="A24" s="605">
        <v>2021</v>
      </c>
      <c r="C24" s="295" t="s">
        <v>270</v>
      </c>
      <c r="D24" s="294">
        <f>'T2 ANSP IAA'!D41</f>
        <v>0</v>
      </c>
      <c r="E24" s="297"/>
      <c r="F24" s="288"/>
      <c r="G24" s="288"/>
      <c r="H24" s="287">
        <f>D24</f>
        <v>0</v>
      </c>
      <c r="I24" s="289"/>
      <c r="J24" s="290"/>
    </row>
    <row r="25" spans="1:10" ht="12" hidden="1" customHeight="1">
      <c r="A25" s="605">
        <v>2022</v>
      </c>
      <c r="C25" s="295" t="s">
        <v>271</v>
      </c>
      <c r="D25" s="294">
        <f>'T2 ANSP IAA'!E41</f>
        <v>0</v>
      </c>
      <c r="E25" s="297"/>
      <c r="F25" s="288"/>
      <c r="G25" s="288"/>
      <c r="H25" s="288"/>
      <c r="I25" s="299">
        <f>D25</f>
        <v>0</v>
      </c>
      <c r="J25" s="290"/>
    </row>
    <row r="26" spans="1:10" ht="12" hidden="1" customHeight="1">
      <c r="A26" s="605">
        <v>2023</v>
      </c>
      <c r="C26" s="295" t="s">
        <v>272</v>
      </c>
      <c r="D26" s="294">
        <f>'T2 ANSP IAA'!F41</f>
        <v>0</v>
      </c>
      <c r="E26" s="297"/>
      <c r="F26" s="288"/>
      <c r="G26" s="288"/>
      <c r="H26" s="288"/>
      <c r="I26" s="305"/>
      <c r="J26" s="294">
        <f>D26</f>
        <v>0</v>
      </c>
    </row>
    <row r="27" spans="1:10" ht="12" hidden="1" customHeight="1">
      <c r="A27" s="605">
        <v>2024</v>
      </c>
      <c r="C27" s="614" t="s">
        <v>273</v>
      </c>
      <c r="D27" s="599">
        <f>'T2 ANSP IAA'!G41</f>
        <v>0</v>
      </c>
      <c r="E27" s="300"/>
      <c r="F27" s="301"/>
      <c r="G27" s="301"/>
      <c r="H27" s="301"/>
      <c r="I27" s="311"/>
      <c r="J27" s="599">
        <f>D27</f>
        <v>0</v>
      </c>
    </row>
    <row r="28" spans="1:10" ht="12" hidden="1" customHeight="1">
      <c r="A28" s="605" t="s">
        <v>263</v>
      </c>
      <c r="C28" s="615" t="s">
        <v>274</v>
      </c>
      <c r="D28" s="600">
        <f t="shared" ref="D28:J28" si="3">SUM(D22:D27)</f>
        <v>-3736.7480385873105</v>
      </c>
      <c r="E28" s="633">
        <f t="shared" si="3"/>
        <v>-3736.7480385873105</v>
      </c>
      <c r="F28" s="602">
        <f t="shared" si="3"/>
        <v>0</v>
      </c>
      <c r="G28" s="602">
        <f t="shared" si="3"/>
        <v>0</v>
      </c>
      <c r="H28" s="602">
        <f t="shared" si="3"/>
        <v>0</v>
      </c>
      <c r="I28" s="634">
        <f t="shared" si="3"/>
        <v>0</v>
      </c>
      <c r="J28" s="600">
        <f t="shared" si="3"/>
        <v>0</v>
      </c>
    </row>
    <row r="29" spans="1:10" ht="4.1500000000000004" hidden="1" customHeight="1">
      <c r="A29" s="616"/>
      <c r="C29" s="617"/>
      <c r="D29" s="617"/>
      <c r="E29" s="644"/>
      <c r="F29" s="644"/>
      <c r="G29" s="644"/>
      <c r="H29" s="644"/>
      <c r="I29" s="644"/>
      <c r="J29" s="644"/>
    </row>
    <row r="30" spans="1:10" ht="12" hidden="1" customHeight="1">
      <c r="A30" s="605">
        <v>2020</v>
      </c>
      <c r="C30" s="612" t="s">
        <v>275</v>
      </c>
      <c r="D30" s="593">
        <f>'T2 ANSP IAA'!C22</f>
        <v>0</v>
      </c>
      <c r="E30" s="470"/>
      <c r="F30" s="463"/>
      <c r="G30" s="639">
        <f>D30</f>
        <v>0</v>
      </c>
      <c r="H30" s="463"/>
      <c r="I30" s="464"/>
      <c r="J30" s="594">
        <f t="shared" ref="J30:J31" si="4">D30-SUM(E30:I30)</f>
        <v>0</v>
      </c>
    </row>
    <row r="31" spans="1:10" ht="12" hidden="1" customHeight="1">
      <c r="A31" s="605">
        <v>2021</v>
      </c>
      <c r="C31" s="295" t="s">
        <v>276</v>
      </c>
      <c r="D31" s="595">
        <f>'T2 ANSP IAA'!D22</f>
        <v>0</v>
      </c>
      <c r="E31" s="465"/>
      <c r="F31" s="467"/>
      <c r="G31" s="467"/>
      <c r="H31" s="462">
        <f>D31</f>
        <v>0</v>
      </c>
      <c r="I31" s="471"/>
      <c r="J31" s="294">
        <f t="shared" si="4"/>
        <v>0</v>
      </c>
    </row>
    <row r="32" spans="1:10" ht="12" hidden="1" customHeight="1">
      <c r="A32" s="605">
        <v>2022</v>
      </c>
      <c r="C32" s="295" t="s">
        <v>277</v>
      </c>
      <c r="D32" s="595">
        <f>'T2 ANSP IAA'!E22</f>
        <v>0</v>
      </c>
      <c r="E32" s="465"/>
      <c r="F32" s="467"/>
      <c r="G32" s="467"/>
      <c r="H32" s="467"/>
      <c r="I32" s="643">
        <f>D32</f>
        <v>0</v>
      </c>
      <c r="J32" s="294">
        <f>D32-SUM(E32:I32)</f>
        <v>0</v>
      </c>
    </row>
    <row r="33" spans="1:12" ht="12" hidden="1" customHeight="1">
      <c r="A33" s="605">
        <v>2023</v>
      </c>
      <c r="C33" s="295" t="s">
        <v>278</v>
      </c>
      <c r="D33" s="595">
        <f>'T2 ANSP IAA'!F22</f>
        <v>0</v>
      </c>
      <c r="E33" s="465"/>
      <c r="F33" s="467"/>
      <c r="G33" s="467"/>
      <c r="H33" s="467"/>
      <c r="I33" s="466"/>
      <c r="J33" s="294">
        <f>D33</f>
        <v>0</v>
      </c>
    </row>
    <row r="34" spans="1:12" ht="12" hidden="1" customHeight="1">
      <c r="A34" s="605">
        <v>2024</v>
      </c>
      <c r="C34" s="614" t="s">
        <v>279</v>
      </c>
      <c r="D34" s="597">
        <f>'T2 ANSP IAA'!G22</f>
        <v>0</v>
      </c>
      <c r="E34" s="468"/>
      <c r="F34" s="469"/>
      <c r="G34" s="469"/>
      <c r="H34" s="469"/>
      <c r="I34" s="662"/>
      <c r="J34" s="599">
        <f>D34</f>
        <v>0</v>
      </c>
    </row>
    <row r="35" spans="1:12" ht="12" hidden="1" customHeight="1">
      <c r="A35" s="605" t="s">
        <v>263</v>
      </c>
      <c r="C35" s="615" t="s">
        <v>280</v>
      </c>
      <c r="D35" s="600">
        <f>SUM(D30:D34)</f>
        <v>0</v>
      </c>
      <c r="E35" s="306"/>
      <c r="F35" s="307"/>
      <c r="G35" s="602">
        <f t="shared" ref="G35:J35" si="5">SUM(G30:G34)</f>
        <v>0</v>
      </c>
      <c r="H35" s="602">
        <f t="shared" si="5"/>
        <v>0</v>
      </c>
      <c r="I35" s="634">
        <f t="shared" si="5"/>
        <v>0</v>
      </c>
      <c r="J35" s="600">
        <f t="shared" si="5"/>
        <v>0</v>
      </c>
    </row>
    <row r="36" spans="1:12" ht="4.1500000000000004" hidden="1" customHeight="1">
      <c r="A36" s="616"/>
      <c r="C36" s="617"/>
      <c r="D36" s="617"/>
      <c r="E36" s="644"/>
      <c r="F36" s="644"/>
      <c r="G36" s="644"/>
      <c r="H36" s="644"/>
      <c r="I36" s="644"/>
      <c r="J36" s="644"/>
    </row>
    <row r="37" spans="1:12" ht="12" hidden="1" customHeight="1">
      <c r="A37" s="605">
        <v>2020</v>
      </c>
      <c r="C37" s="612" t="s">
        <v>281</v>
      </c>
      <c r="D37" s="308"/>
      <c r="E37" s="296"/>
      <c r="F37" s="284"/>
      <c r="G37" s="284"/>
      <c r="H37" s="284"/>
      <c r="I37" s="304"/>
      <c r="J37" s="286"/>
    </row>
    <row r="38" spans="1:12" ht="12" hidden="1" customHeight="1">
      <c r="A38" s="605">
        <v>2021</v>
      </c>
      <c r="C38" s="295" t="s">
        <v>282</v>
      </c>
      <c r="D38" s="309"/>
      <c r="E38" s="297"/>
      <c r="F38" s="288"/>
      <c r="G38" s="288"/>
      <c r="H38" s="288"/>
      <c r="I38" s="289"/>
      <c r="J38" s="290"/>
    </row>
    <row r="39" spans="1:12" ht="12" hidden="1" customHeight="1">
      <c r="A39" s="605">
        <v>2022</v>
      </c>
      <c r="C39" s="295" t="s">
        <v>283</v>
      </c>
      <c r="D39" s="309"/>
      <c r="E39" s="297"/>
      <c r="F39" s="288"/>
      <c r="G39" s="288"/>
      <c r="H39" s="288"/>
      <c r="I39" s="305"/>
      <c r="J39" s="290"/>
    </row>
    <row r="40" spans="1:12" ht="12" hidden="1" customHeight="1">
      <c r="A40" s="605">
        <v>2023</v>
      </c>
      <c r="C40" s="295" t="s">
        <v>284</v>
      </c>
      <c r="D40" s="309"/>
      <c r="E40" s="297"/>
      <c r="F40" s="288"/>
      <c r="G40" s="288"/>
      <c r="H40" s="288"/>
      <c r="I40" s="305"/>
      <c r="J40" s="290"/>
      <c r="L40" s="645"/>
    </row>
    <row r="41" spans="1:12" ht="12" hidden="1" customHeight="1">
      <c r="A41" s="605">
        <v>2024</v>
      </c>
      <c r="C41" s="614" t="s">
        <v>285</v>
      </c>
      <c r="D41" s="310"/>
      <c r="E41" s="300"/>
      <c r="F41" s="301"/>
      <c r="G41" s="301"/>
      <c r="H41" s="301"/>
      <c r="I41" s="311"/>
      <c r="J41" s="303"/>
    </row>
    <row r="42" spans="1:12" ht="12" hidden="1" customHeight="1">
      <c r="A42" s="605" t="s">
        <v>263</v>
      </c>
      <c r="C42" s="615" t="s">
        <v>286</v>
      </c>
      <c r="D42" s="312"/>
      <c r="E42" s="306"/>
      <c r="F42" s="307"/>
      <c r="G42" s="307"/>
      <c r="H42" s="307"/>
      <c r="I42" s="313"/>
      <c r="J42" s="312"/>
    </row>
    <row r="43" spans="1:12" ht="4.9000000000000004" hidden="1" customHeight="1">
      <c r="A43" s="616"/>
      <c r="C43" s="617"/>
      <c r="D43" s="617"/>
      <c r="E43" s="644"/>
      <c r="F43" s="644"/>
      <c r="G43" s="644"/>
      <c r="H43" s="644"/>
      <c r="I43" s="644"/>
      <c r="J43" s="644"/>
    </row>
    <row r="44" spans="1:12" ht="12" hidden="1" customHeight="1">
      <c r="A44" s="605">
        <v>2020</v>
      </c>
      <c r="C44" s="612" t="s">
        <v>287</v>
      </c>
      <c r="D44" s="308"/>
      <c r="E44" s="296"/>
      <c r="F44" s="284"/>
      <c r="G44" s="284"/>
      <c r="H44" s="284"/>
      <c r="I44" s="304"/>
      <c r="J44" s="286"/>
    </row>
    <row r="45" spans="1:12" ht="12" hidden="1" customHeight="1">
      <c r="A45" s="605">
        <v>2021</v>
      </c>
      <c r="C45" s="295" t="s">
        <v>288</v>
      </c>
      <c r="D45" s="309"/>
      <c r="E45" s="297"/>
      <c r="F45" s="288"/>
      <c r="G45" s="288"/>
      <c r="H45" s="288"/>
      <c r="I45" s="289"/>
      <c r="J45" s="290"/>
      <c r="L45" s="646"/>
    </row>
    <row r="46" spans="1:12" ht="12" hidden="1" customHeight="1">
      <c r="A46" s="605">
        <v>2022</v>
      </c>
      <c r="C46" s="295" t="s">
        <v>289</v>
      </c>
      <c r="D46" s="309"/>
      <c r="E46" s="297"/>
      <c r="F46" s="288"/>
      <c r="G46" s="288"/>
      <c r="H46" s="288"/>
      <c r="I46" s="305"/>
      <c r="J46" s="290"/>
    </row>
    <row r="47" spans="1:12" ht="12" hidden="1" customHeight="1">
      <c r="A47" s="605">
        <v>2023</v>
      </c>
      <c r="C47" s="295" t="s">
        <v>290</v>
      </c>
      <c r="D47" s="309"/>
      <c r="E47" s="297"/>
      <c r="F47" s="288"/>
      <c r="G47" s="288"/>
      <c r="H47" s="288"/>
      <c r="I47" s="305"/>
      <c r="J47" s="290"/>
    </row>
    <row r="48" spans="1:12" ht="12" hidden="1" customHeight="1">
      <c r="A48" s="605">
        <v>2024</v>
      </c>
      <c r="C48" s="614" t="s">
        <v>291</v>
      </c>
      <c r="D48" s="310"/>
      <c r="E48" s="300"/>
      <c r="F48" s="301"/>
      <c r="G48" s="301"/>
      <c r="H48" s="301"/>
      <c r="I48" s="311"/>
      <c r="J48" s="303"/>
    </row>
    <row r="49" spans="1:10" ht="12" hidden="1" customHeight="1">
      <c r="A49" s="605" t="s">
        <v>263</v>
      </c>
      <c r="C49" s="615" t="s">
        <v>292</v>
      </c>
      <c r="D49" s="312"/>
      <c r="E49" s="306"/>
      <c r="F49" s="307"/>
      <c r="G49" s="307"/>
      <c r="H49" s="307"/>
      <c r="I49" s="313"/>
      <c r="J49" s="312"/>
    </row>
    <row r="50" spans="1:10" ht="4.9000000000000004" hidden="1" customHeight="1">
      <c r="A50" s="616"/>
      <c r="C50" s="617"/>
      <c r="D50" s="617"/>
      <c r="E50" s="644"/>
      <c r="F50" s="644"/>
      <c r="G50" s="644"/>
      <c r="H50" s="644"/>
      <c r="I50" s="644"/>
      <c r="J50" s="644"/>
    </row>
    <row r="51" spans="1:10" ht="12" hidden="1" customHeight="1">
      <c r="A51" s="605">
        <v>2020</v>
      </c>
      <c r="C51" s="612" t="s">
        <v>293</v>
      </c>
      <c r="D51" s="593">
        <f>'T2 ANSP IAA'!C25</f>
        <v>0</v>
      </c>
      <c r="E51" s="470"/>
      <c r="F51" s="463"/>
      <c r="G51" s="639">
        <f>D51</f>
        <v>0</v>
      </c>
      <c r="H51" s="463"/>
      <c r="I51" s="464"/>
      <c r="J51" s="594">
        <f>D51-SUM(E51:I51)</f>
        <v>0</v>
      </c>
    </row>
    <row r="52" spans="1:10" ht="12" hidden="1" customHeight="1">
      <c r="A52" s="605">
        <v>2021</v>
      </c>
      <c r="C52" s="295" t="s">
        <v>294</v>
      </c>
      <c r="D52" s="595">
        <f>'T2 ANSP IAA'!D25</f>
        <v>0</v>
      </c>
      <c r="E52" s="465"/>
      <c r="F52" s="467"/>
      <c r="G52" s="467"/>
      <c r="H52" s="462">
        <f>D52</f>
        <v>0</v>
      </c>
      <c r="I52" s="471"/>
      <c r="J52" s="294">
        <f>D52-SUM(E52:I52)</f>
        <v>0</v>
      </c>
    </row>
    <row r="53" spans="1:10" ht="12" hidden="1" customHeight="1">
      <c r="A53" s="605">
        <v>2022</v>
      </c>
      <c r="C53" s="295" t="s">
        <v>295</v>
      </c>
      <c r="D53" s="595">
        <f>'T2 ANSP IAA'!E25</f>
        <v>0</v>
      </c>
      <c r="E53" s="465"/>
      <c r="F53" s="467"/>
      <c r="G53" s="467"/>
      <c r="H53" s="467"/>
      <c r="I53" s="643">
        <f>D53</f>
        <v>0</v>
      </c>
      <c r="J53" s="294">
        <f>D53-SUM(E53:I53)</f>
        <v>0</v>
      </c>
    </row>
    <row r="54" spans="1:10" ht="12" hidden="1" customHeight="1">
      <c r="A54" s="605">
        <v>2023</v>
      </c>
      <c r="C54" s="295" t="s">
        <v>296</v>
      </c>
      <c r="D54" s="595">
        <f>'T2 ANSP IAA'!F25</f>
        <v>0</v>
      </c>
      <c r="E54" s="465"/>
      <c r="F54" s="467"/>
      <c r="G54" s="467"/>
      <c r="H54" s="467"/>
      <c r="I54" s="466"/>
      <c r="J54" s="294">
        <f>D54</f>
        <v>0</v>
      </c>
    </row>
    <row r="55" spans="1:10" ht="12" hidden="1" customHeight="1">
      <c r="A55" s="605">
        <v>2024</v>
      </c>
      <c r="C55" s="614" t="s">
        <v>297</v>
      </c>
      <c r="D55" s="597">
        <f>'T2 ANSP IAA'!G25</f>
        <v>0</v>
      </c>
      <c r="E55" s="468"/>
      <c r="F55" s="469"/>
      <c r="G55" s="469"/>
      <c r="H55" s="469"/>
      <c r="I55" s="662"/>
      <c r="J55" s="599">
        <f>D55</f>
        <v>0</v>
      </c>
    </row>
    <row r="56" spans="1:10" ht="12" hidden="1" customHeight="1">
      <c r="A56" s="605" t="s">
        <v>263</v>
      </c>
      <c r="C56" s="615" t="s">
        <v>298</v>
      </c>
      <c r="D56" s="600">
        <f>SUM(D51:D55)</f>
        <v>0</v>
      </c>
      <c r="E56" s="306"/>
      <c r="F56" s="307"/>
      <c r="G56" s="602">
        <f t="shared" ref="G56:J56" si="6">SUM(G51:G55)</f>
        <v>0</v>
      </c>
      <c r="H56" s="602">
        <f t="shared" si="6"/>
        <v>0</v>
      </c>
      <c r="I56" s="634">
        <f t="shared" si="6"/>
        <v>0</v>
      </c>
      <c r="J56" s="600">
        <f t="shared" si="6"/>
        <v>0</v>
      </c>
    </row>
    <row r="57" spans="1:10" ht="3.65" hidden="1" customHeight="1">
      <c r="A57" s="616"/>
      <c r="C57" s="617"/>
      <c r="D57" s="617"/>
      <c r="E57" s="644"/>
      <c r="F57" s="644"/>
      <c r="G57" s="644"/>
      <c r="H57" s="644"/>
      <c r="I57" s="644"/>
      <c r="J57" s="644"/>
    </row>
    <row r="58" spans="1:10" ht="12" hidden="1" customHeight="1">
      <c r="A58" s="605">
        <v>2020</v>
      </c>
      <c r="C58" s="612" t="s">
        <v>299</v>
      </c>
      <c r="D58" s="593">
        <f>'T2 ANSP IAA'!C26</f>
        <v>0</v>
      </c>
      <c r="E58" s="470"/>
      <c r="F58" s="463"/>
      <c r="G58" s="639">
        <f>D58</f>
        <v>0</v>
      </c>
      <c r="H58" s="463"/>
      <c r="I58" s="464"/>
      <c r="J58" s="594">
        <f>D58-SUM(E58:I58)</f>
        <v>0</v>
      </c>
    </row>
    <row r="59" spans="1:10" ht="12" hidden="1" customHeight="1">
      <c r="A59" s="605">
        <v>2021</v>
      </c>
      <c r="C59" s="295" t="s">
        <v>300</v>
      </c>
      <c r="D59" s="595">
        <f>'T2 ANSP IAA'!D26</f>
        <v>0</v>
      </c>
      <c r="E59" s="465"/>
      <c r="F59" s="467"/>
      <c r="G59" s="467"/>
      <c r="H59" s="462">
        <f>D59</f>
        <v>0</v>
      </c>
      <c r="I59" s="471"/>
      <c r="J59" s="294">
        <f>D59-SUM(E59:I59)</f>
        <v>0</v>
      </c>
    </row>
    <row r="60" spans="1:10" ht="12" hidden="1" customHeight="1">
      <c r="A60" s="605">
        <v>2022</v>
      </c>
      <c r="C60" s="295" t="s">
        <v>301</v>
      </c>
      <c r="D60" s="595">
        <f>'T2 ANSP IAA'!E26</f>
        <v>0</v>
      </c>
      <c r="E60" s="465"/>
      <c r="F60" s="467"/>
      <c r="G60" s="467"/>
      <c r="H60" s="467"/>
      <c r="I60" s="643">
        <f>D60</f>
        <v>0</v>
      </c>
      <c r="J60" s="294">
        <f>D60-SUM(E60:I60)</f>
        <v>0</v>
      </c>
    </row>
    <row r="61" spans="1:10" ht="12" hidden="1" customHeight="1">
      <c r="A61" s="605">
        <v>2023</v>
      </c>
      <c r="C61" s="295" t="s">
        <v>302</v>
      </c>
      <c r="D61" s="595">
        <f>'T2 ANSP IAA'!F26</f>
        <v>0</v>
      </c>
      <c r="E61" s="465"/>
      <c r="F61" s="467"/>
      <c r="G61" s="467"/>
      <c r="H61" s="467"/>
      <c r="I61" s="466"/>
      <c r="J61" s="294">
        <f>D61</f>
        <v>0</v>
      </c>
    </row>
    <row r="62" spans="1:10" ht="12" hidden="1" customHeight="1">
      <c r="A62" s="605">
        <v>2024</v>
      </c>
      <c r="C62" s="614" t="s">
        <v>303</v>
      </c>
      <c r="D62" s="597">
        <f>'T2 ANSP IAA'!G26</f>
        <v>0</v>
      </c>
      <c r="E62" s="468"/>
      <c r="F62" s="469"/>
      <c r="G62" s="469"/>
      <c r="H62" s="469"/>
      <c r="I62" s="662"/>
      <c r="J62" s="599">
        <f>D62</f>
        <v>0</v>
      </c>
    </row>
    <row r="63" spans="1:10" ht="12" hidden="1" customHeight="1">
      <c r="A63" s="605" t="s">
        <v>263</v>
      </c>
      <c r="C63" s="615" t="s">
        <v>304</v>
      </c>
      <c r="D63" s="600">
        <f>SUM(D58:D62)</f>
        <v>0</v>
      </c>
      <c r="E63" s="306"/>
      <c r="F63" s="307"/>
      <c r="G63" s="602">
        <f>SUM(G58:G62)</f>
        <v>0</v>
      </c>
      <c r="H63" s="602">
        <f>SUM(H58:H62)</f>
        <v>0</v>
      </c>
      <c r="I63" s="634">
        <f>SUM(I58:I62)</f>
        <v>0</v>
      </c>
      <c r="J63" s="600">
        <f>SUM(J58:J62)</f>
        <v>0</v>
      </c>
    </row>
    <row r="64" spans="1:10" ht="3.65" hidden="1" customHeight="1">
      <c r="A64" s="616"/>
      <c r="C64" s="617"/>
      <c r="D64" s="617"/>
      <c r="E64" s="644"/>
      <c r="F64" s="644"/>
      <c r="G64" s="644"/>
      <c r="H64" s="644"/>
      <c r="I64" s="644"/>
      <c r="J64" s="644"/>
    </row>
    <row r="65" spans="1:10" ht="12" hidden="1" customHeight="1">
      <c r="A65" s="605">
        <v>2020</v>
      </c>
      <c r="C65" s="612" t="s">
        <v>305</v>
      </c>
      <c r="D65" s="593">
        <f>'T2 ANSP IAA'!C27</f>
        <v>0</v>
      </c>
      <c r="E65" s="470"/>
      <c r="F65" s="463"/>
      <c r="G65" s="639">
        <f>+D65</f>
        <v>0</v>
      </c>
      <c r="H65" s="463"/>
      <c r="I65" s="464"/>
      <c r="J65" s="594">
        <f>D65-SUM(E65:I65)</f>
        <v>0</v>
      </c>
    </row>
    <row r="66" spans="1:10" ht="12" hidden="1" customHeight="1">
      <c r="A66" s="605">
        <v>2021</v>
      </c>
      <c r="C66" s="295" t="s">
        <v>306</v>
      </c>
      <c r="D66" s="595">
        <f>'T2 ANSP IAA'!D27</f>
        <v>0</v>
      </c>
      <c r="E66" s="465"/>
      <c r="F66" s="467"/>
      <c r="G66" s="467"/>
      <c r="H66" s="462">
        <f>+D66</f>
        <v>0</v>
      </c>
      <c r="I66" s="471"/>
      <c r="J66" s="294">
        <f>D66-SUM(E66:I66)</f>
        <v>0</v>
      </c>
    </row>
    <row r="67" spans="1:10" ht="12" hidden="1" customHeight="1">
      <c r="A67" s="605">
        <v>2022</v>
      </c>
      <c r="C67" s="295" t="s">
        <v>307</v>
      </c>
      <c r="D67" s="595">
        <f>'T2 ANSP IAA'!E27</f>
        <v>0</v>
      </c>
      <c r="E67" s="465"/>
      <c r="F67" s="467"/>
      <c r="G67" s="467"/>
      <c r="H67" s="467"/>
      <c r="I67" s="643">
        <f>+D67</f>
        <v>0</v>
      </c>
      <c r="J67" s="294">
        <f>D67-SUM(E67:I67)</f>
        <v>0</v>
      </c>
    </row>
    <row r="68" spans="1:10" ht="12" hidden="1" customHeight="1">
      <c r="A68" s="605">
        <v>2023</v>
      </c>
      <c r="C68" s="295" t="s">
        <v>308</v>
      </c>
      <c r="D68" s="595">
        <f>'T2 ANSP IAA'!F27</f>
        <v>0</v>
      </c>
      <c r="E68" s="465"/>
      <c r="F68" s="467"/>
      <c r="G68" s="467"/>
      <c r="H68" s="467"/>
      <c r="I68" s="466"/>
      <c r="J68" s="294">
        <f>D68</f>
        <v>0</v>
      </c>
    </row>
    <row r="69" spans="1:10" ht="12" hidden="1" customHeight="1">
      <c r="A69" s="605">
        <v>2024</v>
      </c>
      <c r="C69" s="614" t="s">
        <v>309</v>
      </c>
      <c r="D69" s="597">
        <f>'T2 ANSP IAA'!G27</f>
        <v>0</v>
      </c>
      <c r="E69" s="468"/>
      <c r="F69" s="469"/>
      <c r="G69" s="469"/>
      <c r="H69" s="469"/>
      <c r="I69" s="662"/>
      <c r="J69" s="599">
        <f>D69</f>
        <v>0</v>
      </c>
    </row>
    <row r="70" spans="1:10" ht="12" hidden="1" customHeight="1">
      <c r="A70" s="605" t="s">
        <v>263</v>
      </c>
      <c r="C70" s="615" t="s">
        <v>310</v>
      </c>
      <c r="D70" s="600">
        <f>SUM(D65:D69)</f>
        <v>0</v>
      </c>
      <c r="E70" s="306"/>
      <c r="F70" s="307"/>
      <c r="G70" s="602">
        <f t="shared" ref="G70:I70" si="7">SUM(G65:G69)</f>
        <v>0</v>
      </c>
      <c r="H70" s="602">
        <f t="shared" si="7"/>
        <v>0</v>
      </c>
      <c r="I70" s="634">
        <f t="shared" si="7"/>
        <v>0</v>
      </c>
      <c r="J70" s="600">
        <f>SUM(J65:J69)</f>
        <v>0</v>
      </c>
    </row>
    <row r="71" spans="1:10" ht="3.65" hidden="1" customHeight="1">
      <c r="A71" s="616"/>
      <c r="C71" s="617"/>
      <c r="D71" s="617"/>
      <c r="E71" s="644"/>
      <c r="F71" s="644"/>
      <c r="G71" s="644"/>
      <c r="H71" s="644"/>
      <c r="I71" s="644"/>
      <c r="J71" s="644"/>
    </row>
    <row r="72" spans="1:10" ht="12" customHeight="1">
      <c r="A72" s="605">
        <v>2017</v>
      </c>
      <c r="C72" s="612" t="s">
        <v>311</v>
      </c>
      <c r="D72" s="628">
        <v>0</v>
      </c>
      <c r="E72" s="638">
        <v>0</v>
      </c>
      <c r="F72" s="639">
        <v>0</v>
      </c>
      <c r="G72" s="639">
        <f>+D72</f>
        <v>0</v>
      </c>
      <c r="H72" s="639">
        <v>0</v>
      </c>
      <c r="I72" s="640">
        <v>0</v>
      </c>
      <c r="J72" s="594">
        <f>D72-SUM(E72:I72)</f>
        <v>0</v>
      </c>
    </row>
    <row r="73" spans="1:10" ht="12" customHeight="1">
      <c r="A73" s="605">
        <v>2018</v>
      </c>
      <c r="C73" s="614" t="s">
        <v>312</v>
      </c>
      <c r="D73" s="717">
        <v>0</v>
      </c>
      <c r="E73" s="716">
        <f>+D73</f>
        <v>0</v>
      </c>
      <c r="F73" s="656">
        <v>0</v>
      </c>
      <c r="G73" s="656">
        <v>0</v>
      </c>
      <c r="H73" s="656">
        <v>0</v>
      </c>
      <c r="I73" s="655">
        <v>0</v>
      </c>
      <c r="J73" s="599">
        <f>D73-SUM(E73:I73)</f>
        <v>0</v>
      </c>
    </row>
    <row r="74" spans="1:10" ht="12" customHeight="1">
      <c r="A74" s="605">
        <v>2019</v>
      </c>
      <c r="C74" s="295" t="s">
        <v>313</v>
      </c>
      <c r="D74" s="647"/>
      <c r="E74" s="465"/>
      <c r="F74" s="462">
        <v>0</v>
      </c>
      <c r="G74" s="462">
        <v>0</v>
      </c>
      <c r="H74" s="462">
        <v>0</v>
      </c>
      <c r="I74" s="643">
        <v>0</v>
      </c>
      <c r="J74" s="294">
        <f>D74-SUM(E74:I74)</f>
        <v>0</v>
      </c>
    </row>
    <row r="75" spans="1:10" ht="12" hidden="1" customHeight="1">
      <c r="A75" s="605" t="s">
        <v>263</v>
      </c>
      <c r="C75" s="615" t="s">
        <v>314</v>
      </c>
      <c r="D75" s="600">
        <f>SUM(D72:D74)</f>
        <v>0</v>
      </c>
      <c r="E75" s="633">
        <f t="shared" ref="E75:J75" si="8">SUM(E72:E74)</f>
        <v>0</v>
      </c>
      <c r="F75" s="602">
        <f t="shared" si="8"/>
        <v>0</v>
      </c>
      <c r="G75" s="602">
        <f t="shared" si="8"/>
        <v>0</v>
      </c>
      <c r="H75" s="602">
        <f t="shared" si="8"/>
        <v>0</v>
      </c>
      <c r="I75" s="634">
        <f t="shared" si="8"/>
        <v>0</v>
      </c>
      <c r="J75" s="600">
        <f t="shared" si="8"/>
        <v>0</v>
      </c>
    </row>
    <row r="76" spans="1:10" ht="3.65" hidden="1" customHeight="1">
      <c r="A76" s="616"/>
      <c r="C76" s="617"/>
      <c r="D76" s="617"/>
      <c r="E76" s="644"/>
      <c r="F76" s="644"/>
      <c r="G76" s="644"/>
      <c r="H76" s="644"/>
      <c r="I76" s="644"/>
      <c r="J76" s="644"/>
    </row>
    <row r="77" spans="1:10" ht="12" customHeight="1">
      <c r="A77" s="605">
        <v>2017</v>
      </c>
      <c r="C77" s="612" t="s">
        <v>315</v>
      </c>
      <c r="D77" s="628">
        <v>0</v>
      </c>
      <c r="E77" s="638">
        <v>0</v>
      </c>
      <c r="F77" s="639">
        <v>0</v>
      </c>
      <c r="G77" s="639">
        <v>0</v>
      </c>
      <c r="H77" s="639">
        <v>0</v>
      </c>
      <c r="I77" s="640">
        <v>0</v>
      </c>
      <c r="J77" s="594">
        <f>D77-SUM(E77:I77)</f>
        <v>0</v>
      </c>
    </row>
    <row r="78" spans="1:10" ht="12" customHeight="1">
      <c r="A78" s="605">
        <v>2018</v>
      </c>
      <c r="C78" s="614" t="s">
        <v>316</v>
      </c>
      <c r="D78" s="717">
        <v>0</v>
      </c>
      <c r="E78" s="711">
        <f>+D78</f>
        <v>0</v>
      </c>
      <c r="F78" s="301"/>
      <c r="G78" s="301"/>
      <c r="H78" s="301"/>
      <c r="I78" s="311"/>
      <c r="J78" s="303"/>
    </row>
    <row r="79" spans="1:10" ht="12" customHeight="1">
      <c r="A79" s="605">
        <v>2019</v>
      </c>
      <c r="C79" s="295" t="s">
        <v>317</v>
      </c>
      <c r="D79" s="647"/>
      <c r="E79" s="297"/>
      <c r="F79" s="287">
        <f>+D79</f>
        <v>0</v>
      </c>
      <c r="G79" s="288"/>
      <c r="H79" s="288"/>
      <c r="I79" s="289"/>
      <c r="J79" s="290"/>
    </row>
    <row r="80" spans="1:10" ht="12" hidden="1" customHeight="1">
      <c r="A80" s="605" t="s">
        <v>256</v>
      </c>
      <c r="C80" s="613" t="s">
        <v>318</v>
      </c>
      <c r="D80" s="629">
        <f t="shared" ref="D80:J80" si="9">SUM(D77:D79)</f>
        <v>0</v>
      </c>
      <c r="E80" s="630">
        <f t="shared" si="9"/>
        <v>0</v>
      </c>
      <c r="F80" s="631">
        <f t="shared" si="9"/>
        <v>0</v>
      </c>
      <c r="G80" s="631">
        <f t="shared" si="9"/>
        <v>0</v>
      </c>
      <c r="H80" s="631">
        <f t="shared" si="9"/>
        <v>0</v>
      </c>
      <c r="I80" s="632">
        <f t="shared" si="9"/>
        <v>0</v>
      </c>
      <c r="J80" s="629">
        <f t="shared" si="9"/>
        <v>0</v>
      </c>
    </row>
    <row r="81" spans="1:10" ht="12" hidden="1" customHeight="1">
      <c r="A81" s="605">
        <v>2020</v>
      </c>
      <c r="C81" s="612" t="s">
        <v>319</v>
      </c>
      <c r="D81" s="648">
        <f>'T2 ANSP IAA'!C54</f>
        <v>0</v>
      </c>
      <c r="E81" s="296"/>
      <c r="F81" s="284"/>
      <c r="G81" s="298">
        <f>D81</f>
        <v>0</v>
      </c>
      <c r="H81" s="284"/>
      <c r="I81" s="304"/>
      <c r="J81" s="286"/>
    </row>
    <row r="82" spans="1:10" ht="12" hidden="1" customHeight="1">
      <c r="A82" s="605">
        <v>2021</v>
      </c>
      <c r="C82" s="295" t="s">
        <v>320</v>
      </c>
      <c r="D82" s="649">
        <f>'T2 ANSP IAA'!D54</f>
        <v>0</v>
      </c>
      <c r="E82" s="297"/>
      <c r="F82" s="288"/>
      <c r="G82" s="288"/>
      <c r="H82" s="287">
        <f>D82</f>
        <v>0</v>
      </c>
      <c r="I82" s="289"/>
      <c r="J82" s="290"/>
    </row>
    <row r="83" spans="1:10" ht="12" hidden="1" customHeight="1">
      <c r="A83" s="605">
        <v>2022</v>
      </c>
      <c r="C83" s="295" t="s">
        <v>321</v>
      </c>
      <c r="D83" s="649">
        <f>'T2 ANSP IAA'!E54</f>
        <v>0</v>
      </c>
      <c r="E83" s="297"/>
      <c r="F83" s="288"/>
      <c r="G83" s="288"/>
      <c r="H83" s="288"/>
      <c r="I83" s="299">
        <f>D83</f>
        <v>0</v>
      </c>
      <c r="J83" s="290"/>
    </row>
    <row r="84" spans="1:10" ht="12" hidden="1" customHeight="1">
      <c r="A84" s="605">
        <v>2023</v>
      </c>
      <c r="C84" s="295" t="s">
        <v>322</v>
      </c>
      <c r="D84" s="649">
        <f>'T2 ANSP IAA'!F54</f>
        <v>0</v>
      </c>
      <c r="E84" s="297"/>
      <c r="F84" s="288"/>
      <c r="G84" s="288"/>
      <c r="H84" s="288"/>
      <c r="I84" s="305"/>
      <c r="J84" s="294">
        <f>D84</f>
        <v>0</v>
      </c>
    </row>
    <row r="85" spans="1:10" ht="12" hidden="1" customHeight="1">
      <c r="A85" s="605">
        <v>2024</v>
      </c>
      <c r="C85" s="614" t="s">
        <v>323</v>
      </c>
      <c r="D85" s="650">
        <f>'T2 ANSP IAA'!G54</f>
        <v>0</v>
      </c>
      <c r="E85" s="300"/>
      <c r="F85" s="301"/>
      <c r="G85" s="301"/>
      <c r="H85" s="301"/>
      <c r="I85" s="311"/>
      <c r="J85" s="599">
        <f>D85</f>
        <v>0</v>
      </c>
    </row>
    <row r="86" spans="1:10" ht="12" hidden="1" customHeight="1">
      <c r="A86" s="605" t="s">
        <v>263</v>
      </c>
      <c r="C86" s="615" t="s">
        <v>324</v>
      </c>
      <c r="D86" s="600">
        <f t="shared" ref="D86:J86" si="10">SUM(D80:D85)</f>
        <v>0</v>
      </c>
      <c r="E86" s="633">
        <f t="shared" si="10"/>
        <v>0</v>
      </c>
      <c r="F86" s="602">
        <f t="shared" si="10"/>
        <v>0</v>
      </c>
      <c r="G86" s="602">
        <f t="shared" si="10"/>
        <v>0</v>
      </c>
      <c r="H86" s="602">
        <f t="shared" si="10"/>
        <v>0</v>
      </c>
      <c r="I86" s="634">
        <f t="shared" si="10"/>
        <v>0</v>
      </c>
      <c r="J86" s="600">
        <f t="shared" si="10"/>
        <v>0</v>
      </c>
    </row>
    <row r="87" spans="1:10" ht="4.1500000000000004" hidden="1" customHeight="1">
      <c r="A87" s="616"/>
      <c r="C87" s="617"/>
      <c r="D87" s="617"/>
      <c r="E87" s="617"/>
      <c r="F87" s="617"/>
      <c r="G87" s="617"/>
      <c r="H87" s="617"/>
      <c r="I87" s="651"/>
      <c r="J87" s="617"/>
    </row>
    <row r="88" spans="1:10" ht="12" customHeight="1">
      <c r="A88" s="605">
        <v>2017</v>
      </c>
      <c r="C88" s="612" t="s">
        <v>325</v>
      </c>
      <c r="D88" s="628">
        <v>0</v>
      </c>
      <c r="E88" s="638">
        <v>0</v>
      </c>
      <c r="F88" s="639">
        <v>0</v>
      </c>
      <c r="G88" s="639">
        <v>0</v>
      </c>
      <c r="H88" s="639">
        <v>0</v>
      </c>
      <c r="I88" s="640">
        <v>0</v>
      </c>
      <c r="J88" s="663"/>
    </row>
    <row r="89" spans="1:10" ht="12" customHeight="1">
      <c r="A89" s="605">
        <v>2018</v>
      </c>
      <c r="C89" s="614" t="s">
        <v>326</v>
      </c>
      <c r="D89" s="717">
        <v>0</v>
      </c>
      <c r="E89" s="716">
        <v>0</v>
      </c>
      <c r="F89" s="656">
        <v>0</v>
      </c>
      <c r="G89" s="656">
        <v>0</v>
      </c>
      <c r="H89" s="656">
        <v>0</v>
      </c>
      <c r="I89" s="655">
        <v>0</v>
      </c>
      <c r="J89" s="718"/>
    </row>
    <row r="90" spans="1:10" ht="12" customHeight="1">
      <c r="A90" s="605">
        <v>2019</v>
      </c>
      <c r="C90" s="295" t="s">
        <v>327</v>
      </c>
      <c r="D90" s="647"/>
      <c r="E90" s="465"/>
      <c r="F90" s="462">
        <v>0</v>
      </c>
      <c r="G90" s="462">
        <v>0</v>
      </c>
      <c r="H90" s="462">
        <v>0</v>
      </c>
      <c r="I90" s="643">
        <v>0</v>
      </c>
      <c r="J90" s="664"/>
    </row>
    <row r="91" spans="1:10" ht="12" hidden="1" customHeight="1">
      <c r="A91" s="605" t="s">
        <v>256</v>
      </c>
      <c r="C91" s="613" t="s">
        <v>328</v>
      </c>
      <c r="D91" s="629">
        <f>SUM(D88:D90)</f>
        <v>0</v>
      </c>
      <c r="E91" s="630">
        <f t="shared" ref="E91:I91" si="11">SUM(E88:E90)</f>
        <v>0</v>
      </c>
      <c r="F91" s="631">
        <f t="shared" si="11"/>
        <v>0</v>
      </c>
      <c r="G91" s="631">
        <f t="shared" si="11"/>
        <v>0</v>
      </c>
      <c r="H91" s="631">
        <f t="shared" si="11"/>
        <v>0</v>
      </c>
      <c r="I91" s="632">
        <f t="shared" si="11"/>
        <v>0</v>
      </c>
      <c r="J91" s="293"/>
    </row>
    <row r="92" spans="1:10" ht="12" hidden="1" customHeight="1">
      <c r="A92" s="605">
        <v>2020</v>
      </c>
      <c r="C92" s="612" t="s">
        <v>329</v>
      </c>
      <c r="D92" s="652">
        <f>'T2 ANSP IAA'!C59</f>
        <v>0</v>
      </c>
      <c r="E92" s="296"/>
      <c r="F92" s="284"/>
      <c r="G92" s="298">
        <f>+D92</f>
        <v>0</v>
      </c>
      <c r="H92" s="284"/>
      <c r="I92" s="304"/>
      <c r="J92" s="286"/>
    </row>
    <row r="93" spans="1:10" ht="12" hidden="1" customHeight="1">
      <c r="A93" s="605">
        <v>2021</v>
      </c>
      <c r="C93" s="295" t="s">
        <v>330</v>
      </c>
      <c r="D93" s="653">
        <f>'T2 ANSP IAA'!D59</f>
        <v>0</v>
      </c>
      <c r="E93" s="297"/>
      <c r="F93" s="288"/>
      <c r="G93" s="288"/>
      <c r="H93" s="287">
        <f>+D93</f>
        <v>0</v>
      </c>
      <c r="I93" s="289"/>
      <c r="J93" s="290"/>
    </row>
    <row r="94" spans="1:10" ht="12" hidden="1" customHeight="1">
      <c r="A94" s="605">
        <v>2022</v>
      </c>
      <c r="C94" s="295" t="s">
        <v>331</v>
      </c>
      <c r="D94" s="653">
        <f>'T2 ANSP IAA'!E59</f>
        <v>0</v>
      </c>
      <c r="E94" s="297"/>
      <c r="F94" s="288"/>
      <c r="G94" s="288"/>
      <c r="H94" s="288"/>
      <c r="I94" s="299">
        <f>+D94</f>
        <v>0</v>
      </c>
      <c r="J94" s="290"/>
    </row>
    <row r="95" spans="1:10" ht="12" hidden="1" customHeight="1">
      <c r="A95" s="605">
        <v>2023</v>
      </c>
      <c r="C95" s="295" t="s">
        <v>332</v>
      </c>
      <c r="D95" s="653">
        <f>'T2 ANSP IAA'!F59</f>
        <v>0</v>
      </c>
      <c r="E95" s="297"/>
      <c r="F95" s="288"/>
      <c r="G95" s="288"/>
      <c r="H95" s="288"/>
      <c r="I95" s="305"/>
      <c r="J95" s="294">
        <f>+D95</f>
        <v>0</v>
      </c>
    </row>
    <row r="96" spans="1:10" ht="12" hidden="1" customHeight="1">
      <c r="A96" s="605">
        <v>2024</v>
      </c>
      <c r="C96" s="614" t="s">
        <v>333</v>
      </c>
      <c r="D96" s="654">
        <f>'T2 ANSP IAA'!G59</f>
        <v>0</v>
      </c>
      <c r="E96" s="300"/>
      <c r="F96" s="301"/>
      <c r="G96" s="301"/>
      <c r="H96" s="301"/>
      <c r="I96" s="311"/>
      <c r="J96" s="599">
        <f>+D96</f>
        <v>0</v>
      </c>
    </row>
    <row r="97" spans="1:10" ht="12" hidden="1" customHeight="1">
      <c r="A97" s="605" t="s">
        <v>263</v>
      </c>
      <c r="C97" s="615" t="s">
        <v>334</v>
      </c>
      <c r="D97" s="600">
        <f t="shared" ref="D97:J97" si="12">SUM(D91:D96)</f>
        <v>0</v>
      </c>
      <c r="E97" s="633">
        <f t="shared" si="12"/>
        <v>0</v>
      </c>
      <c r="F97" s="602">
        <f t="shared" si="12"/>
        <v>0</v>
      </c>
      <c r="G97" s="602">
        <f t="shared" si="12"/>
        <v>0</v>
      </c>
      <c r="H97" s="602">
        <f t="shared" si="12"/>
        <v>0</v>
      </c>
      <c r="I97" s="634">
        <f t="shared" si="12"/>
        <v>0</v>
      </c>
      <c r="J97" s="600">
        <f t="shared" si="12"/>
        <v>0</v>
      </c>
    </row>
    <row r="98" spans="1:10" ht="4.9000000000000004" hidden="1" customHeight="1">
      <c r="A98" s="616"/>
      <c r="C98" s="617"/>
      <c r="D98" s="617"/>
      <c r="E98" s="644"/>
      <c r="F98" s="644"/>
      <c r="G98" s="644"/>
      <c r="H98" s="644"/>
      <c r="I98" s="644"/>
      <c r="J98" s="644"/>
    </row>
    <row r="99" spans="1:10" ht="12" customHeight="1">
      <c r="A99" s="605">
        <v>2017</v>
      </c>
      <c r="C99" s="612" t="s">
        <v>335</v>
      </c>
      <c r="D99" s="628">
        <v>0</v>
      </c>
      <c r="E99" s="638">
        <v>0</v>
      </c>
      <c r="F99" s="639">
        <v>0</v>
      </c>
      <c r="G99" s="639">
        <v>0</v>
      </c>
      <c r="H99" s="639">
        <v>0</v>
      </c>
      <c r="I99" s="640">
        <v>0</v>
      </c>
      <c r="J99" s="594">
        <f t="shared" ref="J99:J101" si="13">D99-SUM(E99:I99)</f>
        <v>0</v>
      </c>
    </row>
    <row r="100" spans="1:10" ht="12" customHeight="1">
      <c r="A100" s="605">
        <v>2018</v>
      </c>
      <c r="C100" s="614" t="s">
        <v>336</v>
      </c>
      <c r="D100" s="717">
        <v>520.78671354940036</v>
      </c>
      <c r="E100" s="716">
        <f>+D100</f>
        <v>520.78671354940036</v>
      </c>
      <c r="F100" s="656">
        <v>0</v>
      </c>
      <c r="G100" s="656">
        <v>0</v>
      </c>
      <c r="H100" s="656">
        <v>0</v>
      </c>
      <c r="I100" s="655">
        <v>0</v>
      </c>
      <c r="J100" s="599">
        <f t="shared" si="13"/>
        <v>0</v>
      </c>
    </row>
    <row r="101" spans="1:10" ht="12" customHeight="1">
      <c r="A101" s="605">
        <v>2019</v>
      </c>
      <c r="C101" s="295" t="s">
        <v>337</v>
      </c>
      <c r="D101" s="647"/>
      <c r="E101" s="465"/>
      <c r="F101" s="462">
        <v>0</v>
      </c>
      <c r="G101" s="462">
        <v>0</v>
      </c>
      <c r="H101" s="462">
        <v>0</v>
      </c>
      <c r="I101" s="643">
        <v>0</v>
      </c>
      <c r="J101" s="294">
        <f t="shared" si="13"/>
        <v>0</v>
      </c>
    </row>
    <row r="102" spans="1:10" ht="12" hidden="1" customHeight="1">
      <c r="A102" s="605" t="s">
        <v>256</v>
      </c>
      <c r="C102" s="613" t="s">
        <v>338</v>
      </c>
      <c r="D102" s="629">
        <f t="shared" ref="D102:J102" si="14">SUM(D99:D101)</f>
        <v>520.78671354940036</v>
      </c>
      <c r="E102" s="630">
        <f>SUM(E99:E101)</f>
        <v>520.78671354940036</v>
      </c>
      <c r="F102" s="631">
        <f t="shared" si="14"/>
        <v>0</v>
      </c>
      <c r="G102" s="631">
        <f t="shared" si="14"/>
        <v>0</v>
      </c>
      <c r="H102" s="631">
        <f t="shared" si="14"/>
        <v>0</v>
      </c>
      <c r="I102" s="632">
        <f t="shared" si="14"/>
        <v>0</v>
      </c>
      <c r="J102" s="629">
        <f t="shared" si="14"/>
        <v>0</v>
      </c>
    </row>
    <row r="103" spans="1:10" ht="12" hidden="1" customHeight="1">
      <c r="A103" s="605">
        <v>2020</v>
      </c>
      <c r="C103" s="612" t="s">
        <v>339</v>
      </c>
      <c r="D103" s="594">
        <f>(E11+E22+E75+E80+E91+E102+E108)*-'T2 ANSP IAA'!C40</f>
        <v>0</v>
      </c>
      <c r="E103" s="470"/>
      <c r="F103" s="463"/>
      <c r="G103" s="639">
        <f>D103</f>
        <v>0</v>
      </c>
      <c r="H103" s="639">
        <v>0</v>
      </c>
      <c r="I103" s="640">
        <v>0</v>
      </c>
      <c r="J103" s="594">
        <f>D103-SUM(E103:I103)</f>
        <v>0</v>
      </c>
    </row>
    <row r="104" spans="1:10" ht="12" hidden="1" customHeight="1">
      <c r="A104" s="605">
        <v>2021</v>
      </c>
      <c r="C104" s="295" t="s">
        <v>340</v>
      </c>
      <c r="D104" s="294">
        <f>(F11+F22+F75+F80+F91+F102+F108)*-'T2 ANSP IAA'!D40</f>
        <v>0</v>
      </c>
      <c r="E104" s="465"/>
      <c r="F104" s="467"/>
      <c r="G104" s="467"/>
      <c r="H104" s="462">
        <f>+D104</f>
        <v>0</v>
      </c>
      <c r="I104" s="643">
        <v>0</v>
      </c>
      <c r="J104" s="294">
        <f>D104-SUM(E104:I104)</f>
        <v>0</v>
      </c>
    </row>
    <row r="105" spans="1:10" ht="12" hidden="1" customHeight="1">
      <c r="A105" s="605">
        <v>2022</v>
      </c>
      <c r="C105" s="295" t="s">
        <v>341</v>
      </c>
      <c r="D105" s="294">
        <f>(G11+G22+G75+G80+G91+G102+G108)*-'T2 ANSP IAA'!E40</f>
        <v>0</v>
      </c>
      <c r="E105" s="465"/>
      <c r="F105" s="467"/>
      <c r="G105" s="467"/>
      <c r="H105" s="467"/>
      <c r="I105" s="643">
        <f>+D105</f>
        <v>0</v>
      </c>
      <c r="J105" s="294">
        <f>D105-SUM(E105:I105)</f>
        <v>0</v>
      </c>
    </row>
    <row r="106" spans="1:10" ht="12" hidden="1" customHeight="1">
      <c r="A106" s="605">
        <v>2023</v>
      </c>
      <c r="C106" s="295" t="s">
        <v>342</v>
      </c>
      <c r="D106" s="294">
        <f>(H11+H22+H75+H80+H91+H102+H108)*-'T2 ANSP IAA'!F40</f>
        <v>0</v>
      </c>
      <c r="E106" s="465"/>
      <c r="F106" s="467"/>
      <c r="G106" s="467"/>
      <c r="H106" s="467"/>
      <c r="I106" s="471"/>
      <c r="J106" s="294">
        <f>D106-SUM(E106:I106)</f>
        <v>0</v>
      </c>
    </row>
    <row r="107" spans="1:10" ht="12" hidden="1" customHeight="1">
      <c r="A107" s="605">
        <v>2024</v>
      </c>
      <c r="C107" s="614" t="s">
        <v>343</v>
      </c>
      <c r="D107" s="294">
        <f>(I11+I22+I75+I80+I91+I102+I108)*-'T2 ANSP IAA'!G40</f>
        <v>0</v>
      </c>
      <c r="E107" s="465"/>
      <c r="F107" s="467"/>
      <c r="G107" s="467"/>
      <c r="H107" s="467"/>
      <c r="I107" s="471"/>
      <c r="J107" s="294">
        <f>D107-SUM(E107:I107)</f>
        <v>0</v>
      </c>
    </row>
    <row r="108" spans="1:10" ht="12" hidden="1" customHeight="1">
      <c r="A108" s="605" t="s">
        <v>256</v>
      </c>
      <c r="C108" s="613" t="s">
        <v>344</v>
      </c>
      <c r="D108" s="629">
        <f t="shared" ref="D108:J108" si="15">SUM(D103:D107)</f>
        <v>0</v>
      </c>
      <c r="E108" s="630">
        <f t="shared" si="15"/>
        <v>0</v>
      </c>
      <c r="F108" s="631">
        <f t="shared" si="15"/>
        <v>0</v>
      </c>
      <c r="G108" s="631">
        <f t="shared" si="15"/>
        <v>0</v>
      </c>
      <c r="H108" s="631">
        <f t="shared" si="15"/>
        <v>0</v>
      </c>
      <c r="I108" s="632">
        <f t="shared" si="15"/>
        <v>0</v>
      </c>
      <c r="J108" s="629">
        <f t="shared" si="15"/>
        <v>0</v>
      </c>
    </row>
    <row r="109" spans="1:10" ht="12" hidden="1" customHeight="1">
      <c r="A109" s="605">
        <v>2020</v>
      </c>
      <c r="C109" s="612" t="s">
        <v>345</v>
      </c>
      <c r="D109" s="652">
        <f>'T2 ANSP IAA'!C46</f>
        <v>0</v>
      </c>
      <c r="E109" s="296"/>
      <c r="F109" s="284"/>
      <c r="G109" s="298">
        <f>D109</f>
        <v>0</v>
      </c>
      <c r="H109" s="284"/>
      <c r="I109" s="304"/>
      <c r="J109" s="286"/>
    </row>
    <row r="110" spans="1:10" ht="12" hidden="1" customHeight="1">
      <c r="A110" s="605">
        <v>2021</v>
      </c>
      <c r="C110" s="295" t="s">
        <v>346</v>
      </c>
      <c r="D110" s="653">
        <f>'T2 ANSP IAA'!D46</f>
        <v>0</v>
      </c>
      <c r="E110" s="297"/>
      <c r="F110" s="288"/>
      <c r="G110" s="288"/>
      <c r="H110" s="287">
        <f>D110</f>
        <v>0</v>
      </c>
      <c r="I110" s="305"/>
      <c r="J110" s="290"/>
    </row>
    <row r="111" spans="1:10" ht="12" hidden="1" customHeight="1">
      <c r="A111" s="605">
        <v>2022</v>
      </c>
      <c r="C111" s="295" t="s">
        <v>347</v>
      </c>
      <c r="D111" s="653">
        <f>'T2 ANSP IAA'!E46</f>
        <v>0</v>
      </c>
      <c r="E111" s="297"/>
      <c r="F111" s="288"/>
      <c r="G111" s="288"/>
      <c r="H111" s="288"/>
      <c r="I111" s="299">
        <f>D111</f>
        <v>0</v>
      </c>
      <c r="J111" s="290"/>
    </row>
    <row r="112" spans="1:10" ht="12" hidden="1" customHeight="1">
      <c r="A112" s="605">
        <v>2023</v>
      </c>
      <c r="C112" s="295" t="s">
        <v>348</v>
      </c>
      <c r="D112" s="653">
        <f>'T2 ANSP IAA'!F46</f>
        <v>0</v>
      </c>
      <c r="E112" s="297"/>
      <c r="F112" s="288"/>
      <c r="G112" s="288"/>
      <c r="H112" s="288"/>
      <c r="I112" s="305"/>
      <c r="J112" s="294">
        <f>D112</f>
        <v>0</v>
      </c>
    </row>
    <row r="113" spans="1:10" ht="12" hidden="1" customHeight="1">
      <c r="A113" s="605">
        <v>2024</v>
      </c>
      <c r="C113" s="614" t="s">
        <v>349</v>
      </c>
      <c r="D113" s="654">
        <f>'T2 ANSP IAA'!G46</f>
        <v>0</v>
      </c>
      <c r="E113" s="300"/>
      <c r="F113" s="301"/>
      <c r="G113" s="301"/>
      <c r="H113" s="301"/>
      <c r="I113" s="311"/>
      <c r="J113" s="599">
        <f>D113</f>
        <v>0</v>
      </c>
    </row>
    <row r="114" spans="1:10" ht="12" hidden="1" customHeight="1">
      <c r="A114" s="605" t="s">
        <v>263</v>
      </c>
      <c r="C114" s="615" t="s">
        <v>350</v>
      </c>
      <c r="D114" s="600">
        <f>D102+SUM(D108:D113)</f>
        <v>520.78671354940036</v>
      </c>
      <c r="E114" s="633">
        <f t="shared" ref="E114:J114" si="16">E102+SUM(E108:E113)</f>
        <v>520.78671354940036</v>
      </c>
      <c r="F114" s="602">
        <f t="shared" si="16"/>
        <v>0</v>
      </c>
      <c r="G114" s="602">
        <f t="shared" si="16"/>
        <v>0</v>
      </c>
      <c r="H114" s="602">
        <f t="shared" si="16"/>
        <v>0</v>
      </c>
      <c r="I114" s="634">
        <f t="shared" si="16"/>
        <v>0</v>
      </c>
      <c r="J114" s="600">
        <f t="shared" si="16"/>
        <v>0</v>
      </c>
    </row>
    <row r="115" spans="1:10" ht="4.1500000000000004" hidden="1" customHeight="1">
      <c r="A115" s="616"/>
    </row>
    <row r="116" spans="1:10" ht="12" customHeight="1">
      <c r="A116" s="605">
        <v>2017</v>
      </c>
      <c r="C116" s="612" t="s">
        <v>351</v>
      </c>
      <c r="D116" s="628">
        <v>0</v>
      </c>
      <c r="E116" s="638">
        <v>0</v>
      </c>
      <c r="F116" s="639">
        <v>0</v>
      </c>
      <c r="G116" s="639">
        <v>0</v>
      </c>
      <c r="H116" s="639">
        <v>0</v>
      </c>
      <c r="I116" s="640">
        <v>0</v>
      </c>
      <c r="J116" s="594">
        <f>D116-SUM(E116:I116)</f>
        <v>0</v>
      </c>
    </row>
    <row r="117" spans="1:10" ht="12" customHeight="1">
      <c r="A117" s="605">
        <v>2018</v>
      </c>
      <c r="C117" s="614" t="s">
        <v>352</v>
      </c>
      <c r="D117" s="717">
        <v>0</v>
      </c>
      <c r="E117" s="716">
        <f>+D117</f>
        <v>0</v>
      </c>
      <c r="F117" s="656">
        <v>0</v>
      </c>
      <c r="G117" s="656">
        <v>0</v>
      </c>
      <c r="H117" s="656">
        <v>0</v>
      </c>
      <c r="I117" s="655">
        <v>0</v>
      </c>
      <c r="J117" s="599">
        <f>D117-SUM(E117:I117)</f>
        <v>0</v>
      </c>
    </row>
    <row r="118" spans="1:10" ht="12" customHeight="1">
      <c r="A118" s="605">
        <v>2019</v>
      </c>
      <c r="C118" s="295" t="s">
        <v>353</v>
      </c>
      <c r="D118" s="647"/>
      <c r="E118" s="642">
        <v>0</v>
      </c>
      <c r="F118" s="462">
        <v>0</v>
      </c>
      <c r="G118" s="462">
        <v>0</v>
      </c>
      <c r="H118" s="462">
        <v>0</v>
      </c>
      <c r="I118" s="643">
        <v>0</v>
      </c>
      <c r="J118" s="294">
        <f>D118-SUM(E118:I118)</f>
        <v>0</v>
      </c>
    </row>
    <row r="119" spans="1:10" ht="12" hidden="1" customHeight="1">
      <c r="A119" s="605" t="s">
        <v>256</v>
      </c>
      <c r="C119" s="613" t="s">
        <v>354</v>
      </c>
      <c r="D119" s="629">
        <f>SUM(D116:D118)</f>
        <v>0</v>
      </c>
      <c r="E119" s="630">
        <f t="shared" ref="E119:I119" si="17">SUM(E116:E118)</f>
        <v>0</v>
      </c>
      <c r="F119" s="631">
        <f t="shared" si="17"/>
        <v>0</v>
      </c>
      <c r="G119" s="631">
        <f t="shared" si="17"/>
        <v>0</v>
      </c>
      <c r="H119" s="631">
        <f t="shared" si="17"/>
        <v>0</v>
      </c>
      <c r="I119" s="632">
        <f t="shared" si="17"/>
        <v>0</v>
      </c>
      <c r="J119" s="629">
        <f>SUM(J116:J118)</f>
        <v>0</v>
      </c>
    </row>
    <row r="120" spans="1:10" ht="12" hidden="1" customHeight="1">
      <c r="A120" s="605">
        <v>2020</v>
      </c>
      <c r="C120" s="612" t="s">
        <v>355</v>
      </c>
      <c r="D120" s="652">
        <f>'T2 ANSP IAA'!C69</f>
        <v>0</v>
      </c>
      <c r="E120" s="638">
        <f>D120</f>
        <v>0</v>
      </c>
      <c r="F120" s="639">
        <v>0</v>
      </c>
      <c r="G120" s="639">
        <v>0</v>
      </c>
      <c r="H120" s="639">
        <v>0</v>
      </c>
      <c r="I120" s="640">
        <v>0</v>
      </c>
      <c r="J120" s="594">
        <f t="shared" ref="J120:J124" si="18">D120-SUM(E120:I120)</f>
        <v>0</v>
      </c>
    </row>
    <row r="121" spans="1:10" ht="12" hidden="1" customHeight="1">
      <c r="A121" s="605">
        <v>2021</v>
      </c>
      <c r="C121" s="295" t="s">
        <v>356</v>
      </c>
      <c r="D121" s="653">
        <f>'T2 ANSP IAA'!D69</f>
        <v>0</v>
      </c>
      <c r="E121" s="465"/>
      <c r="F121" s="462">
        <v>0</v>
      </c>
      <c r="G121" s="462">
        <v>0</v>
      </c>
      <c r="H121" s="462">
        <f>D121</f>
        <v>0</v>
      </c>
      <c r="I121" s="643">
        <v>0</v>
      </c>
      <c r="J121" s="294">
        <f t="shared" si="18"/>
        <v>0</v>
      </c>
    </row>
    <row r="122" spans="1:10" ht="12" hidden="1" customHeight="1">
      <c r="A122" s="605">
        <v>2022</v>
      </c>
      <c r="C122" s="295" t="s">
        <v>357</v>
      </c>
      <c r="D122" s="653">
        <f>'T2 ANSP IAA'!E69</f>
        <v>0</v>
      </c>
      <c r="E122" s="465"/>
      <c r="F122" s="467"/>
      <c r="G122" s="462">
        <v>0</v>
      </c>
      <c r="H122" s="462">
        <v>0</v>
      </c>
      <c r="I122" s="643">
        <f>D122</f>
        <v>0</v>
      </c>
      <c r="J122" s="294">
        <f t="shared" si="18"/>
        <v>0</v>
      </c>
    </row>
    <row r="123" spans="1:10" ht="12" hidden="1" customHeight="1">
      <c r="A123" s="605">
        <v>2023</v>
      </c>
      <c r="C123" s="295" t="s">
        <v>358</v>
      </c>
      <c r="D123" s="653">
        <f>'T2 ANSP IAA'!F69</f>
        <v>0</v>
      </c>
      <c r="E123" s="465"/>
      <c r="F123" s="467"/>
      <c r="G123" s="467"/>
      <c r="H123" s="462">
        <v>0</v>
      </c>
      <c r="I123" s="643">
        <v>0</v>
      </c>
      <c r="J123" s="294">
        <f t="shared" si="18"/>
        <v>0</v>
      </c>
    </row>
    <row r="124" spans="1:10" ht="12" hidden="1" customHeight="1">
      <c r="A124" s="605">
        <v>2024</v>
      </c>
      <c r="C124" s="614" t="s">
        <v>359</v>
      </c>
      <c r="D124" s="654">
        <f>'T2 ANSP IAA'!G69</f>
        <v>0</v>
      </c>
      <c r="E124" s="468"/>
      <c r="F124" s="469"/>
      <c r="G124" s="469"/>
      <c r="H124" s="469"/>
      <c r="I124" s="655">
        <v>0</v>
      </c>
      <c r="J124" s="599">
        <f t="shared" si="18"/>
        <v>0</v>
      </c>
    </row>
    <row r="125" spans="1:10" ht="12" hidden="1" customHeight="1">
      <c r="A125" s="605" t="s">
        <v>263</v>
      </c>
      <c r="C125" s="615" t="s">
        <v>360</v>
      </c>
      <c r="D125" s="600">
        <f t="shared" ref="D125:J125" si="19">SUM(D119:D124)</f>
        <v>0</v>
      </c>
      <c r="E125" s="633">
        <f t="shared" si="19"/>
        <v>0</v>
      </c>
      <c r="F125" s="602">
        <f t="shared" si="19"/>
        <v>0</v>
      </c>
      <c r="G125" s="602">
        <f t="shared" si="19"/>
        <v>0</v>
      </c>
      <c r="H125" s="602">
        <f t="shared" si="19"/>
        <v>0</v>
      </c>
      <c r="I125" s="634">
        <f t="shared" si="19"/>
        <v>0</v>
      </c>
      <c r="J125" s="600">
        <f t="shared" si="19"/>
        <v>0</v>
      </c>
    </row>
    <row r="126" spans="1:10" ht="4.1500000000000004" hidden="1" customHeight="1">
      <c r="A126" s="616"/>
    </row>
    <row r="127" spans="1:10" ht="12" customHeight="1">
      <c r="A127" s="605">
        <v>2017</v>
      </c>
      <c r="C127" s="612" t="s">
        <v>361</v>
      </c>
      <c r="D127" s="628">
        <v>0</v>
      </c>
      <c r="E127" s="638">
        <v>0</v>
      </c>
      <c r="F127" s="639">
        <v>0</v>
      </c>
      <c r="G127" s="639">
        <v>0</v>
      </c>
      <c r="H127" s="639">
        <v>0</v>
      </c>
      <c r="I127" s="640">
        <v>0</v>
      </c>
      <c r="J127" s="594">
        <f t="shared" ref="J127:J129" si="20">D127-SUM(E127:I127)</f>
        <v>0</v>
      </c>
    </row>
    <row r="128" spans="1:10" ht="12" customHeight="1">
      <c r="A128" s="605">
        <v>2018</v>
      </c>
      <c r="C128" s="614" t="s">
        <v>362</v>
      </c>
      <c r="D128" s="717">
        <v>0</v>
      </c>
      <c r="E128" s="716">
        <v>0</v>
      </c>
      <c r="F128" s="656">
        <v>0</v>
      </c>
      <c r="G128" s="656">
        <v>0</v>
      </c>
      <c r="H128" s="656">
        <v>0</v>
      </c>
      <c r="I128" s="655">
        <v>0</v>
      </c>
      <c r="J128" s="599">
        <f t="shared" si="20"/>
        <v>0</v>
      </c>
    </row>
    <row r="129" spans="1:10" ht="12" customHeight="1">
      <c r="A129" s="605">
        <v>2019</v>
      </c>
      <c r="C129" s="295" t="s">
        <v>363</v>
      </c>
      <c r="D129" s="647"/>
      <c r="E129" s="642">
        <v>0</v>
      </c>
      <c r="F129" s="462">
        <v>0</v>
      </c>
      <c r="G129" s="462">
        <v>0</v>
      </c>
      <c r="H129" s="462">
        <v>0</v>
      </c>
      <c r="I129" s="643">
        <v>0</v>
      </c>
      <c r="J129" s="294">
        <f t="shared" si="20"/>
        <v>0</v>
      </c>
    </row>
    <row r="130" spans="1:10" ht="12" hidden="1" customHeight="1">
      <c r="A130" s="605" t="s">
        <v>256</v>
      </c>
      <c r="C130" s="613" t="s">
        <v>364</v>
      </c>
      <c r="D130" s="629">
        <f>SUM(D127:D129)</f>
        <v>0</v>
      </c>
      <c r="E130" s="630">
        <f t="shared" ref="E130:J130" si="21">SUM(E127:E129)</f>
        <v>0</v>
      </c>
      <c r="F130" s="631">
        <f t="shared" si="21"/>
        <v>0</v>
      </c>
      <c r="G130" s="631">
        <f t="shared" si="21"/>
        <v>0</v>
      </c>
      <c r="H130" s="631">
        <f t="shared" si="21"/>
        <v>0</v>
      </c>
      <c r="I130" s="632">
        <f t="shared" si="21"/>
        <v>0</v>
      </c>
      <c r="J130" s="629">
        <f t="shared" si="21"/>
        <v>0</v>
      </c>
    </row>
    <row r="131" spans="1:10" s="141" customFormat="1" hidden="1">
      <c r="A131" s="605">
        <v>2020</v>
      </c>
      <c r="B131" s="319"/>
      <c r="C131" s="612" t="s">
        <v>365</v>
      </c>
      <c r="D131" s="652">
        <f>'T2 ANSP IAA'!C70</f>
        <v>0</v>
      </c>
      <c r="E131" s="638">
        <v>0</v>
      </c>
      <c r="F131" s="639">
        <v>0</v>
      </c>
      <c r="G131" s="639">
        <v>0</v>
      </c>
      <c r="H131" s="639">
        <v>0</v>
      </c>
      <c r="I131" s="640">
        <v>0</v>
      </c>
      <c r="J131" s="594">
        <f t="shared" ref="J131:J135" si="22">D131-SUM(E131:I131)</f>
        <v>0</v>
      </c>
    </row>
    <row r="132" spans="1:10" ht="12" hidden="1" customHeight="1">
      <c r="A132" s="605">
        <v>2021</v>
      </c>
      <c r="C132" s="295" t="s">
        <v>366</v>
      </c>
      <c r="D132" s="653">
        <f>'T2 ANSP IAA'!D70</f>
        <v>0</v>
      </c>
      <c r="E132" s="465"/>
      <c r="F132" s="462">
        <v>0</v>
      </c>
      <c r="G132" s="462">
        <v>0</v>
      </c>
      <c r="H132" s="462">
        <v>0</v>
      </c>
      <c r="I132" s="643">
        <v>0</v>
      </c>
      <c r="J132" s="294">
        <f t="shared" si="22"/>
        <v>0</v>
      </c>
    </row>
    <row r="133" spans="1:10" ht="12" hidden="1" customHeight="1">
      <c r="A133" s="605">
        <v>2022</v>
      </c>
      <c r="C133" s="295" t="s">
        <v>367</v>
      </c>
      <c r="D133" s="653">
        <f>'T2 ANSP IAA'!E70</f>
        <v>0</v>
      </c>
      <c r="E133" s="465"/>
      <c r="F133" s="467"/>
      <c r="G133" s="462">
        <v>0</v>
      </c>
      <c r="H133" s="462">
        <v>0</v>
      </c>
      <c r="I133" s="643">
        <v>0</v>
      </c>
      <c r="J133" s="294">
        <f t="shared" si="22"/>
        <v>0</v>
      </c>
    </row>
    <row r="134" spans="1:10" ht="12" hidden="1" customHeight="1">
      <c r="A134" s="605">
        <v>2023</v>
      </c>
      <c r="C134" s="295" t="s">
        <v>368</v>
      </c>
      <c r="D134" s="653">
        <f>'T2 ANSP IAA'!F70</f>
        <v>0</v>
      </c>
      <c r="E134" s="465"/>
      <c r="F134" s="467"/>
      <c r="G134" s="467"/>
      <c r="H134" s="462">
        <v>0</v>
      </c>
      <c r="I134" s="643">
        <v>0</v>
      </c>
      <c r="J134" s="294">
        <f t="shared" si="22"/>
        <v>0</v>
      </c>
    </row>
    <row r="135" spans="1:10" ht="12" hidden="1" customHeight="1">
      <c r="A135" s="605">
        <v>2024</v>
      </c>
      <c r="C135" s="614" t="s">
        <v>369</v>
      </c>
      <c r="D135" s="654">
        <f>'T2 ANSP IAA'!G70</f>
        <v>0</v>
      </c>
      <c r="E135" s="468"/>
      <c r="F135" s="469"/>
      <c r="G135" s="469"/>
      <c r="H135" s="469"/>
      <c r="I135" s="655">
        <v>0</v>
      </c>
      <c r="J135" s="599">
        <f t="shared" si="22"/>
        <v>0</v>
      </c>
    </row>
    <row r="136" spans="1:10" ht="12" hidden="1" customHeight="1">
      <c r="A136" s="605" t="s">
        <v>263</v>
      </c>
      <c r="C136" s="615" t="s">
        <v>370</v>
      </c>
      <c r="D136" s="600">
        <f>SUM(D130:D135)</f>
        <v>0</v>
      </c>
      <c r="E136" s="633">
        <f t="shared" ref="E136:J136" si="23">SUM(E130:E135)</f>
        <v>0</v>
      </c>
      <c r="F136" s="602">
        <f t="shared" si="23"/>
        <v>0</v>
      </c>
      <c r="G136" s="602">
        <f t="shared" si="23"/>
        <v>0</v>
      </c>
      <c r="H136" s="602">
        <f t="shared" si="23"/>
        <v>0</v>
      </c>
      <c r="I136" s="634">
        <f t="shared" si="23"/>
        <v>0</v>
      </c>
      <c r="J136" s="600">
        <f t="shared" si="23"/>
        <v>0</v>
      </c>
    </row>
    <row r="137" spans="1:10" ht="4.1500000000000004" hidden="1" customHeight="1">
      <c r="A137" s="616"/>
    </row>
    <row r="138" spans="1:10" ht="12" customHeight="1">
      <c r="A138" s="605">
        <v>2017</v>
      </c>
      <c r="C138" s="612" t="s">
        <v>371</v>
      </c>
      <c r="D138" s="628">
        <v>0</v>
      </c>
      <c r="E138" s="638">
        <v>0</v>
      </c>
      <c r="F138" s="639">
        <v>0</v>
      </c>
      <c r="G138" s="639">
        <v>0</v>
      </c>
      <c r="H138" s="639">
        <v>0</v>
      </c>
      <c r="I138" s="640">
        <v>0</v>
      </c>
      <c r="J138" s="594">
        <f t="shared" ref="J138:J140" si="24">D138-SUM(E138:I138)</f>
        <v>0</v>
      </c>
    </row>
    <row r="139" spans="1:10" ht="12" customHeight="1">
      <c r="A139" s="605">
        <v>2018</v>
      </c>
      <c r="C139" s="614" t="s">
        <v>372</v>
      </c>
      <c r="D139" s="717">
        <v>0</v>
      </c>
      <c r="E139" s="716">
        <v>0</v>
      </c>
      <c r="F139" s="656">
        <v>0</v>
      </c>
      <c r="G139" s="656">
        <v>0</v>
      </c>
      <c r="H139" s="656">
        <v>0</v>
      </c>
      <c r="I139" s="655">
        <v>0</v>
      </c>
      <c r="J139" s="599">
        <f t="shared" si="24"/>
        <v>0</v>
      </c>
    </row>
    <row r="140" spans="1:10" ht="12" customHeight="1">
      <c r="A140" s="605">
        <v>2019</v>
      </c>
      <c r="C140" s="295" t="s">
        <v>373</v>
      </c>
      <c r="D140" s="647"/>
      <c r="E140" s="642">
        <v>0</v>
      </c>
      <c r="F140" s="462">
        <v>0</v>
      </c>
      <c r="G140" s="462">
        <v>0</v>
      </c>
      <c r="H140" s="462">
        <v>0</v>
      </c>
      <c r="I140" s="643">
        <v>0</v>
      </c>
      <c r="J140" s="294">
        <f t="shared" si="24"/>
        <v>0</v>
      </c>
    </row>
    <row r="141" spans="1:10" ht="12" hidden="1" customHeight="1">
      <c r="A141" s="605" t="s">
        <v>256</v>
      </c>
      <c r="C141" s="613" t="s">
        <v>374</v>
      </c>
      <c r="D141" s="629">
        <f>SUM(D138:D140)</f>
        <v>0</v>
      </c>
      <c r="E141" s="630">
        <f t="shared" ref="E141:J141" si="25">SUM(E138:E140)</f>
        <v>0</v>
      </c>
      <c r="F141" s="631">
        <f t="shared" si="25"/>
        <v>0</v>
      </c>
      <c r="G141" s="631">
        <f t="shared" si="25"/>
        <v>0</v>
      </c>
      <c r="H141" s="631">
        <f t="shared" si="25"/>
        <v>0</v>
      </c>
      <c r="I141" s="632">
        <f t="shared" si="25"/>
        <v>0</v>
      </c>
      <c r="J141" s="629">
        <f t="shared" si="25"/>
        <v>0</v>
      </c>
    </row>
    <row r="142" spans="1:10" s="141" customFormat="1" hidden="1">
      <c r="A142" s="605">
        <v>2020</v>
      </c>
      <c r="B142" s="319"/>
      <c r="C142" s="612" t="s">
        <v>375</v>
      </c>
      <c r="D142" s="652">
        <f>'T2 ANSP IAA'!C71</f>
        <v>0</v>
      </c>
      <c r="E142" s="638">
        <f>+D142</f>
        <v>0</v>
      </c>
      <c r="F142" s="639">
        <v>0</v>
      </c>
      <c r="G142" s="639">
        <v>0</v>
      </c>
      <c r="H142" s="463"/>
      <c r="I142" s="464"/>
      <c r="J142" s="286"/>
    </row>
    <row r="143" spans="1:10" ht="12" hidden="1" customHeight="1">
      <c r="A143" s="605">
        <v>2021</v>
      </c>
      <c r="C143" s="295" t="s">
        <v>376</v>
      </c>
      <c r="D143" s="653">
        <f>'T2 ANSP IAA'!D71</f>
        <v>0</v>
      </c>
      <c r="E143" s="465"/>
      <c r="F143" s="462">
        <v>0</v>
      </c>
      <c r="G143" s="462">
        <v>0</v>
      </c>
      <c r="H143" s="462">
        <f>D143</f>
        <v>0</v>
      </c>
      <c r="I143" s="466"/>
      <c r="J143" s="290"/>
    </row>
    <row r="144" spans="1:10" ht="12" hidden="1" customHeight="1">
      <c r="A144" s="605">
        <v>2022</v>
      </c>
      <c r="C144" s="295" t="s">
        <v>377</v>
      </c>
      <c r="D144" s="653">
        <f>'T2 ANSP IAA'!E71</f>
        <v>0</v>
      </c>
      <c r="E144" s="465"/>
      <c r="F144" s="467"/>
      <c r="G144" s="462">
        <v>0</v>
      </c>
      <c r="H144" s="462">
        <v>0</v>
      </c>
      <c r="I144" s="462">
        <f>D144</f>
        <v>0</v>
      </c>
      <c r="J144" s="290"/>
    </row>
    <row r="145" spans="1:10" ht="12" hidden="1" customHeight="1">
      <c r="A145" s="605">
        <v>2023</v>
      </c>
      <c r="C145" s="295" t="s">
        <v>378</v>
      </c>
      <c r="D145" s="653">
        <f>'T2 ANSP IAA'!F71</f>
        <v>0</v>
      </c>
      <c r="E145" s="465"/>
      <c r="F145" s="467"/>
      <c r="G145" s="467"/>
      <c r="H145" s="462">
        <v>0</v>
      </c>
      <c r="I145" s="462">
        <v>0</v>
      </c>
      <c r="J145" s="294">
        <f>D145</f>
        <v>0</v>
      </c>
    </row>
    <row r="146" spans="1:10" ht="12" hidden="1" customHeight="1">
      <c r="A146" s="605">
        <v>2024</v>
      </c>
      <c r="C146" s="614" t="s">
        <v>379</v>
      </c>
      <c r="D146" s="654">
        <f>'T2 ANSP IAA'!G71</f>
        <v>0</v>
      </c>
      <c r="E146" s="468"/>
      <c r="F146" s="469"/>
      <c r="G146" s="469"/>
      <c r="H146" s="469"/>
      <c r="I146" s="656">
        <v>0</v>
      </c>
      <c r="J146" s="599">
        <f>D146</f>
        <v>0</v>
      </c>
    </row>
    <row r="147" spans="1:10" ht="12" hidden="1" customHeight="1">
      <c r="A147" s="605" t="s">
        <v>263</v>
      </c>
      <c r="C147" s="615" t="s">
        <v>380</v>
      </c>
      <c r="D147" s="600">
        <f t="shared" ref="D147:J147" si="26">SUM(D141:D146)</f>
        <v>0</v>
      </c>
      <c r="E147" s="633">
        <f t="shared" si="26"/>
        <v>0</v>
      </c>
      <c r="F147" s="602">
        <f t="shared" si="26"/>
        <v>0</v>
      </c>
      <c r="G147" s="602">
        <f t="shared" si="26"/>
        <v>0</v>
      </c>
      <c r="H147" s="602">
        <f t="shared" si="26"/>
        <v>0</v>
      </c>
      <c r="I147" s="634">
        <f t="shared" si="26"/>
        <v>0</v>
      </c>
      <c r="J147" s="600">
        <f t="shared" si="26"/>
        <v>0</v>
      </c>
    </row>
    <row r="148" spans="1:10" ht="4.1500000000000004" hidden="1" customHeight="1">
      <c r="A148" s="616"/>
    </row>
    <row r="149" spans="1:10" ht="12" customHeight="1">
      <c r="A149" s="605">
        <v>2017</v>
      </c>
      <c r="C149" s="612" t="s">
        <v>381</v>
      </c>
      <c r="D149" s="628">
        <v>0</v>
      </c>
      <c r="E149" s="638">
        <v>0</v>
      </c>
      <c r="F149" s="639">
        <v>0</v>
      </c>
      <c r="G149" s="639">
        <v>0</v>
      </c>
      <c r="H149" s="639">
        <v>0</v>
      </c>
      <c r="I149" s="640">
        <v>0</v>
      </c>
      <c r="J149" s="594">
        <f t="shared" ref="J149:J151" si="27">D149-SUM(E149:I149)</f>
        <v>0</v>
      </c>
    </row>
    <row r="150" spans="1:10" ht="12" customHeight="1">
      <c r="A150" s="605">
        <v>2018</v>
      </c>
      <c r="C150" s="614" t="s">
        <v>382</v>
      </c>
      <c r="D150" s="717">
        <v>0</v>
      </c>
      <c r="E150" s="716">
        <v>0</v>
      </c>
      <c r="F150" s="656">
        <v>0</v>
      </c>
      <c r="G150" s="656">
        <v>0</v>
      </c>
      <c r="H150" s="656">
        <v>0</v>
      </c>
      <c r="I150" s="655">
        <v>0</v>
      </c>
      <c r="J150" s="599">
        <f t="shared" si="27"/>
        <v>0</v>
      </c>
    </row>
    <row r="151" spans="1:10" ht="12" customHeight="1">
      <c r="A151" s="605">
        <v>2019</v>
      </c>
      <c r="C151" s="295" t="s">
        <v>383</v>
      </c>
      <c r="D151" s="647"/>
      <c r="E151" s="642">
        <v>0</v>
      </c>
      <c r="F151" s="462">
        <v>0</v>
      </c>
      <c r="G151" s="462">
        <v>0</v>
      </c>
      <c r="H151" s="462">
        <v>0</v>
      </c>
      <c r="I151" s="643">
        <v>0</v>
      </c>
      <c r="J151" s="294">
        <f t="shared" si="27"/>
        <v>0</v>
      </c>
    </row>
    <row r="152" spans="1:10" ht="12" hidden="1" customHeight="1">
      <c r="A152" s="605" t="s">
        <v>256</v>
      </c>
      <c r="C152" s="613" t="s">
        <v>384</v>
      </c>
      <c r="D152" s="629">
        <f>SUM(D149:D151)</f>
        <v>0</v>
      </c>
      <c r="E152" s="630">
        <f t="shared" ref="E152:J152" si="28">SUM(E149:E151)</f>
        <v>0</v>
      </c>
      <c r="F152" s="631">
        <f t="shared" si="28"/>
        <v>0</v>
      </c>
      <c r="G152" s="631">
        <f t="shared" si="28"/>
        <v>0</v>
      </c>
      <c r="H152" s="631">
        <f t="shared" si="28"/>
        <v>0</v>
      </c>
      <c r="I152" s="632">
        <f t="shared" si="28"/>
        <v>0</v>
      </c>
      <c r="J152" s="629">
        <f t="shared" si="28"/>
        <v>0</v>
      </c>
    </row>
    <row r="153" spans="1:10" s="141" customFormat="1" hidden="1">
      <c r="A153" s="605">
        <v>2020</v>
      </c>
      <c r="B153" s="319"/>
      <c r="C153" s="612" t="s">
        <v>385</v>
      </c>
      <c r="D153" s="652">
        <f>'T2 ANSP IAA'!C72</f>
        <v>0</v>
      </c>
      <c r="E153" s="638">
        <f>+D153</f>
        <v>0</v>
      </c>
      <c r="F153" s="639">
        <v>0</v>
      </c>
      <c r="G153" s="639">
        <v>0</v>
      </c>
      <c r="H153" s="463"/>
      <c r="I153" s="464"/>
      <c r="J153" s="286"/>
    </row>
    <row r="154" spans="1:10" ht="12" hidden="1" customHeight="1">
      <c r="A154" s="605">
        <v>2021</v>
      </c>
      <c r="C154" s="295" t="s">
        <v>386</v>
      </c>
      <c r="D154" s="653">
        <f>'T2 ANSP IAA'!D72</f>
        <v>0</v>
      </c>
      <c r="E154" s="465"/>
      <c r="F154" s="462">
        <v>0</v>
      </c>
      <c r="G154" s="462">
        <v>0</v>
      </c>
      <c r="H154" s="462">
        <f>D154</f>
        <v>0</v>
      </c>
      <c r="I154" s="466"/>
      <c r="J154" s="290"/>
    </row>
    <row r="155" spans="1:10" ht="12" hidden="1" customHeight="1">
      <c r="A155" s="605">
        <v>2022</v>
      </c>
      <c r="C155" s="295" t="s">
        <v>387</v>
      </c>
      <c r="D155" s="653">
        <f>'T2 ANSP IAA'!E72</f>
        <v>0</v>
      </c>
      <c r="E155" s="465"/>
      <c r="F155" s="467"/>
      <c r="G155" s="462">
        <v>0</v>
      </c>
      <c r="H155" s="462">
        <v>0</v>
      </c>
      <c r="I155" s="462">
        <f>D155</f>
        <v>0</v>
      </c>
      <c r="J155" s="290"/>
    </row>
    <row r="156" spans="1:10" ht="12" hidden="1" customHeight="1">
      <c r="A156" s="605">
        <v>2023</v>
      </c>
      <c r="C156" s="295" t="s">
        <v>388</v>
      </c>
      <c r="D156" s="653">
        <f>'T2 ANSP IAA'!F72</f>
        <v>0</v>
      </c>
      <c r="E156" s="465"/>
      <c r="F156" s="467"/>
      <c r="G156" s="467"/>
      <c r="H156" s="462">
        <v>0</v>
      </c>
      <c r="I156" s="462">
        <v>0</v>
      </c>
      <c r="J156" s="294">
        <f>D156</f>
        <v>0</v>
      </c>
    </row>
    <row r="157" spans="1:10" ht="12" hidden="1" customHeight="1">
      <c r="A157" s="605">
        <v>2024</v>
      </c>
      <c r="C157" s="614" t="s">
        <v>389</v>
      </c>
      <c r="D157" s="654">
        <f>'T2 ANSP IAA'!G72</f>
        <v>0</v>
      </c>
      <c r="E157" s="468"/>
      <c r="F157" s="469"/>
      <c r="G157" s="469"/>
      <c r="H157" s="469"/>
      <c r="I157" s="656">
        <v>0</v>
      </c>
      <c r="J157" s="599">
        <f>D157</f>
        <v>0</v>
      </c>
    </row>
    <row r="158" spans="1:10" ht="12" hidden="1" customHeight="1">
      <c r="A158" s="605" t="s">
        <v>263</v>
      </c>
      <c r="C158" s="615" t="s">
        <v>390</v>
      </c>
      <c r="D158" s="600">
        <f>SUM(D152:D157)</f>
        <v>0</v>
      </c>
      <c r="E158" s="633">
        <f t="shared" ref="E158:J158" si="29">SUM(E152:E157)</f>
        <v>0</v>
      </c>
      <c r="F158" s="602">
        <f t="shared" si="29"/>
        <v>0</v>
      </c>
      <c r="G158" s="602">
        <f t="shared" si="29"/>
        <v>0</v>
      </c>
      <c r="H158" s="602">
        <f t="shared" si="29"/>
        <v>0</v>
      </c>
      <c r="I158" s="634">
        <f t="shared" si="29"/>
        <v>0</v>
      </c>
      <c r="J158" s="600">
        <f t="shared" si="29"/>
        <v>0</v>
      </c>
    </row>
    <row r="159" spans="1:10" ht="4.1500000000000004" hidden="1" customHeight="1">
      <c r="A159" s="616"/>
    </row>
    <row r="160" spans="1:10" ht="12" hidden="1" customHeight="1">
      <c r="A160" s="605">
        <v>2020</v>
      </c>
      <c r="C160" s="618" t="s">
        <v>391</v>
      </c>
      <c r="D160" s="648">
        <f>'T2 ANSP IAA'!C63</f>
        <v>0</v>
      </c>
      <c r="E160" s="638">
        <v>0</v>
      </c>
      <c r="F160" s="639">
        <v>0</v>
      </c>
      <c r="G160" s="639">
        <v>0</v>
      </c>
      <c r="H160" s="639">
        <v>0</v>
      </c>
      <c r="I160" s="640">
        <v>0</v>
      </c>
      <c r="J160" s="594">
        <f>D160-SUM(E160:I160)</f>
        <v>0</v>
      </c>
    </row>
    <row r="161" spans="1:25" ht="12" hidden="1" customHeight="1">
      <c r="A161" s="605">
        <v>2021</v>
      </c>
      <c r="C161" s="619" t="s">
        <v>392</v>
      </c>
      <c r="D161" s="649">
        <f>'T2 ANSP IAA'!D63</f>
        <v>0</v>
      </c>
      <c r="E161" s="465"/>
      <c r="F161" s="462">
        <v>0</v>
      </c>
      <c r="G161" s="462">
        <v>0</v>
      </c>
      <c r="H161" s="462">
        <v>0</v>
      </c>
      <c r="I161" s="643">
        <v>0</v>
      </c>
      <c r="J161" s="294">
        <f>D161-SUM(E161:I161)</f>
        <v>0</v>
      </c>
    </row>
    <row r="162" spans="1:25" ht="12" hidden="1" customHeight="1">
      <c r="A162" s="605">
        <v>2022</v>
      </c>
      <c r="C162" s="619" t="s">
        <v>393</v>
      </c>
      <c r="D162" s="649">
        <f>'T2 ANSP IAA'!E63</f>
        <v>0</v>
      </c>
      <c r="E162" s="465"/>
      <c r="F162" s="467"/>
      <c r="G162" s="462">
        <v>0</v>
      </c>
      <c r="H162" s="462">
        <v>0</v>
      </c>
      <c r="I162" s="643">
        <v>0</v>
      </c>
      <c r="J162" s="294">
        <f>D162-SUM(E162:I162)</f>
        <v>0</v>
      </c>
    </row>
    <row r="163" spans="1:25" ht="12" hidden="1" customHeight="1">
      <c r="A163" s="605">
        <v>2023</v>
      </c>
      <c r="C163" s="619" t="s">
        <v>394</v>
      </c>
      <c r="D163" s="649">
        <f>'T2 ANSP IAA'!F63</f>
        <v>0</v>
      </c>
      <c r="E163" s="465"/>
      <c r="F163" s="467"/>
      <c r="G163" s="467"/>
      <c r="H163" s="462">
        <v>0</v>
      </c>
      <c r="I163" s="643">
        <v>0</v>
      </c>
      <c r="J163" s="294">
        <f>D163-SUM(E163:I163)</f>
        <v>0</v>
      </c>
    </row>
    <row r="164" spans="1:25" ht="12" hidden="1" customHeight="1">
      <c r="A164" s="605">
        <v>2024</v>
      </c>
      <c r="C164" s="620" t="s">
        <v>395</v>
      </c>
      <c r="D164" s="650">
        <f>'T2 ANSP IAA'!G63</f>
        <v>0</v>
      </c>
      <c r="E164" s="468"/>
      <c r="F164" s="469"/>
      <c r="G164" s="469"/>
      <c r="H164" s="469"/>
      <c r="I164" s="655">
        <v>0</v>
      </c>
      <c r="J164" s="599">
        <f>D164-SUM(E164:I164)</f>
        <v>0</v>
      </c>
    </row>
    <row r="165" spans="1:25" ht="12" hidden="1" customHeight="1">
      <c r="A165" s="605" t="s">
        <v>263</v>
      </c>
      <c r="C165" s="621" t="s">
        <v>396</v>
      </c>
      <c r="D165" s="600">
        <f>SUM(D160:D164)</f>
        <v>0</v>
      </c>
      <c r="E165" s="601">
        <f t="shared" ref="E165:I165" si="30">SUM(E160:E164)</f>
        <v>0</v>
      </c>
      <c r="F165" s="602">
        <f t="shared" si="30"/>
        <v>0</v>
      </c>
      <c r="G165" s="602">
        <f t="shared" si="30"/>
        <v>0</v>
      </c>
      <c r="H165" s="602">
        <f t="shared" si="30"/>
        <v>0</v>
      </c>
      <c r="I165" s="603">
        <f t="shared" si="30"/>
        <v>0</v>
      </c>
      <c r="J165" s="600">
        <f>SUM(J160:J164)</f>
        <v>0</v>
      </c>
    </row>
    <row r="166" spans="1:25" ht="4.1500000000000004" hidden="1" customHeight="1">
      <c r="C166" s="622"/>
      <c r="D166" s="622"/>
      <c r="E166" s="622"/>
      <c r="F166" s="657"/>
      <c r="G166" s="622"/>
      <c r="H166" s="622"/>
      <c r="I166" s="622"/>
      <c r="J166" s="622"/>
    </row>
    <row r="167" spans="1:25" ht="12" hidden="1" customHeight="1">
      <c r="A167" s="605">
        <v>2020</v>
      </c>
      <c r="C167" s="618" t="s">
        <v>428</v>
      </c>
      <c r="D167" s="648">
        <f>'T2 ANSP IAA'!C66</f>
        <v>0</v>
      </c>
      <c r="E167" s="283">
        <f>D167</f>
        <v>0</v>
      </c>
      <c r="F167" s="284"/>
      <c r="G167" s="284"/>
      <c r="H167" s="284"/>
      <c r="I167" s="285"/>
      <c r="J167" s="286"/>
      <c r="L167" s="658"/>
      <c r="Y167" s="319"/>
    </row>
    <row r="168" spans="1:25" ht="12" hidden="1" customHeight="1">
      <c r="A168" s="605">
        <v>2021</v>
      </c>
      <c r="C168" s="619" t="s">
        <v>429</v>
      </c>
      <c r="D168" s="649">
        <f>'T2 ANSP IAA'!D66</f>
        <v>0</v>
      </c>
      <c r="E168" s="297"/>
      <c r="F168" s="287">
        <f>D168</f>
        <v>0</v>
      </c>
      <c r="G168" s="288"/>
      <c r="H168" s="288"/>
      <c r="I168" s="289"/>
      <c r="J168" s="290"/>
      <c r="L168" s="658"/>
      <c r="Y168" s="319"/>
    </row>
    <row r="169" spans="1:25" ht="12" hidden="1" customHeight="1">
      <c r="A169" s="605">
        <v>2022</v>
      </c>
      <c r="C169" s="619" t="s">
        <v>430</v>
      </c>
      <c r="D169" s="649">
        <f>'T2 ANSP IAA'!E66</f>
        <v>0</v>
      </c>
      <c r="E169" s="297"/>
      <c r="F169" s="288"/>
      <c r="G169" s="287">
        <f>D169</f>
        <v>0</v>
      </c>
      <c r="H169" s="288"/>
      <c r="I169" s="289"/>
      <c r="J169" s="290"/>
      <c r="L169" s="658"/>
      <c r="Y169" s="319"/>
    </row>
    <row r="170" spans="1:25" ht="12" hidden="1" customHeight="1">
      <c r="A170" s="605">
        <v>2023</v>
      </c>
      <c r="C170" s="619" t="s">
        <v>431</v>
      </c>
      <c r="D170" s="649">
        <f>'T2 ANSP IAA'!F66</f>
        <v>0</v>
      </c>
      <c r="E170" s="297"/>
      <c r="F170" s="288"/>
      <c r="G170" s="288"/>
      <c r="H170" s="287">
        <f>D170</f>
        <v>0</v>
      </c>
      <c r="I170" s="289"/>
      <c r="J170" s="290"/>
      <c r="L170" s="658"/>
      <c r="Y170" s="319"/>
    </row>
    <row r="171" spans="1:25" ht="12" hidden="1" customHeight="1">
      <c r="A171" s="605">
        <v>2024</v>
      </c>
      <c r="C171" s="620" t="s">
        <v>432</v>
      </c>
      <c r="D171" s="650">
        <f>'T2 ANSP IAA'!G66</f>
        <v>0</v>
      </c>
      <c r="E171" s="300"/>
      <c r="F171" s="301"/>
      <c r="G171" s="301"/>
      <c r="H171" s="301"/>
      <c r="I171" s="598">
        <f>D171</f>
        <v>0</v>
      </c>
      <c r="J171" s="303"/>
      <c r="L171" s="658"/>
      <c r="Y171" s="319"/>
    </row>
    <row r="172" spans="1:25" ht="12" hidden="1" customHeight="1">
      <c r="A172" s="605" t="s">
        <v>263</v>
      </c>
      <c r="C172" s="615" t="s">
        <v>433</v>
      </c>
      <c r="D172" s="600">
        <f t="shared" ref="D172:J172" si="31">SUM(D167:D171)</f>
        <v>0</v>
      </c>
      <c r="E172" s="601">
        <f t="shared" si="31"/>
        <v>0</v>
      </c>
      <c r="F172" s="602">
        <f t="shared" si="31"/>
        <v>0</v>
      </c>
      <c r="G172" s="602">
        <f t="shared" si="31"/>
        <v>0</v>
      </c>
      <c r="H172" s="602">
        <f t="shared" si="31"/>
        <v>0</v>
      </c>
      <c r="I172" s="603">
        <f t="shared" si="31"/>
        <v>0</v>
      </c>
      <c r="J172" s="600">
        <f t="shared" si="31"/>
        <v>0</v>
      </c>
      <c r="L172" s="658"/>
      <c r="Y172" s="319"/>
    </row>
    <row r="173" spans="1:25" ht="3" customHeight="1"/>
    <row r="174" spans="1:25" ht="3" customHeight="1"/>
    <row r="175" spans="1:25" ht="12" customHeight="1">
      <c r="C175" s="615" t="s">
        <v>397</v>
      </c>
      <c r="D175" s="600">
        <f t="shared" ref="D175:J175" si="32">D17+D28+D35+D42+D49+D56+D63+D70+D75+D86+D97+D114+D125+D136+D147+D158+D165+D172</f>
        <v>-4391.205005084511</v>
      </c>
      <c r="E175" s="601">
        <f t="shared" si="32"/>
        <v>-4391.205005084511</v>
      </c>
      <c r="F175" s="602">
        <f t="shared" si="32"/>
        <v>0</v>
      </c>
      <c r="G175" s="602">
        <f t="shared" si="32"/>
        <v>0</v>
      </c>
      <c r="H175" s="602">
        <f t="shared" si="32"/>
        <v>0</v>
      </c>
      <c r="I175" s="603">
        <f t="shared" si="32"/>
        <v>0</v>
      </c>
      <c r="J175" s="600">
        <f t="shared" si="32"/>
        <v>0</v>
      </c>
      <c r="L175" s="658"/>
    </row>
    <row r="176" spans="1:25" ht="3" customHeight="1"/>
    <row r="177" spans="3:10" ht="12" customHeight="1">
      <c r="C177" s="185" t="s">
        <v>398</v>
      </c>
      <c r="F177" s="319"/>
    </row>
    <row r="178" spans="3:10" ht="12" customHeight="1">
      <c r="C178" s="185" t="s">
        <v>399</v>
      </c>
      <c r="D178" s="659"/>
      <c r="E178" s="660"/>
      <c r="F178" s="660"/>
      <c r="G178" s="660"/>
      <c r="H178" s="660"/>
      <c r="I178" s="660"/>
      <c r="J178" s="141"/>
    </row>
  </sheetData>
  <autoFilter ref="A8:J172" xr:uid="{00000000-0009-0000-0000-00000E000000}">
    <filterColumn colId="0">
      <filters>
        <filter val="2017"/>
        <filter val="2018"/>
        <filter val="2019"/>
      </filters>
    </filterColumn>
  </autoFilter>
  <mergeCells count="1">
    <mergeCell ref="C1:J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filterMode="1"/>
  <dimension ref="A1:Y178"/>
  <sheetViews>
    <sheetView zoomScaleNormal="100" workbookViewId="0">
      <selection activeCell="D100" sqref="D100"/>
    </sheetView>
  </sheetViews>
  <sheetFormatPr defaultColWidth="12.54296875" defaultRowHeight="14.5"/>
  <cols>
    <col min="1" max="1" width="12.54296875" style="605" customWidth="1"/>
    <col min="2" max="2" width="2.1796875" style="319" customWidth="1"/>
    <col min="3" max="3" width="52.54296875" style="319" customWidth="1"/>
    <col min="4" max="4" width="7.7265625" style="319" customWidth="1"/>
    <col min="5" max="5" width="10" style="319" customWidth="1"/>
    <col min="6" max="6" width="10" style="197" customWidth="1"/>
    <col min="7" max="9" width="10" style="319" customWidth="1"/>
    <col min="10" max="10" width="10.7265625" style="319" customWidth="1"/>
    <col min="11" max="11" width="3.453125" style="319" customWidth="1"/>
    <col min="12" max="12" width="13.54296875" style="319" customWidth="1"/>
    <col min="13" max="13" width="9" style="319" customWidth="1"/>
    <col min="14" max="14" width="7.7265625" style="319" customWidth="1"/>
    <col min="15" max="15" width="8.453125" style="319" bestFit="1" customWidth="1"/>
    <col min="16" max="16" width="7.7265625" style="319" customWidth="1"/>
    <col min="17" max="17" width="16.453125" style="319" customWidth="1"/>
    <col min="18" max="24" width="7.7265625" style="319" customWidth="1"/>
    <col min="25" max="25" width="7.7265625" style="661" customWidth="1"/>
    <col min="26" max="16384" width="12.54296875" style="319"/>
  </cols>
  <sheetData>
    <row r="1" spans="1:24" s="661" customFormat="1" ht="12" customHeight="1">
      <c r="A1" s="605"/>
      <c r="B1" s="319"/>
      <c r="C1" s="1393" t="s">
        <v>249</v>
      </c>
      <c r="D1" s="1393"/>
      <c r="E1" s="1393"/>
      <c r="F1" s="1393"/>
      <c r="G1" s="1393"/>
      <c r="H1" s="1393"/>
      <c r="I1" s="1393"/>
      <c r="J1" s="1393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</row>
    <row r="2" spans="1:24" s="661" customFormat="1" ht="12" customHeight="1">
      <c r="A2" s="605"/>
      <c r="B2" s="319"/>
      <c r="C2" s="533"/>
      <c r="D2" s="533"/>
      <c r="E2" s="533"/>
      <c r="F2" s="197"/>
      <c r="G2" s="533"/>
      <c r="H2" s="533"/>
      <c r="I2" s="533"/>
      <c r="J2" s="533"/>
      <c r="K2" s="533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</row>
    <row r="3" spans="1:24" s="661" customFormat="1" ht="12" customHeight="1">
      <c r="A3" s="605"/>
      <c r="B3" s="319"/>
      <c r="C3" s="606" t="str">
        <f>'T1 MET'!A3</f>
        <v>Ireland - TCZ</v>
      </c>
      <c r="D3" s="533"/>
      <c r="E3" s="533"/>
      <c r="F3" s="197"/>
      <c r="G3" s="533"/>
      <c r="H3" s="533"/>
      <c r="I3" s="533"/>
      <c r="J3" s="533"/>
      <c r="K3" s="533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</row>
    <row r="4" spans="1:24" s="661" customFormat="1" ht="12" customHeight="1">
      <c r="A4" s="605"/>
      <c r="B4" s="319"/>
      <c r="C4" s="607" t="str">
        <f>'T1 MET'!A4</f>
        <v>Currency: Euro</v>
      </c>
      <c r="D4" s="533"/>
      <c r="E4" s="533"/>
      <c r="F4" s="197"/>
      <c r="G4" s="533"/>
      <c r="H4" s="533"/>
      <c r="I4" s="533"/>
      <c r="J4" s="533"/>
      <c r="K4" s="533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</row>
    <row r="5" spans="1:24" s="661" customFormat="1" ht="12" customHeight="1">
      <c r="A5" s="605"/>
      <c r="B5" s="319"/>
      <c r="C5" s="608" t="str">
        <f>'T1 MET'!A5</f>
        <v>MET</v>
      </c>
      <c r="D5" s="533"/>
      <c r="E5" s="609"/>
      <c r="F5" s="197"/>
      <c r="G5" s="623"/>
      <c r="H5" s="533"/>
      <c r="I5" s="533"/>
      <c r="J5" s="533"/>
      <c r="K5" s="533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</row>
    <row r="6" spans="1:24" s="661" customFormat="1" ht="12" customHeight="1">
      <c r="A6" s="605"/>
      <c r="B6" s="319"/>
      <c r="C6" s="609"/>
      <c r="D6" s="609"/>
      <c r="E6" s="609"/>
      <c r="F6" s="609"/>
      <c r="G6" s="609"/>
      <c r="H6" s="609"/>
      <c r="I6" s="609"/>
      <c r="J6" s="609"/>
      <c r="K6" s="60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</row>
    <row r="7" spans="1:24" s="661" customFormat="1" ht="12" customHeight="1">
      <c r="A7" s="605" t="s">
        <v>250</v>
      </c>
      <c r="B7" s="319"/>
      <c r="C7" s="610" t="s">
        <v>251</v>
      </c>
      <c r="D7" s="624" t="s">
        <v>252</v>
      </c>
      <c r="E7" s="625">
        <v>2020</v>
      </c>
      <c r="F7" s="626">
        <v>2021</v>
      </c>
      <c r="G7" s="626">
        <v>2022</v>
      </c>
      <c r="H7" s="626">
        <v>2023</v>
      </c>
      <c r="I7" s="627">
        <v>2024</v>
      </c>
      <c r="J7" s="610" t="s">
        <v>253</v>
      </c>
      <c r="K7" s="533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</row>
    <row r="8" spans="1:24" s="661" customFormat="1" ht="11.15" customHeight="1">
      <c r="A8" s="605"/>
      <c r="B8" s="319"/>
      <c r="C8" s="611"/>
      <c r="D8" s="611"/>
      <c r="E8" s="611"/>
      <c r="F8" s="611"/>
      <c r="G8" s="611"/>
      <c r="H8" s="611"/>
      <c r="I8" s="611"/>
      <c r="J8" s="611"/>
      <c r="K8" s="533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</row>
    <row r="9" spans="1:24" s="661" customFormat="1" ht="12" customHeight="1">
      <c r="A9" s="605">
        <v>2018</v>
      </c>
      <c r="B9" s="319"/>
      <c r="C9" s="712" t="s">
        <v>254</v>
      </c>
      <c r="D9" s="713">
        <v>-93.434519669341356</v>
      </c>
      <c r="E9" s="630">
        <f>D9</f>
        <v>-93.434519669341356</v>
      </c>
      <c r="F9" s="291"/>
      <c r="G9" s="291"/>
      <c r="H9" s="291"/>
      <c r="I9" s="714"/>
      <c r="J9" s="293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</row>
    <row r="10" spans="1:24" s="661" customFormat="1" ht="12" hidden="1" customHeight="1">
      <c r="A10" s="605">
        <v>2019</v>
      </c>
      <c r="B10" s="319"/>
      <c r="C10" s="295" t="s">
        <v>255</v>
      </c>
      <c r="D10" s="294"/>
      <c r="E10" s="297"/>
      <c r="F10" s="287">
        <f>D10</f>
        <v>0</v>
      </c>
      <c r="G10" s="288"/>
      <c r="H10" s="288"/>
      <c r="I10" s="289"/>
      <c r="J10" s="290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</row>
    <row r="11" spans="1:24" s="661" customFormat="1" ht="12" hidden="1" customHeight="1">
      <c r="A11" s="605" t="s">
        <v>256</v>
      </c>
      <c r="B11" s="319"/>
      <c r="C11" s="613" t="s">
        <v>257</v>
      </c>
      <c r="D11" s="629">
        <f>SUM(D9:D10)</f>
        <v>-93.434519669341356</v>
      </c>
      <c r="E11" s="630">
        <f t="shared" ref="E11:F11" si="0">SUM(E9:E10)</f>
        <v>-93.434519669341356</v>
      </c>
      <c r="F11" s="631">
        <f t="shared" si="0"/>
        <v>0</v>
      </c>
      <c r="G11" s="291"/>
      <c r="H11" s="291"/>
      <c r="I11" s="292"/>
      <c r="J11" s="293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</row>
    <row r="12" spans="1:24" s="661" customFormat="1" ht="12" hidden="1" customHeight="1">
      <c r="A12" s="605">
        <v>2020</v>
      </c>
      <c r="B12" s="319"/>
      <c r="C12" s="612" t="s">
        <v>258</v>
      </c>
      <c r="D12" s="594">
        <f>'T2 MET'!C19</f>
        <v>0</v>
      </c>
      <c r="E12" s="296"/>
      <c r="F12" s="284"/>
      <c r="G12" s="298">
        <f>D12</f>
        <v>0</v>
      </c>
      <c r="H12" s="284"/>
      <c r="I12" s="304"/>
      <c r="J12" s="286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</row>
    <row r="13" spans="1:24" s="661" customFormat="1" ht="12" hidden="1" customHeight="1">
      <c r="A13" s="605">
        <v>2021</v>
      </c>
      <c r="B13" s="319"/>
      <c r="C13" s="295" t="s">
        <v>259</v>
      </c>
      <c r="D13" s="294">
        <f>'T2 MET'!D19</f>
        <v>0</v>
      </c>
      <c r="E13" s="297"/>
      <c r="F13" s="288"/>
      <c r="G13" s="288"/>
      <c r="H13" s="287">
        <f>D13</f>
        <v>0</v>
      </c>
      <c r="I13" s="289"/>
      <c r="J13" s="290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</row>
    <row r="14" spans="1:24" s="661" customFormat="1" ht="12" hidden="1" customHeight="1">
      <c r="A14" s="605">
        <v>2022</v>
      </c>
      <c r="B14" s="319"/>
      <c r="C14" s="295" t="s">
        <v>260</v>
      </c>
      <c r="D14" s="294">
        <f>'T2 MET'!E19</f>
        <v>0</v>
      </c>
      <c r="E14" s="297"/>
      <c r="F14" s="288"/>
      <c r="G14" s="288"/>
      <c r="H14" s="288"/>
      <c r="I14" s="299">
        <f>D14</f>
        <v>0</v>
      </c>
      <c r="J14" s="290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</row>
    <row r="15" spans="1:24" s="661" customFormat="1" ht="12" hidden="1" customHeight="1">
      <c r="A15" s="605">
        <v>2023</v>
      </c>
      <c r="B15" s="319"/>
      <c r="C15" s="295" t="s">
        <v>261</v>
      </c>
      <c r="D15" s="294">
        <f>'T2 MET'!F19</f>
        <v>0</v>
      </c>
      <c r="E15" s="297"/>
      <c r="F15" s="288"/>
      <c r="G15" s="288"/>
      <c r="H15" s="288"/>
      <c r="I15" s="305"/>
      <c r="J15" s="294">
        <f>D15</f>
        <v>0</v>
      </c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</row>
    <row r="16" spans="1:24" s="661" customFormat="1" ht="12" hidden="1" customHeight="1">
      <c r="A16" s="605">
        <v>2024</v>
      </c>
      <c r="B16" s="319"/>
      <c r="C16" s="614" t="s">
        <v>262</v>
      </c>
      <c r="D16" s="599">
        <f>'T2 MET'!G19</f>
        <v>0</v>
      </c>
      <c r="E16" s="300"/>
      <c r="F16" s="301"/>
      <c r="G16" s="301"/>
      <c r="H16" s="301"/>
      <c r="I16" s="311"/>
      <c r="J16" s="599">
        <f>D16</f>
        <v>0</v>
      </c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</row>
    <row r="17" spans="1:10" ht="12" hidden="1" customHeight="1">
      <c r="A17" s="605" t="s">
        <v>263</v>
      </c>
      <c r="C17" s="615" t="s">
        <v>264</v>
      </c>
      <c r="D17" s="600">
        <f t="shared" ref="D17:J17" si="1">SUM(D11:D16)</f>
        <v>-93.434519669341356</v>
      </c>
      <c r="E17" s="633">
        <f t="shared" si="1"/>
        <v>-93.434519669341356</v>
      </c>
      <c r="F17" s="602">
        <f t="shared" si="1"/>
        <v>0</v>
      </c>
      <c r="G17" s="602">
        <f t="shared" si="1"/>
        <v>0</v>
      </c>
      <c r="H17" s="602">
        <f t="shared" si="1"/>
        <v>0</v>
      </c>
      <c r="I17" s="634">
        <f t="shared" si="1"/>
        <v>0</v>
      </c>
      <c r="J17" s="600">
        <f t="shared" si="1"/>
        <v>0</v>
      </c>
    </row>
    <row r="18" spans="1:10" ht="4.1500000000000004" hidden="1" customHeight="1">
      <c r="A18" s="616"/>
      <c r="C18" s="617"/>
      <c r="D18" s="635"/>
      <c r="E18" s="636"/>
      <c r="F18" s="636"/>
      <c r="G18" s="636"/>
      <c r="H18" s="636"/>
      <c r="I18" s="636"/>
      <c r="J18" s="636"/>
    </row>
    <row r="19" spans="1:10" ht="12.65" customHeight="1">
      <c r="A19" s="605">
        <v>2017</v>
      </c>
      <c r="C19" s="612" t="s">
        <v>265</v>
      </c>
      <c r="D19" s="666"/>
      <c r="E19" s="470"/>
      <c r="F19" s="463"/>
      <c r="G19" s="463"/>
      <c r="H19" s="463"/>
      <c r="I19" s="667"/>
      <c r="J19" s="286"/>
    </row>
    <row r="20" spans="1:10" ht="12" customHeight="1">
      <c r="A20" s="605">
        <v>2018</v>
      </c>
      <c r="C20" s="614" t="s">
        <v>266</v>
      </c>
      <c r="D20" s="719"/>
      <c r="E20" s="468"/>
      <c r="F20" s="469"/>
      <c r="G20" s="469"/>
      <c r="H20" s="469"/>
      <c r="I20" s="720"/>
      <c r="J20" s="303"/>
    </row>
    <row r="21" spans="1:10" ht="12" hidden="1" customHeight="1">
      <c r="A21" s="605">
        <v>2019</v>
      </c>
      <c r="C21" s="295" t="s">
        <v>267</v>
      </c>
      <c r="D21" s="668"/>
      <c r="E21" s="465"/>
      <c r="F21" s="467"/>
      <c r="G21" s="467"/>
      <c r="H21" s="467"/>
      <c r="I21" s="471"/>
      <c r="J21" s="290"/>
    </row>
    <row r="22" spans="1:10" ht="12" hidden="1" customHeight="1">
      <c r="A22" s="605" t="s">
        <v>256</v>
      </c>
      <c r="C22" s="613" t="s">
        <v>268</v>
      </c>
      <c r="D22" s="293"/>
      <c r="E22" s="302"/>
      <c r="F22" s="291"/>
      <c r="G22" s="291"/>
      <c r="H22" s="291"/>
      <c r="I22" s="292"/>
      <c r="J22" s="293"/>
    </row>
    <row r="23" spans="1:10" ht="12" hidden="1" customHeight="1">
      <c r="A23" s="605">
        <v>2020</v>
      </c>
      <c r="C23" s="612" t="s">
        <v>269</v>
      </c>
      <c r="D23" s="290"/>
      <c r="E23" s="296"/>
      <c r="F23" s="284"/>
      <c r="G23" s="284"/>
      <c r="H23" s="284"/>
      <c r="I23" s="304"/>
      <c r="J23" s="286"/>
    </row>
    <row r="24" spans="1:10" ht="12" hidden="1" customHeight="1">
      <c r="A24" s="605">
        <v>2021</v>
      </c>
      <c r="C24" s="295" t="s">
        <v>270</v>
      </c>
      <c r="D24" s="290"/>
      <c r="E24" s="297"/>
      <c r="F24" s="288"/>
      <c r="G24" s="288"/>
      <c r="H24" s="288"/>
      <c r="I24" s="289"/>
      <c r="J24" s="290"/>
    </row>
    <row r="25" spans="1:10" ht="12" hidden="1" customHeight="1">
      <c r="A25" s="605">
        <v>2022</v>
      </c>
      <c r="C25" s="295" t="s">
        <v>271</v>
      </c>
      <c r="D25" s="290"/>
      <c r="E25" s="297"/>
      <c r="F25" s="288"/>
      <c r="G25" s="288"/>
      <c r="H25" s="288"/>
      <c r="I25" s="289"/>
      <c r="J25" s="290"/>
    </row>
    <row r="26" spans="1:10" ht="12" hidden="1" customHeight="1">
      <c r="A26" s="605">
        <v>2023</v>
      </c>
      <c r="C26" s="295" t="s">
        <v>272</v>
      </c>
      <c r="D26" s="290"/>
      <c r="E26" s="297"/>
      <c r="F26" s="288"/>
      <c r="G26" s="288"/>
      <c r="H26" s="288"/>
      <c r="I26" s="305"/>
      <c r="J26" s="290"/>
    </row>
    <row r="27" spans="1:10" ht="12" hidden="1" customHeight="1">
      <c r="A27" s="605">
        <v>2024</v>
      </c>
      <c r="C27" s="614" t="s">
        <v>273</v>
      </c>
      <c r="D27" s="303"/>
      <c r="E27" s="300"/>
      <c r="F27" s="301"/>
      <c r="G27" s="301"/>
      <c r="H27" s="301"/>
      <c r="I27" s="311"/>
      <c r="J27" s="303"/>
    </row>
    <row r="28" spans="1:10" ht="12" hidden="1" customHeight="1">
      <c r="A28" s="605" t="s">
        <v>263</v>
      </c>
      <c r="C28" s="615" t="s">
        <v>274</v>
      </c>
      <c r="D28" s="312"/>
      <c r="E28" s="306"/>
      <c r="F28" s="307"/>
      <c r="G28" s="307"/>
      <c r="H28" s="307"/>
      <c r="I28" s="313"/>
      <c r="J28" s="312"/>
    </row>
    <row r="29" spans="1:10" ht="4.1500000000000004" hidden="1" customHeight="1">
      <c r="A29" s="616"/>
      <c r="C29" s="617"/>
      <c r="D29" s="617"/>
      <c r="E29" s="644"/>
      <c r="F29" s="644"/>
      <c r="G29" s="644"/>
      <c r="H29" s="644"/>
      <c r="I29" s="644"/>
      <c r="J29" s="644"/>
    </row>
    <row r="30" spans="1:10" ht="12" hidden="1" customHeight="1">
      <c r="A30" s="605">
        <v>2020</v>
      </c>
      <c r="C30" s="612" t="s">
        <v>275</v>
      </c>
      <c r="D30" s="593">
        <f>'T2 MET'!C22</f>
        <v>0</v>
      </c>
      <c r="E30" s="470"/>
      <c r="F30" s="463"/>
      <c r="G30" s="639">
        <f>D30</f>
        <v>0</v>
      </c>
      <c r="H30" s="463"/>
      <c r="I30" s="464"/>
      <c r="J30" s="594">
        <f t="shared" ref="J30:J31" si="2">D30-SUM(E30:I30)</f>
        <v>0</v>
      </c>
    </row>
    <row r="31" spans="1:10" ht="12" hidden="1" customHeight="1">
      <c r="A31" s="605">
        <v>2021</v>
      </c>
      <c r="C31" s="295" t="s">
        <v>276</v>
      </c>
      <c r="D31" s="595">
        <f>'T2 MET'!D22</f>
        <v>0</v>
      </c>
      <c r="E31" s="465"/>
      <c r="F31" s="467"/>
      <c r="G31" s="467"/>
      <c r="H31" s="462">
        <f>D31</f>
        <v>0</v>
      </c>
      <c r="I31" s="471"/>
      <c r="J31" s="294">
        <f t="shared" si="2"/>
        <v>0</v>
      </c>
    </row>
    <row r="32" spans="1:10" ht="12" hidden="1" customHeight="1">
      <c r="A32" s="605">
        <v>2022</v>
      </c>
      <c r="C32" s="295" t="s">
        <v>277</v>
      </c>
      <c r="D32" s="595">
        <f>'T2 MET'!E22</f>
        <v>0</v>
      </c>
      <c r="E32" s="465"/>
      <c r="F32" s="467"/>
      <c r="G32" s="467"/>
      <c r="H32" s="467"/>
      <c r="I32" s="643">
        <f>D32</f>
        <v>0</v>
      </c>
      <c r="J32" s="294">
        <f>D32-SUM(E32:I32)</f>
        <v>0</v>
      </c>
    </row>
    <row r="33" spans="1:12" ht="12" hidden="1" customHeight="1">
      <c r="A33" s="605">
        <v>2023</v>
      </c>
      <c r="C33" s="295" t="s">
        <v>278</v>
      </c>
      <c r="D33" s="595">
        <f>'T2 MET'!F22</f>
        <v>0</v>
      </c>
      <c r="E33" s="465"/>
      <c r="F33" s="467"/>
      <c r="G33" s="467"/>
      <c r="H33" s="467"/>
      <c r="I33" s="466"/>
      <c r="J33" s="294">
        <f>D33</f>
        <v>0</v>
      </c>
    </row>
    <row r="34" spans="1:12" ht="12" hidden="1" customHeight="1">
      <c r="A34" s="605">
        <v>2024</v>
      </c>
      <c r="C34" s="614" t="s">
        <v>279</v>
      </c>
      <c r="D34" s="597">
        <f>'T2 MET'!G22</f>
        <v>0</v>
      </c>
      <c r="E34" s="468"/>
      <c r="F34" s="469"/>
      <c r="G34" s="469"/>
      <c r="H34" s="469"/>
      <c r="I34" s="662"/>
      <c r="J34" s="599">
        <f>D34</f>
        <v>0</v>
      </c>
    </row>
    <row r="35" spans="1:12" ht="12" hidden="1" customHeight="1">
      <c r="A35" s="605" t="s">
        <v>263</v>
      </c>
      <c r="C35" s="615" t="s">
        <v>280</v>
      </c>
      <c r="D35" s="600">
        <f>SUM(D30:D34)</f>
        <v>0</v>
      </c>
      <c r="E35" s="306"/>
      <c r="F35" s="307"/>
      <c r="G35" s="602">
        <f t="shared" ref="G35:J35" si="3">SUM(G30:G34)</f>
        <v>0</v>
      </c>
      <c r="H35" s="602">
        <f t="shared" si="3"/>
        <v>0</v>
      </c>
      <c r="I35" s="634">
        <f t="shared" si="3"/>
        <v>0</v>
      </c>
      <c r="J35" s="600">
        <f t="shared" si="3"/>
        <v>0</v>
      </c>
    </row>
    <row r="36" spans="1:12" ht="4.1500000000000004" hidden="1" customHeight="1">
      <c r="A36" s="616"/>
      <c r="C36" s="617"/>
      <c r="D36" s="617"/>
      <c r="E36" s="644"/>
      <c r="F36" s="644"/>
      <c r="G36" s="644"/>
      <c r="H36" s="644"/>
      <c r="I36" s="644"/>
      <c r="J36" s="644"/>
    </row>
    <row r="37" spans="1:12" ht="12" hidden="1" customHeight="1">
      <c r="A37" s="605">
        <v>2020</v>
      </c>
      <c r="C37" s="612" t="s">
        <v>281</v>
      </c>
      <c r="D37" s="308"/>
      <c r="E37" s="296"/>
      <c r="F37" s="284"/>
      <c r="G37" s="284"/>
      <c r="H37" s="284"/>
      <c r="I37" s="304"/>
      <c r="J37" s="286"/>
    </row>
    <row r="38" spans="1:12" ht="12" hidden="1" customHeight="1">
      <c r="A38" s="605">
        <v>2021</v>
      </c>
      <c r="C38" s="295" t="s">
        <v>282</v>
      </c>
      <c r="D38" s="309"/>
      <c r="E38" s="297"/>
      <c r="F38" s="288"/>
      <c r="G38" s="288"/>
      <c r="H38" s="288"/>
      <c r="I38" s="289"/>
      <c r="J38" s="290"/>
    </row>
    <row r="39" spans="1:12" ht="12" hidden="1" customHeight="1">
      <c r="A39" s="605">
        <v>2022</v>
      </c>
      <c r="C39" s="295" t="s">
        <v>283</v>
      </c>
      <c r="D39" s="309"/>
      <c r="E39" s="297"/>
      <c r="F39" s="288"/>
      <c r="G39" s="288"/>
      <c r="H39" s="288"/>
      <c r="I39" s="305"/>
      <c r="J39" s="290"/>
    </row>
    <row r="40" spans="1:12" ht="12" hidden="1" customHeight="1">
      <c r="A40" s="605">
        <v>2023</v>
      </c>
      <c r="C40" s="295" t="s">
        <v>284</v>
      </c>
      <c r="D40" s="309"/>
      <c r="E40" s="297"/>
      <c r="F40" s="288"/>
      <c r="G40" s="288"/>
      <c r="H40" s="288"/>
      <c r="I40" s="305"/>
      <c r="J40" s="290"/>
      <c r="L40" s="645"/>
    </row>
    <row r="41" spans="1:12" ht="12" hidden="1" customHeight="1">
      <c r="A41" s="605">
        <v>2024</v>
      </c>
      <c r="C41" s="614" t="s">
        <v>285</v>
      </c>
      <c r="D41" s="310"/>
      <c r="E41" s="300"/>
      <c r="F41" s="301"/>
      <c r="G41" s="301"/>
      <c r="H41" s="301"/>
      <c r="I41" s="311"/>
      <c r="J41" s="303"/>
    </row>
    <row r="42" spans="1:12" ht="12" hidden="1" customHeight="1">
      <c r="A42" s="605" t="s">
        <v>263</v>
      </c>
      <c r="C42" s="615" t="s">
        <v>286</v>
      </c>
      <c r="D42" s="312"/>
      <c r="E42" s="306"/>
      <c r="F42" s="307"/>
      <c r="G42" s="307"/>
      <c r="H42" s="307"/>
      <c r="I42" s="313"/>
      <c r="J42" s="312"/>
    </row>
    <row r="43" spans="1:12" ht="4.9000000000000004" hidden="1" customHeight="1">
      <c r="A43" s="616"/>
      <c r="C43" s="617"/>
      <c r="D43" s="617"/>
      <c r="E43" s="644"/>
      <c r="F43" s="644"/>
      <c r="G43" s="644"/>
      <c r="H43" s="644"/>
      <c r="I43" s="644"/>
      <c r="J43" s="644"/>
    </row>
    <row r="44" spans="1:12" ht="12" hidden="1" customHeight="1">
      <c r="A44" s="605">
        <v>2020</v>
      </c>
      <c r="C44" s="612" t="s">
        <v>287</v>
      </c>
      <c r="D44" s="308"/>
      <c r="E44" s="296"/>
      <c r="F44" s="284"/>
      <c r="G44" s="284"/>
      <c r="H44" s="284"/>
      <c r="I44" s="304"/>
      <c r="J44" s="286"/>
    </row>
    <row r="45" spans="1:12" ht="12" hidden="1" customHeight="1">
      <c r="A45" s="605">
        <v>2021</v>
      </c>
      <c r="C45" s="295" t="s">
        <v>288</v>
      </c>
      <c r="D45" s="309"/>
      <c r="E45" s="297"/>
      <c r="F45" s="288"/>
      <c r="G45" s="288"/>
      <c r="H45" s="288"/>
      <c r="I45" s="289"/>
      <c r="J45" s="290"/>
      <c r="L45" s="646"/>
    </row>
    <row r="46" spans="1:12" ht="12" hidden="1" customHeight="1">
      <c r="A46" s="605">
        <v>2022</v>
      </c>
      <c r="C46" s="295" t="s">
        <v>289</v>
      </c>
      <c r="D46" s="309"/>
      <c r="E46" s="297"/>
      <c r="F46" s="288"/>
      <c r="G46" s="288"/>
      <c r="H46" s="288"/>
      <c r="I46" s="305"/>
      <c r="J46" s="290"/>
    </row>
    <row r="47" spans="1:12" ht="12" hidden="1" customHeight="1">
      <c r="A47" s="605">
        <v>2023</v>
      </c>
      <c r="C47" s="295" t="s">
        <v>290</v>
      </c>
      <c r="D47" s="309"/>
      <c r="E47" s="297"/>
      <c r="F47" s="288"/>
      <c r="G47" s="288"/>
      <c r="H47" s="288"/>
      <c r="I47" s="305"/>
      <c r="J47" s="290"/>
    </row>
    <row r="48" spans="1:12" ht="12" hidden="1" customHeight="1">
      <c r="A48" s="605">
        <v>2024</v>
      </c>
      <c r="C48" s="614" t="s">
        <v>291</v>
      </c>
      <c r="D48" s="310"/>
      <c r="E48" s="300"/>
      <c r="F48" s="301"/>
      <c r="G48" s="301"/>
      <c r="H48" s="301"/>
      <c r="I48" s="311"/>
      <c r="J48" s="303"/>
    </row>
    <row r="49" spans="1:10" ht="12" hidden="1" customHeight="1">
      <c r="A49" s="605" t="s">
        <v>263</v>
      </c>
      <c r="C49" s="615" t="s">
        <v>292</v>
      </c>
      <c r="D49" s="312"/>
      <c r="E49" s="306"/>
      <c r="F49" s="307"/>
      <c r="G49" s="307"/>
      <c r="H49" s="307"/>
      <c r="I49" s="313"/>
      <c r="J49" s="312"/>
    </row>
    <row r="50" spans="1:10" ht="4.9000000000000004" hidden="1" customHeight="1">
      <c r="A50" s="616"/>
      <c r="C50" s="617"/>
      <c r="D50" s="617"/>
      <c r="E50" s="644"/>
      <c r="F50" s="644"/>
      <c r="G50" s="644"/>
      <c r="H50" s="644"/>
      <c r="I50" s="644"/>
      <c r="J50" s="644"/>
    </row>
    <row r="51" spans="1:10" ht="12" hidden="1" customHeight="1">
      <c r="A51" s="605">
        <v>2020</v>
      </c>
      <c r="C51" s="612" t="s">
        <v>293</v>
      </c>
      <c r="D51" s="593">
        <f>'T2 MET'!C25</f>
        <v>0</v>
      </c>
      <c r="E51" s="470"/>
      <c r="F51" s="463"/>
      <c r="G51" s="639">
        <f>D51</f>
        <v>0</v>
      </c>
      <c r="H51" s="463"/>
      <c r="I51" s="464"/>
      <c r="J51" s="594">
        <f>D51-SUM(E51:I51)</f>
        <v>0</v>
      </c>
    </row>
    <row r="52" spans="1:10" ht="12" hidden="1" customHeight="1">
      <c r="A52" s="605">
        <v>2021</v>
      </c>
      <c r="C52" s="295" t="s">
        <v>294</v>
      </c>
      <c r="D52" s="595">
        <f>'T2 MET'!D25</f>
        <v>0</v>
      </c>
      <c r="E52" s="465"/>
      <c r="F52" s="467"/>
      <c r="G52" s="467"/>
      <c r="H52" s="462">
        <f>D52</f>
        <v>0</v>
      </c>
      <c r="I52" s="471"/>
      <c r="J52" s="294">
        <f>D52-SUM(E52:I52)</f>
        <v>0</v>
      </c>
    </row>
    <row r="53" spans="1:10" ht="12" hidden="1" customHeight="1">
      <c r="A53" s="605">
        <v>2022</v>
      </c>
      <c r="C53" s="295" t="s">
        <v>295</v>
      </c>
      <c r="D53" s="595">
        <f>'T2 MET'!E25</f>
        <v>0</v>
      </c>
      <c r="E53" s="465"/>
      <c r="F53" s="467"/>
      <c r="G53" s="467"/>
      <c r="H53" s="467"/>
      <c r="I53" s="643">
        <f>D53</f>
        <v>0</v>
      </c>
      <c r="J53" s="294">
        <f>D53-SUM(E53:I53)</f>
        <v>0</v>
      </c>
    </row>
    <row r="54" spans="1:10" ht="12" hidden="1" customHeight="1">
      <c r="A54" s="605">
        <v>2023</v>
      </c>
      <c r="C54" s="295" t="s">
        <v>296</v>
      </c>
      <c r="D54" s="595">
        <f>'T2 MET'!F25</f>
        <v>0</v>
      </c>
      <c r="E54" s="465"/>
      <c r="F54" s="467"/>
      <c r="G54" s="467"/>
      <c r="H54" s="467"/>
      <c r="I54" s="466"/>
      <c r="J54" s="294">
        <f>D54</f>
        <v>0</v>
      </c>
    </row>
    <row r="55" spans="1:10" ht="12" hidden="1" customHeight="1">
      <c r="A55" s="605">
        <v>2024</v>
      </c>
      <c r="C55" s="614" t="s">
        <v>297</v>
      </c>
      <c r="D55" s="597">
        <f>'T2 MET'!G25</f>
        <v>0</v>
      </c>
      <c r="E55" s="468"/>
      <c r="F55" s="469"/>
      <c r="G55" s="469"/>
      <c r="H55" s="469"/>
      <c r="I55" s="662"/>
      <c r="J55" s="599">
        <f>D55</f>
        <v>0</v>
      </c>
    </row>
    <row r="56" spans="1:10" ht="12" hidden="1" customHeight="1">
      <c r="A56" s="605" t="s">
        <v>263</v>
      </c>
      <c r="C56" s="615" t="s">
        <v>298</v>
      </c>
      <c r="D56" s="600">
        <f>SUM(D51:D55)</f>
        <v>0</v>
      </c>
      <c r="E56" s="306"/>
      <c r="F56" s="307"/>
      <c r="G56" s="602">
        <f t="shared" ref="G56:J56" si="4">SUM(G51:G55)</f>
        <v>0</v>
      </c>
      <c r="H56" s="602">
        <f t="shared" si="4"/>
        <v>0</v>
      </c>
      <c r="I56" s="634">
        <f t="shared" si="4"/>
        <v>0</v>
      </c>
      <c r="J56" s="600">
        <f t="shared" si="4"/>
        <v>0</v>
      </c>
    </row>
    <row r="57" spans="1:10" ht="3.65" hidden="1" customHeight="1">
      <c r="A57" s="616"/>
      <c r="C57" s="617"/>
      <c r="D57" s="617"/>
      <c r="E57" s="644"/>
      <c r="F57" s="644"/>
      <c r="G57" s="644"/>
      <c r="H57" s="644"/>
      <c r="I57" s="644"/>
      <c r="J57" s="644"/>
    </row>
    <row r="58" spans="1:10" ht="12" hidden="1" customHeight="1">
      <c r="A58" s="605">
        <v>2020</v>
      </c>
      <c r="C58" s="612" t="s">
        <v>299</v>
      </c>
      <c r="D58" s="593">
        <f>'T2 MET'!C26</f>
        <v>0</v>
      </c>
      <c r="E58" s="470"/>
      <c r="F58" s="463"/>
      <c r="G58" s="639">
        <f>D58</f>
        <v>0</v>
      </c>
      <c r="H58" s="463"/>
      <c r="I58" s="464"/>
      <c r="J58" s="594">
        <f>D58-SUM(E58:I58)</f>
        <v>0</v>
      </c>
    </row>
    <row r="59" spans="1:10" ht="12" hidden="1" customHeight="1">
      <c r="A59" s="605">
        <v>2021</v>
      </c>
      <c r="C59" s="295" t="s">
        <v>300</v>
      </c>
      <c r="D59" s="595">
        <f>'T2 MET'!D26</f>
        <v>0</v>
      </c>
      <c r="E59" s="465"/>
      <c r="F59" s="467"/>
      <c r="G59" s="467"/>
      <c r="H59" s="462">
        <f>D59</f>
        <v>0</v>
      </c>
      <c r="I59" s="471"/>
      <c r="J59" s="294">
        <f>D59-SUM(E59:I59)</f>
        <v>0</v>
      </c>
    </row>
    <row r="60" spans="1:10" ht="12" hidden="1" customHeight="1">
      <c r="A60" s="605">
        <v>2022</v>
      </c>
      <c r="C60" s="295" t="s">
        <v>301</v>
      </c>
      <c r="D60" s="595">
        <f>'T2 MET'!E26</f>
        <v>0</v>
      </c>
      <c r="E60" s="465"/>
      <c r="F60" s="467"/>
      <c r="G60" s="467"/>
      <c r="H60" s="467"/>
      <c r="I60" s="643">
        <f>D60</f>
        <v>0</v>
      </c>
      <c r="J60" s="294">
        <f>D60-SUM(E60:I60)</f>
        <v>0</v>
      </c>
    </row>
    <row r="61" spans="1:10" ht="12" hidden="1" customHeight="1">
      <c r="A61" s="605">
        <v>2023</v>
      </c>
      <c r="C61" s="295" t="s">
        <v>302</v>
      </c>
      <c r="D61" s="595">
        <f>'T2 MET'!F26</f>
        <v>0</v>
      </c>
      <c r="E61" s="465"/>
      <c r="F61" s="467"/>
      <c r="G61" s="467"/>
      <c r="H61" s="467"/>
      <c r="I61" s="466"/>
      <c r="J61" s="294">
        <f>D61</f>
        <v>0</v>
      </c>
    </row>
    <row r="62" spans="1:10" ht="12" hidden="1" customHeight="1">
      <c r="A62" s="605">
        <v>2024</v>
      </c>
      <c r="C62" s="614" t="s">
        <v>303</v>
      </c>
      <c r="D62" s="597">
        <f>'T2 MET'!G26</f>
        <v>0</v>
      </c>
      <c r="E62" s="468"/>
      <c r="F62" s="469"/>
      <c r="G62" s="469"/>
      <c r="H62" s="469"/>
      <c r="I62" s="662"/>
      <c r="J62" s="599">
        <f>D62</f>
        <v>0</v>
      </c>
    </row>
    <row r="63" spans="1:10" ht="12" hidden="1" customHeight="1">
      <c r="A63" s="605" t="s">
        <v>263</v>
      </c>
      <c r="C63" s="615" t="s">
        <v>304</v>
      </c>
      <c r="D63" s="600">
        <f>SUM(D58:D62)</f>
        <v>0</v>
      </c>
      <c r="E63" s="306"/>
      <c r="F63" s="307"/>
      <c r="G63" s="602">
        <f>SUM(G58:G62)</f>
        <v>0</v>
      </c>
      <c r="H63" s="602">
        <f>SUM(H58:H62)</f>
        <v>0</v>
      </c>
      <c r="I63" s="634">
        <f>SUM(I58:I62)</f>
        <v>0</v>
      </c>
      <c r="J63" s="600">
        <f>SUM(J58:J62)</f>
        <v>0</v>
      </c>
    </row>
    <row r="64" spans="1:10" ht="3.65" hidden="1" customHeight="1">
      <c r="A64" s="616"/>
      <c r="C64" s="617"/>
      <c r="D64" s="617"/>
      <c r="E64" s="644"/>
      <c r="F64" s="644"/>
      <c r="G64" s="644"/>
      <c r="H64" s="644"/>
      <c r="I64" s="644"/>
      <c r="J64" s="644"/>
    </row>
    <row r="65" spans="1:10" ht="12" hidden="1" customHeight="1">
      <c r="A65" s="605">
        <v>2020</v>
      </c>
      <c r="C65" s="612" t="s">
        <v>305</v>
      </c>
      <c r="D65" s="593">
        <f>'T2 MET'!C27</f>
        <v>0</v>
      </c>
      <c r="E65" s="470"/>
      <c r="F65" s="463"/>
      <c r="G65" s="639">
        <f>+D65</f>
        <v>0</v>
      </c>
      <c r="H65" s="463"/>
      <c r="I65" s="464"/>
      <c r="J65" s="594">
        <f>D65-SUM(E65:I65)</f>
        <v>0</v>
      </c>
    </row>
    <row r="66" spans="1:10" ht="12" hidden="1" customHeight="1">
      <c r="A66" s="605">
        <v>2021</v>
      </c>
      <c r="C66" s="295" t="s">
        <v>306</v>
      </c>
      <c r="D66" s="595">
        <f>'T2 MET'!D27</f>
        <v>0</v>
      </c>
      <c r="E66" s="465"/>
      <c r="F66" s="467"/>
      <c r="G66" s="467"/>
      <c r="H66" s="462">
        <f>+D66</f>
        <v>0</v>
      </c>
      <c r="I66" s="471"/>
      <c r="J66" s="294">
        <f>D66-SUM(E66:I66)</f>
        <v>0</v>
      </c>
    </row>
    <row r="67" spans="1:10" ht="12" hidden="1" customHeight="1">
      <c r="A67" s="605">
        <v>2022</v>
      </c>
      <c r="C67" s="295" t="s">
        <v>307</v>
      </c>
      <c r="D67" s="595">
        <f>'T2 MET'!E27</f>
        <v>0</v>
      </c>
      <c r="E67" s="465"/>
      <c r="F67" s="467"/>
      <c r="G67" s="467"/>
      <c r="H67" s="467"/>
      <c r="I67" s="643">
        <f>+D67</f>
        <v>0</v>
      </c>
      <c r="J67" s="294">
        <f>D67-SUM(E67:I67)</f>
        <v>0</v>
      </c>
    </row>
    <row r="68" spans="1:10" ht="12" hidden="1" customHeight="1">
      <c r="A68" s="605">
        <v>2023</v>
      </c>
      <c r="C68" s="295" t="s">
        <v>308</v>
      </c>
      <c r="D68" s="595">
        <f>'T2 MET'!F27</f>
        <v>0</v>
      </c>
      <c r="E68" s="465"/>
      <c r="F68" s="467"/>
      <c r="G68" s="467"/>
      <c r="H68" s="467"/>
      <c r="I68" s="466"/>
      <c r="J68" s="294">
        <f>D68</f>
        <v>0</v>
      </c>
    </row>
    <row r="69" spans="1:10" ht="12" hidden="1" customHeight="1">
      <c r="A69" s="605">
        <v>2024</v>
      </c>
      <c r="C69" s="614" t="s">
        <v>309</v>
      </c>
      <c r="D69" s="597">
        <f>'T2 MET'!G27</f>
        <v>0</v>
      </c>
      <c r="E69" s="468"/>
      <c r="F69" s="469"/>
      <c r="G69" s="469"/>
      <c r="H69" s="469"/>
      <c r="I69" s="662"/>
      <c r="J69" s="599">
        <f>D69</f>
        <v>0</v>
      </c>
    </row>
    <row r="70" spans="1:10" ht="12" hidden="1" customHeight="1">
      <c r="A70" s="605" t="s">
        <v>263</v>
      </c>
      <c r="C70" s="615" t="s">
        <v>310</v>
      </c>
      <c r="D70" s="600">
        <f>SUM(D65:D69)</f>
        <v>0</v>
      </c>
      <c r="E70" s="306"/>
      <c r="F70" s="307"/>
      <c r="G70" s="602">
        <f t="shared" ref="G70:I70" si="5">SUM(G65:G69)</f>
        <v>0</v>
      </c>
      <c r="H70" s="602">
        <f t="shared" si="5"/>
        <v>0</v>
      </c>
      <c r="I70" s="634">
        <f t="shared" si="5"/>
        <v>0</v>
      </c>
      <c r="J70" s="600">
        <f>SUM(J65:J69)</f>
        <v>0</v>
      </c>
    </row>
    <row r="71" spans="1:10" ht="3.65" hidden="1" customHeight="1">
      <c r="A71" s="616"/>
      <c r="C71" s="617"/>
      <c r="D71" s="617"/>
      <c r="E71" s="644"/>
      <c r="F71" s="644"/>
      <c r="G71" s="644"/>
      <c r="H71" s="644"/>
      <c r="I71" s="644"/>
      <c r="J71" s="644"/>
    </row>
    <row r="72" spans="1:10" ht="12" customHeight="1">
      <c r="A72" s="605">
        <v>2017</v>
      </c>
      <c r="C72" s="612" t="s">
        <v>311</v>
      </c>
      <c r="D72" s="628">
        <v>0</v>
      </c>
      <c r="E72" s="638">
        <v>0</v>
      </c>
      <c r="F72" s="639">
        <v>0</v>
      </c>
      <c r="G72" s="639">
        <f>+D72</f>
        <v>0</v>
      </c>
      <c r="H72" s="639">
        <v>0</v>
      </c>
      <c r="I72" s="640">
        <v>0</v>
      </c>
      <c r="J72" s="594">
        <f>D72-SUM(E72:I72)</f>
        <v>0</v>
      </c>
    </row>
    <row r="73" spans="1:10" ht="12" customHeight="1">
      <c r="A73" s="605">
        <v>2018</v>
      </c>
      <c r="C73" s="614" t="s">
        <v>312</v>
      </c>
      <c r="D73" s="717">
        <v>0</v>
      </c>
      <c r="E73" s="716">
        <f>+D73</f>
        <v>0</v>
      </c>
      <c r="F73" s="656">
        <v>0</v>
      </c>
      <c r="G73" s="656">
        <v>0</v>
      </c>
      <c r="H73" s="656">
        <v>0</v>
      </c>
      <c r="I73" s="655">
        <v>0</v>
      </c>
      <c r="J73" s="599">
        <f>D73-SUM(E73:I73)</f>
        <v>0</v>
      </c>
    </row>
    <row r="74" spans="1:10" ht="12" hidden="1" customHeight="1">
      <c r="A74" s="605">
        <v>2019</v>
      </c>
      <c r="C74" s="295" t="s">
        <v>313</v>
      </c>
      <c r="D74" s="647"/>
      <c r="E74" s="465"/>
      <c r="F74" s="462">
        <v>0</v>
      </c>
      <c r="G74" s="462">
        <v>0</v>
      </c>
      <c r="H74" s="462">
        <v>0</v>
      </c>
      <c r="I74" s="643">
        <v>0</v>
      </c>
      <c r="J74" s="294">
        <f>D74-SUM(E74:I74)</f>
        <v>0</v>
      </c>
    </row>
    <row r="75" spans="1:10" ht="12" hidden="1" customHeight="1">
      <c r="A75" s="605" t="s">
        <v>263</v>
      </c>
      <c r="C75" s="615" t="s">
        <v>314</v>
      </c>
      <c r="D75" s="600">
        <f>SUM(D72:D74)</f>
        <v>0</v>
      </c>
      <c r="E75" s="633">
        <f t="shared" ref="E75:J75" si="6">SUM(E72:E74)</f>
        <v>0</v>
      </c>
      <c r="F75" s="602">
        <f t="shared" si="6"/>
        <v>0</v>
      </c>
      <c r="G75" s="602">
        <f t="shared" si="6"/>
        <v>0</v>
      </c>
      <c r="H75" s="602">
        <f t="shared" si="6"/>
        <v>0</v>
      </c>
      <c r="I75" s="634">
        <f t="shared" si="6"/>
        <v>0</v>
      </c>
      <c r="J75" s="600">
        <f t="shared" si="6"/>
        <v>0</v>
      </c>
    </row>
    <row r="76" spans="1:10" ht="3.65" hidden="1" customHeight="1">
      <c r="A76" s="616"/>
      <c r="C76" s="617"/>
      <c r="D76" s="617"/>
      <c r="E76" s="644"/>
      <c r="F76" s="644"/>
      <c r="G76" s="644"/>
      <c r="H76" s="644"/>
      <c r="I76" s="644"/>
      <c r="J76" s="644"/>
    </row>
    <row r="77" spans="1:10" ht="12" customHeight="1">
      <c r="A77" s="605">
        <v>2017</v>
      </c>
      <c r="C77" s="612" t="s">
        <v>315</v>
      </c>
      <c r="D77" s="663"/>
      <c r="E77" s="470"/>
      <c r="F77" s="463"/>
      <c r="G77" s="463"/>
      <c r="H77" s="463"/>
      <c r="I77" s="667"/>
      <c r="J77" s="286"/>
    </row>
    <row r="78" spans="1:10" ht="12" customHeight="1">
      <c r="A78" s="605">
        <v>2018</v>
      </c>
      <c r="C78" s="614" t="s">
        <v>316</v>
      </c>
      <c r="D78" s="718"/>
      <c r="E78" s="300"/>
      <c r="F78" s="301"/>
      <c r="G78" s="301"/>
      <c r="H78" s="301"/>
      <c r="I78" s="311"/>
      <c r="J78" s="303"/>
    </row>
    <row r="79" spans="1:10" ht="12" hidden="1" customHeight="1">
      <c r="A79" s="605">
        <v>2019</v>
      </c>
      <c r="C79" s="295" t="s">
        <v>317</v>
      </c>
      <c r="D79" s="664"/>
      <c r="E79" s="297"/>
      <c r="F79" s="288"/>
      <c r="G79" s="288"/>
      <c r="H79" s="288"/>
      <c r="I79" s="289"/>
      <c r="J79" s="290"/>
    </row>
    <row r="80" spans="1:10" ht="12" hidden="1" customHeight="1">
      <c r="A80" s="605" t="s">
        <v>256</v>
      </c>
      <c r="C80" s="613" t="s">
        <v>318</v>
      </c>
      <c r="D80" s="293"/>
      <c r="E80" s="302"/>
      <c r="F80" s="291"/>
      <c r="G80" s="291"/>
      <c r="H80" s="291"/>
      <c r="I80" s="292"/>
      <c r="J80" s="293"/>
    </row>
    <row r="81" spans="1:10" ht="12" hidden="1" customHeight="1">
      <c r="A81" s="605">
        <v>2020</v>
      </c>
      <c r="C81" s="612" t="s">
        <v>319</v>
      </c>
      <c r="D81" s="316"/>
      <c r="E81" s="296"/>
      <c r="F81" s="284"/>
      <c r="G81" s="284"/>
      <c r="H81" s="284"/>
      <c r="I81" s="304"/>
      <c r="J81" s="286"/>
    </row>
    <row r="82" spans="1:10" ht="12" hidden="1" customHeight="1">
      <c r="A82" s="605">
        <v>2021</v>
      </c>
      <c r="C82" s="295" t="s">
        <v>320</v>
      </c>
      <c r="D82" s="317"/>
      <c r="E82" s="297"/>
      <c r="F82" s="288"/>
      <c r="G82" s="288"/>
      <c r="H82" s="288"/>
      <c r="I82" s="289"/>
      <c r="J82" s="290"/>
    </row>
    <row r="83" spans="1:10" ht="12" hidden="1" customHeight="1">
      <c r="A83" s="605">
        <v>2022</v>
      </c>
      <c r="C83" s="295" t="s">
        <v>321</v>
      </c>
      <c r="D83" s="317"/>
      <c r="E83" s="297"/>
      <c r="F83" s="288"/>
      <c r="G83" s="288"/>
      <c r="H83" s="288"/>
      <c r="I83" s="289"/>
      <c r="J83" s="290"/>
    </row>
    <row r="84" spans="1:10" ht="12" hidden="1" customHeight="1">
      <c r="A84" s="605">
        <v>2023</v>
      </c>
      <c r="C84" s="295" t="s">
        <v>322</v>
      </c>
      <c r="D84" s="317"/>
      <c r="E84" s="297"/>
      <c r="F84" s="288"/>
      <c r="G84" s="288"/>
      <c r="H84" s="288"/>
      <c r="I84" s="305"/>
      <c r="J84" s="290"/>
    </row>
    <row r="85" spans="1:10" ht="12" hidden="1" customHeight="1">
      <c r="A85" s="605">
        <v>2024</v>
      </c>
      <c r="C85" s="614" t="s">
        <v>323</v>
      </c>
      <c r="D85" s="318"/>
      <c r="E85" s="300"/>
      <c r="F85" s="301"/>
      <c r="G85" s="301"/>
      <c r="H85" s="301"/>
      <c r="I85" s="311"/>
      <c r="J85" s="303"/>
    </row>
    <row r="86" spans="1:10" ht="12" hidden="1" customHeight="1">
      <c r="A86" s="605" t="s">
        <v>263</v>
      </c>
      <c r="C86" s="615" t="s">
        <v>324</v>
      </c>
      <c r="D86" s="312"/>
      <c r="E86" s="306"/>
      <c r="F86" s="307"/>
      <c r="G86" s="307"/>
      <c r="H86" s="307"/>
      <c r="I86" s="313"/>
      <c r="J86" s="312"/>
    </row>
    <row r="87" spans="1:10" ht="4.1500000000000004" hidden="1" customHeight="1">
      <c r="A87" s="616"/>
      <c r="C87" s="617"/>
      <c r="D87" s="617"/>
      <c r="E87" s="617"/>
      <c r="F87" s="617"/>
      <c r="G87" s="617"/>
      <c r="H87" s="617"/>
      <c r="I87" s="651"/>
      <c r="J87" s="617"/>
    </row>
    <row r="88" spans="1:10" ht="12" customHeight="1">
      <c r="A88" s="605">
        <v>2017</v>
      </c>
      <c r="C88" s="612" t="s">
        <v>325</v>
      </c>
      <c r="D88" s="628">
        <v>0</v>
      </c>
      <c r="E88" s="638">
        <v>0</v>
      </c>
      <c r="F88" s="639">
        <v>0</v>
      </c>
      <c r="G88" s="639">
        <v>0</v>
      </c>
      <c r="H88" s="639">
        <v>0</v>
      </c>
      <c r="I88" s="640">
        <v>0</v>
      </c>
      <c r="J88" s="663"/>
    </row>
    <row r="89" spans="1:10" ht="12" customHeight="1">
      <c r="A89" s="605">
        <v>2018</v>
      </c>
      <c r="C89" s="614" t="s">
        <v>326</v>
      </c>
      <c r="D89" s="717">
        <v>0</v>
      </c>
      <c r="E89" s="716">
        <v>0</v>
      </c>
      <c r="F89" s="656">
        <v>0</v>
      </c>
      <c r="G89" s="656">
        <v>0</v>
      </c>
      <c r="H89" s="656">
        <v>0</v>
      </c>
      <c r="I89" s="655">
        <v>0</v>
      </c>
      <c r="J89" s="718"/>
    </row>
    <row r="90" spans="1:10" ht="12" hidden="1" customHeight="1">
      <c r="A90" s="605">
        <v>2019</v>
      </c>
      <c r="C90" s="295" t="s">
        <v>327</v>
      </c>
      <c r="D90" s="647"/>
      <c r="E90" s="465"/>
      <c r="F90" s="462">
        <v>0</v>
      </c>
      <c r="G90" s="462">
        <v>0</v>
      </c>
      <c r="H90" s="462">
        <v>0</v>
      </c>
      <c r="I90" s="643">
        <v>0</v>
      </c>
      <c r="J90" s="664"/>
    </row>
    <row r="91" spans="1:10" ht="12" hidden="1" customHeight="1">
      <c r="A91" s="605" t="s">
        <v>256</v>
      </c>
      <c r="C91" s="613" t="s">
        <v>328</v>
      </c>
      <c r="D91" s="629">
        <f>SUM(D88:D90)</f>
        <v>0</v>
      </c>
      <c r="E91" s="630">
        <f t="shared" ref="E91:I91" si="7">SUM(E88:E90)</f>
        <v>0</v>
      </c>
      <c r="F91" s="631">
        <f t="shared" si="7"/>
        <v>0</v>
      </c>
      <c r="G91" s="631">
        <f t="shared" si="7"/>
        <v>0</v>
      </c>
      <c r="H91" s="631">
        <f t="shared" si="7"/>
        <v>0</v>
      </c>
      <c r="I91" s="632">
        <f t="shared" si="7"/>
        <v>0</v>
      </c>
      <c r="J91" s="293"/>
    </row>
    <row r="92" spans="1:10" ht="12" hidden="1" customHeight="1">
      <c r="A92" s="605">
        <v>2020</v>
      </c>
      <c r="C92" s="612" t="s">
        <v>329</v>
      </c>
      <c r="D92" s="652">
        <f>'T2 MET'!C59</f>
        <v>0</v>
      </c>
      <c r="E92" s="296"/>
      <c r="F92" s="284"/>
      <c r="G92" s="298">
        <f>+D92</f>
        <v>0</v>
      </c>
      <c r="H92" s="284"/>
      <c r="I92" s="304"/>
      <c r="J92" s="286"/>
    </row>
    <row r="93" spans="1:10" ht="12" hidden="1" customHeight="1">
      <c r="A93" s="605">
        <v>2021</v>
      </c>
      <c r="C93" s="295" t="s">
        <v>330</v>
      </c>
      <c r="D93" s="653">
        <f>'T2 MET'!D59</f>
        <v>0</v>
      </c>
      <c r="E93" s="297"/>
      <c r="F93" s="288"/>
      <c r="G93" s="288"/>
      <c r="H93" s="287">
        <f>+D93</f>
        <v>0</v>
      </c>
      <c r="I93" s="289"/>
      <c r="J93" s="290"/>
    </row>
    <row r="94" spans="1:10" ht="12" hidden="1" customHeight="1">
      <c r="A94" s="605">
        <v>2022</v>
      </c>
      <c r="C94" s="295" t="s">
        <v>331</v>
      </c>
      <c r="D94" s="653">
        <f>'T2 MET'!E59</f>
        <v>0</v>
      </c>
      <c r="E94" s="297"/>
      <c r="F94" s="288"/>
      <c r="G94" s="288"/>
      <c r="H94" s="288"/>
      <c r="I94" s="299">
        <f>+D94</f>
        <v>0</v>
      </c>
      <c r="J94" s="290"/>
    </row>
    <row r="95" spans="1:10" ht="12" hidden="1" customHeight="1">
      <c r="A95" s="605">
        <v>2023</v>
      </c>
      <c r="C95" s="295" t="s">
        <v>332</v>
      </c>
      <c r="D95" s="653">
        <f>'T2 MET'!F59</f>
        <v>0</v>
      </c>
      <c r="E95" s="297"/>
      <c r="F95" s="288"/>
      <c r="G95" s="288"/>
      <c r="H95" s="288"/>
      <c r="I95" s="305"/>
      <c r="J95" s="294">
        <f>+D95</f>
        <v>0</v>
      </c>
    </row>
    <row r="96" spans="1:10" ht="12" hidden="1" customHeight="1">
      <c r="A96" s="605">
        <v>2024</v>
      </c>
      <c r="C96" s="614" t="s">
        <v>333</v>
      </c>
      <c r="D96" s="654">
        <f>'T2 MET'!G59</f>
        <v>0</v>
      </c>
      <c r="E96" s="300"/>
      <c r="F96" s="301"/>
      <c r="G96" s="301"/>
      <c r="H96" s="301"/>
      <c r="I96" s="311"/>
      <c r="J96" s="599">
        <f>+D96</f>
        <v>0</v>
      </c>
    </row>
    <row r="97" spans="1:10" ht="12" hidden="1" customHeight="1">
      <c r="A97" s="605" t="s">
        <v>263</v>
      </c>
      <c r="C97" s="615" t="s">
        <v>334</v>
      </c>
      <c r="D97" s="600">
        <f t="shared" ref="D97:J97" si="8">SUM(D91:D96)</f>
        <v>0</v>
      </c>
      <c r="E97" s="633">
        <f t="shared" si="8"/>
        <v>0</v>
      </c>
      <c r="F97" s="602">
        <f t="shared" si="8"/>
        <v>0</v>
      </c>
      <c r="G97" s="602">
        <f t="shared" si="8"/>
        <v>0</v>
      </c>
      <c r="H97" s="602">
        <f t="shared" si="8"/>
        <v>0</v>
      </c>
      <c r="I97" s="634">
        <f t="shared" si="8"/>
        <v>0</v>
      </c>
      <c r="J97" s="600">
        <f t="shared" si="8"/>
        <v>0</v>
      </c>
    </row>
    <row r="98" spans="1:10" ht="4.9000000000000004" hidden="1" customHeight="1">
      <c r="A98" s="616"/>
      <c r="C98" s="617"/>
      <c r="D98" s="617"/>
      <c r="E98" s="644"/>
      <c r="F98" s="644"/>
      <c r="G98" s="644"/>
      <c r="H98" s="644"/>
      <c r="I98" s="644"/>
      <c r="J98" s="644"/>
    </row>
    <row r="99" spans="1:10" ht="12" customHeight="1">
      <c r="A99" s="605">
        <v>2017</v>
      </c>
      <c r="C99" s="612" t="s">
        <v>335</v>
      </c>
      <c r="D99" s="628">
        <v>0</v>
      </c>
      <c r="E99" s="638">
        <v>0</v>
      </c>
      <c r="F99" s="639">
        <v>0</v>
      </c>
      <c r="G99" s="639">
        <v>0</v>
      </c>
      <c r="H99" s="639">
        <v>0</v>
      </c>
      <c r="I99" s="640">
        <v>0</v>
      </c>
      <c r="J99" s="594">
        <f t="shared" ref="J99:J101" si="9">D99-SUM(E99:I99)</f>
        <v>0</v>
      </c>
    </row>
    <row r="100" spans="1:10" ht="12" customHeight="1">
      <c r="A100" s="605">
        <v>2018</v>
      </c>
      <c r="C100" s="614" t="s">
        <v>336</v>
      </c>
      <c r="D100" s="717">
        <v>-321.30514941224965</v>
      </c>
      <c r="E100" s="716">
        <f>+D100</f>
        <v>-321.30514941224965</v>
      </c>
      <c r="F100" s="656">
        <v>0</v>
      </c>
      <c r="G100" s="656">
        <v>0</v>
      </c>
      <c r="H100" s="656">
        <v>0</v>
      </c>
      <c r="I100" s="655">
        <v>0</v>
      </c>
      <c r="J100" s="599">
        <f t="shared" si="9"/>
        <v>0</v>
      </c>
    </row>
    <row r="101" spans="1:10" ht="12" hidden="1" customHeight="1">
      <c r="A101" s="605">
        <v>2019</v>
      </c>
      <c r="C101" s="295" t="s">
        <v>337</v>
      </c>
      <c r="D101" s="647"/>
      <c r="E101" s="465"/>
      <c r="F101" s="462">
        <v>0</v>
      </c>
      <c r="G101" s="462">
        <v>0</v>
      </c>
      <c r="H101" s="462">
        <v>0</v>
      </c>
      <c r="I101" s="643">
        <v>0</v>
      </c>
      <c r="J101" s="294">
        <f t="shared" si="9"/>
        <v>0</v>
      </c>
    </row>
    <row r="102" spans="1:10" ht="12" hidden="1" customHeight="1">
      <c r="A102" s="605" t="s">
        <v>256</v>
      </c>
      <c r="C102" s="613" t="s">
        <v>338</v>
      </c>
      <c r="D102" s="629">
        <f t="shared" ref="D102:J102" si="10">SUM(D99:D101)</f>
        <v>-321.30514941224965</v>
      </c>
      <c r="E102" s="630">
        <f>SUM(E99:E101)</f>
        <v>-321.30514941224965</v>
      </c>
      <c r="F102" s="631">
        <f t="shared" si="10"/>
        <v>0</v>
      </c>
      <c r="G102" s="631">
        <f t="shared" si="10"/>
        <v>0</v>
      </c>
      <c r="H102" s="631">
        <f t="shared" si="10"/>
        <v>0</v>
      </c>
      <c r="I102" s="632">
        <f t="shared" si="10"/>
        <v>0</v>
      </c>
      <c r="J102" s="629">
        <f t="shared" si="10"/>
        <v>0</v>
      </c>
    </row>
    <row r="103" spans="1:10" ht="12" hidden="1" customHeight="1">
      <c r="A103" s="605">
        <v>2020</v>
      </c>
      <c r="C103" s="612" t="s">
        <v>339</v>
      </c>
      <c r="D103" s="594">
        <f>(E11+E22+E75+E80+E91+E102+E108)*-'T2 MET'!C40</f>
        <v>0</v>
      </c>
      <c r="E103" s="470"/>
      <c r="F103" s="463"/>
      <c r="G103" s="639">
        <f>D103</f>
        <v>0</v>
      </c>
      <c r="H103" s="639">
        <v>0</v>
      </c>
      <c r="I103" s="640">
        <v>0</v>
      </c>
      <c r="J103" s="594">
        <f>D103-SUM(E103:I103)</f>
        <v>0</v>
      </c>
    </row>
    <row r="104" spans="1:10" ht="12" hidden="1" customHeight="1">
      <c r="A104" s="605">
        <v>2021</v>
      </c>
      <c r="C104" s="295" t="s">
        <v>340</v>
      </c>
      <c r="D104" s="294">
        <f>(F11+F22+F75+F80+F91+F102+F108)*-'T2 MET'!D40</f>
        <v>0</v>
      </c>
      <c r="E104" s="465"/>
      <c r="F104" s="467"/>
      <c r="G104" s="467"/>
      <c r="H104" s="462">
        <f>+D104</f>
        <v>0</v>
      </c>
      <c r="I104" s="643">
        <v>0</v>
      </c>
      <c r="J104" s="294">
        <f>D104-SUM(E104:I104)</f>
        <v>0</v>
      </c>
    </row>
    <row r="105" spans="1:10" ht="12" hidden="1" customHeight="1">
      <c r="A105" s="605">
        <v>2022</v>
      </c>
      <c r="C105" s="295" t="s">
        <v>341</v>
      </c>
      <c r="D105" s="294">
        <f>(G11+G22+G75+G80+G91+G102+G108)*-'T2 MET'!E40</f>
        <v>0</v>
      </c>
      <c r="E105" s="465"/>
      <c r="F105" s="467"/>
      <c r="G105" s="467"/>
      <c r="H105" s="467"/>
      <c r="I105" s="643">
        <f>+D105</f>
        <v>0</v>
      </c>
      <c r="J105" s="294">
        <f>D105-SUM(E105:I105)</f>
        <v>0</v>
      </c>
    </row>
    <row r="106" spans="1:10" ht="12" hidden="1" customHeight="1">
      <c r="A106" s="605">
        <v>2023</v>
      </c>
      <c r="C106" s="295" t="s">
        <v>342</v>
      </c>
      <c r="D106" s="294">
        <f>(H11+H22+H75+H80+H91+H102+H108)*-'T2 MET'!F40</f>
        <v>0</v>
      </c>
      <c r="E106" s="465"/>
      <c r="F106" s="467"/>
      <c r="G106" s="467"/>
      <c r="H106" s="467"/>
      <c r="I106" s="471"/>
      <c r="J106" s="294">
        <f>D106-SUM(E106:I106)</f>
        <v>0</v>
      </c>
    </row>
    <row r="107" spans="1:10" ht="12" hidden="1" customHeight="1">
      <c r="A107" s="605">
        <v>2024</v>
      </c>
      <c r="C107" s="614" t="s">
        <v>343</v>
      </c>
      <c r="D107" s="294">
        <f>(I11+I22+I75+I80+I91+I102+I108)*-'T2 MET'!G40</f>
        <v>0</v>
      </c>
      <c r="E107" s="465"/>
      <c r="F107" s="467"/>
      <c r="G107" s="467"/>
      <c r="H107" s="467"/>
      <c r="I107" s="471"/>
      <c r="J107" s="294">
        <f>D107-SUM(E107:I107)</f>
        <v>0</v>
      </c>
    </row>
    <row r="108" spans="1:10" ht="12" hidden="1" customHeight="1">
      <c r="A108" s="605" t="s">
        <v>256</v>
      </c>
      <c r="C108" s="613" t="s">
        <v>344</v>
      </c>
      <c r="D108" s="629">
        <f t="shared" ref="D108:J108" si="11">SUM(D103:D107)</f>
        <v>0</v>
      </c>
      <c r="E108" s="630">
        <f t="shared" si="11"/>
        <v>0</v>
      </c>
      <c r="F108" s="631">
        <f t="shared" si="11"/>
        <v>0</v>
      </c>
      <c r="G108" s="631">
        <f t="shared" si="11"/>
        <v>0</v>
      </c>
      <c r="H108" s="631">
        <f t="shared" si="11"/>
        <v>0</v>
      </c>
      <c r="I108" s="632">
        <f t="shared" si="11"/>
        <v>0</v>
      </c>
      <c r="J108" s="629">
        <f t="shared" si="11"/>
        <v>0</v>
      </c>
    </row>
    <row r="109" spans="1:10" ht="12" hidden="1" customHeight="1">
      <c r="A109" s="605">
        <v>2020</v>
      </c>
      <c r="C109" s="612" t="s">
        <v>345</v>
      </c>
      <c r="D109" s="652">
        <f>'T2 MET'!C46</f>
        <v>0</v>
      </c>
      <c r="E109" s="296"/>
      <c r="F109" s="284"/>
      <c r="G109" s="298">
        <f>D109</f>
        <v>0</v>
      </c>
      <c r="H109" s="284"/>
      <c r="I109" s="304"/>
      <c r="J109" s="286"/>
    </row>
    <row r="110" spans="1:10" ht="12" hidden="1" customHeight="1">
      <c r="A110" s="605">
        <v>2021</v>
      </c>
      <c r="C110" s="295" t="s">
        <v>346</v>
      </c>
      <c r="D110" s="653">
        <f>'T2 MET'!D46</f>
        <v>0</v>
      </c>
      <c r="E110" s="297"/>
      <c r="F110" s="288"/>
      <c r="G110" s="288"/>
      <c r="H110" s="287">
        <f>D110</f>
        <v>0</v>
      </c>
      <c r="I110" s="305"/>
      <c r="J110" s="290"/>
    </row>
    <row r="111" spans="1:10" ht="12" hidden="1" customHeight="1">
      <c r="A111" s="605">
        <v>2022</v>
      </c>
      <c r="C111" s="295" t="s">
        <v>347</v>
      </c>
      <c r="D111" s="653">
        <f>'T2 MET'!E46</f>
        <v>0</v>
      </c>
      <c r="E111" s="297"/>
      <c r="F111" s="288"/>
      <c r="G111" s="288"/>
      <c r="H111" s="288"/>
      <c r="I111" s="299">
        <f>D111</f>
        <v>0</v>
      </c>
      <c r="J111" s="290"/>
    </row>
    <row r="112" spans="1:10" ht="12" hidden="1" customHeight="1">
      <c r="A112" s="605">
        <v>2023</v>
      </c>
      <c r="C112" s="295" t="s">
        <v>348</v>
      </c>
      <c r="D112" s="653">
        <f>'T2 MET'!F46</f>
        <v>0</v>
      </c>
      <c r="E112" s="297"/>
      <c r="F112" s="288"/>
      <c r="G112" s="288"/>
      <c r="H112" s="288"/>
      <c r="I112" s="305"/>
      <c r="J112" s="294">
        <f>D112</f>
        <v>0</v>
      </c>
    </row>
    <row r="113" spans="1:10" ht="12" hidden="1" customHeight="1">
      <c r="A113" s="605">
        <v>2024</v>
      </c>
      <c r="C113" s="614" t="s">
        <v>349</v>
      </c>
      <c r="D113" s="654">
        <f>'T2 MET'!G46</f>
        <v>0</v>
      </c>
      <c r="E113" s="300"/>
      <c r="F113" s="301"/>
      <c r="G113" s="301"/>
      <c r="H113" s="301"/>
      <c r="I113" s="311"/>
      <c r="J113" s="599">
        <f>D113</f>
        <v>0</v>
      </c>
    </row>
    <row r="114" spans="1:10" ht="12" hidden="1" customHeight="1">
      <c r="A114" s="605" t="s">
        <v>263</v>
      </c>
      <c r="C114" s="615" t="s">
        <v>350</v>
      </c>
      <c r="D114" s="600">
        <f>D102+SUM(D108:D113)</f>
        <v>-321.30514941224965</v>
      </c>
      <c r="E114" s="633">
        <f t="shared" ref="E114:J114" si="12">E102+SUM(E108:E113)</f>
        <v>-321.30514941224965</v>
      </c>
      <c r="F114" s="602">
        <f t="shared" si="12"/>
        <v>0</v>
      </c>
      <c r="G114" s="602">
        <f t="shared" si="12"/>
        <v>0</v>
      </c>
      <c r="H114" s="602">
        <f t="shared" si="12"/>
        <v>0</v>
      </c>
      <c r="I114" s="634">
        <f t="shared" si="12"/>
        <v>0</v>
      </c>
      <c r="J114" s="600">
        <f t="shared" si="12"/>
        <v>0</v>
      </c>
    </row>
    <row r="115" spans="1:10" ht="4.1500000000000004" hidden="1" customHeight="1">
      <c r="A115" s="616"/>
    </row>
    <row r="116" spans="1:10" ht="12" customHeight="1">
      <c r="A116" s="605">
        <v>2017</v>
      </c>
      <c r="C116" s="612" t="s">
        <v>351</v>
      </c>
      <c r="D116" s="628">
        <v>0</v>
      </c>
      <c r="E116" s="638">
        <v>0</v>
      </c>
      <c r="F116" s="639">
        <v>0</v>
      </c>
      <c r="G116" s="639">
        <v>0</v>
      </c>
      <c r="H116" s="639">
        <v>0</v>
      </c>
      <c r="I116" s="640">
        <v>0</v>
      </c>
      <c r="J116" s="594">
        <f>D116-SUM(E116:I116)</f>
        <v>0</v>
      </c>
    </row>
    <row r="117" spans="1:10" ht="12" customHeight="1">
      <c r="A117" s="605">
        <v>2018</v>
      </c>
      <c r="C117" s="614" t="s">
        <v>352</v>
      </c>
      <c r="D117" s="717">
        <v>0</v>
      </c>
      <c r="E117" s="716">
        <f>+D117</f>
        <v>0</v>
      </c>
      <c r="F117" s="656">
        <v>0</v>
      </c>
      <c r="G117" s="656">
        <v>0</v>
      </c>
      <c r="H117" s="656">
        <v>0</v>
      </c>
      <c r="I117" s="655">
        <v>0</v>
      </c>
      <c r="J117" s="599">
        <f>D117-SUM(E117:I117)</f>
        <v>0</v>
      </c>
    </row>
    <row r="118" spans="1:10" ht="12" hidden="1" customHeight="1">
      <c r="A118" s="605">
        <v>2019</v>
      </c>
      <c r="C118" s="295" t="s">
        <v>353</v>
      </c>
      <c r="D118" s="647"/>
      <c r="E118" s="642">
        <v>0</v>
      </c>
      <c r="F118" s="462">
        <v>0</v>
      </c>
      <c r="G118" s="462">
        <v>0</v>
      </c>
      <c r="H118" s="462">
        <v>0</v>
      </c>
      <c r="I118" s="643">
        <v>0</v>
      </c>
      <c r="J118" s="294">
        <f>D118-SUM(E118:I118)</f>
        <v>0</v>
      </c>
    </row>
    <row r="119" spans="1:10" ht="12" hidden="1" customHeight="1">
      <c r="A119" s="605" t="s">
        <v>256</v>
      </c>
      <c r="C119" s="613" t="s">
        <v>354</v>
      </c>
      <c r="D119" s="629">
        <f>SUM(D116:D118)</f>
        <v>0</v>
      </c>
      <c r="E119" s="630">
        <f t="shared" ref="E119:I119" si="13">SUM(E116:E118)</f>
        <v>0</v>
      </c>
      <c r="F119" s="631">
        <f t="shared" si="13"/>
        <v>0</v>
      </c>
      <c r="G119" s="631">
        <f t="shared" si="13"/>
        <v>0</v>
      </c>
      <c r="H119" s="631">
        <f t="shared" si="13"/>
        <v>0</v>
      </c>
      <c r="I119" s="632">
        <f t="shared" si="13"/>
        <v>0</v>
      </c>
      <c r="J119" s="629">
        <f>SUM(J116:J118)</f>
        <v>0</v>
      </c>
    </row>
    <row r="120" spans="1:10" ht="12" hidden="1" customHeight="1">
      <c r="A120" s="605">
        <v>2020</v>
      </c>
      <c r="C120" s="612" t="s">
        <v>355</v>
      </c>
      <c r="D120" s="652">
        <f>'T2 MET'!C69</f>
        <v>0</v>
      </c>
      <c r="E120" s="638">
        <f>D120</f>
        <v>0</v>
      </c>
      <c r="F120" s="639">
        <v>0</v>
      </c>
      <c r="G120" s="639">
        <v>0</v>
      </c>
      <c r="H120" s="639">
        <v>0</v>
      </c>
      <c r="I120" s="640">
        <v>0</v>
      </c>
      <c r="J120" s="594">
        <f t="shared" ref="J120:J124" si="14">D120-SUM(E120:I120)</f>
        <v>0</v>
      </c>
    </row>
    <row r="121" spans="1:10" ht="12" hidden="1" customHeight="1">
      <c r="A121" s="605">
        <v>2021</v>
      </c>
      <c r="C121" s="295" t="s">
        <v>356</v>
      </c>
      <c r="D121" s="653">
        <f>'T2 MET'!D69</f>
        <v>0</v>
      </c>
      <c r="E121" s="465"/>
      <c r="F121" s="462">
        <v>0</v>
      </c>
      <c r="G121" s="462">
        <v>0</v>
      </c>
      <c r="H121" s="462">
        <f>D121</f>
        <v>0</v>
      </c>
      <c r="I121" s="643">
        <v>0</v>
      </c>
      <c r="J121" s="294">
        <f t="shared" si="14"/>
        <v>0</v>
      </c>
    </row>
    <row r="122" spans="1:10" ht="12" hidden="1" customHeight="1">
      <c r="A122" s="605">
        <v>2022</v>
      </c>
      <c r="C122" s="295" t="s">
        <v>357</v>
      </c>
      <c r="D122" s="653">
        <f>'T2 MET'!E69</f>
        <v>0</v>
      </c>
      <c r="E122" s="465"/>
      <c r="F122" s="467"/>
      <c r="G122" s="462">
        <v>0</v>
      </c>
      <c r="H122" s="462">
        <v>0</v>
      </c>
      <c r="I122" s="643">
        <f>D122</f>
        <v>0</v>
      </c>
      <c r="J122" s="294">
        <f t="shared" si="14"/>
        <v>0</v>
      </c>
    </row>
    <row r="123" spans="1:10" ht="12" hidden="1" customHeight="1">
      <c r="A123" s="605">
        <v>2023</v>
      </c>
      <c r="C123" s="295" t="s">
        <v>358</v>
      </c>
      <c r="D123" s="653">
        <f>'T2 MET'!F69</f>
        <v>0</v>
      </c>
      <c r="E123" s="465"/>
      <c r="F123" s="467"/>
      <c r="G123" s="467"/>
      <c r="H123" s="462">
        <v>0</v>
      </c>
      <c r="I123" s="643">
        <v>0</v>
      </c>
      <c r="J123" s="294">
        <f t="shared" si="14"/>
        <v>0</v>
      </c>
    </row>
    <row r="124" spans="1:10" ht="12" hidden="1" customHeight="1">
      <c r="A124" s="605">
        <v>2024</v>
      </c>
      <c r="C124" s="614" t="s">
        <v>359</v>
      </c>
      <c r="D124" s="654">
        <f>'T2 MET'!G69</f>
        <v>0</v>
      </c>
      <c r="E124" s="468"/>
      <c r="F124" s="469"/>
      <c r="G124" s="469"/>
      <c r="H124" s="469"/>
      <c r="I124" s="655">
        <v>0</v>
      </c>
      <c r="J124" s="599">
        <f t="shared" si="14"/>
        <v>0</v>
      </c>
    </row>
    <row r="125" spans="1:10" ht="12" hidden="1" customHeight="1">
      <c r="A125" s="605" t="s">
        <v>263</v>
      </c>
      <c r="C125" s="615" t="s">
        <v>360</v>
      </c>
      <c r="D125" s="600">
        <f t="shared" ref="D125:J125" si="15">SUM(D119:D124)</f>
        <v>0</v>
      </c>
      <c r="E125" s="633">
        <f t="shared" si="15"/>
        <v>0</v>
      </c>
      <c r="F125" s="602">
        <f t="shared" si="15"/>
        <v>0</v>
      </c>
      <c r="G125" s="602">
        <f t="shared" si="15"/>
        <v>0</v>
      </c>
      <c r="H125" s="602">
        <f t="shared" si="15"/>
        <v>0</v>
      </c>
      <c r="I125" s="634">
        <f t="shared" si="15"/>
        <v>0</v>
      </c>
      <c r="J125" s="600">
        <f t="shared" si="15"/>
        <v>0</v>
      </c>
    </row>
    <row r="126" spans="1:10" ht="4.1500000000000004" hidden="1" customHeight="1">
      <c r="A126" s="616"/>
    </row>
    <row r="127" spans="1:10" ht="12" customHeight="1">
      <c r="A127" s="605">
        <v>2017</v>
      </c>
      <c r="C127" s="612" t="s">
        <v>361</v>
      </c>
      <c r="D127" s="628">
        <v>0</v>
      </c>
      <c r="E127" s="638">
        <v>0</v>
      </c>
      <c r="F127" s="639">
        <v>0</v>
      </c>
      <c r="G127" s="639">
        <v>0</v>
      </c>
      <c r="H127" s="639">
        <v>0</v>
      </c>
      <c r="I127" s="640">
        <v>0</v>
      </c>
      <c r="J127" s="594">
        <f t="shared" ref="J127:J129" si="16">D127-SUM(E127:I127)</f>
        <v>0</v>
      </c>
    </row>
    <row r="128" spans="1:10" ht="12" customHeight="1">
      <c r="A128" s="605">
        <v>2018</v>
      </c>
      <c r="C128" s="614" t="s">
        <v>362</v>
      </c>
      <c r="D128" s="717">
        <v>0</v>
      </c>
      <c r="E128" s="716">
        <v>0</v>
      </c>
      <c r="F128" s="656">
        <v>0</v>
      </c>
      <c r="G128" s="656">
        <v>0</v>
      </c>
      <c r="H128" s="656">
        <v>0</v>
      </c>
      <c r="I128" s="655">
        <v>0</v>
      </c>
      <c r="J128" s="599">
        <f t="shared" si="16"/>
        <v>0</v>
      </c>
    </row>
    <row r="129" spans="1:10" ht="12" hidden="1" customHeight="1">
      <c r="A129" s="605">
        <v>2019</v>
      </c>
      <c r="C129" s="295" t="s">
        <v>363</v>
      </c>
      <c r="D129" s="647"/>
      <c r="E129" s="642">
        <v>0</v>
      </c>
      <c r="F129" s="462">
        <v>0</v>
      </c>
      <c r="G129" s="462">
        <v>0</v>
      </c>
      <c r="H129" s="462">
        <v>0</v>
      </c>
      <c r="I129" s="643">
        <v>0</v>
      </c>
      <c r="J129" s="294">
        <f t="shared" si="16"/>
        <v>0</v>
      </c>
    </row>
    <row r="130" spans="1:10" ht="12" hidden="1" customHeight="1">
      <c r="A130" s="605" t="s">
        <v>256</v>
      </c>
      <c r="C130" s="613" t="s">
        <v>364</v>
      </c>
      <c r="D130" s="629">
        <f>SUM(D127:D129)</f>
        <v>0</v>
      </c>
      <c r="E130" s="630">
        <f t="shared" ref="E130:J130" si="17">SUM(E127:E129)</f>
        <v>0</v>
      </c>
      <c r="F130" s="631">
        <f t="shared" si="17"/>
        <v>0</v>
      </c>
      <c r="G130" s="631">
        <f t="shared" si="17"/>
        <v>0</v>
      </c>
      <c r="H130" s="631">
        <f t="shared" si="17"/>
        <v>0</v>
      </c>
      <c r="I130" s="632">
        <f t="shared" si="17"/>
        <v>0</v>
      </c>
      <c r="J130" s="629">
        <f t="shared" si="17"/>
        <v>0</v>
      </c>
    </row>
    <row r="131" spans="1:10" s="141" customFormat="1" hidden="1">
      <c r="A131" s="605">
        <v>2020</v>
      </c>
      <c r="B131" s="319"/>
      <c r="C131" s="612" t="s">
        <v>365</v>
      </c>
      <c r="D131" s="652">
        <f>'T2 MET'!C70</f>
        <v>0</v>
      </c>
      <c r="E131" s="638">
        <v>0</v>
      </c>
      <c r="F131" s="639">
        <v>0</v>
      </c>
      <c r="G131" s="639">
        <v>0</v>
      </c>
      <c r="H131" s="639">
        <v>0</v>
      </c>
      <c r="I131" s="640">
        <v>0</v>
      </c>
      <c r="J131" s="594">
        <f t="shared" ref="J131:J135" si="18">D131-SUM(E131:I131)</f>
        <v>0</v>
      </c>
    </row>
    <row r="132" spans="1:10" ht="12" hidden="1" customHeight="1">
      <c r="A132" s="605">
        <v>2021</v>
      </c>
      <c r="C132" s="295" t="s">
        <v>366</v>
      </c>
      <c r="D132" s="653">
        <f>'T2 MET'!D70</f>
        <v>0</v>
      </c>
      <c r="E132" s="465"/>
      <c r="F132" s="462">
        <v>0</v>
      </c>
      <c r="G132" s="462">
        <v>0</v>
      </c>
      <c r="H132" s="462">
        <v>0</v>
      </c>
      <c r="I132" s="643">
        <v>0</v>
      </c>
      <c r="J132" s="294">
        <f t="shared" si="18"/>
        <v>0</v>
      </c>
    </row>
    <row r="133" spans="1:10" ht="12" hidden="1" customHeight="1">
      <c r="A133" s="605">
        <v>2022</v>
      </c>
      <c r="C133" s="295" t="s">
        <v>367</v>
      </c>
      <c r="D133" s="653">
        <f>'T2 MET'!E70</f>
        <v>0</v>
      </c>
      <c r="E133" s="465"/>
      <c r="F133" s="467"/>
      <c r="G133" s="462">
        <v>0</v>
      </c>
      <c r="H133" s="462">
        <v>0</v>
      </c>
      <c r="I133" s="643">
        <v>0</v>
      </c>
      <c r="J133" s="294">
        <f t="shared" si="18"/>
        <v>0</v>
      </c>
    </row>
    <row r="134" spans="1:10" ht="12" hidden="1" customHeight="1">
      <c r="A134" s="605">
        <v>2023</v>
      </c>
      <c r="C134" s="295" t="s">
        <v>368</v>
      </c>
      <c r="D134" s="653">
        <f>'T2 MET'!F70</f>
        <v>0</v>
      </c>
      <c r="E134" s="465"/>
      <c r="F134" s="467"/>
      <c r="G134" s="467"/>
      <c r="H134" s="462">
        <v>0</v>
      </c>
      <c r="I134" s="643">
        <v>0</v>
      </c>
      <c r="J134" s="294">
        <f t="shared" si="18"/>
        <v>0</v>
      </c>
    </row>
    <row r="135" spans="1:10" ht="12" hidden="1" customHeight="1">
      <c r="A135" s="605">
        <v>2024</v>
      </c>
      <c r="C135" s="614" t="s">
        <v>369</v>
      </c>
      <c r="D135" s="654">
        <f>'T2 MET'!G70</f>
        <v>0</v>
      </c>
      <c r="E135" s="468"/>
      <c r="F135" s="469"/>
      <c r="G135" s="469"/>
      <c r="H135" s="469"/>
      <c r="I135" s="655">
        <v>0</v>
      </c>
      <c r="J135" s="599">
        <f t="shared" si="18"/>
        <v>0</v>
      </c>
    </row>
    <row r="136" spans="1:10" ht="12" hidden="1" customHeight="1">
      <c r="A136" s="605" t="s">
        <v>263</v>
      </c>
      <c r="C136" s="615" t="s">
        <v>370</v>
      </c>
      <c r="D136" s="600">
        <f>SUM(D130:D135)</f>
        <v>0</v>
      </c>
      <c r="E136" s="633">
        <f t="shared" ref="E136:J136" si="19">SUM(E130:E135)</f>
        <v>0</v>
      </c>
      <c r="F136" s="602">
        <f t="shared" si="19"/>
        <v>0</v>
      </c>
      <c r="G136" s="602">
        <f t="shared" si="19"/>
        <v>0</v>
      </c>
      <c r="H136" s="602">
        <f t="shared" si="19"/>
        <v>0</v>
      </c>
      <c r="I136" s="634">
        <f t="shared" si="19"/>
        <v>0</v>
      </c>
      <c r="J136" s="600">
        <f t="shared" si="19"/>
        <v>0</v>
      </c>
    </row>
    <row r="137" spans="1:10" ht="4.1500000000000004" hidden="1" customHeight="1">
      <c r="A137" s="616"/>
    </row>
    <row r="138" spans="1:10" ht="12" customHeight="1">
      <c r="A138" s="605">
        <v>2017</v>
      </c>
      <c r="C138" s="612" t="s">
        <v>371</v>
      </c>
      <c r="D138" s="628">
        <v>0</v>
      </c>
      <c r="E138" s="638">
        <v>0</v>
      </c>
      <c r="F138" s="639">
        <v>0</v>
      </c>
      <c r="G138" s="639">
        <v>0</v>
      </c>
      <c r="H138" s="639">
        <v>0</v>
      </c>
      <c r="I138" s="640">
        <v>0</v>
      </c>
      <c r="J138" s="594">
        <f t="shared" ref="J138:J140" si="20">D138-SUM(E138:I138)</f>
        <v>0</v>
      </c>
    </row>
    <row r="139" spans="1:10" ht="12" customHeight="1">
      <c r="A139" s="605">
        <v>2018</v>
      </c>
      <c r="C139" s="614" t="s">
        <v>372</v>
      </c>
      <c r="D139" s="717">
        <v>0</v>
      </c>
      <c r="E139" s="716">
        <v>0</v>
      </c>
      <c r="F139" s="656">
        <v>0</v>
      </c>
      <c r="G139" s="656">
        <v>0</v>
      </c>
      <c r="H139" s="656">
        <v>0</v>
      </c>
      <c r="I139" s="655">
        <v>0</v>
      </c>
      <c r="J139" s="599">
        <f t="shared" si="20"/>
        <v>0</v>
      </c>
    </row>
    <row r="140" spans="1:10" ht="12" hidden="1" customHeight="1">
      <c r="A140" s="605">
        <v>2019</v>
      </c>
      <c r="C140" s="295" t="s">
        <v>373</v>
      </c>
      <c r="D140" s="647"/>
      <c r="E140" s="642">
        <v>0</v>
      </c>
      <c r="F140" s="462">
        <v>0</v>
      </c>
      <c r="G140" s="462">
        <v>0</v>
      </c>
      <c r="H140" s="462">
        <v>0</v>
      </c>
      <c r="I140" s="643">
        <v>0</v>
      </c>
      <c r="J140" s="294">
        <f t="shared" si="20"/>
        <v>0</v>
      </c>
    </row>
    <row r="141" spans="1:10" ht="12" hidden="1" customHeight="1">
      <c r="A141" s="605" t="s">
        <v>256</v>
      </c>
      <c r="C141" s="613" t="s">
        <v>374</v>
      </c>
      <c r="D141" s="629">
        <f>SUM(D138:D140)</f>
        <v>0</v>
      </c>
      <c r="E141" s="630">
        <f t="shared" ref="E141:J141" si="21">SUM(E138:E140)</f>
        <v>0</v>
      </c>
      <c r="F141" s="631">
        <f t="shared" si="21"/>
        <v>0</v>
      </c>
      <c r="G141" s="631">
        <f t="shared" si="21"/>
        <v>0</v>
      </c>
      <c r="H141" s="631">
        <f t="shared" si="21"/>
        <v>0</v>
      </c>
      <c r="I141" s="632">
        <f t="shared" si="21"/>
        <v>0</v>
      </c>
      <c r="J141" s="629">
        <f t="shared" si="21"/>
        <v>0</v>
      </c>
    </row>
    <row r="142" spans="1:10" s="141" customFormat="1" hidden="1">
      <c r="A142" s="605">
        <v>2020</v>
      </c>
      <c r="B142" s="319"/>
      <c r="C142" s="612" t="s">
        <v>375</v>
      </c>
      <c r="D142" s="652">
        <f>'T2 MET'!C71</f>
        <v>0</v>
      </c>
      <c r="E142" s="638">
        <f>+D142</f>
        <v>0</v>
      </c>
      <c r="F142" s="639">
        <v>0</v>
      </c>
      <c r="G142" s="639">
        <v>0</v>
      </c>
      <c r="H142" s="463"/>
      <c r="I142" s="464"/>
      <c r="J142" s="286"/>
    </row>
    <row r="143" spans="1:10" ht="12" hidden="1" customHeight="1">
      <c r="A143" s="605">
        <v>2021</v>
      </c>
      <c r="C143" s="295" t="s">
        <v>376</v>
      </c>
      <c r="D143" s="653">
        <f>'T2 MET'!D71</f>
        <v>0</v>
      </c>
      <c r="E143" s="465"/>
      <c r="F143" s="462">
        <v>0</v>
      </c>
      <c r="G143" s="462">
        <v>0</v>
      </c>
      <c r="H143" s="462">
        <f>D143</f>
        <v>0</v>
      </c>
      <c r="I143" s="466"/>
      <c r="J143" s="290"/>
    </row>
    <row r="144" spans="1:10" ht="12" hidden="1" customHeight="1">
      <c r="A144" s="605">
        <v>2022</v>
      </c>
      <c r="C144" s="295" t="s">
        <v>377</v>
      </c>
      <c r="D144" s="653">
        <f>'T2 MET'!E71</f>
        <v>0</v>
      </c>
      <c r="E144" s="465"/>
      <c r="F144" s="467"/>
      <c r="G144" s="462">
        <v>0</v>
      </c>
      <c r="H144" s="462">
        <v>0</v>
      </c>
      <c r="I144" s="462">
        <f>D144</f>
        <v>0</v>
      </c>
      <c r="J144" s="290"/>
    </row>
    <row r="145" spans="1:10" ht="12" hidden="1" customHeight="1">
      <c r="A145" s="605">
        <v>2023</v>
      </c>
      <c r="C145" s="295" t="s">
        <v>378</v>
      </c>
      <c r="D145" s="653">
        <f>'T2 MET'!F71</f>
        <v>0</v>
      </c>
      <c r="E145" s="465"/>
      <c r="F145" s="467"/>
      <c r="G145" s="467"/>
      <c r="H145" s="462">
        <v>0</v>
      </c>
      <c r="I145" s="462">
        <v>0</v>
      </c>
      <c r="J145" s="294">
        <f>D145</f>
        <v>0</v>
      </c>
    </row>
    <row r="146" spans="1:10" ht="12" hidden="1" customHeight="1">
      <c r="A146" s="605">
        <v>2024</v>
      </c>
      <c r="C146" s="614" t="s">
        <v>379</v>
      </c>
      <c r="D146" s="654">
        <f>'T2 MET'!G71</f>
        <v>0</v>
      </c>
      <c r="E146" s="468"/>
      <c r="F146" s="469"/>
      <c r="G146" s="469"/>
      <c r="H146" s="469"/>
      <c r="I146" s="656">
        <v>0</v>
      </c>
      <c r="J146" s="599">
        <f>D146</f>
        <v>0</v>
      </c>
    </row>
    <row r="147" spans="1:10" ht="12" hidden="1" customHeight="1">
      <c r="A147" s="605" t="s">
        <v>263</v>
      </c>
      <c r="C147" s="615" t="s">
        <v>380</v>
      </c>
      <c r="D147" s="600">
        <f t="shared" ref="D147:J147" si="22">SUM(D141:D146)</f>
        <v>0</v>
      </c>
      <c r="E147" s="633">
        <f t="shared" si="22"/>
        <v>0</v>
      </c>
      <c r="F147" s="602">
        <f t="shared" si="22"/>
        <v>0</v>
      </c>
      <c r="G147" s="602">
        <f t="shared" si="22"/>
        <v>0</v>
      </c>
      <c r="H147" s="602">
        <f t="shared" si="22"/>
        <v>0</v>
      </c>
      <c r="I147" s="634">
        <f t="shared" si="22"/>
        <v>0</v>
      </c>
      <c r="J147" s="600">
        <f t="shared" si="22"/>
        <v>0</v>
      </c>
    </row>
    <row r="148" spans="1:10" ht="4.1500000000000004" hidden="1" customHeight="1">
      <c r="A148" s="616"/>
    </row>
    <row r="149" spans="1:10" ht="12" customHeight="1">
      <c r="A149" s="605">
        <v>2017</v>
      </c>
      <c r="C149" s="612" t="s">
        <v>381</v>
      </c>
      <c r="D149" s="628">
        <v>0</v>
      </c>
      <c r="E149" s="638">
        <v>0</v>
      </c>
      <c r="F149" s="639">
        <v>0</v>
      </c>
      <c r="G149" s="639">
        <v>0</v>
      </c>
      <c r="H149" s="639">
        <v>0</v>
      </c>
      <c r="I149" s="640">
        <v>0</v>
      </c>
      <c r="J149" s="594">
        <f t="shared" ref="J149:J151" si="23">D149-SUM(E149:I149)</f>
        <v>0</v>
      </c>
    </row>
    <row r="150" spans="1:10" ht="12" customHeight="1">
      <c r="A150" s="605">
        <v>2018</v>
      </c>
      <c r="C150" s="614" t="s">
        <v>382</v>
      </c>
      <c r="D150" s="717">
        <v>0</v>
      </c>
      <c r="E150" s="716">
        <v>0</v>
      </c>
      <c r="F150" s="656">
        <v>0</v>
      </c>
      <c r="G150" s="656">
        <v>0</v>
      </c>
      <c r="H150" s="656">
        <v>0</v>
      </c>
      <c r="I150" s="655">
        <v>0</v>
      </c>
      <c r="J150" s="599">
        <f t="shared" si="23"/>
        <v>0</v>
      </c>
    </row>
    <row r="151" spans="1:10" ht="12" hidden="1" customHeight="1">
      <c r="A151" s="605">
        <v>2019</v>
      </c>
      <c r="C151" s="295" t="s">
        <v>383</v>
      </c>
      <c r="D151" s="647"/>
      <c r="E151" s="642">
        <v>0</v>
      </c>
      <c r="F151" s="462">
        <v>0</v>
      </c>
      <c r="G151" s="462">
        <v>0</v>
      </c>
      <c r="H151" s="462">
        <v>0</v>
      </c>
      <c r="I151" s="643">
        <v>0</v>
      </c>
      <c r="J151" s="294">
        <f t="shared" si="23"/>
        <v>0</v>
      </c>
    </row>
    <row r="152" spans="1:10" ht="12" hidden="1" customHeight="1">
      <c r="A152" s="605" t="s">
        <v>256</v>
      </c>
      <c r="C152" s="613" t="s">
        <v>384</v>
      </c>
      <c r="D152" s="629">
        <f>SUM(D149:D151)</f>
        <v>0</v>
      </c>
      <c r="E152" s="630">
        <f t="shared" ref="E152:J152" si="24">SUM(E149:E151)</f>
        <v>0</v>
      </c>
      <c r="F152" s="631">
        <f t="shared" si="24"/>
        <v>0</v>
      </c>
      <c r="G152" s="631">
        <f t="shared" si="24"/>
        <v>0</v>
      </c>
      <c r="H152" s="631">
        <f t="shared" si="24"/>
        <v>0</v>
      </c>
      <c r="I152" s="632">
        <f t="shared" si="24"/>
        <v>0</v>
      </c>
      <c r="J152" s="629">
        <f t="shared" si="24"/>
        <v>0</v>
      </c>
    </row>
    <row r="153" spans="1:10" s="141" customFormat="1" hidden="1">
      <c r="A153" s="605">
        <v>2020</v>
      </c>
      <c r="B153" s="319"/>
      <c r="C153" s="612" t="s">
        <v>385</v>
      </c>
      <c r="D153" s="652">
        <f>'T2 MET'!C72</f>
        <v>0</v>
      </c>
      <c r="E153" s="638">
        <f>+D153</f>
        <v>0</v>
      </c>
      <c r="F153" s="639">
        <v>0</v>
      </c>
      <c r="G153" s="639">
        <v>0</v>
      </c>
      <c r="H153" s="463"/>
      <c r="I153" s="464"/>
      <c r="J153" s="286"/>
    </row>
    <row r="154" spans="1:10" ht="12" hidden="1" customHeight="1">
      <c r="A154" s="605">
        <v>2021</v>
      </c>
      <c r="C154" s="295" t="s">
        <v>386</v>
      </c>
      <c r="D154" s="653">
        <f>'T2 MET'!D72</f>
        <v>0</v>
      </c>
      <c r="E154" s="465"/>
      <c r="F154" s="462">
        <v>0</v>
      </c>
      <c r="G154" s="462">
        <v>0</v>
      </c>
      <c r="H154" s="462">
        <f>D154</f>
        <v>0</v>
      </c>
      <c r="I154" s="466"/>
      <c r="J154" s="290"/>
    </row>
    <row r="155" spans="1:10" ht="12" hidden="1" customHeight="1">
      <c r="A155" s="605">
        <v>2022</v>
      </c>
      <c r="C155" s="295" t="s">
        <v>387</v>
      </c>
      <c r="D155" s="653">
        <f>'T2 MET'!E72</f>
        <v>0</v>
      </c>
      <c r="E155" s="465"/>
      <c r="F155" s="467"/>
      <c r="G155" s="462">
        <v>0</v>
      </c>
      <c r="H155" s="462">
        <v>0</v>
      </c>
      <c r="I155" s="462">
        <f>D155</f>
        <v>0</v>
      </c>
      <c r="J155" s="290"/>
    </row>
    <row r="156" spans="1:10" ht="12" hidden="1" customHeight="1">
      <c r="A156" s="605">
        <v>2023</v>
      </c>
      <c r="C156" s="295" t="s">
        <v>388</v>
      </c>
      <c r="D156" s="653">
        <f>'T2 MET'!F72</f>
        <v>0</v>
      </c>
      <c r="E156" s="465"/>
      <c r="F156" s="467"/>
      <c r="G156" s="467"/>
      <c r="H156" s="462">
        <v>0</v>
      </c>
      <c r="I156" s="462">
        <v>0</v>
      </c>
      <c r="J156" s="294">
        <f>D156</f>
        <v>0</v>
      </c>
    </row>
    <row r="157" spans="1:10" ht="12" hidden="1" customHeight="1">
      <c r="A157" s="605">
        <v>2024</v>
      </c>
      <c r="C157" s="614" t="s">
        <v>389</v>
      </c>
      <c r="D157" s="654">
        <f>'T2 MET'!G72</f>
        <v>0</v>
      </c>
      <c r="E157" s="468"/>
      <c r="F157" s="469"/>
      <c r="G157" s="469"/>
      <c r="H157" s="469"/>
      <c r="I157" s="656">
        <v>0</v>
      </c>
      <c r="J157" s="599">
        <f>D157</f>
        <v>0</v>
      </c>
    </row>
    <row r="158" spans="1:10" ht="12" hidden="1" customHeight="1">
      <c r="A158" s="605" t="s">
        <v>263</v>
      </c>
      <c r="C158" s="615" t="s">
        <v>390</v>
      </c>
      <c r="D158" s="600">
        <f>SUM(D152:D157)</f>
        <v>0</v>
      </c>
      <c r="E158" s="633">
        <f t="shared" ref="E158:J158" si="25">SUM(E152:E157)</f>
        <v>0</v>
      </c>
      <c r="F158" s="602">
        <f t="shared" si="25"/>
        <v>0</v>
      </c>
      <c r="G158" s="602">
        <f t="shared" si="25"/>
        <v>0</v>
      </c>
      <c r="H158" s="602">
        <f t="shared" si="25"/>
        <v>0</v>
      </c>
      <c r="I158" s="634">
        <f t="shared" si="25"/>
        <v>0</v>
      </c>
      <c r="J158" s="600">
        <f t="shared" si="25"/>
        <v>0</v>
      </c>
    </row>
    <row r="159" spans="1:10" ht="4.1500000000000004" hidden="1" customHeight="1">
      <c r="A159" s="616"/>
    </row>
    <row r="160" spans="1:10" ht="12" hidden="1" customHeight="1">
      <c r="A160" s="605">
        <v>2020</v>
      </c>
      <c r="C160" s="618" t="s">
        <v>391</v>
      </c>
      <c r="D160" s="648">
        <f>'T2 MET'!C63</f>
        <v>0</v>
      </c>
      <c r="E160" s="638">
        <v>0</v>
      </c>
      <c r="F160" s="639">
        <v>0</v>
      </c>
      <c r="G160" s="639">
        <v>0</v>
      </c>
      <c r="H160" s="639">
        <v>0</v>
      </c>
      <c r="I160" s="640">
        <v>0</v>
      </c>
      <c r="J160" s="594">
        <f>D160-SUM(E160:I160)</f>
        <v>0</v>
      </c>
    </row>
    <row r="161" spans="1:25" ht="12" hidden="1" customHeight="1">
      <c r="A161" s="605">
        <v>2021</v>
      </c>
      <c r="C161" s="619" t="s">
        <v>392</v>
      </c>
      <c r="D161" s="649">
        <f>'T2 MET'!D63</f>
        <v>0</v>
      </c>
      <c r="E161" s="465"/>
      <c r="F161" s="462">
        <v>0</v>
      </c>
      <c r="G161" s="462">
        <v>0</v>
      </c>
      <c r="H161" s="462">
        <v>0</v>
      </c>
      <c r="I161" s="643">
        <v>0</v>
      </c>
      <c r="J161" s="294">
        <f>D161-SUM(E161:I161)</f>
        <v>0</v>
      </c>
    </row>
    <row r="162" spans="1:25" ht="12" hidden="1" customHeight="1">
      <c r="A162" s="605">
        <v>2022</v>
      </c>
      <c r="C162" s="619" t="s">
        <v>393</v>
      </c>
      <c r="D162" s="649">
        <f>'T2 MET'!E63</f>
        <v>0</v>
      </c>
      <c r="E162" s="465"/>
      <c r="F162" s="467"/>
      <c r="G162" s="462">
        <v>0</v>
      </c>
      <c r="H162" s="462">
        <v>0</v>
      </c>
      <c r="I162" s="643">
        <v>0</v>
      </c>
      <c r="J162" s="294">
        <f>D162-SUM(E162:I162)</f>
        <v>0</v>
      </c>
    </row>
    <row r="163" spans="1:25" ht="12" hidden="1" customHeight="1">
      <c r="A163" s="605">
        <v>2023</v>
      </c>
      <c r="C163" s="619" t="s">
        <v>394</v>
      </c>
      <c r="D163" s="649">
        <f>'T2 MET'!F63</f>
        <v>0</v>
      </c>
      <c r="E163" s="465"/>
      <c r="F163" s="467"/>
      <c r="G163" s="467"/>
      <c r="H163" s="462">
        <v>0</v>
      </c>
      <c r="I163" s="643">
        <v>0</v>
      </c>
      <c r="J163" s="294">
        <f>D163-SUM(E163:I163)</f>
        <v>0</v>
      </c>
    </row>
    <row r="164" spans="1:25" ht="12" hidden="1" customHeight="1">
      <c r="A164" s="605">
        <v>2024</v>
      </c>
      <c r="C164" s="620" t="s">
        <v>395</v>
      </c>
      <c r="D164" s="650">
        <f>'T2 MET'!G63</f>
        <v>0</v>
      </c>
      <c r="E164" s="468"/>
      <c r="F164" s="469"/>
      <c r="G164" s="469"/>
      <c r="H164" s="469"/>
      <c r="I164" s="655">
        <v>0</v>
      </c>
      <c r="J164" s="599">
        <f>D164-SUM(E164:I164)</f>
        <v>0</v>
      </c>
    </row>
    <row r="165" spans="1:25" ht="12" hidden="1" customHeight="1">
      <c r="A165" s="605" t="s">
        <v>263</v>
      </c>
      <c r="C165" s="621" t="s">
        <v>396</v>
      </c>
      <c r="D165" s="600">
        <f>SUM(D160:D164)</f>
        <v>0</v>
      </c>
      <c r="E165" s="601">
        <f t="shared" ref="E165:I165" si="26">SUM(E160:E164)</f>
        <v>0</v>
      </c>
      <c r="F165" s="602">
        <f t="shared" si="26"/>
        <v>0</v>
      </c>
      <c r="G165" s="602">
        <f t="shared" si="26"/>
        <v>0</v>
      </c>
      <c r="H165" s="602">
        <f t="shared" si="26"/>
        <v>0</v>
      </c>
      <c r="I165" s="603">
        <f t="shared" si="26"/>
        <v>0</v>
      </c>
      <c r="J165" s="600">
        <f>SUM(J160:J164)</f>
        <v>0</v>
      </c>
    </row>
    <row r="166" spans="1:25" ht="4.1500000000000004" hidden="1" customHeight="1">
      <c r="C166" s="622"/>
      <c r="D166" s="622"/>
      <c r="E166" s="622"/>
      <c r="F166" s="657"/>
      <c r="G166" s="622"/>
      <c r="H166" s="622"/>
      <c r="I166" s="622"/>
      <c r="J166" s="622"/>
    </row>
    <row r="167" spans="1:25" ht="12" hidden="1" customHeight="1">
      <c r="A167" s="605">
        <v>2020</v>
      </c>
      <c r="C167" s="618" t="s">
        <v>428</v>
      </c>
      <c r="D167" s="648">
        <f>'T2 MET'!C66</f>
        <v>0</v>
      </c>
      <c r="E167" s="283">
        <f>D167</f>
        <v>0</v>
      </c>
      <c r="F167" s="284"/>
      <c r="G167" s="284"/>
      <c r="H167" s="284"/>
      <c r="I167" s="285"/>
      <c r="J167" s="286"/>
      <c r="L167" s="658"/>
      <c r="Y167" s="319"/>
    </row>
    <row r="168" spans="1:25" ht="12" hidden="1" customHeight="1">
      <c r="A168" s="605">
        <v>2021</v>
      </c>
      <c r="C168" s="619" t="s">
        <v>429</v>
      </c>
      <c r="D168" s="649">
        <f>'T2 MET'!D66</f>
        <v>0</v>
      </c>
      <c r="E168" s="297"/>
      <c r="F168" s="287">
        <f>D168</f>
        <v>0</v>
      </c>
      <c r="G168" s="288"/>
      <c r="H168" s="288"/>
      <c r="I168" s="289"/>
      <c r="J168" s="290"/>
      <c r="L168" s="658"/>
      <c r="Y168" s="319"/>
    </row>
    <row r="169" spans="1:25" ht="12" hidden="1" customHeight="1">
      <c r="A169" s="605">
        <v>2022</v>
      </c>
      <c r="C169" s="619" t="s">
        <v>430</v>
      </c>
      <c r="D169" s="649">
        <f>'T2 MET'!E66</f>
        <v>0</v>
      </c>
      <c r="E169" s="297"/>
      <c r="F169" s="288"/>
      <c r="G169" s="287">
        <f>D169</f>
        <v>0</v>
      </c>
      <c r="H169" s="288"/>
      <c r="I169" s="289"/>
      <c r="J169" s="290"/>
      <c r="L169" s="658"/>
      <c r="Y169" s="319"/>
    </row>
    <row r="170" spans="1:25" ht="12" hidden="1" customHeight="1">
      <c r="A170" s="605">
        <v>2023</v>
      </c>
      <c r="C170" s="619" t="s">
        <v>431</v>
      </c>
      <c r="D170" s="649">
        <f>'T2 MET'!F66</f>
        <v>0</v>
      </c>
      <c r="E170" s="297"/>
      <c r="F170" s="288"/>
      <c r="G170" s="288"/>
      <c r="H170" s="287">
        <f>D170</f>
        <v>0</v>
      </c>
      <c r="I170" s="289"/>
      <c r="J170" s="290"/>
      <c r="L170" s="658"/>
      <c r="Y170" s="319"/>
    </row>
    <row r="171" spans="1:25" ht="12" hidden="1" customHeight="1">
      <c r="A171" s="605">
        <v>2024</v>
      </c>
      <c r="C171" s="620" t="s">
        <v>432</v>
      </c>
      <c r="D171" s="650">
        <f>'T2 MET'!G66</f>
        <v>0</v>
      </c>
      <c r="E171" s="300"/>
      <c r="F171" s="301"/>
      <c r="G171" s="301"/>
      <c r="H171" s="301"/>
      <c r="I171" s="598">
        <f>D171</f>
        <v>0</v>
      </c>
      <c r="J171" s="303"/>
      <c r="L171" s="658"/>
      <c r="Y171" s="319"/>
    </row>
    <row r="172" spans="1:25" ht="12" hidden="1" customHeight="1">
      <c r="A172" s="605" t="s">
        <v>263</v>
      </c>
      <c r="C172" s="615" t="s">
        <v>433</v>
      </c>
      <c r="D172" s="600">
        <f t="shared" ref="D172:J172" si="27">SUM(D167:D171)</f>
        <v>0</v>
      </c>
      <c r="E172" s="601">
        <f t="shared" si="27"/>
        <v>0</v>
      </c>
      <c r="F172" s="602">
        <f t="shared" si="27"/>
        <v>0</v>
      </c>
      <c r="G172" s="602">
        <f t="shared" si="27"/>
        <v>0</v>
      </c>
      <c r="H172" s="602">
        <f t="shared" si="27"/>
        <v>0</v>
      </c>
      <c r="I172" s="603">
        <f t="shared" si="27"/>
        <v>0</v>
      </c>
      <c r="J172" s="600">
        <f t="shared" si="27"/>
        <v>0</v>
      </c>
      <c r="L172" s="658"/>
      <c r="Y172" s="319"/>
    </row>
    <row r="173" spans="1:25" ht="3" customHeight="1"/>
    <row r="174" spans="1:25" ht="3" customHeight="1"/>
    <row r="175" spans="1:25" ht="12" customHeight="1">
      <c r="C175" s="615" t="s">
        <v>397</v>
      </c>
      <c r="D175" s="600">
        <f t="shared" ref="D175:J175" si="28">D17+D28+D35+D42+D49+D56+D63+D70+D75+D86+D97+D114+D125+D136+D147+D158+D165+D172</f>
        <v>-414.73966908159099</v>
      </c>
      <c r="E175" s="601">
        <f t="shared" si="28"/>
        <v>-414.73966908159099</v>
      </c>
      <c r="F175" s="602">
        <f t="shared" si="28"/>
        <v>0</v>
      </c>
      <c r="G175" s="602">
        <f t="shared" si="28"/>
        <v>0</v>
      </c>
      <c r="H175" s="602">
        <f t="shared" si="28"/>
        <v>0</v>
      </c>
      <c r="I175" s="603">
        <f t="shared" si="28"/>
        <v>0</v>
      </c>
      <c r="J175" s="600">
        <f t="shared" si="28"/>
        <v>0</v>
      </c>
      <c r="L175" s="658"/>
    </row>
    <row r="176" spans="1:25" ht="3" customHeight="1"/>
    <row r="177" spans="3:10" ht="12" customHeight="1">
      <c r="C177" s="185" t="s">
        <v>398</v>
      </c>
      <c r="F177" s="319"/>
    </row>
    <row r="178" spans="3:10" ht="12" customHeight="1">
      <c r="C178" s="185" t="s">
        <v>399</v>
      </c>
      <c r="D178" s="659"/>
      <c r="E178" s="660"/>
      <c r="F178" s="660"/>
      <c r="G178" s="660"/>
      <c r="H178" s="660"/>
      <c r="I178" s="660"/>
      <c r="J178" s="141"/>
    </row>
  </sheetData>
  <autoFilter ref="A8:J172" xr:uid="{00000000-0009-0000-0000-00000F000000}">
    <filterColumn colId="0">
      <filters>
        <filter val="2017"/>
        <filter val="2018"/>
      </filters>
    </filterColumn>
  </autoFilter>
  <mergeCells count="1">
    <mergeCell ref="C1:J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/>
  <dimension ref="A1:Y178"/>
  <sheetViews>
    <sheetView workbookViewId="0">
      <selection activeCell="D100" sqref="D100"/>
    </sheetView>
  </sheetViews>
  <sheetFormatPr defaultColWidth="12.54296875" defaultRowHeight="14.5"/>
  <cols>
    <col min="1" max="1" width="12.54296875" style="605" customWidth="1"/>
    <col min="2" max="2" width="2.1796875" style="319" customWidth="1"/>
    <col min="3" max="3" width="52.54296875" style="319" customWidth="1"/>
    <col min="4" max="4" width="7.7265625" style="319" customWidth="1"/>
    <col min="5" max="5" width="10" style="319" customWidth="1"/>
    <col min="6" max="6" width="10" style="197" customWidth="1"/>
    <col min="7" max="9" width="10" style="319" customWidth="1"/>
    <col min="10" max="10" width="10.7265625" style="319" customWidth="1"/>
    <col min="11" max="11" width="3.453125" style="319" customWidth="1"/>
    <col min="12" max="12" width="13.54296875" style="319" customWidth="1"/>
    <col min="13" max="13" width="9" style="319" customWidth="1"/>
    <col min="14" max="14" width="7.7265625" style="319" customWidth="1"/>
    <col min="15" max="15" width="8.453125" style="319" bestFit="1" customWidth="1"/>
    <col min="16" max="16" width="7.7265625" style="319" customWidth="1"/>
    <col min="17" max="17" width="16.453125" style="319" customWidth="1"/>
    <col min="18" max="24" width="7.7265625" style="319" customWidth="1"/>
    <col min="25" max="25" width="7.7265625" style="661" customWidth="1"/>
    <col min="26" max="16384" width="12.54296875" style="319"/>
  </cols>
  <sheetData>
    <row r="1" spans="1:24" s="661" customFormat="1" ht="12" customHeight="1">
      <c r="A1" s="605"/>
      <c r="B1" s="319"/>
      <c r="C1" s="1393" t="s">
        <v>249</v>
      </c>
      <c r="D1" s="1393"/>
      <c r="E1" s="1393"/>
      <c r="F1" s="1393"/>
      <c r="G1" s="1393"/>
      <c r="H1" s="1393"/>
      <c r="I1" s="1393"/>
      <c r="J1" s="1393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</row>
    <row r="2" spans="1:24" s="661" customFormat="1" ht="12" customHeight="1">
      <c r="A2" s="605"/>
      <c r="B2" s="319"/>
      <c r="C2" s="533"/>
      <c r="D2" s="533"/>
      <c r="E2" s="533"/>
      <c r="F2" s="197"/>
      <c r="G2" s="533"/>
      <c r="H2" s="533"/>
      <c r="I2" s="533"/>
      <c r="J2" s="533"/>
      <c r="K2" s="533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</row>
    <row r="3" spans="1:24" s="661" customFormat="1" ht="12" customHeight="1">
      <c r="A3" s="605"/>
      <c r="B3" s="319"/>
      <c r="C3" s="606" t="str">
        <f>'T1 NSA'!A3</f>
        <v>Ireland - TCZ</v>
      </c>
      <c r="D3" s="533"/>
      <c r="E3" s="533"/>
      <c r="F3" s="197"/>
      <c r="G3" s="533"/>
      <c r="H3" s="533"/>
      <c r="I3" s="533"/>
      <c r="J3" s="533"/>
      <c r="K3" s="533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</row>
    <row r="4" spans="1:24" s="661" customFormat="1" ht="12" customHeight="1">
      <c r="A4" s="605"/>
      <c r="B4" s="319"/>
      <c r="C4" s="607" t="str">
        <f>'T1 NSA'!A4</f>
        <v>Currency: Euro</v>
      </c>
      <c r="D4" s="533"/>
      <c r="E4" s="533"/>
      <c r="F4" s="197"/>
      <c r="G4" s="533"/>
      <c r="H4" s="533"/>
      <c r="I4" s="533"/>
      <c r="J4" s="533"/>
      <c r="K4" s="533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</row>
    <row r="5" spans="1:24" s="661" customFormat="1" ht="12" customHeight="1">
      <c r="A5" s="605"/>
      <c r="B5" s="319"/>
      <c r="C5" s="608" t="str">
        <f>'T1 NSA'!A5</f>
        <v>NSA</v>
      </c>
      <c r="D5" s="533"/>
      <c r="E5" s="609"/>
      <c r="F5" s="197"/>
      <c r="G5" s="623"/>
      <c r="H5" s="533"/>
      <c r="I5" s="533"/>
      <c r="J5" s="533"/>
      <c r="K5" s="533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</row>
    <row r="6" spans="1:24" s="661" customFormat="1" ht="12" customHeight="1">
      <c r="A6" s="605"/>
      <c r="B6" s="319"/>
      <c r="C6" s="609"/>
      <c r="D6" s="609"/>
      <c r="E6" s="609"/>
      <c r="F6" s="609"/>
      <c r="G6" s="609"/>
      <c r="H6" s="609"/>
      <c r="I6" s="609"/>
      <c r="J6" s="609"/>
      <c r="K6" s="60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</row>
    <row r="7" spans="1:24" s="661" customFormat="1" ht="12" customHeight="1">
      <c r="A7" s="605" t="s">
        <v>250</v>
      </c>
      <c r="B7" s="319"/>
      <c r="C7" s="610" t="s">
        <v>251</v>
      </c>
      <c r="D7" s="624" t="s">
        <v>252</v>
      </c>
      <c r="E7" s="625">
        <v>2020</v>
      </c>
      <c r="F7" s="626">
        <v>2021</v>
      </c>
      <c r="G7" s="626">
        <v>2022</v>
      </c>
      <c r="H7" s="626">
        <v>2023</v>
      </c>
      <c r="I7" s="627">
        <v>2024</v>
      </c>
      <c r="J7" s="610" t="s">
        <v>253</v>
      </c>
      <c r="K7" s="533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</row>
    <row r="8" spans="1:24" s="661" customFormat="1" ht="11.15" customHeight="1">
      <c r="A8" s="605"/>
      <c r="B8" s="319"/>
      <c r="C8" s="611"/>
      <c r="D8" s="611"/>
      <c r="E8" s="611"/>
      <c r="F8" s="611"/>
      <c r="G8" s="611"/>
      <c r="H8" s="611"/>
      <c r="I8" s="611"/>
      <c r="J8" s="611"/>
      <c r="K8" s="533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</row>
    <row r="9" spans="1:24" s="661" customFormat="1" ht="12" customHeight="1">
      <c r="A9" s="605">
        <v>2018</v>
      </c>
      <c r="B9" s="319"/>
      <c r="C9" s="712" t="s">
        <v>254</v>
      </c>
      <c r="D9" s="713">
        <v>-33.493602080878851</v>
      </c>
      <c r="E9" s="630">
        <f>D9</f>
        <v>-33.493602080878851</v>
      </c>
      <c r="F9" s="291"/>
      <c r="G9" s="291"/>
      <c r="H9" s="291"/>
      <c r="I9" s="714"/>
      <c r="J9" s="293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</row>
    <row r="10" spans="1:24" s="661" customFormat="1" ht="12" hidden="1" customHeight="1">
      <c r="A10" s="605">
        <v>2019</v>
      </c>
      <c r="B10" s="319"/>
      <c r="C10" s="295" t="s">
        <v>255</v>
      </c>
      <c r="D10" s="294"/>
      <c r="E10" s="297"/>
      <c r="F10" s="287">
        <f>D10</f>
        <v>0</v>
      </c>
      <c r="G10" s="288"/>
      <c r="H10" s="288"/>
      <c r="I10" s="289"/>
      <c r="J10" s="290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</row>
    <row r="11" spans="1:24" s="661" customFormat="1" ht="12" hidden="1" customHeight="1">
      <c r="A11" s="605" t="s">
        <v>256</v>
      </c>
      <c r="B11" s="319"/>
      <c r="C11" s="613" t="s">
        <v>257</v>
      </c>
      <c r="D11" s="629">
        <f>SUM(D9:D10)</f>
        <v>-33.493602080878851</v>
      </c>
      <c r="E11" s="630">
        <f>SUM(E9:E10)</f>
        <v>-33.493602080878851</v>
      </c>
      <c r="F11" s="631">
        <f>SUM(F9:F10)</f>
        <v>0</v>
      </c>
      <c r="G11" s="291"/>
      <c r="H11" s="291"/>
      <c r="I11" s="292"/>
      <c r="J11" s="293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</row>
    <row r="12" spans="1:24" s="661" customFormat="1" ht="12" hidden="1" customHeight="1">
      <c r="A12" s="605">
        <v>2020</v>
      </c>
      <c r="B12" s="319"/>
      <c r="C12" s="612" t="s">
        <v>258</v>
      </c>
      <c r="D12" s="286"/>
      <c r="E12" s="296"/>
      <c r="F12" s="284"/>
      <c r="G12" s="284"/>
      <c r="H12" s="284"/>
      <c r="I12" s="304"/>
      <c r="J12" s="286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</row>
    <row r="13" spans="1:24" s="661" customFormat="1" ht="12" hidden="1" customHeight="1">
      <c r="A13" s="605">
        <v>2021</v>
      </c>
      <c r="B13" s="319"/>
      <c r="C13" s="295" t="s">
        <v>259</v>
      </c>
      <c r="D13" s="290"/>
      <c r="E13" s="297"/>
      <c r="F13" s="288"/>
      <c r="G13" s="288"/>
      <c r="H13" s="288"/>
      <c r="I13" s="289"/>
      <c r="J13" s="290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</row>
    <row r="14" spans="1:24" s="661" customFormat="1" ht="12" hidden="1" customHeight="1">
      <c r="A14" s="605">
        <v>2022</v>
      </c>
      <c r="B14" s="319"/>
      <c r="C14" s="295" t="s">
        <v>260</v>
      </c>
      <c r="D14" s="290"/>
      <c r="E14" s="297"/>
      <c r="F14" s="288"/>
      <c r="G14" s="288"/>
      <c r="H14" s="288"/>
      <c r="I14" s="289"/>
      <c r="J14" s="290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</row>
    <row r="15" spans="1:24" s="661" customFormat="1" ht="12" hidden="1" customHeight="1">
      <c r="A15" s="605">
        <v>2023</v>
      </c>
      <c r="B15" s="319"/>
      <c r="C15" s="295" t="s">
        <v>261</v>
      </c>
      <c r="D15" s="290"/>
      <c r="E15" s="297"/>
      <c r="F15" s="288"/>
      <c r="G15" s="288"/>
      <c r="H15" s="288"/>
      <c r="I15" s="305"/>
      <c r="J15" s="290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</row>
    <row r="16" spans="1:24" s="661" customFormat="1" ht="12" hidden="1" customHeight="1">
      <c r="A16" s="605">
        <v>2024</v>
      </c>
      <c r="B16" s="319"/>
      <c r="C16" s="614" t="s">
        <v>262</v>
      </c>
      <c r="D16" s="303"/>
      <c r="E16" s="300"/>
      <c r="F16" s="301"/>
      <c r="G16" s="301"/>
      <c r="H16" s="301"/>
      <c r="I16" s="311"/>
      <c r="J16" s="303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</row>
    <row r="17" spans="1:10" ht="12" hidden="1" customHeight="1">
      <c r="A17" s="605" t="s">
        <v>263</v>
      </c>
      <c r="C17" s="615" t="s">
        <v>264</v>
      </c>
      <c r="D17" s="600">
        <f>SUM(D11:D16)</f>
        <v>-33.493602080878851</v>
      </c>
      <c r="E17" s="633">
        <f>SUM(E11:E16)</f>
        <v>-33.493602080878851</v>
      </c>
      <c r="F17" s="602">
        <f>SUM(F11:F16)</f>
        <v>0</v>
      </c>
      <c r="G17" s="307"/>
      <c r="H17" s="307"/>
      <c r="I17" s="313"/>
      <c r="J17" s="312"/>
    </row>
    <row r="18" spans="1:10" ht="4.1500000000000004" hidden="1" customHeight="1">
      <c r="A18" s="616"/>
      <c r="C18" s="617"/>
      <c r="D18" s="635"/>
      <c r="E18" s="636"/>
      <c r="F18" s="636"/>
      <c r="G18" s="636"/>
      <c r="H18" s="636"/>
      <c r="I18" s="636"/>
      <c r="J18" s="636"/>
    </row>
    <row r="19" spans="1:10" ht="12.65" customHeight="1">
      <c r="A19" s="605">
        <v>2017</v>
      </c>
      <c r="C19" s="612" t="s">
        <v>265</v>
      </c>
      <c r="D19" s="666"/>
      <c r="E19" s="470"/>
      <c r="F19" s="463"/>
      <c r="G19" s="463"/>
      <c r="H19" s="463"/>
      <c r="I19" s="667"/>
      <c r="J19" s="286"/>
    </row>
    <row r="20" spans="1:10" ht="12" customHeight="1">
      <c r="A20" s="605">
        <v>2018</v>
      </c>
      <c r="C20" s="614" t="s">
        <v>266</v>
      </c>
      <c r="D20" s="719"/>
      <c r="E20" s="468"/>
      <c r="F20" s="469"/>
      <c r="G20" s="469"/>
      <c r="H20" s="469"/>
      <c r="I20" s="720"/>
      <c r="J20" s="303"/>
    </row>
    <row r="21" spans="1:10" ht="12" hidden="1" customHeight="1">
      <c r="A21" s="605">
        <v>2019</v>
      </c>
      <c r="C21" s="295" t="s">
        <v>267</v>
      </c>
      <c r="D21" s="668"/>
      <c r="E21" s="465"/>
      <c r="F21" s="467"/>
      <c r="G21" s="467"/>
      <c r="H21" s="467"/>
      <c r="I21" s="471"/>
      <c r="J21" s="290"/>
    </row>
    <row r="22" spans="1:10" ht="12" hidden="1" customHeight="1">
      <c r="A22" s="605" t="s">
        <v>256</v>
      </c>
      <c r="C22" s="613" t="s">
        <v>268</v>
      </c>
      <c r="D22" s="293"/>
      <c r="E22" s="302"/>
      <c r="F22" s="291"/>
      <c r="G22" s="291"/>
      <c r="H22" s="291"/>
      <c r="I22" s="292"/>
      <c r="J22" s="293"/>
    </row>
    <row r="23" spans="1:10" ht="12" hidden="1" customHeight="1">
      <c r="A23" s="605">
        <v>2020</v>
      </c>
      <c r="C23" s="612" t="s">
        <v>269</v>
      </c>
      <c r="D23" s="290"/>
      <c r="E23" s="296"/>
      <c r="F23" s="284"/>
      <c r="G23" s="284"/>
      <c r="H23" s="284"/>
      <c r="I23" s="304"/>
      <c r="J23" s="286"/>
    </row>
    <row r="24" spans="1:10" ht="12" hidden="1" customHeight="1">
      <c r="A24" s="605">
        <v>2021</v>
      </c>
      <c r="C24" s="295" t="s">
        <v>270</v>
      </c>
      <c r="D24" s="290"/>
      <c r="E24" s="297"/>
      <c r="F24" s="288"/>
      <c r="G24" s="288"/>
      <c r="H24" s="288"/>
      <c r="I24" s="289"/>
      <c r="J24" s="290"/>
    </row>
    <row r="25" spans="1:10" ht="12" hidden="1" customHeight="1">
      <c r="A25" s="605">
        <v>2022</v>
      </c>
      <c r="C25" s="295" t="s">
        <v>271</v>
      </c>
      <c r="D25" s="290"/>
      <c r="E25" s="297"/>
      <c r="F25" s="288"/>
      <c r="G25" s="288"/>
      <c r="H25" s="288"/>
      <c r="I25" s="289"/>
      <c r="J25" s="290"/>
    </row>
    <row r="26" spans="1:10" ht="12" hidden="1" customHeight="1">
      <c r="A26" s="605">
        <v>2023</v>
      </c>
      <c r="C26" s="295" t="s">
        <v>272</v>
      </c>
      <c r="D26" s="290"/>
      <c r="E26" s="297"/>
      <c r="F26" s="288"/>
      <c r="G26" s="288"/>
      <c r="H26" s="288"/>
      <c r="I26" s="305"/>
      <c r="J26" s="290"/>
    </row>
    <row r="27" spans="1:10" ht="12" hidden="1" customHeight="1">
      <c r="A27" s="605">
        <v>2024</v>
      </c>
      <c r="C27" s="614" t="s">
        <v>273</v>
      </c>
      <c r="D27" s="303"/>
      <c r="E27" s="300"/>
      <c r="F27" s="301"/>
      <c r="G27" s="301"/>
      <c r="H27" s="301"/>
      <c r="I27" s="311"/>
      <c r="J27" s="303"/>
    </row>
    <row r="28" spans="1:10" ht="12" hidden="1" customHeight="1">
      <c r="A28" s="605" t="s">
        <v>263</v>
      </c>
      <c r="C28" s="615" t="s">
        <v>274</v>
      </c>
      <c r="D28" s="312"/>
      <c r="E28" s="306"/>
      <c r="F28" s="307"/>
      <c r="G28" s="307"/>
      <c r="H28" s="307"/>
      <c r="I28" s="313"/>
      <c r="J28" s="312"/>
    </row>
    <row r="29" spans="1:10" ht="4.1500000000000004" hidden="1" customHeight="1">
      <c r="A29" s="616"/>
      <c r="C29" s="617"/>
      <c r="D29" s="617"/>
      <c r="E29" s="644"/>
      <c r="F29" s="644"/>
      <c r="G29" s="644"/>
      <c r="H29" s="644"/>
      <c r="I29" s="644"/>
      <c r="J29" s="644"/>
    </row>
    <row r="30" spans="1:10" ht="12" hidden="1" customHeight="1">
      <c r="A30" s="605">
        <v>2020</v>
      </c>
      <c r="C30" s="612" t="s">
        <v>275</v>
      </c>
      <c r="D30" s="308"/>
      <c r="E30" s="296"/>
      <c r="F30" s="284"/>
      <c r="G30" s="284"/>
      <c r="H30" s="284"/>
      <c r="I30" s="304"/>
      <c r="J30" s="286"/>
    </row>
    <row r="31" spans="1:10" ht="12" hidden="1" customHeight="1">
      <c r="A31" s="605">
        <v>2021</v>
      </c>
      <c r="C31" s="295" t="s">
        <v>276</v>
      </c>
      <c r="D31" s="309"/>
      <c r="E31" s="297"/>
      <c r="F31" s="288"/>
      <c r="G31" s="288"/>
      <c r="H31" s="288"/>
      <c r="I31" s="289"/>
      <c r="J31" s="290"/>
    </row>
    <row r="32" spans="1:10" ht="12" hidden="1" customHeight="1">
      <c r="A32" s="605">
        <v>2022</v>
      </c>
      <c r="C32" s="295" t="s">
        <v>277</v>
      </c>
      <c r="D32" s="309"/>
      <c r="E32" s="297"/>
      <c r="F32" s="288"/>
      <c r="G32" s="288"/>
      <c r="H32" s="288"/>
      <c r="I32" s="289"/>
      <c r="J32" s="290"/>
    </row>
    <row r="33" spans="1:12" ht="12" hidden="1" customHeight="1">
      <c r="A33" s="605">
        <v>2023</v>
      </c>
      <c r="C33" s="295" t="s">
        <v>278</v>
      </c>
      <c r="D33" s="309"/>
      <c r="E33" s="297"/>
      <c r="F33" s="288"/>
      <c r="G33" s="288"/>
      <c r="H33" s="288"/>
      <c r="I33" s="305"/>
      <c r="J33" s="290"/>
    </row>
    <row r="34" spans="1:12" ht="12" hidden="1" customHeight="1">
      <c r="A34" s="605">
        <v>2024</v>
      </c>
      <c r="C34" s="614" t="s">
        <v>279</v>
      </c>
      <c r="D34" s="310"/>
      <c r="E34" s="300"/>
      <c r="F34" s="301"/>
      <c r="G34" s="301"/>
      <c r="H34" s="301"/>
      <c r="I34" s="311"/>
      <c r="J34" s="303"/>
    </row>
    <row r="35" spans="1:12" ht="12" hidden="1" customHeight="1">
      <c r="A35" s="605" t="s">
        <v>263</v>
      </c>
      <c r="C35" s="615" t="s">
        <v>280</v>
      </c>
      <c r="D35" s="312"/>
      <c r="E35" s="306"/>
      <c r="F35" s="307"/>
      <c r="G35" s="307"/>
      <c r="H35" s="307"/>
      <c r="I35" s="313"/>
      <c r="J35" s="312"/>
    </row>
    <row r="36" spans="1:12" ht="4.1500000000000004" hidden="1" customHeight="1">
      <c r="A36" s="616"/>
      <c r="C36" s="617"/>
      <c r="D36" s="617"/>
      <c r="E36" s="644"/>
      <c r="F36" s="644"/>
      <c r="G36" s="644"/>
      <c r="H36" s="644"/>
      <c r="I36" s="644"/>
      <c r="J36" s="644"/>
    </row>
    <row r="37" spans="1:12" ht="12" hidden="1" customHeight="1">
      <c r="A37" s="605">
        <v>2020</v>
      </c>
      <c r="C37" s="612" t="s">
        <v>281</v>
      </c>
      <c r="D37" s="593">
        <f>'T2 NSA'!C23</f>
        <v>0</v>
      </c>
      <c r="E37" s="296"/>
      <c r="F37" s="284"/>
      <c r="G37" s="298">
        <f>D37</f>
        <v>0</v>
      </c>
      <c r="H37" s="284"/>
      <c r="I37" s="304"/>
      <c r="J37" s="286"/>
    </row>
    <row r="38" spans="1:12" ht="12" hidden="1" customHeight="1">
      <c r="A38" s="605">
        <v>2021</v>
      </c>
      <c r="C38" s="295" t="s">
        <v>282</v>
      </c>
      <c r="D38" s="595">
        <f>'T2 NSA'!D23</f>
        <v>0</v>
      </c>
      <c r="E38" s="297"/>
      <c r="F38" s="288"/>
      <c r="G38" s="288"/>
      <c r="H38" s="287">
        <f>D38</f>
        <v>0</v>
      </c>
      <c r="I38" s="289"/>
      <c r="J38" s="290"/>
    </row>
    <row r="39" spans="1:12" ht="12" hidden="1" customHeight="1">
      <c r="A39" s="605">
        <v>2022</v>
      </c>
      <c r="C39" s="295" t="s">
        <v>283</v>
      </c>
      <c r="D39" s="595">
        <f>'T2 NSA'!E23</f>
        <v>0</v>
      </c>
      <c r="E39" s="297"/>
      <c r="F39" s="288"/>
      <c r="G39" s="288"/>
      <c r="H39" s="288"/>
      <c r="I39" s="299">
        <f>D39</f>
        <v>0</v>
      </c>
      <c r="J39" s="290"/>
    </row>
    <row r="40" spans="1:12" ht="12" hidden="1" customHeight="1">
      <c r="A40" s="605">
        <v>2023</v>
      </c>
      <c r="C40" s="295" t="s">
        <v>284</v>
      </c>
      <c r="D40" s="595">
        <f>'T2 NSA'!F23</f>
        <v>0</v>
      </c>
      <c r="E40" s="297"/>
      <c r="F40" s="288"/>
      <c r="G40" s="288"/>
      <c r="H40" s="288"/>
      <c r="I40" s="305"/>
      <c r="J40" s="294">
        <f>D40</f>
        <v>0</v>
      </c>
      <c r="L40" s="645"/>
    </row>
    <row r="41" spans="1:12" ht="12" hidden="1" customHeight="1">
      <c r="A41" s="605">
        <v>2024</v>
      </c>
      <c r="C41" s="614" t="s">
        <v>285</v>
      </c>
      <c r="D41" s="597">
        <f>'T2 NSA'!G23</f>
        <v>0</v>
      </c>
      <c r="E41" s="300"/>
      <c r="F41" s="301"/>
      <c r="G41" s="301"/>
      <c r="H41" s="301"/>
      <c r="I41" s="311"/>
      <c r="J41" s="599">
        <f>D41</f>
        <v>0</v>
      </c>
    </row>
    <row r="42" spans="1:12" ht="12" hidden="1" customHeight="1">
      <c r="A42" s="605" t="s">
        <v>263</v>
      </c>
      <c r="C42" s="615" t="s">
        <v>286</v>
      </c>
      <c r="D42" s="600">
        <f>SUM(D37:D41)</f>
        <v>0</v>
      </c>
      <c r="E42" s="306"/>
      <c r="F42" s="307"/>
      <c r="G42" s="602">
        <f>SUM(G36:G41)</f>
        <v>0</v>
      </c>
      <c r="H42" s="602">
        <f>SUM(H36:H41)</f>
        <v>0</v>
      </c>
      <c r="I42" s="634">
        <f>SUM(I36:I41)</f>
        <v>0</v>
      </c>
      <c r="J42" s="600">
        <f>SUM(J36:J41)</f>
        <v>0</v>
      </c>
    </row>
    <row r="43" spans="1:12" ht="4.9000000000000004" hidden="1" customHeight="1">
      <c r="A43" s="616"/>
      <c r="C43" s="617"/>
      <c r="D43" s="617"/>
      <c r="E43" s="644"/>
      <c r="F43" s="644"/>
      <c r="G43" s="644"/>
      <c r="H43" s="644"/>
      <c r="I43" s="644"/>
      <c r="J43" s="644"/>
    </row>
    <row r="44" spans="1:12" ht="12" hidden="1" customHeight="1">
      <c r="A44" s="605">
        <v>2020</v>
      </c>
      <c r="C44" s="612" t="s">
        <v>287</v>
      </c>
      <c r="D44" s="308"/>
      <c r="E44" s="296"/>
      <c r="F44" s="284"/>
      <c r="G44" s="284"/>
      <c r="H44" s="284"/>
      <c r="I44" s="304"/>
      <c r="J44" s="286"/>
    </row>
    <row r="45" spans="1:12" ht="12" hidden="1" customHeight="1">
      <c r="A45" s="605">
        <v>2021</v>
      </c>
      <c r="C45" s="295" t="s">
        <v>288</v>
      </c>
      <c r="D45" s="309"/>
      <c r="E45" s="297"/>
      <c r="F45" s="288"/>
      <c r="G45" s="288"/>
      <c r="H45" s="288"/>
      <c r="I45" s="289"/>
      <c r="J45" s="290"/>
      <c r="L45" s="646"/>
    </row>
    <row r="46" spans="1:12" ht="12" hidden="1" customHeight="1">
      <c r="A46" s="605">
        <v>2022</v>
      </c>
      <c r="C46" s="295" t="s">
        <v>289</v>
      </c>
      <c r="D46" s="309"/>
      <c r="E46" s="297"/>
      <c r="F46" s="288"/>
      <c r="G46" s="288"/>
      <c r="H46" s="288"/>
      <c r="I46" s="305"/>
      <c r="J46" s="290"/>
    </row>
    <row r="47" spans="1:12" ht="12" hidden="1" customHeight="1">
      <c r="A47" s="605">
        <v>2023</v>
      </c>
      <c r="C47" s="295" t="s">
        <v>290</v>
      </c>
      <c r="D47" s="309"/>
      <c r="E47" s="297"/>
      <c r="F47" s="288"/>
      <c r="G47" s="288"/>
      <c r="H47" s="288"/>
      <c r="I47" s="305"/>
      <c r="J47" s="290"/>
    </row>
    <row r="48" spans="1:12" ht="12" hidden="1" customHeight="1">
      <c r="A48" s="605">
        <v>2024</v>
      </c>
      <c r="C48" s="614" t="s">
        <v>291</v>
      </c>
      <c r="D48" s="310"/>
      <c r="E48" s="300"/>
      <c r="F48" s="301"/>
      <c r="G48" s="301"/>
      <c r="H48" s="301"/>
      <c r="I48" s="311"/>
      <c r="J48" s="303"/>
    </row>
    <row r="49" spans="1:10" ht="12" hidden="1" customHeight="1">
      <c r="A49" s="605" t="s">
        <v>263</v>
      </c>
      <c r="C49" s="615" t="s">
        <v>292</v>
      </c>
      <c r="D49" s="312"/>
      <c r="E49" s="306"/>
      <c r="F49" s="307"/>
      <c r="G49" s="307"/>
      <c r="H49" s="307"/>
      <c r="I49" s="313"/>
      <c r="J49" s="312"/>
    </row>
    <row r="50" spans="1:10" ht="4.9000000000000004" hidden="1" customHeight="1">
      <c r="A50" s="616"/>
      <c r="C50" s="617"/>
      <c r="D50" s="617"/>
      <c r="E50" s="644"/>
      <c r="F50" s="644"/>
      <c r="G50" s="644"/>
      <c r="H50" s="644"/>
      <c r="I50" s="644"/>
      <c r="J50" s="644"/>
    </row>
    <row r="51" spans="1:10" ht="12" hidden="1" customHeight="1">
      <c r="A51" s="605">
        <v>2020</v>
      </c>
      <c r="C51" s="612" t="s">
        <v>293</v>
      </c>
      <c r="D51" s="308"/>
      <c r="E51" s="470"/>
      <c r="F51" s="463"/>
      <c r="G51" s="463"/>
      <c r="H51" s="463"/>
      <c r="I51" s="464"/>
      <c r="J51" s="286"/>
    </row>
    <row r="52" spans="1:10" ht="12" hidden="1" customHeight="1">
      <c r="A52" s="605">
        <v>2021</v>
      </c>
      <c r="C52" s="295" t="s">
        <v>294</v>
      </c>
      <c r="D52" s="309"/>
      <c r="E52" s="465"/>
      <c r="F52" s="467"/>
      <c r="G52" s="467"/>
      <c r="H52" s="467"/>
      <c r="I52" s="471"/>
      <c r="J52" s="290"/>
    </row>
    <row r="53" spans="1:10" ht="12" hidden="1" customHeight="1">
      <c r="A53" s="605">
        <v>2022</v>
      </c>
      <c r="C53" s="295" t="s">
        <v>295</v>
      </c>
      <c r="D53" s="309"/>
      <c r="E53" s="465"/>
      <c r="F53" s="467"/>
      <c r="G53" s="467"/>
      <c r="H53" s="467"/>
      <c r="I53" s="471"/>
      <c r="J53" s="290"/>
    </row>
    <row r="54" spans="1:10" ht="12" hidden="1" customHeight="1">
      <c r="A54" s="605">
        <v>2023</v>
      </c>
      <c r="C54" s="295" t="s">
        <v>296</v>
      </c>
      <c r="D54" s="309"/>
      <c r="E54" s="465"/>
      <c r="F54" s="467"/>
      <c r="G54" s="467"/>
      <c r="H54" s="467"/>
      <c r="I54" s="466"/>
      <c r="J54" s="290"/>
    </row>
    <row r="55" spans="1:10" ht="12" hidden="1" customHeight="1">
      <c r="A55" s="605">
        <v>2024</v>
      </c>
      <c r="C55" s="614" t="s">
        <v>297</v>
      </c>
      <c r="D55" s="310"/>
      <c r="E55" s="468"/>
      <c r="F55" s="469"/>
      <c r="G55" s="469"/>
      <c r="H55" s="469"/>
      <c r="I55" s="662"/>
      <c r="J55" s="303"/>
    </row>
    <row r="56" spans="1:10" ht="12" hidden="1" customHeight="1">
      <c r="A56" s="605" t="s">
        <v>263</v>
      </c>
      <c r="C56" s="615" t="s">
        <v>298</v>
      </c>
      <c r="D56" s="312"/>
      <c r="E56" s="306"/>
      <c r="F56" s="307"/>
      <c r="G56" s="307"/>
      <c r="H56" s="307"/>
      <c r="I56" s="313"/>
      <c r="J56" s="312"/>
    </row>
    <row r="57" spans="1:10" ht="3.65" hidden="1" customHeight="1">
      <c r="A57" s="616"/>
      <c r="C57" s="617"/>
      <c r="D57" s="617"/>
      <c r="E57" s="644"/>
      <c r="F57" s="644"/>
      <c r="G57" s="644"/>
      <c r="H57" s="644"/>
      <c r="I57" s="644"/>
      <c r="J57" s="644"/>
    </row>
    <row r="58" spans="1:10" ht="12" hidden="1" customHeight="1">
      <c r="A58" s="605">
        <v>2020</v>
      </c>
      <c r="C58" s="612" t="s">
        <v>299</v>
      </c>
      <c r="D58" s="308"/>
      <c r="E58" s="470"/>
      <c r="F58" s="463"/>
      <c r="G58" s="463"/>
      <c r="H58" s="463"/>
      <c r="I58" s="464"/>
      <c r="J58" s="286"/>
    </row>
    <row r="59" spans="1:10" ht="12" hidden="1" customHeight="1">
      <c r="A59" s="605">
        <v>2021</v>
      </c>
      <c r="C59" s="295" t="s">
        <v>300</v>
      </c>
      <c r="D59" s="309"/>
      <c r="E59" s="465"/>
      <c r="F59" s="467"/>
      <c r="G59" s="467"/>
      <c r="H59" s="467"/>
      <c r="I59" s="471"/>
      <c r="J59" s="290"/>
    </row>
    <row r="60" spans="1:10" ht="12" hidden="1" customHeight="1">
      <c r="A60" s="605">
        <v>2022</v>
      </c>
      <c r="C60" s="295" t="s">
        <v>301</v>
      </c>
      <c r="D60" s="309"/>
      <c r="E60" s="465"/>
      <c r="F60" s="467"/>
      <c r="G60" s="467"/>
      <c r="H60" s="467"/>
      <c r="I60" s="471"/>
      <c r="J60" s="290"/>
    </row>
    <row r="61" spans="1:10" ht="12" hidden="1" customHeight="1">
      <c r="A61" s="605">
        <v>2023</v>
      </c>
      <c r="C61" s="295" t="s">
        <v>302</v>
      </c>
      <c r="D61" s="309"/>
      <c r="E61" s="465"/>
      <c r="F61" s="467"/>
      <c r="G61" s="467"/>
      <c r="H61" s="467"/>
      <c r="I61" s="466"/>
      <c r="J61" s="290"/>
    </row>
    <row r="62" spans="1:10" ht="12" hidden="1" customHeight="1">
      <c r="A62" s="605">
        <v>2024</v>
      </c>
      <c r="C62" s="614" t="s">
        <v>303</v>
      </c>
      <c r="D62" s="310"/>
      <c r="E62" s="468"/>
      <c r="F62" s="469"/>
      <c r="G62" s="469"/>
      <c r="H62" s="469"/>
      <c r="I62" s="662"/>
      <c r="J62" s="303"/>
    </row>
    <row r="63" spans="1:10" ht="12" hidden="1" customHeight="1">
      <c r="A63" s="605" t="s">
        <v>263</v>
      </c>
      <c r="C63" s="615" t="s">
        <v>304</v>
      </c>
      <c r="D63" s="312"/>
      <c r="E63" s="306"/>
      <c r="F63" s="307"/>
      <c r="G63" s="307"/>
      <c r="H63" s="307"/>
      <c r="I63" s="313"/>
      <c r="J63" s="312"/>
    </row>
    <row r="64" spans="1:10" ht="3.65" hidden="1" customHeight="1">
      <c r="A64" s="616"/>
      <c r="C64" s="617"/>
      <c r="D64" s="617"/>
      <c r="E64" s="644"/>
      <c r="F64" s="644"/>
      <c r="G64" s="644"/>
      <c r="H64" s="644"/>
      <c r="I64" s="644"/>
      <c r="J64" s="644"/>
    </row>
    <row r="65" spans="1:10" ht="12" hidden="1" customHeight="1">
      <c r="A65" s="605">
        <v>2020</v>
      </c>
      <c r="C65" s="612" t="s">
        <v>305</v>
      </c>
      <c r="D65" s="308"/>
      <c r="E65" s="470"/>
      <c r="F65" s="463"/>
      <c r="G65" s="463"/>
      <c r="H65" s="463"/>
      <c r="I65" s="464"/>
      <c r="J65" s="286"/>
    </row>
    <row r="66" spans="1:10" ht="12" hidden="1" customHeight="1">
      <c r="A66" s="605">
        <v>2021</v>
      </c>
      <c r="C66" s="295" t="s">
        <v>306</v>
      </c>
      <c r="D66" s="309"/>
      <c r="E66" s="465"/>
      <c r="F66" s="467"/>
      <c r="G66" s="467"/>
      <c r="H66" s="467"/>
      <c r="I66" s="471"/>
      <c r="J66" s="290"/>
    </row>
    <row r="67" spans="1:10" ht="12" hidden="1" customHeight="1">
      <c r="A67" s="605">
        <v>2022</v>
      </c>
      <c r="C67" s="295" t="s">
        <v>307</v>
      </c>
      <c r="D67" s="309"/>
      <c r="E67" s="465"/>
      <c r="F67" s="467"/>
      <c r="G67" s="467"/>
      <c r="H67" s="467"/>
      <c r="I67" s="471"/>
      <c r="J67" s="290"/>
    </row>
    <row r="68" spans="1:10" ht="12" hidden="1" customHeight="1">
      <c r="A68" s="605">
        <v>2023</v>
      </c>
      <c r="C68" s="295" t="s">
        <v>308</v>
      </c>
      <c r="D68" s="309"/>
      <c r="E68" s="465"/>
      <c r="F68" s="467"/>
      <c r="G68" s="467"/>
      <c r="H68" s="467"/>
      <c r="I68" s="466"/>
      <c r="J68" s="290"/>
    </row>
    <row r="69" spans="1:10" ht="12" hidden="1" customHeight="1">
      <c r="A69" s="605">
        <v>2024</v>
      </c>
      <c r="C69" s="614" t="s">
        <v>309</v>
      </c>
      <c r="D69" s="310"/>
      <c r="E69" s="468"/>
      <c r="F69" s="469"/>
      <c r="G69" s="469"/>
      <c r="H69" s="469"/>
      <c r="I69" s="662"/>
      <c r="J69" s="303"/>
    </row>
    <row r="70" spans="1:10" ht="12" hidden="1" customHeight="1">
      <c r="A70" s="605" t="s">
        <v>263</v>
      </c>
      <c r="C70" s="615" t="s">
        <v>310</v>
      </c>
      <c r="D70" s="312"/>
      <c r="E70" s="306"/>
      <c r="F70" s="307"/>
      <c r="G70" s="307"/>
      <c r="H70" s="307"/>
      <c r="I70" s="313"/>
      <c r="J70" s="312"/>
    </row>
    <row r="71" spans="1:10" ht="3.65" hidden="1" customHeight="1">
      <c r="A71" s="616"/>
      <c r="C71" s="617"/>
      <c r="D71" s="617"/>
      <c r="E71" s="644"/>
      <c r="F71" s="644"/>
      <c r="G71" s="644"/>
      <c r="H71" s="644"/>
      <c r="I71" s="644"/>
      <c r="J71" s="644"/>
    </row>
    <row r="72" spans="1:10" ht="12" customHeight="1">
      <c r="A72" s="605">
        <v>2017</v>
      </c>
      <c r="C72" s="612" t="s">
        <v>311</v>
      </c>
      <c r="D72" s="628">
        <v>0</v>
      </c>
      <c r="E72" s="638">
        <v>0</v>
      </c>
      <c r="F72" s="639">
        <v>0</v>
      </c>
      <c r="G72" s="639">
        <f>+D72</f>
        <v>0</v>
      </c>
      <c r="H72" s="639">
        <v>0</v>
      </c>
      <c r="I72" s="640">
        <v>0</v>
      </c>
      <c r="J72" s="594">
        <f>D72-SUM(E72:I72)</f>
        <v>0</v>
      </c>
    </row>
    <row r="73" spans="1:10" ht="12" customHeight="1">
      <c r="A73" s="605">
        <v>2018</v>
      </c>
      <c r="C73" s="614" t="s">
        <v>312</v>
      </c>
      <c r="D73" s="717">
        <v>0</v>
      </c>
      <c r="E73" s="716">
        <f>+D73</f>
        <v>0</v>
      </c>
      <c r="F73" s="656">
        <v>0</v>
      </c>
      <c r="G73" s="656">
        <v>0</v>
      </c>
      <c r="H73" s="656">
        <v>0</v>
      </c>
      <c r="I73" s="655">
        <v>0</v>
      </c>
      <c r="J73" s="599">
        <f>D73-SUM(E73:I73)</f>
        <v>0</v>
      </c>
    </row>
    <row r="74" spans="1:10" ht="12" hidden="1" customHeight="1">
      <c r="A74" s="605">
        <v>2019</v>
      </c>
      <c r="C74" s="295" t="s">
        <v>313</v>
      </c>
      <c r="D74" s="647"/>
      <c r="E74" s="465"/>
      <c r="F74" s="462">
        <v>0</v>
      </c>
      <c r="G74" s="462">
        <v>0</v>
      </c>
      <c r="H74" s="462">
        <v>0</v>
      </c>
      <c r="I74" s="643">
        <v>0</v>
      </c>
      <c r="J74" s="294">
        <f>D74-SUM(E74:I74)</f>
        <v>0</v>
      </c>
    </row>
    <row r="75" spans="1:10" ht="12" hidden="1" customHeight="1">
      <c r="A75" s="605" t="s">
        <v>263</v>
      </c>
      <c r="C75" s="615" t="s">
        <v>314</v>
      </c>
      <c r="D75" s="600">
        <f>SUM(D72:D74)</f>
        <v>0</v>
      </c>
      <c r="E75" s="633">
        <f t="shared" ref="E75:J75" si="0">SUM(E72:E74)</f>
        <v>0</v>
      </c>
      <c r="F75" s="602">
        <f t="shared" si="0"/>
        <v>0</v>
      </c>
      <c r="G75" s="602">
        <f t="shared" si="0"/>
        <v>0</v>
      </c>
      <c r="H75" s="602">
        <f t="shared" si="0"/>
        <v>0</v>
      </c>
      <c r="I75" s="634">
        <f t="shared" si="0"/>
        <v>0</v>
      </c>
      <c r="J75" s="600">
        <f t="shared" si="0"/>
        <v>0</v>
      </c>
    </row>
    <row r="76" spans="1:10" ht="3.65" hidden="1" customHeight="1">
      <c r="A76" s="616"/>
      <c r="C76" s="617"/>
      <c r="D76" s="617"/>
      <c r="E76" s="644"/>
      <c r="F76" s="644"/>
      <c r="G76" s="644"/>
      <c r="H76" s="644"/>
      <c r="I76" s="644"/>
      <c r="J76" s="644"/>
    </row>
    <row r="77" spans="1:10" ht="12" customHeight="1">
      <c r="A77" s="605">
        <v>2017</v>
      </c>
      <c r="C77" s="612" t="s">
        <v>315</v>
      </c>
      <c r="D77" s="663"/>
      <c r="E77" s="470"/>
      <c r="F77" s="463"/>
      <c r="G77" s="463"/>
      <c r="H77" s="463"/>
      <c r="I77" s="667"/>
      <c r="J77" s="286"/>
    </row>
    <row r="78" spans="1:10" ht="12" customHeight="1">
      <c r="A78" s="605">
        <v>2018</v>
      </c>
      <c r="C78" s="614" t="s">
        <v>316</v>
      </c>
      <c r="D78" s="718"/>
      <c r="E78" s="300"/>
      <c r="F78" s="301"/>
      <c r="G78" s="301"/>
      <c r="H78" s="301"/>
      <c r="I78" s="311"/>
      <c r="J78" s="303"/>
    </row>
    <row r="79" spans="1:10" ht="12" hidden="1" customHeight="1">
      <c r="A79" s="605">
        <v>2019</v>
      </c>
      <c r="C79" s="295" t="s">
        <v>317</v>
      </c>
      <c r="D79" s="664"/>
      <c r="E79" s="297"/>
      <c r="F79" s="288"/>
      <c r="G79" s="288"/>
      <c r="H79" s="288"/>
      <c r="I79" s="289"/>
      <c r="J79" s="290"/>
    </row>
    <row r="80" spans="1:10" ht="12" hidden="1" customHeight="1">
      <c r="A80" s="605" t="s">
        <v>256</v>
      </c>
      <c r="C80" s="613" t="s">
        <v>318</v>
      </c>
      <c r="D80" s="293"/>
      <c r="E80" s="302"/>
      <c r="F80" s="291"/>
      <c r="G80" s="291"/>
      <c r="H80" s="291"/>
      <c r="I80" s="292"/>
      <c r="J80" s="293"/>
    </row>
    <row r="81" spans="1:10" ht="12" hidden="1" customHeight="1">
      <c r="A81" s="605">
        <v>2020</v>
      </c>
      <c r="C81" s="612" t="s">
        <v>319</v>
      </c>
      <c r="D81" s="316"/>
      <c r="E81" s="296"/>
      <c r="F81" s="284"/>
      <c r="G81" s="284"/>
      <c r="H81" s="284"/>
      <c r="I81" s="304"/>
      <c r="J81" s="286"/>
    </row>
    <row r="82" spans="1:10" ht="12" hidden="1" customHeight="1">
      <c r="A82" s="605">
        <v>2021</v>
      </c>
      <c r="C82" s="295" t="s">
        <v>320</v>
      </c>
      <c r="D82" s="317"/>
      <c r="E82" s="297"/>
      <c r="F82" s="288"/>
      <c r="G82" s="288"/>
      <c r="H82" s="288"/>
      <c r="I82" s="289"/>
      <c r="J82" s="290"/>
    </row>
    <row r="83" spans="1:10" ht="12" hidden="1" customHeight="1">
      <c r="A83" s="605">
        <v>2022</v>
      </c>
      <c r="C83" s="295" t="s">
        <v>321</v>
      </c>
      <c r="D83" s="317"/>
      <c r="E83" s="297"/>
      <c r="F83" s="288"/>
      <c r="G83" s="288"/>
      <c r="H83" s="288"/>
      <c r="I83" s="289"/>
      <c r="J83" s="290"/>
    </row>
    <row r="84" spans="1:10" ht="12" hidden="1" customHeight="1">
      <c r="A84" s="605">
        <v>2023</v>
      </c>
      <c r="C84" s="295" t="s">
        <v>322</v>
      </c>
      <c r="D84" s="317"/>
      <c r="E84" s="297"/>
      <c r="F84" s="288"/>
      <c r="G84" s="288"/>
      <c r="H84" s="288"/>
      <c r="I84" s="305"/>
      <c r="J84" s="290"/>
    </row>
    <row r="85" spans="1:10" ht="12" hidden="1" customHeight="1">
      <c r="A85" s="605">
        <v>2024</v>
      </c>
      <c r="C85" s="614" t="s">
        <v>323</v>
      </c>
      <c r="D85" s="318"/>
      <c r="E85" s="300"/>
      <c r="F85" s="301"/>
      <c r="G85" s="301"/>
      <c r="H85" s="301"/>
      <c r="I85" s="311"/>
      <c r="J85" s="303"/>
    </row>
    <row r="86" spans="1:10" ht="12" hidden="1" customHeight="1">
      <c r="A86" s="605" t="s">
        <v>263</v>
      </c>
      <c r="C86" s="615" t="s">
        <v>324</v>
      </c>
      <c r="D86" s="312"/>
      <c r="E86" s="306"/>
      <c r="F86" s="307"/>
      <c r="G86" s="307"/>
      <c r="H86" s="307"/>
      <c r="I86" s="313"/>
      <c r="J86" s="312"/>
    </row>
    <row r="87" spans="1:10" ht="4.1500000000000004" hidden="1" customHeight="1">
      <c r="A87" s="616"/>
      <c r="C87" s="617"/>
      <c r="D87" s="617"/>
      <c r="E87" s="617"/>
      <c r="F87" s="617"/>
      <c r="G87" s="617"/>
      <c r="H87" s="617"/>
      <c r="I87" s="651"/>
      <c r="J87" s="617"/>
    </row>
    <row r="88" spans="1:10" ht="12" customHeight="1">
      <c r="A88" s="605">
        <v>2017</v>
      </c>
      <c r="C88" s="612" t="s">
        <v>325</v>
      </c>
      <c r="D88" s="628">
        <v>0</v>
      </c>
      <c r="E88" s="638">
        <v>0</v>
      </c>
      <c r="F88" s="639">
        <v>0</v>
      </c>
      <c r="G88" s="639">
        <v>0</v>
      </c>
      <c r="H88" s="639">
        <v>0</v>
      </c>
      <c r="I88" s="640">
        <v>0</v>
      </c>
      <c r="J88" s="663"/>
    </row>
    <row r="89" spans="1:10" ht="12" customHeight="1">
      <c r="A89" s="605">
        <v>2018</v>
      </c>
      <c r="C89" s="614" t="s">
        <v>326</v>
      </c>
      <c r="D89" s="717">
        <v>0</v>
      </c>
      <c r="E89" s="716">
        <v>0</v>
      </c>
      <c r="F89" s="656">
        <v>0</v>
      </c>
      <c r="G89" s="656">
        <v>0</v>
      </c>
      <c r="H89" s="656">
        <v>0</v>
      </c>
      <c r="I89" s="655">
        <v>0</v>
      </c>
      <c r="J89" s="718"/>
    </row>
    <row r="90" spans="1:10" ht="12" hidden="1" customHeight="1">
      <c r="A90" s="605">
        <v>2019</v>
      </c>
      <c r="C90" s="295" t="s">
        <v>327</v>
      </c>
      <c r="D90" s="647"/>
      <c r="E90" s="465"/>
      <c r="F90" s="462">
        <v>0</v>
      </c>
      <c r="G90" s="462">
        <v>0</v>
      </c>
      <c r="H90" s="462">
        <v>0</v>
      </c>
      <c r="I90" s="643">
        <v>0</v>
      </c>
      <c r="J90" s="664"/>
    </row>
    <row r="91" spans="1:10" ht="12" hidden="1" customHeight="1">
      <c r="A91" s="605" t="s">
        <v>256</v>
      </c>
      <c r="C91" s="613" t="s">
        <v>328</v>
      </c>
      <c r="D91" s="629">
        <f>SUM(D88:D90)</f>
        <v>0</v>
      </c>
      <c r="E91" s="630">
        <f t="shared" ref="E91:I91" si="1">SUM(E88:E90)</f>
        <v>0</v>
      </c>
      <c r="F91" s="631">
        <f t="shared" si="1"/>
        <v>0</v>
      </c>
      <c r="G91" s="631">
        <f t="shared" si="1"/>
        <v>0</v>
      </c>
      <c r="H91" s="631">
        <f t="shared" si="1"/>
        <v>0</v>
      </c>
      <c r="I91" s="632">
        <f t="shared" si="1"/>
        <v>0</v>
      </c>
      <c r="J91" s="293"/>
    </row>
    <row r="92" spans="1:10" ht="12" hidden="1" customHeight="1">
      <c r="A92" s="605">
        <v>2020</v>
      </c>
      <c r="C92" s="612" t="s">
        <v>329</v>
      </c>
      <c r="D92" s="652">
        <f>'T2 NSA'!C59</f>
        <v>0</v>
      </c>
      <c r="E92" s="296"/>
      <c r="F92" s="284"/>
      <c r="G92" s="298">
        <f>+D92</f>
        <v>0</v>
      </c>
      <c r="H92" s="284"/>
      <c r="I92" s="304"/>
      <c r="J92" s="286"/>
    </row>
    <row r="93" spans="1:10" ht="12" hidden="1" customHeight="1">
      <c r="A93" s="605">
        <v>2021</v>
      </c>
      <c r="C93" s="295" t="s">
        <v>330</v>
      </c>
      <c r="D93" s="653">
        <f>'T2 NSA'!D59</f>
        <v>0</v>
      </c>
      <c r="E93" s="297"/>
      <c r="F93" s="288"/>
      <c r="G93" s="288"/>
      <c r="H93" s="287">
        <f>+D93</f>
        <v>0</v>
      </c>
      <c r="I93" s="289"/>
      <c r="J93" s="290"/>
    </row>
    <row r="94" spans="1:10" ht="12" hidden="1" customHeight="1">
      <c r="A94" s="605">
        <v>2022</v>
      </c>
      <c r="C94" s="295" t="s">
        <v>331</v>
      </c>
      <c r="D94" s="653">
        <f>'T2 NSA'!E59</f>
        <v>0</v>
      </c>
      <c r="E94" s="297"/>
      <c r="F94" s="288"/>
      <c r="G94" s="288"/>
      <c r="H94" s="288"/>
      <c r="I94" s="299">
        <f>+D94</f>
        <v>0</v>
      </c>
      <c r="J94" s="290"/>
    </row>
    <row r="95" spans="1:10" ht="12" hidden="1" customHeight="1">
      <c r="A95" s="605">
        <v>2023</v>
      </c>
      <c r="C95" s="295" t="s">
        <v>332</v>
      </c>
      <c r="D95" s="653">
        <f>'T2 NSA'!F59</f>
        <v>0</v>
      </c>
      <c r="E95" s="297"/>
      <c r="F95" s="288"/>
      <c r="G95" s="288"/>
      <c r="H95" s="288"/>
      <c r="I95" s="305"/>
      <c r="J95" s="294">
        <f>+D95</f>
        <v>0</v>
      </c>
    </row>
    <row r="96" spans="1:10" ht="12" hidden="1" customHeight="1">
      <c r="A96" s="605">
        <v>2024</v>
      </c>
      <c r="C96" s="614" t="s">
        <v>333</v>
      </c>
      <c r="D96" s="654">
        <f>'T2 NSA'!G59</f>
        <v>0</v>
      </c>
      <c r="E96" s="300"/>
      <c r="F96" s="301"/>
      <c r="G96" s="301"/>
      <c r="H96" s="301"/>
      <c r="I96" s="311"/>
      <c r="J96" s="599">
        <f>+D96</f>
        <v>0</v>
      </c>
    </row>
    <row r="97" spans="1:10" ht="12" hidden="1" customHeight="1">
      <c r="A97" s="605" t="s">
        <v>263</v>
      </c>
      <c r="C97" s="615" t="s">
        <v>334</v>
      </c>
      <c r="D97" s="600">
        <f t="shared" ref="D97:J97" si="2">SUM(D91:D96)</f>
        <v>0</v>
      </c>
      <c r="E97" s="633">
        <f t="shared" si="2"/>
        <v>0</v>
      </c>
      <c r="F97" s="602">
        <f t="shared" si="2"/>
        <v>0</v>
      </c>
      <c r="G97" s="602">
        <f t="shared" si="2"/>
        <v>0</v>
      </c>
      <c r="H97" s="602">
        <f t="shared" si="2"/>
        <v>0</v>
      </c>
      <c r="I97" s="634">
        <f t="shared" si="2"/>
        <v>0</v>
      </c>
      <c r="J97" s="600">
        <f t="shared" si="2"/>
        <v>0</v>
      </c>
    </row>
    <row r="98" spans="1:10" ht="4.9000000000000004" hidden="1" customHeight="1">
      <c r="A98" s="616"/>
      <c r="C98" s="617"/>
      <c r="D98" s="617"/>
      <c r="E98" s="644"/>
      <c r="F98" s="644"/>
      <c r="G98" s="644"/>
      <c r="H98" s="644"/>
      <c r="I98" s="644"/>
      <c r="J98" s="644"/>
    </row>
    <row r="99" spans="1:10" ht="12" customHeight="1">
      <c r="A99" s="605">
        <v>2017</v>
      </c>
      <c r="C99" s="612" t="s">
        <v>335</v>
      </c>
      <c r="D99" s="628">
        <v>0</v>
      </c>
      <c r="E99" s="638">
        <v>0</v>
      </c>
      <c r="F99" s="639">
        <v>0</v>
      </c>
      <c r="G99" s="639">
        <v>0</v>
      </c>
      <c r="H99" s="639">
        <v>0</v>
      </c>
      <c r="I99" s="640">
        <v>0</v>
      </c>
      <c r="J99" s="594">
        <f t="shared" ref="J99:J101" si="3">D99-SUM(E99:I99)</f>
        <v>0</v>
      </c>
    </row>
    <row r="100" spans="1:10" ht="12" customHeight="1">
      <c r="A100" s="605">
        <v>2018</v>
      </c>
      <c r="C100" s="614" t="s">
        <v>336</v>
      </c>
      <c r="D100" s="717">
        <v>-116.47037698480686</v>
      </c>
      <c r="E100" s="716">
        <f>+D100</f>
        <v>-116.47037698480686</v>
      </c>
      <c r="F100" s="656">
        <v>0</v>
      </c>
      <c r="G100" s="656">
        <v>0</v>
      </c>
      <c r="H100" s="656">
        <v>0</v>
      </c>
      <c r="I100" s="655">
        <v>0</v>
      </c>
      <c r="J100" s="599">
        <f t="shared" si="3"/>
        <v>0</v>
      </c>
    </row>
    <row r="101" spans="1:10" ht="12" hidden="1" customHeight="1">
      <c r="A101" s="605">
        <v>2019</v>
      </c>
      <c r="C101" s="295" t="s">
        <v>337</v>
      </c>
      <c r="D101" s="647"/>
      <c r="E101" s="465"/>
      <c r="F101" s="462">
        <v>0</v>
      </c>
      <c r="G101" s="462">
        <v>0</v>
      </c>
      <c r="H101" s="462">
        <v>0</v>
      </c>
      <c r="I101" s="643">
        <v>0</v>
      </c>
      <c r="J101" s="294">
        <f t="shared" si="3"/>
        <v>0</v>
      </c>
    </row>
    <row r="102" spans="1:10" ht="12" hidden="1" customHeight="1">
      <c r="A102" s="605" t="s">
        <v>256</v>
      </c>
      <c r="C102" s="613" t="s">
        <v>338</v>
      </c>
      <c r="D102" s="629">
        <f t="shared" ref="D102:J102" si="4">SUM(D99:D101)</f>
        <v>-116.47037698480686</v>
      </c>
      <c r="E102" s="630">
        <f>SUM(E99:E101)</f>
        <v>-116.47037698480686</v>
      </c>
      <c r="F102" s="631">
        <f t="shared" si="4"/>
        <v>0</v>
      </c>
      <c r="G102" s="631">
        <f t="shared" si="4"/>
        <v>0</v>
      </c>
      <c r="H102" s="631">
        <f t="shared" si="4"/>
        <v>0</v>
      </c>
      <c r="I102" s="632">
        <f t="shared" si="4"/>
        <v>0</v>
      </c>
      <c r="J102" s="629">
        <f t="shared" si="4"/>
        <v>0</v>
      </c>
    </row>
    <row r="103" spans="1:10" ht="12" hidden="1" customHeight="1">
      <c r="A103" s="605">
        <v>2020</v>
      </c>
      <c r="C103" s="612" t="s">
        <v>339</v>
      </c>
      <c r="D103" s="594">
        <f>(E11+E22+E75+E80+E91+E102+E108)*-'T2 NSA'!C40</f>
        <v>0</v>
      </c>
      <c r="E103" s="470"/>
      <c r="F103" s="463"/>
      <c r="G103" s="639">
        <f>D103</f>
        <v>0</v>
      </c>
      <c r="H103" s="639">
        <v>0</v>
      </c>
      <c r="I103" s="640">
        <v>0</v>
      </c>
      <c r="J103" s="594">
        <f>D103-SUM(E103:I103)</f>
        <v>0</v>
      </c>
    </row>
    <row r="104" spans="1:10" ht="12" hidden="1" customHeight="1">
      <c r="A104" s="605">
        <v>2021</v>
      </c>
      <c r="C104" s="295" t="s">
        <v>340</v>
      </c>
      <c r="D104" s="294">
        <f>(F11+F22+F75+F80+F91+F102+F108)*-'T2 NSA'!D40</f>
        <v>0</v>
      </c>
      <c r="E104" s="465"/>
      <c r="F104" s="467"/>
      <c r="G104" s="467"/>
      <c r="H104" s="462">
        <f>+D104</f>
        <v>0</v>
      </c>
      <c r="I104" s="643">
        <v>0</v>
      </c>
      <c r="J104" s="294">
        <f>D104-SUM(E104:I104)</f>
        <v>0</v>
      </c>
    </row>
    <row r="105" spans="1:10" ht="12" hidden="1" customHeight="1">
      <c r="A105" s="605">
        <v>2022</v>
      </c>
      <c r="C105" s="295" t="s">
        <v>341</v>
      </c>
      <c r="D105" s="294">
        <f>(G11+G22+G75+G80+G91+G102+G108)*-'T2 NSA'!E40</f>
        <v>0</v>
      </c>
      <c r="E105" s="465"/>
      <c r="F105" s="467"/>
      <c r="G105" s="467"/>
      <c r="H105" s="467"/>
      <c r="I105" s="643">
        <f>+D105</f>
        <v>0</v>
      </c>
      <c r="J105" s="294">
        <f>D105-SUM(E105:I105)</f>
        <v>0</v>
      </c>
    </row>
    <row r="106" spans="1:10" ht="12" hidden="1" customHeight="1">
      <c r="A106" s="605">
        <v>2023</v>
      </c>
      <c r="C106" s="295" t="s">
        <v>342</v>
      </c>
      <c r="D106" s="294">
        <f>(H11+H22+H75+H80+H91+H102+H108)*-'T2 NSA'!F40</f>
        <v>0</v>
      </c>
      <c r="E106" s="465"/>
      <c r="F106" s="467"/>
      <c r="G106" s="467"/>
      <c r="H106" s="467"/>
      <c r="I106" s="471"/>
      <c r="J106" s="294">
        <f>D106-SUM(E106:I106)</f>
        <v>0</v>
      </c>
    </row>
    <row r="107" spans="1:10" ht="12" hidden="1" customHeight="1">
      <c r="A107" s="605">
        <v>2024</v>
      </c>
      <c r="C107" s="614" t="s">
        <v>343</v>
      </c>
      <c r="D107" s="294">
        <f>(I11+I22+I75+I80+I91+I102+I108)*-'T2 NSA'!G40</f>
        <v>0</v>
      </c>
      <c r="E107" s="465"/>
      <c r="F107" s="467"/>
      <c r="G107" s="467"/>
      <c r="H107" s="467"/>
      <c r="I107" s="471"/>
      <c r="J107" s="294">
        <f>D107-SUM(E107:I107)</f>
        <v>0</v>
      </c>
    </row>
    <row r="108" spans="1:10" ht="12" hidden="1" customHeight="1">
      <c r="A108" s="605" t="s">
        <v>256</v>
      </c>
      <c r="C108" s="613" t="s">
        <v>344</v>
      </c>
      <c r="D108" s="629">
        <f t="shared" ref="D108:J108" si="5">SUM(D103:D107)</f>
        <v>0</v>
      </c>
      <c r="E108" s="630">
        <f t="shared" si="5"/>
        <v>0</v>
      </c>
      <c r="F108" s="631">
        <f t="shared" si="5"/>
        <v>0</v>
      </c>
      <c r="G108" s="631">
        <f t="shared" si="5"/>
        <v>0</v>
      </c>
      <c r="H108" s="631">
        <f t="shared" si="5"/>
        <v>0</v>
      </c>
      <c r="I108" s="632">
        <f t="shared" si="5"/>
        <v>0</v>
      </c>
      <c r="J108" s="629">
        <f t="shared" si="5"/>
        <v>0</v>
      </c>
    </row>
    <row r="109" spans="1:10" ht="12" hidden="1" customHeight="1">
      <c r="A109" s="605">
        <v>2020</v>
      </c>
      <c r="C109" s="612" t="s">
        <v>345</v>
      </c>
      <c r="D109" s="652">
        <f>'T2 NSA'!C46</f>
        <v>0</v>
      </c>
      <c r="E109" s="296"/>
      <c r="F109" s="284"/>
      <c r="G109" s="298">
        <f>D109</f>
        <v>0</v>
      </c>
      <c r="H109" s="284"/>
      <c r="I109" s="304"/>
      <c r="J109" s="286"/>
    </row>
    <row r="110" spans="1:10" ht="12" hidden="1" customHeight="1">
      <c r="A110" s="605">
        <v>2021</v>
      </c>
      <c r="C110" s="295" t="s">
        <v>346</v>
      </c>
      <c r="D110" s="653">
        <f>'T2 NSA'!D46</f>
        <v>0</v>
      </c>
      <c r="E110" s="297"/>
      <c r="F110" s="288"/>
      <c r="G110" s="288"/>
      <c r="H110" s="287">
        <f>D110</f>
        <v>0</v>
      </c>
      <c r="I110" s="305"/>
      <c r="J110" s="290"/>
    </row>
    <row r="111" spans="1:10" ht="12" hidden="1" customHeight="1">
      <c r="A111" s="605">
        <v>2022</v>
      </c>
      <c r="C111" s="295" t="s">
        <v>347</v>
      </c>
      <c r="D111" s="653">
        <f>'T2 NSA'!E46</f>
        <v>0</v>
      </c>
      <c r="E111" s="297"/>
      <c r="F111" s="288"/>
      <c r="G111" s="288"/>
      <c r="H111" s="288"/>
      <c r="I111" s="299">
        <f>D111</f>
        <v>0</v>
      </c>
      <c r="J111" s="290"/>
    </row>
    <row r="112" spans="1:10" ht="12" hidden="1" customHeight="1">
      <c r="A112" s="605">
        <v>2023</v>
      </c>
      <c r="C112" s="295" t="s">
        <v>348</v>
      </c>
      <c r="D112" s="653">
        <f>'T2 NSA'!F46</f>
        <v>0</v>
      </c>
      <c r="E112" s="297"/>
      <c r="F112" s="288"/>
      <c r="G112" s="288"/>
      <c r="H112" s="288"/>
      <c r="I112" s="305"/>
      <c r="J112" s="294">
        <f>D112</f>
        <v>0</v>
      </c>
    </row>
    <row r="113" spans="1:10" ht="12" hidden="1" customHeight="1">
      <c r="A113" s="605">
        <v>2024</v>
      </c>
      <c r="C113" s="614" t="s">
        <v>349</v>
      </c>
      <c r="D113" s="654">
        <f>'T2 NSA'!G46</f>
        <v>0</v>
      </c>
      <c r="E113" s="300"/>
      <c r="F113" s="301"/>
      <c r="G113" s="301"/>
      <c r="H113" s="301"/>
      <c r="I113" s="311"/>
      <c r="J113" s="599">
        <f>D113</f>
        <v>0</v>
      </c>
    </row>
    <row r="114" spans="1:10" ht="12" hidden="1" customHeight="1">
      <c r="A114" s="605" t="s">
        <v>263</v>
      </c>
      <c r="C114" s="615" t="s">
        <v>350</v>
      </c>
      <c r="D114" s="600">
        <f>D102+SUM(D108:D113)</f>
        <v>-116.47037698480686</v>
      </c>
      <c r="E114" s="633">
        <f t="shared" ref="E114:J114" si="6">E102+SUM(E108:E113)</f>
        <v>-116.47037698480686</v>
      </c>
      <c r="F114" s="602">
        <f t="shared" si="6"/>
        <v>0</v>
      </c>
      <c r="G114" s="602">
        <f t="shared" si="6"/>
        <v>0</v>
      </c>
      <c r="H114" s="602">
        <f t="shared" si="6"/>
        <v>0</v>
      </c>
      <c r="I114" s="634">
        <f t="shared" si="6"/>
        <v>0</v>
      </c>
      <c r="J114" s="600">
        <f t="shared" si="6"/>
        <v>0</v>
      </c>
    </row>
    <row r="115" spans="1:10" ht="4.1500000000000004" hidden="1" customHeight="1">
      <c r="A115" s="616"/>
    </row>
    <row r="116" spans="1:10" ht="12" customHeight="1">
      <c r="A116" s="605">
        <v>2017</v>
      </c>
      <c r="C116" s="612" t="s">
        <v>351</v>
      </c>
      <c r="D116" s="628">
        <v>0</v>
      </c>
      <c r="E116" s="638">
        <v>0</v>
      </c>
      <c r="F116" s="639">
        <v>0</v>
      </c>
      <c r="G116" s="639">
        <v>0</v>
      </c>
      <c r="H116" s="639">
        <v>0</v>
      </c>
      <c r="I116" s="640">
        <v>0</v>
      </c>
      <c r="J116" s="594">
        <f>D116-SUM(E116:I116)</f>
        <v>0</v>
      </c>
    </row>
    <row r="117" spans="1:10" ht="12" customHeight="1">
      <c r="A117" s="605">
        <v>2018</v>
      </c>
      <c r="C117" s="614" t="s">
        <v>352</v>
      </c>
      <c r="D117" s="717">
        <v>0</v>
      </c>
      <c r="E117" s="716">
        <f>+D117</f>
        <v>0</v>
      </c>
      <c r="F117" s="656">
        <v>0</v>
      </c>
      <c r="G117" s="656">
        <v>0</v>
      </c>
      <c r="H117" s="656">
        <v>0</v>
      </c>
      <c r="I117" s="655">
        <v>0</v>
      </c>
      <c r="J117" s="599">
        <f>D117-SUM(E117:I117)</f>
        <v>0</v>
      </c>
    </row>
    <row r="118" spans="1:10" ht="12" hidden="1" customHeight="1">
      <c r="A118" s="605">
        <v>2019</v>
      </c>
      <c r="C118" s="295" t="s">
        <v>353</v>
      </c>
      <c r="D118" s="647"/>
      <c r="E118" s="642">
        <v>0</v>
      </c>
      <c r="F118" s="462">
        <v>0</v>
      </c>
      <c r="G118" s="462">
        <v>0</v>
      </c>
      <c r="H118" s="462">
        <v>0</v>
      </c>
      <c r="I118" s="643">
        <v>0</v>
      </c>
      <c r="J118" s="294">
        <f>D118-SUM(E118:I118)</f>
        <v>0</v>
      </c>
    </row>
    <row r="119" spans="1:10" ht="12" hidden="1" customHeight="1">
      <c r="A119" s="605" t="s">
        <v>256</v>
      </c>
      <c r="C119" s="613" t="s">
        <v>354</v>
      </c>
      <c r="D119" s="629">
        <f>SUM(D116:D118)</f>
        <v>0</v>
      </c>
      <c r="E119" s="630">
        <f t="shared" ref="E119:I119" si="7">SUM(E116:E118)</f>
        <v>0</v>
      </c>
      <c r="F119" s="631">
        <f t="shared" si="7"/>
        <v>0</v>
      </c>
      <c r="G119" s="631">
        <f t="shared" si="7"/>
        <v>0</v>
      </c>
      <c r="H119" s="631">
        <f t="shared" si="7"/>
        <v>0</v>
      </c>
      <c r="I119" s="632">
        <f t="shared" si="7"/>
        <v>0</v>
      </c>
      <c r="J119" s="629">
        <f>SUM(J116:J118)</f>
        <v>0</v>
      </c>
    </row>
    <row r="120" spans="1:10" ht="12" hidden="1" customHeight="1">
      <c r="A120" s="605">
        <v>2020</v>
      </c>
      <c r="C120" s="612" t="s">
        <v>355</v>
      </c>
      <c r="D120" s="652">
        <f>'T2 NSA'!C69</f>
        <v>0</v>
      </c>
      <c r="E120" s="638">
        <f>D120</f>
        <v>0</v>
      </c>
      <c r="F120" s="639">
        <v>0</v>
      </c>
      <c r="G120" s="639">
        <v>0</v>
      </c>
      <c r="H120" s="639">
        <v>0</v>
      </c>
      <c r="I120" s="640">
        <v>0</v>
      </c>
      <c r="J120" s="594">
        <f t="shared" ref="J120:J124" si="8">D120-SUM(E120:I120)</f>
        <v>0</v>
      </c>
    </row>
    <row r="121" spans="1:10" ht="12" hidden="1" customHeight="1">
      <c r="A121" s="605">
        <v>2021</v>
      </c>
      <c r="C121" s="295" t="s">
        <v>356</v>
      </c>
      <c r="D121" s="653">
        <f>'T2 NSA'!D69</f>
        <v>0</v>
      </c>
      <c r="E121" s="465"/>
      <c r="F121" s="462">
        <v>0</v>
      </c>
      <c r="G121" s="462">
        <v>0</v>
      </c>
      <c r="H121" s="462">
        <f>D121</f>
        <v>0</v>
      </c>
      <c r="I121" s="643">
        <v>0</v>
      </c>
      <c r="J121" s="294">
        <f t="shared" si="8"/>
        <v>0</v>
      </c>
    </row>
    <row r="122" spans="1:10" ht="12" hidden="1" customHeight="1">
      <c r="A122" s="605">
        <v>2022</v>
      </c>
      <c r="C122" s="295" t="s">
        <v>357</v>
      </c>
      <c r="D122" s="653">
        <f>'T2 NSA'!E69</f>
        <v>0</v>
      </c>
      <c r="E122" s="465"/>
      <c r="F122" s="467"/>
      <c r="G122" s="462">
        <v>0</v>
      </c>
      <c r="H122" s="462">
        <v>0</v>
      </c>
      <c r="I122" s="643">
        <f>D122</f>
        <v>0</v>
      </c>
      <c r="J122" s="294">
        <f t="shared" si="8"/>
        <v>0</v>
      </c>
    </row>
    <row r="123" spans="1:10" ht="12" hidden="1" customHeight="1">
      <c r="A123" s="605">
        <v>2023</v>
      </c>
      <c r="C123" s="295" t="s">
        <v>358</v>
      </c>
      <c r="D123" s="653">
        <f>'T2 NSA'!F69</f>
        <v>0</v>
      </c>
      <c r="E123" s="465"/>
      <c r="F123" s="467"/>
      <c r="G123" s="467"/>
      <c r="H123" s="462">
        <v>0</v>
      </c>
      <c r="I123" s="643">
        <v>0</v>
      </c>
      <c r="J123" s="294">
        <f t="shared" si="8"/>
        <v>0</v>
      </c>
    </row>
    <row r="124" spans="1:10" ht="12" hidden="1" customHeight="1">
      <c r="A124" s="605">
        <v>2024</v>
      </c>
      <c r="C124" s="614" t="s">
        <v>359</v>
      </c>
      <c r="D124" s="654">
        <f>'T2 NSA'!G69</f>
        <v>0</v>
      </c>
      <c r="E124" s="468"/>
      <c r="F124" s="469"/>
      <c r="G124" s="469"/>
      <c r="H124" s="469"/>
      <c r="I124" s="655">
        <v>0</v>
      </c>
      <c r="J124" s="599">
        <f t="shared" si="8"/>
        <v>0</v>
      </c>
    </row>
    <row r="125" spans="1:10" ht="12" hidden="1" customHeight="1">
      <c r="A125" s="605" t="s">
        <v>263</v>
      </c>
      <c r="C125" s="615" t="s">
        <v>360</v>
      </c>
      <c r="D125" s="600">
        <f t="shared" ref="D125:J125" si="9">SUM(D119:D124)</f>
        <v>0</v>
      </c>
      <c r="E125" s="633">
        <f t="shared" si="9"/>
        <v>0</v>
      </c>
      <c r="F125" s="602">
        <f t="shared" si="9"/>
        <v>0</v>
      </c>
      <c r="G125" s="602">
        <f t="shared" si="9"/>
        <v>0</v>
      </c>
      <c r="H125" s="602">
        <f t="shared" si="9"/>
        <v>0</v>
      </c>
      <c r="I125" s="634">
        <f t="shared" si="9"/>
        <v>0</v>
      </c>
      <c r="J125" s="600">
        <f t="shared" si="9"/>
        <v>0</v>
      </c>
    </row>
    <row r="126" spans="1:10" ht="4.1500000000000004" hidden="1" customHeight="1">
      <c r="A126" s="616"/>
    </row>
    <row r="127" spans="1:10" ht="12" customHeight="1">
      <c r="A127" s="605">
        <v>2017</v>
      </c>
      <c r="C127" s="612" t="s">
        <v>361</v>
      </c>
      <c r="D127" s="628">
        <v>0</v>
      </c>
      <c r="E127" s="638">
        <v>0</v>
      </c>
      <c r="F127" s="639">
        <v>0</v>
      </c>
      <c r="G127" s="639">
        <v>0</v>
      </c>
      <c r="H127" s="639">
        <v>0</v>
      </c>
      <c r="I127" s="640">
        <v>0</v>
      </c>
      <c r="J127" s="594">
        <f t="shared" ref="J127:J129" si="10">D127-SUM(E127:I127)</f>
        <v>0</v>
      </c>
    </row>
    <row r="128" spans="1:10" ht="12" customHeight="1">
      <c r="A128" s="605">
        <v>2018</v>
      </c>
      <c r="C128" s="614" t="s">
        <v>362</v>
      </c>
      <c r="D128" s="717">
        <v>0</v>
      </c>
      <c r="E128" s="716">
        <v>0</v>
      </c>
      <c r="F128" s="656">
        <v>0</v>
      </c>
      <c r="G128" s="656">
        <v>0</v>
      </c>
      <c r="H128" s="656">
        <v>0</v>
      </c>
      <c r="I128" s="655">
        <v>0</v>
      </c>
      <c r="J128" s="599">
        <f t="shared" si="10"/>
        <v>0</v>
      </c>
    </row>
    <row r="129" spans="1:10" ht="12" hidden="1" customHeight="1">
      <c r="A129" s="605">
        <v>2019</v>
      </c>
      <c r="C129" s="295" t="s">
        <v>363</v>
      </c>
      <c r="D129" s="647"/>
      <c r="E129" s="642">
        <v>0</v>
      </c>
      <c r="F129" s="462">
        <v>0</v>
      </c>
      <c r="G129" s="462">
        <v>0</v>
      </c>
      <c r="H129" s="462">
        <v>0</v>
      </c>
      <c r="I129" s="643">
        <v>0</v>
      </c>
      <c r="J129" s="294">
        <f t="shared" si="10"/>
        <v>0</v>
      </c>
    </row>
    <row r="130" spans="1:10" ht="12" hidden="1" customHeight="1">
      <c r="A130" s="605" t="s">
        <v>256</v>
      </c>
      <c r="C130" s="613" t="s">
        <v>364</v>
      </c>
      <c r="D130" s="629">
        <f>SUM(D127:D129)</f>
        <v>0</v>
      </c>
      <c r="E130" s="630">
        <f t="shared" ref="E130:J130" si="11">SUM(E127:E129)</f>
        <v>0</v>
      </c>
      <c r="F130" s="631">
        <f t="shared" si="11"/>
        <v>0</v>
      </c>
      <c r="G130" s="631">
        <f t="shared" si="11"/>
        <v>0</v>
      </c>
      <c r="H130" s="631">
        <f t="shared" si="11"/>
        <v>0</v>
      </c>
      <c r="I130" s="632">
        <f t="shared" si="11"/>
        <v>0</v>
      </c>
      <c r="J130" s="629">
        <f t="shared" si="11"/>
        <v>0</v>
      </c>
    </row>
    <row r="131" spans="1:10" s="141" customFormat="1" hidden="1">
      <c r="A131" s="605">
        <v>2020</v>
      </c>
      <c r="B131" s="319"/>
      <c r="C131" s="612" t="s">
        <v>365</v>
      </c>
      <c r="D131" s="652">
        <f>'T2 NSA'!C70</f>
        <v>0</v>
      </c>
      <c r="E131" s="638">
        <v>0</v>
      </c>
      <c r="F131" s="639">
        <v>0</v>
      </c>
      <c r="G131" s="639">
        <v>0</v>
      </c>
      <c r="H131" s="639">
        <v>0</v>
      </c>
      <c r="I131" s="640">
        <v>0</v>
      </c>
      <c r="J131" s="594">
        <f t="shared" ref="J131:J135" si="12">D131-SUM(E131:I131)</f>
        <v>0</v>
      </c>
    </row>
    <row r="132" spans="1:10" ht="12" hidden="1" customHeight="1">
      <c r="A132" s="605">
        <v>2021</v>
      </c>
      <c r="C132" s="295" t="s">
        <v>366</v>
      </c>
      <c r="D132" s="653">
        <f>'T2 NSA'!D70</f>
        <v>0</v>
      </c>
      <c r="E132" s="465"/>
      <c r="F132" s="462">
        <v>0</v>
      </c>
      <c r="G132" s="462">
        <v>0</v>
      </c>
      <c r="H132" s="462">
        <v>0</v>
      </c>
      <c r="I132" s="643">
        <v>0</v>
      </c>
      <c r="J132" s="294">
        <f t="shared" si="12"/>
        <v>0</v>
      </c>
    </row>
    <row r="133" spans="1:10" ht="12" hidden="1" customHeight="1">
      <c r="A133" s="605">
        <v>2022</v>
      </c>
      <c r="C133" s="295" t="s">
        <v>367</v>
      </c>
      <c r="D133" s="653">
        <f>'T2 NSA'!E70</f>
        <v>0</v>
      </c>
      <c r="E133" s="465"/>
      <c r="F133" s="467"/>
      <c r="G133" s="462">
        <v>0</v>
      </c>
      <c r="H133" s="462">
        <v>0</v>
      </c>
      <c r="I133" s="643">
        <v>0</v>
      </c>
      <c r="J133" s="294">
        <f t="shared" si="12"/>
        <v>0</v>
      </c>
    </row>
    <row r="134" spans="1:10" ht="12" hidden="1" customHeight="1">
      <c r="A134" s="605">
        <v>2023</v>
      </c>
      <c r="C134" s="295" t="s">
        <v>368</v>
      </c>
      <c r="D134" s="653">
        <f>'T2 NSA'!F70</f>
        <v>0</v>
      </c>
      <c r="E134" s="465"/>
      <c r="F134" s="467"/>
      <c r="G134" s="467"/>
      <c r="H134" s="462">
        <v>0</v>
      </c>
      <c r="I134" s="643">
        <v>0</v>
      </c>
      <c r="J134" s="294">
        <f t="shared" si="12"/>
        <v>0</v>
      </c>
    </row>
    <row r="135" spans="1:10" ht="12" hidden="1" customHeight="1">
      <c r="A135" s="605">
        <v>2024</v>
      </c>
      <c r="C135" s="614" t="s">
        <v>369</v>
      </c>
      <c r="D135" s="654">
        <f>'T2 NSA'!G70</f>
        <v>0</v>
      </c>
      <c r="E135" s="468"/>
      <c r="F135" s="469"/>
      <c r="G135" s="469"/>
      <c r="H135" s="469"/>
      <c r="I135" s="655">
        <v>0</v>
      </c>
      <c r="J135" s="599">
        <f t="shared" si="12"/>
        <v>0</v>
      </c>
    </row>
    <row r="136" spans="1:10" ht="12" hidden="1" customHeight="1">
      <c r="A136" s="605" t="s">
        <v>263</v>
      </c>
      <c r="C136" s="615" t="s">
        <v>370</v>
      </c>
      <c r="D136" s="600">
        <f>SUM(D130:D135)</f>
        <v>0</v>
      </c>
      <c r="E136" s="633">
        <f t="shared" ref="E136:J136" si="13">SUM(E130:E135)</f>
        <v>0</v>
      </c>
      <c r="F136" s="602">
        <f t="shared" si="13"/>
        <v>0</v>
      </c>
      <c r="G136" s="602">
        <f t="shared" si="13"/>
        <v>0</v>
      </c>
      <c r="H136" s="602">
        <f t="shared" si="13"/>
        <v>0</v>
      </c>
      <c r="I136" s="634">
        <f t="shared" si="13"/>
        <v>0</v>
      </c>
      <c r="J136" s="600">
        <f t="shared" si="13"/>
        <v>0</v>
      </c>
    </row>
    <row r="137" spans="1:10" ht="4.1500000000000004" hidden="1" customHeight="1">
      <c r="A137" s="616"/>
    </row>
    <row r="138" spans="1:10" ht="12" customHeight="1">
      <c r="A138" s="605">
        <v>2017</v>
      </c>
      <c r="C138" s="612" t="s">
        <v>371</v>
      </c>
      <c r="D138" s="628">
        <v>0</v>
      </c>
      <c r="E138" s="638">
        <v>0</v>
      </c>
      <c r="F138" s="639">
        <v>0</v>
      </c>
      <c r="G138" s="639">
        <v>0</v>
      </c>
      <c r="H138" s="639">
        <v>0</v>
      </c>
      <c r="I138" s="640">
        <v>0</v>
      </c>
      <c r="J138" s="594">
        <f t="shared" ref="J138:J140" si="14">D138-SUM(E138:I138)</f>
        <v>0</v>
      </c>
    </row>
    <row r="139" spans="1:10" ht="12" customHeight="1">
      <c r="A139" s="605">
        <v>2018</v>
      </c>
      <c r="C139" s="614" t="s">
        <v>372</v>
      </c>
      <c r="D139" s="717">
        <v>0</v>
      </c>
      <c r="E139" s="716">
        <v>0</v>
      </c>
      <c r="F139" s="656">
        <v>0</v>
      </c>
      <c r="G139" s="656">
        <v>0</v>
      </c>
      <c r="H139" s="656">
        <v>0</v>
      </c>
      <c r="I139" s="655">
        <v>0</v>
      </c>
      <c r="J139" s="599">
        <f t="shared" si="14"/>
        <v>0</v>
      </c>
    </row>
    <row r="140" spans="1:10" ht="12" hidden="1" customHeight="1">
      <c r="A140" s="605">
        <v>2019</v>
      </c>
      <c r="C140" s="295" t="s">
        <v>373</v>
      </c>
      <c r="D140" s="647"/>
      <c r="E140" s="642">
        <v>0</v>
      </c>
      <c r="F140" s="462">
        <v>0</v>
      </c>
      <c r="G140" s="462">
        <v>0</v>
      </c>
      <c r="H140" s="462">
        <v>0</v>
      </c>
      <c r="I140" s="643">
        <v>0</v>
      </c>
      <c r="J140" s="294">
        <f t="shared" si="14"/>
        <v>0</v>
      </c>
    </row>
    <row r="141" spans="1:10" ht="12" hidden="1" customHeight="1">
      <c r="A141" s="605" t="s">
        <v>256</v>
      </c>
      <c r="C141" s="613" t="s">
        <v>374</v>
      </c>
      <c r="D141" s="629">
        <f>SUM(D138:D140)</f>
        <v>0</v>
      </c>
      <c r="E141" s="630">
        <f t="shared" ref="E141:J141" si="15">SUM(E138:E140)</f>
        <v>0</v>
      </c>
      <c r="F141" s="631">
        <f t="shared" si="15"/>
        <v>0</v>
      </c>
      <c r="G141" s="631">
        <f t="shared" si="15"/>
        <v>0</v>
      </c>
      <c r="H141" s="631">
        <f t="shared" si="15"/>
        <v>0</v>
      </c>
      <c r="I141" s="632">
        <f t="shared" si="15"/>
        <v>0</v>
      </c>
      <c r="J141" s="629">
        <f t="shared" si="15"/>
        <v>0</v>
      </c>
    </row>
    <row r="142" spans="1:10" s="141" customFormat="1" hidden="1">
      <c r="A142" s="605">
        <v>2020</v>
      </c>
      <c r="B142" s="319"/>
      <c r="C142" s="612" t="s">
        <v>375</v>
      </c>
      <c r="D142" s="652">
        <f>'T2 NSA'!C71</f>
        <v>0</v>
      </c>
      <c r="E142" s="638">
        <f>+D142</f>
        <v>0</v>
      </c>
      <c r="F142" s="639">
        <v>0</v>
      </c>
      <c r="G142" s="639">
        <v>0</v>
      </c>
      <c r="H142" s="463"/>
      <c r="I142" s="464"/>
      <c r="J142" s="286"/>
    </row>
    <row r="143" spans="1:10" ht="12" hidden="1" customHeight="1">
      <c r="A143" s="605">
        <v>2021</v>
      </c>
      <c r="C143" s="295" t="s">
        <v>376</v>
      </c>
      <c r="D143" s="653">
        <f>'T2 NSA'!D71</f>
        <v>0</v>
      </c>
      <c r="E143" s="465"/>
      <c r="F143" s="462">
        <v>0</v>
      </c>
      <c r="G143" s="462">
        <v>0</v>
      </c>
      <c r="H143" s="462">
        <f>D143</f>
        <v>0</v>
      </c>
      <c r="I143" s="466"/>
      <c r="J143" s="290"/>
    </row>
    <row r="144" spans="1:10" ht="12" hidden="1" customHeight="1">
      <c r="A144" s="605">
        <v>2022</v>
      </c>
      <c r="C144" s="295" t="s">
        <v>377</v>
      </c>
      <c r="D144" s="653">
        <f>'T2 NSA'!E71</f>
        <v>0</v>
      </c>
      <c r="E144" s="465"/>
      <c r="F144" s="467"/>
      <c r="G144" s="462">
        <v>0</v>
      </c>
      <c r="H144" s="462">
        <v>0</v>
      </c>
      <c r="I144" s="462">
        <f>D144</f>
        <v>0</v>
      </c>
      <c r="J144" s="290"/>
    </row>
    <row r="145" spans="1:10" ht="12" hidden="1" customHeight="1">
      <c r="A145" s="605">
        <v>2023</v>
      </c>
      <c r="C145" s="295" t="s">
        <v>378</v>
      </c>
      <c r="D145" s="653">
        <f>'T2 NSA'!F71</f>
        <v>0</v>
      </c>
      <c r="E145" s="465"/>
      <c r="F145" s="467"/>
      <c r="G145" s="467"/>
      <c r="H145" s="462">
        <v>0</v>
      </c>
      <c r="I145" s="462">
        <v>0</v>
      </c>
      <c r="J145" s="294">
        <f>D145</f>
        <v>0</v>
      </c>
    </row>
    <row r="146" spans="1:10" ht="12" hidden="1" customHeight="1">
      <c r="A146" s="605">
        <v>2024</v>
      </c>
      <c r="C146" s="614" t="s">
        <v>379</v>
      </c>
      <c r="D146" s="654">
        <f>'T2 NSA'!G71</f>
        <v>0</v>
      </c>
      <c r="E146" s="468"/>
      <c r="F146" s="469"/>
      <c r="G146" s="469"/>
      <c r="H146" s="469"/>
      <c r="I146" s="656">
        <v>0</v>
      </c>
      <c r="J146" s="599">
        <f>D146</f>
        <v>0</v>
      </c>
    </row>
    <row r="147" spans="1:10" ht="12" hidden="1" customHeight="1">
      <c r="A147" s="605" t="s">
        <v>263</v>
      </c>
      <c r="C147" s="615" t="s">
        <v>380</v>
      </c>
      <c r="D147" s="600">
        <f t="shared" ref="D147:J147" si="16">SUM(D141:D146)</f>
        <v>0</v>
      </c>
      <c r="E147" s="633">
        <f t="shared" si="16"/>
        <v>0</v>
      </c>
      <c r="F147" s="602">
        <f t="shared" si="16"/>
        <v>0</v>
      </c>
      <c r="G147" s="602">
        <f t="shared" si="16"/>
        <v>0</v>
      </c>
      <c r="H147" s="602">
        <f t="shared" si="16"/>
        <v>0</v>
      </c>
      <c r="I147" s="634">
        <f t="shared" si="16"/>
        <v>0</v>
      </c>
      <c r="J147" s="600">
        <f t="shared" si="16"/>
        <v>0</v>
      </c>
    </row>
    <row r="148" spans="1:10" ht="4.1500000000000004" hidden="1" customHeight="1">
      <c r="A148" s="616"/>
    </row>
    <row r="149" spans="1:10" ht="12" customHeight="1">
      <c r="A149" s="605">
        <v>2017</v>
      </c>
      <c r="C149" s="612" t="s">
        <v>381</v>
      </c>
      <c r="D149" s="628">
        <v>0</v>
      </c>
      <c r="E149" s="638">
        <v>0</v>
      </c>
      <c r="F149" s="639">
        <v>0</v>
      </c>
      <c r="G149" s="639">
        <v>0</v>
      </c>
      <c r="H149" s="639">
        <v>0</v>
      </c>
      <c r="I149" s="640">
        <v>0</v>
      </c>
      <c r="J149" s="594">
        <f t="shared" ref="J149:J151" si="17">D149-SUM(E149:I149)</f>
        <v>0</v>
      </c>
    </row>
    <row r="150" spans="1:10" ht="12" customHeight="1">
      <c r="A150" s="605">
        <v>2018</v>
      </c>
      <c r="C150" s="614" t="s">
        <v>382</v>
      </c>
      <c r="D150" s="717">
        <v>0</v>
      </c>
      <c r="E150" s="716">
        <v>0</v>
      </c>
      <c r="F150" s="656">
        <v>0</v>
      </c>
      <c r="G150" s="656">
        <v>0</v>
      </c>
      <c r="H150" s="656">
        <v>0</v>
      </c>
      <c r="I150" s="655">
        <v>0</v>
      </c>
      <c r="J150" s="599">
        <f t="shared" si="17"/>
        <v>0</v>
      </c>
    </row>
    <row r="151" spans="1:10" ht="12" hidden="1" customHeight="1">
      <c r="A151" s="605">
        <v>2019</v>
      </c>
      <c r="C151" s="295" t="s">
        <v>383</v>
      </c>
      <c r="D151" s="647"/>
      <c r="E151" s="642">
        <v>0</v>
      </c>
      <c r="F151" s="462">
        <v>0</v>
      </c>
      <c r="G151" s="462">
        <v>0</v>
      </c>
      <c r="H151" s="462">
        <v>0</v>
      </c>
      <c r="I151" s="643">
        <v>0</v>
      </c>
      <c r="J151" s="294">
        <f t="shared" si="17"/>
        <v>0</v>
      </c>
    </row>
    <row r="152" spans="1:10" ht="12" hidden="1" customHeight="1">
      <c r="A152" s="605" t="s">
        <v>256</v>
      </c>
      <c r="C152" s="613" t="s">
        <v>384</v>
      </c>
      <c r="D152" s="629">
        <f>SUM(D149:D151)</f>
        <v>0</v>
      </c>
      <c r="E152" s="630">
        <f t="shared" ref="E152:J152" si="18">SUM(E149:E151)</f>
        <v>0</v>
      </c>
      <c r="F152" s="631">
        <f t="shared" si="18"/>
        <v>0</v>
      </c>
      <c r="G152" s="631">
        <f t="shared" si="18"/>
        <v>0</v>
      </c>
      <c r="H152" s="631">
        <f t="shared" si="18"/>
        <v>0</v>
      </c>
      <c r="I152" s="632">
        <f t="shared" si="18"/>
        <v>0</v>
      </c>
      <c r="J152" s="629">
        <f t="shared" si="18"/>
        <v>0</v>
      </c>
    </row>
    <row r="153" spans="1:10" s="141" customFormat="1" hidden="1">
      <c r="A153" s="605">
        <v>2020</v>
      </c>
      <c r="B153" s="319"/>
      <c r="C153" s="612" t="s">
        <v>385</v>
      </c>
      <c r="D153" s="652">
        <f>'T2 NSA'!C72</f>
        <v>0</v>
      </c>
      <c r="E153" s="638">
        <f>+D153</f>
        <v>0</v>
      </c>
      <c r="F153" s="639">
        <v>0</v>
      </c>
      <c r="G153" s="639">
        <v>0</v>
      </c>
      <c r="H153" s="463"/>
      <c r="I153" s="464"/>
      <c r="J153" s="286"/>
    </row>
    <row r="154" spans="1:10" ht="12" hidden="1" customHeight="1">
      <c r="A154" s="605">
        <v>2021</v>
      </c>
      <c r="C154" s="295" t="s">
        <v>386</v>
      </c>
      <c r="D154" s="653">
        <f>'T2 NSA'!D72</f>
        <v>0</v>
      </c>
      <c r="E154" s="465"/>
      <c r="F154" s="462">
        <v>0</v>
      </c>
      <c r="G154" s="462">
        <v>0</v>
      </c>
      <c r="H154" s="462">
        <f>D154</f>
        <v>0</v>
      </c>
      <c r="I154" s="466"/>
      <c r="J154" s="290"/>
    </row>
    <row r="155" spans="1:10" ht="12" hidden="1" customHeight="1">
      <c r="A155" s="605">
        <v>2022</v>
      </c>
      <c r="C155" s="295" t="s">
        <v>387</v>
      </c>
      <c r="D155" s="653">
        <f>'T2 NSA'!E72</f>
        <v>0</v>
      </c>
      <c r="E155" s="465"/>
      <c r="F155" s="467"/>
      <c r="G155" s="462">
        <v>0</v>
      </c>
      <c r="H155" s="462">
        <v>0</v>
      </c>
      <c r="I155" s="462">
        <f>D155</f>
        <v>0</v>
      </c>
      <c r="J155" s="290"/>
    </row>
    <row r="156" spans="1:10" ht="12" hidden="1" customHeight="1">
      <c r="A156" s="605">
        <v>2023</v>
      </c>
      <c r="C156" s="295" t="s">
        <v>388</v>
      </c>
      <c r="D156" s="653">
        <f>'T2 NSA'!F72</f>
        <v>0</v>
      </c>
      <c r="E156" s="465"/>
      <c r="F156" s="467"/>
      <c r="G156" s="467"/>
      <c r="H156" s="462">
        <v>0</v>
      </c>
      <c r="I156" s="462">
        <v>0</v>
      </c>
      <c r="J156" s="294">
        <f>D156</f>
        <v>0</v>
      </c>
    </row>
    <row r="157" spans="1:10" ht="12" hidden="1" customHeight="1">
      <c r="A157" s="605">
        <v>2024</v>
      </c>
      <c r="C157" s="614" t="s">
        <v>389</v>
      </c>
      <c r="D157" s="654">
        <f>'T2 NSA'!G72</f>
        <v>0</v>
      </c>
      <c r="E157" s="468"/>
      <c r="F157" s="469"/>
      <c r="G157" s="469"/>
      <c r="H157" s="469"/>
      <c r="I157" s="656">
        <v>0</v>
      </c>
      <c r="J157" s="599">
        <f>D157</f>
        <v>0</v>
      </c>
    </row>
    <row r="158" spans="1:10" ht="12" hidden="1" customHeight="1">
      <c r="A158" s="605" t="s">
        <v>263</v>
      </c>
      <c r="C158" s="615" t="s">
        <v>390</v>
      </c>
      <c r="D158" s="600">
        <f>SUM(D152:D157)</f>
        <v>0</v>
      </c>
      <c r="E158" s="633">
        <f t="shared" ref="E158:J158" si="19">SUM(E152:E157)</f>
        <v>0</v>
      </c>
      <c r="F158" s="602">
        <f t="shared" si="19"/>
        <v>0</v>
      </c>
      <c r="G158" s="602">
        <f t="shared" si="19"/>
        <v>0</v>
      </c>
      <c r="H158" s="602">
        <f t="shared" si="19"/>
        <v>0</v>
      </c>
      <c r="I158" s="634">
        <f t="shared" si="19"/>
        <v>0</v>
      </c>
      <c r="J158" s="600">
        <f t="shared" si="19"/>
        <v>0</v>
      </c>
    </row>
    <row r="159" spans="1:10" ht="4.1500000000000004" hidden="1" customHeight="1">
      <c r="A159" s="616"/>
    </row>
    <row r="160" spans="1:10" ht="12" hidden="1" customHeight="1">
      <c r="A160" s="605">
        <v>2020</v>
      </c>
      <c r="C160" s="618" t="s">
        <v>391</v>
      </c>
      <c r="D160" s="648">
        <f>'T2 NSA'!C63</f>
        <v>0</v>
      </c>
      <c r="E160" s="638">
        <v>0</v>
      </c>
      <c r="F160" s="639">
        <v>0</v>
      </c>
      <c r="G160" s="639">
        <v>0</v>
      </c>
      <c r="H160" s="639">
        <v>0</v>
      </c>
      <c r="I160" s="640">
        <v>0</v>
      </c>
      <c r="J160" s="594">
        <f>D160-SUM(E160:I160)</f>
        <v>0</v>
      </c>
    </row>
    <row r="161" spans="1:25" ht="12" hidden="1" customHeight="1">
      <c r="A161" s="605">
        <v>2021</v>
      </c>
      <c r="C161" s="619" t="s">
        <v>392</v>
      </c>
      <c r="D161" s="649">
        <f>'T2 NSA'!D63</f>
        <v>0</v>
      </c>
      <c r="E161" s="465"/>
      <c r="F161" s="462">
        <v>0</v>
      </c>
      <c r="G161" s="462">
        <v>0</v>
      </c>
      <c r="H161" s="462">
        <v>0</v>
      </c>
      <c r="I161" s="643">
        <v>0</v>
      </c>
      <c r="J161" s="294">
        <f>D161-SUM(E161:I161)</f>
        <v>0</v>
      </c>
    </row>
    <row r="162" spans="1:25" ht="12" hidden="1" customHeight="1">
      <c r="A162" s="605">
        <v>2022</v>
      </c>
      <c r="C162" s="619" t="s">
        <v>393</v>
      </c>
      <c r="D162" s="649">
        <f>'T2 NSA'!E63</f>
        <v>0</v>
      </c>
      <c r="E162" s="465"/>
      <c r="F162" s="467"/>
      <c r="G162" s="462">
        <v>0</v>
      </c>
      <c r="H162" s="462">
        <v>0</v>
      </c>
      <c r="I162" s="643">
        <v>0</v>
      </c>
      <c r="J162" s="294">
        <f>D162-SUM(E162:I162)</f>
        <v>0</v>
      </c>
    </row>
    <row r="163" spans="1:25" ht="12" hidden="1" customHeight="1">
      <c r="A163" s="605">
        <v>2023</v>
      </c>
      <c r="C163" s="619" t="s">
        <v>394</v>
      </c>
      <c r="D163" s="649">
        <f>'T2 NSA'!F63</f>
        <v>0</v>
      </c>
      <c r="E163" s="465"/>
      <c r="F163" s="467"/>
      <c r="G163" s="467"/>
      <c r="H163" s="462">
        <v>0</v>
      </c>
      <c r="I163" s="643">
        <v>0</v>
      </c>
      <c r="J163" s="294">
        <f>D163-SUM(E163:I163)</f>
        <v>0</v>
      </c>
    </row>
    <row r="164" spans="1:25" ht="12" hidden="1" customHeight="1">
      <c r="A164" s="605">
        <v>2024</v>
      </c>
      <c r="C164" s="620" t="s">
        <v>395</v>
      </c>
      <c r="D164" s="650">
        <f>'T2 NSA'!G63</f>
        <v>0</v>
      </c>
      <c r="E164" s="468"/>
      <c r="F164" s="469"/>
      <c r="G164" s="469"/>
      <c r="H164" s="469"/>
      <c r="I164" s="655">
        <v>0</v>
      </c>
      <c r="J164" s="599">
        <f>D164-SUM(E164:I164)</f>
        <v>0</v>
      </c>
    </row>
    <row r="165" spans="1:25" ht="12" hidden="1" customHeight="1">
      <c r="A165" s="605" t="s">
        <v>263</v>
      </c>
      <c r="C165" s="621" t="s">
        <v>396</v>
      </c>
      <c r="D165" s="600">
        <f>SUM(D160:D164)</f>
        <v>0</v>
      </c>
      <c r="E165" s="601">
        <f t="shared" ref="E165:I165" si="20">SUM(E160:E164)</f>
        <v>0</v>
      </c>
      <c r="F165" s="602">
        <f t="shared" si="20"/>
        <v>0</v>
      </c>
      <c r="G165" s="602">
        <f t="shared" si="20"/>
        <v>0</v>
      </c>
      <c r="H165" s="602">
        <f t="shared" si="20"/>
        <v>0</v>
      </c>
      <c r="I165" s="603">
        <f t="shared" si="20"/>
        <v>0</v>
      </c>
      <c r="J165" s="600">
        <f>SUM(J160:J164)</f>
        <v>0</v>
      </c>
    </row>
    <row r="166" spans="1:25" ht="4.1500000000000004" hidden="1" customHeight="1">
      <c r="C166" s="622"/>
      <c r="D166" s="622"/>
      <c r="E166" s="622"/>
      <c r="F166" s="657"/>
      <c r="G166" s="622"/>
      <c r="H166" s="622"/>
      <c r="I166" s="622"/>
      <c r="J166" s="622"/>
    </row>
    <row r="167" spans="1:25" ht="12" hidden="1" customHeight="1">
      <c r="A167" s="605">
        <v>2020</v>
      </c>
      <c r="C167" s="618" t="s">
        <v>428</v>
      </c>
      <c r="D167" s="648">
        <f>'T2 NSA'!C66</f>
        <v>0</v>
      </c>
      <c r="E167" s="283">
        <f>D167</f>
        <v>0</v>
      </c>
      <c r="F167" s="284"/>
      <c r="G167" s="284"/>
      <c r="H167" s="284"/>
      <c r="I167" s="285"/>
      <c r="J167" s="286"/>
      <c r="L167" s="658"/>
      <c r="Y167" s="319"/>
    </row>
    <row r="168" spans="1:25" ht="12" hidden="1" customHeight="1">
      <c r="A168" s="605">
        <v>2021</v>
      </c>
      <c r="C168" s="619" t="s">
        <v>429</v>
      </c>
      <c r="D168" s="649">
        <f>'T2 NSA'!D66</f>
        <v>0</v>
      </c>
      <c r="E168" s="297"/>
      <c r="F168" s="287">
        <f>D168</f>
        <v>0</v>
      </c>
      <c r="G168" s="288"/>
      <c r="H168" s="288"/>
      <c r="I168" s="289"/>
      <c r="J168" s="290"/>
      <c r="L168" s="658"/>
      <c r="Y168" s="319"/>
    </row>
    <row r="169" spans="1:25" ht="12" hidden="1" customHeight="1">
      <c r="A169" s="605">
        <v>2022</v>
      </c>
      <c r="C169" s="619" t="s">
        <v>430</v>
      </c>
      <c r="D169" s="649">
        <f>'T2 NSA'!E66</f>
        <v>0</v>
      </c>
      <c r="E169" s="297"/>
      <c r="F169" s="288"/>
      <c r="G169" s="287">
        <f>D169</f>
        <v>0</v>
      </c>
      <c r="H169" s="288"/>
      <c r="I169" s="289"/>
      <c r="J169" s="290"/>
      <c r="L169" s="658"/>
      <c r="Y169" s="319"/>
    </row>
    <row r="170" spans="1:25" ht="12" hidden="1" customHeight="1">
      <c r="A170" s="605">
        <v>2023</v>
      </c>
      <c r="C170" s="619" t="s">
        <v>431</v>
      </c>
      <c r="D170" s="649">
        <f>'T2 NSA'!F66</f>
        <v>0</v>
      </c>
      <c r="E170" s="297"/>
      <c r="F170" s="288"/>
      <c r="G170" s="288"/>
      <c r="H170" s="287">
        <f>D170</f>
        <v>0</v>
      </c>
      <c r="I170" s="289"/>
      <c r="J170" s="290"/>
      <c r="L170" s="658"/>
      <c r="Y170" s="319"/>
    </row>
    <row r="171" spans="1:25" ht="12" hidden="1" customHeight="1">
      <c r="A171" s="605">
        <v>2024</v>
      </c>
      <c r="C171" s="620" t="s">
        <v>432</v>
      </c>
      <c r="D171" s="650">
        <f>'T2 NSA'!G66</f>
        <v>0</v>
      </c>
      <c r="E171" s="300"/>
      <c r="F171" s="301"/>
      <c r="G171" s="301"/>
      <c r="H171" s="301"/>
      <c r="I171" s="598">
        <f>D171</f>
        <v>0</v>
      </c>
      <c r="J171" s="303"/>
      <c r="L171" s="658"/>
      <c r="Y171" s="319"/>
    </row>
    <row r="172" spans="1:25" ht="12" hidden="1" customHeight="1">
      <c r="A172" s="605" t="s">
        <v>263</v>
      </c>
      <c r="C172" s="615" t="s">
        <v>433</v>
      </c>
      <c r="D172" s="600">
        <f t="shared" ref="D172:J172" si="21">SUM(D167:D171)</f>
        <v>0</v>
      </c>
      <c r="E172" s="601">
        <f t="shared" si="21"/>
        <v>0</v>
      </c>
      <c r="F172" s="602">
        <f t="shared" si="21"/>
        <v>0</v>
      </c>
      <c r="G172" s="602">
        <f t="shared" si="21"/>
        <v>0</v>
      </c>
      <c r="H172" s="602">
        <f t="shared" si="21"/>
        <v>0</v>
      </c>
      <c r="I172" s="603">
        <f t="shared" si="21"/>
        <v>0</v>
      </c>
      <c r="J172" s="600">
        <f t="shared" si="21"/>
        <v>0</v>
      </c>
      <c r="L172" s="658"/>
      <c r="Y172" s="319"/>
    </row>
    <row r="173" spans="1:25" ht="3" customHeight="1"/>
    <row r="174" spans="1:25" ht="3" customHeight="1"/>
    <row r="175" spans="1:25" ht="12" customHeight="1">
      <c r="C175" s="615" t="s">
        <v>397</v>
      </c>
      <c r="D175" s="600">
        <f t="shared" ref="D175:J175" si="22">D17+D28+D35+D42+D49+D56+D63+D70+D75+D86+D97+D114+D125+D136+D147+D158+D165+D172</f>
        <v>-149.96397906568572</v>
      </c>
      <c r="E175" s="601">
        <f t="shared" si="22"/>
        <v>-149.96397906568572</v>
      </c>
      <c r="F175" s="602">
        <f t="shared" si="22"/>
        <v>0</v>
      </c>
      <c r="G175" s="602">
        <f t="shared" si="22"/>
        <v>0</v>
      </c>
      <c r="H175" s="602">
        <f t="shared" si="22"/>
        <v>0</v>
      </c>
      <c r="I175" s="603">
        <f t="shared" si="22"/>
        <v>0</v>
      </c>
      <c r="J175" s="600">
        <f t="shared" si="22"/>
        <v>0</v>
      </c>
      <c r="L175" s="658"/>
    </row>
    <row r="176" spans="1:25" ht="3" customHeight="1"/>
    <row r="177" spans="3:10" ht="12" customHeight="1">
      <c r="C177" s="185" t="s">
        <v>398</v>
      </c>
      <c r="F177" s="319"/>
    </row>
    <row r="178" spans="3:10" ht="12" customHeight="1">
      <c r="C178" s="185" t="s">
        <v>399</v>
      </c>
      <c r="D178" s="659"/>
      <c r="E178" s="660"/>
      <c r="F178" s="660"/>
      <c r="G178" s="660"/>
      <c r="H178" s="660"/>
      <c r="I178" s="660"/>
      <c r="J178" s="141"/>
    </row>
  </sheetData>
  <autoFilter ref="A8:J172" xr:uid="{00000000-0009-0000-0000-000010000000}">
    <filterColumn colId="0">
      <filters>
        <filter val="2017"/>
        <filter val="2018"/>
      </filters>
    </filterColumn>
  </autoFilter>
  <mergeCells count="1">
    <mergeCell ref="C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V131"/>
  <sheetViews>
    <sheetView zoomScaleNormal="100" workbookViewId="0">
      <selection activeCell="A3" sqref="A3"/>
    </sheetView>
  </sheetViews>
  <sheetFormatPr defaultColWidth="8.81640625" defaultRowHeight="12"/>
  <cols>
    <col min="1" max="1" width="19" style="481" customWidth="1"/>
    <col min="2" max="2" width="32" style="481" customWidth="1"/>
    <col min="3" max="6" width="11.81640625" style="481" customWidth="1"/>
    <col min="7" max="18" width="8.54296875" style="481" customWidth="1"/>
    <col min="19" max="16384" width="8.81640625" style="481"/>
  </cols>
  <sheetData>
    <row r="1" spans="1:22">
      <c r="A1" s="1393" t="s">
        <v>401</v>
      </c>
      <c r="B1" s="1393"/>
      <c r="C1" s="1393"/>
      <c r="D1" s="1393"/>
      <c r="E1" s="1393"/>
      <c r="F1" s="1393"/>
      <c r="G1" s="1393"/>
      <c r="H1" s="1393"/>
      <c r="I1" s="1393"/>
      <c r="J1" s="1393"/>
      <c r="K1" s="1393"/>
      <c r="L1" s="1393"/>
      <c r="M1" s="1393"/>
      <c r="N1" s="1393"/>
      <c r="O1" s="1393"/>
      <c r="P1" s="1393"/>
      <c r="Q1" s="1393"/>
      <c r="R1" s="1393"/>
      <c r="S1" s="480"/>
      <c r="T1" s="480"/>
      <c r="U1" s="480"/>
      <c r="V1" s="480"/>
    </row>
    <row r="3" spans="1:22">
      <c r="A3" s="482" t="str">
        <f>'T1'!A3</f>
        <v>Ireland - TCZ</v>
      </c>
      <c r="B3" s="483"/>
      <c r="C3" s="483"/>
      <c r="D3" s="483"/>
    </row>
    <row r="5" spans="1:22">
      <c r="A5" s="481" t="s">
        <v>402</v>
      </c>
    </row>
    <row r="6" spans="1:22" ht="26.5" customHeight="1">
      <c r="A6" s="1418" t="s">
        <v>403</v>
      </c>
      <c r="B6" s="1420" t="s">
        <v>404</v>
      </c>
      <c r="C6" s="1427" t="s">
        <v>405</v>
      </c>
      <c r="D6" s="1428"/>
      <c r="E6" s="1429" t="s">
        <v>406</v>
      </c>
      <c r="F6" s="1428"/>
      <c r="G6" s="1430" t="s">
        <v>407</v>
      </c>
      <c r="H6" s="1431" t="s">
        <v>408</v>
      </c>
      <c r="I6" s="1432"/>
      <c r="J6" s="1432"/>
      <c r="K6" s="1432"/>
      <c r="L6" s="1432"/>
      <c r="M6" s="1432"/>
      <c r="N6" s="1432"/>
      <c r="O6" s="1432"/>
      <c r="P6" s="1432"/>
      <c r="Q6" s="1432"/>
      <c r="R6" s="1411"/>
    </row>
    <row r="7" spans="1:22" ht="28" customHeight="1">
      <c r="A7" s="1425"/>
      <c r="B7" s="1426"/>
      <c r="C7" s="473" t="s">
        <v>263</v>
      </c>
      <c r="D7" s="474" t="s">
        <v>409</v>
      </c>
      <c r="E7" s="475" t="s">
        <v>263</v>
      </c>
      <c r="F7" s="474" t="s">
        <v>409</v>
      </c>
      <c r="G7" s="1430" t="s">
        <v>410</v>
      </c>
      <c r="H7" s="476">
        <v>2014</v>
      </c>
      <c r="I7" s="477">
        <v>2015</v>
      </c>
      <c r="J7" s="477">
        <v>2016</v>
      </c>
      <c r="K7" s="477">
        <v>2017</v>
      </c>
      <c r="L7" s="477">
        <v>2018</v>
      </c>
      <c r="M7" s="477">
        <v>2019</v>
      </c>
      <c r="N7" s="477">
        <v>2020</v>
      </c>
      <c r="O7" s="477">
        <v>2021</v>
      </c>
      <c r="P7" s="477">
        <v>2022</v>
      </c>
      <c r="Q7" s="477">
        <v>2023</v>
      </c>
      <c r="R7" s="478">
        <v>2024</v>
      </c>
    </row>
    <row r="8" spans="1:22" s="486" customFormat="1">
      <c r="A8" s="722" t="s">
        <v>411</v>
      </c>
      <c r="B8" s="723" t="s">
        <v>412</v>
      </c>
      <c r="C8" s="724">
        <v>0</v>
      </c>
      <c r="D8" s="725">
        <v>0</v>
      </c>
      <c r="E8" s="726"/>
      <c r="F8" s="725"/>
      <c r="G8" s="727" t="s">
        <v>413</v>
      </c>
      <c r="H8" s="724">
        <v>0</v>
      </c>
      <c r="I8" s="728">
        <v>0</v>
      </c>
      <c r="J8" s="728">
        <v>0</v>
      </c>
      <c r="K8" s="728">
        <v>0</v>
      </c>
      <c r="L8" s="728">
        <v>0</v>
      </c>
      <c r="M8" s="485"/>
      <c r="N8" s="485"/>
      <c r="O8" s="485"/>
      <c r="P8" s="485"/>
      <c r="Q8" s="485"/>
      <c r="R8" s="484"/>
    </row>
    <row r="9" spans="1:22">
      <c r="A9" s="729" t="s">
        <v>414</v>
      </c>
      <c r="B9" s="730" t="s">
        <v>412</v>
      </c>
      <c r="C9" s="731">
        <v>0</v>
      </c>
      <c r="D9" s="732">
        <v>0</v>
      </c>
      <c r="E9" s="733"/>
      <c r="F9" s="732"/>
      <c r="G9" s="734" t="s">
        <v>413</v>
      </c>
      <c r="H9" s="731">
        <v>0</v>
      </c>
      <c r="I9" s="735">
        <v>0</v>
      </c>
      <c r="J9" s="735">
        <v>0</v>
      </c>
      <c r="K9" s="735">
        <v>0</v>
      </c>
      <c r="L9" s="735">
        <v>0</v>
      </c>
      <c r="M9" s="489"/>
      <c r="N9" s="490"/>
      <c r="O9" s="490"/>
      <c r="P9" s="490"/>
      <c r="Q9" s="490"/>
      <c r="R9" s="491"/>
    </row>
    <row r="10" spans="1:22">
      <c r="A10" s="729" t="s">
        <v>415</v>
      </c>
      <c r="B10" s="730" t="s">
        <v>412</v>
      </c>
      <c r="C10" s="731">
        <v>0</v>
      </c>
      <c r="D10" s="732">
        <v>0</v>
      </c>
      <c r="E10" s="733"/>
      <c r="F10" s="732"/>
      <c r="G10" s="734" t="s">
        <v>413</v>
      </c>
      <c r="H10" s="731">
        <v>0</v>
      </c>
      <c r="I10" s="735">
        <v>0</v>
      </c>
      <c r="J10" s="735">
        <v>0</v>
      </c>
      <c r="K10" s="735">
        <v>0</v>
      </c>
      <c r="L10" s="735">
        <v>0</v>
      </c>
      <c r="M10" s="490"/>
      <c r="N10" s="490"/>
      <c r="O10" s="489"/>
      <c r="P10" s="490"/>
      <c r="Q10" s="490"/>
      <c r="R10" s="491"/>
    </row>
    <row r="11" spans="1:22">
      <c r="A11" s="729" t="s">
        <v>416</v>
      </c>
      <c r="B11" s="730" t="s">
        <v>412</v>
      </c>
      <c r="C11" s="731">
        <v>0</v>
      </c>
      <c r="D11" s="732">
        <v>0</v>
      </c>
      <c r="E11" s="733"/>
      <c r="F11" s="732"/>
      <c r="G11" s="734" t="s">
        <v>413</v>
      </c>
      <c r="H11" s="731">
        <v>0</v>
      </c>
      <c r="I11" s="735">
        <v>0</v>
      </c>
      <c r="J11" s="735">
        <v>0</v>
      </c>
      <c r="K11" s="735">
        <v>0</v>
      </c>
      <c r="L11" s="735">
        <v>0</v>
      </c>
      <c r="M11" s="490"/>
      <c r="N11" s="490"/>
      <c r="O11" s="490"/>
      <c r="P11" s="489"/>
      <c r="Q11" s="490"/>
      <c r="R11" s="491"/>
    </row>
    <row r="12" spans="1:22">
      <c r="A12" s="487"/>
      <c r="B12" s="670"/>
      <c r="C12" s="498"/>
      <c r="D12" s="493"/>
      <c r="E12" s="494"/>
      <c r="F12" s="491"/>
      <c r="G12" s="495"/>
      <c r="H12" s="496"/>
      <c r="I12" s="497"/>
      <c r="J12" s="497"/>
      <c r="K12" s="497"/>
      <c r="L12" s="497"/>
      <c r="M12" s="490"/>
      <c r="N12" s="490"/>
      <c r="O12" s="490"/>
      <c r="P12" s="490"/>
      <c r="Q12" s="490"/>
      <c r="R12" s="491"/>
    </row>
    <row r="13" spans="1:22">
      <c r="A13" s="487"/>
      <c r="B13" s="670"/>
      <c r="C13" s="498"/>
      <c r="D13" s="493"/>
      <c r="E13" s="494"/>
      <c r="F13" s="491"/>
      <c r="G13" s="495"/>
      <c r="H13" s="496"/>
      <c r="I13" s="497"/>
      <c r="J13" s="497"/>
      <c r="K13" s="497"/>
      <c r="L13" s="497"/>
      <c r="M13" s="490"/>
      <c r="N13" s="490"/>
      <c r="O13" s="490"/>
      <c r="P13" s="490"/>
      <c r="Q13" s="490"/>
      <c r="R13" s="491"/>
    </row>
    <row r="14" spans="1:22" ht="12.65" customHeight="1">
      <c r="A14" s="487"/>
      <c r="B14" s="670"/>
      <c r="C14" s="498"/>
      <c r="D14" s="493"/>
      <c r="E14" s="494"/>
      <c r="F14" s="491"/>
      <c r="G14" s="495"/>
      <c r="H14" s="496"/>
      <c r="I14" s="497"/>
      <c r="J14" s="497"/>
      <c r="K14" s="497"/>
      <c r="L14" s="497"/>
      <c r="M14" s="490"/>
      <c r="N14" s="490"/>
      <c r="O14" s="490"/>
      <c r="P14" s="490"/>
      <c r="Q14" s="490"/>
      <c r="R14" s="491"/>
    </row>
    <row r="15" spans="1:22">
      <c r="A15" s="498"/>
      <c r="B15" s="671"/>
      <c r="C15" s="498"/>
      <c r="D15" s="493"/>
      <c r="E15" s="494"/>
      <c r="F15" s="491"/>
      <c r="G15" s="495"/>
      <c r="H15" s="496"/>
      <c r="I15" s="497"/>
      <c r="J15" s="497"/>
      <c r="K15" s="497"/>
      <c r="L15" s="497"/>
      <c r="M15" s="490"/>
      <c r="N15" s="490"/>
      <c r="O15" s="490"/>
      <c r="P15" s="490"/>
      <c r="Q15" s="490"/>
      <c r="R15" s="491"/>
    </row>
    <row r="16" spans="1:22">
      <c r="A16" s="498"/>
      <c r="B16" s="671"/>
      <c r="C16" s="498"/>
      <c r="D16" s="493"/>
      <c r="E16" s="494"/>
      <c r="F16" s="491"/>
      <c r="G16" s="495"/>
      <c r="H16" s="496"/>
      <c r="I16" s="497"/>
      <c r="J16" s="497"/>
      <c r="K16" s="497"/>
      <c r="L16" s="497"/>
      <c r="M16" s="490"/>
      <c r="N16" s="490"/>
      <c r="O16" s="490"/>
      <c r="P16" s="490"/>
      <c r="Q16" s="490"/>
      <c r="R16" s="491"/>
    </row>
    <row r="17" spans="1:18">
      <c r="A17" s="498"/>
      <c r="B17" s="671"/>
      <c r="C17" s="498"/>
      <c r="D17" s="493"/>
      <c r="E17" s="494"/>
      <c r="F17" s="491"/>
      <c r="G17" s="495"/>
      <c r="H17" s="496"/>
      <c r="I17" s="497"/>
      <c r="J17" s="497"/>
      <c r="K17" s="497"/>
      <c r="L17" s="497"/>
      <c r="M17" s="490"/>
      <c r="N17" s="490"/>
      <c r="O17" s="490"/>
      <c r="P17" s="490"/>
      <c r="Q17" s="490"/>
      <c r="R17" s="491"/>
    </row>
    <row r="18" spans="1:18">
      <c r="A18" s="499"/>
      <c r="B18" s="672"/>
      <c r="C18" s="499"/>
      <c r="D18" s="500"/>
      <c r="E18" s="501"/>
      <c r="F18" s="502"/>
      <c r="G18" s="503"/>
      <c r="H18" s="504"/>
      <c r="I18" s="505"/>
      <c r="J18" s="505"/>
      <c r="K18" s="505"/>
      <c r="L18" s="505"/>
      <c r="M18" s="506"/>
      <c r="N18" s="506"/>
      <c r="O18" s="506"/>
      <c r="P18" s="506"/>
      <c r="Q18" s="506"/>
      <c r="R18" s="502"/>
    </row>
    <row r="19" spans="1:18" ht="14.5" hidden="1" customHeight="1">
      <c r="A19" s="507"/>
      <c r="B19" s="508"/>
      <c r="C19" s="507"/>
      <c r="D19" s="507"/>
      <c r="E19" s="509"/>
      <c r="F19" s="503"/>
      <c r="G19" s="503"/>
      <c r="H19" s="510"/>
      <c r="I19" s="503"/>
      <c r="J19" s="503"/>
      <c r="K19" s="503"/>
      <c r="L19" s="503"/>
      <c r="M19" s="503"/>
      <c r="N19" s="503"/>
      <c r="O19" s="503"/>
      <c r="P19" s="503"/>
      <c r="Q19" s="503"/>
      <c r="R19" s="503"/>
    </row>
    <row r="20" spans="1:18" ht="14.5" hidden="1" customHeight="1">
      <c r="A20" s="511"/>
      <c r="B20" s="512"/>
      <c r="C20" s="511"/>
      <c r="D20" s="511"/>
      <c r="E20" s="513"/>
      <c r="F20" s="514"/>
      <c r="G20" s="514"/>
      <c r="H20" s="515"/>
      <c r="I20" s="514"/>
      <c r="J20" s="514"/>
      <c r="K20" s="514"/>
      <c r="L20" s="514"/>
      <c r="M20" s="514"/>
      <c r="N20" s="514"/>
      <c r="O20" s="514"/>
      <c r="P20" s="514"/>
      <c r="Q20" s="514"/>
      <c r="R20" s="514"/>
    </row>
    <row r="21" spans="1:18" ht="14.5" hidden="1" customHeight="1">
      <c r="A21" s="511"/>
      <c r="B21" s="512"/>
      <c r="C21" s="511"/>
      <c r="D21" s="511"/>
      <c r="E21" s="513"/>
      <c r="F21" s="514"/>
      <c r="G21" s="514"/>
      <c r="H21" s="515"/>
      <c r="I21" s="514"/>
      <c r="J21" s="514"/>
      <c r="K21" s="514"/>
      <c r="L21" s="514"/>
      <c r="M21" s="514"/>
      <c r="N21" s="514"/>
      <c r="O21" s="514"/>
      <c r="P21" s="514"/>
      <c r="Q21" s="514"/>
      <c r="R21" s="514"/>
    </row>
    <row r="22" spans="1:18" ht="14.5" hidden="1" customHeight="1">
      <c r="A22" s="511"/>
      <c r="B22" s="512"/>
      <c r="C22" s="511"/>
      <c r="D22" s="511"/>
      <c r="E22" s="513"/>
      <c r="F22" s="514"/>
      <c r="G22" s="514"/>
      <c r="H22" s="515"/>
      <c r="I22" s="514"/>
      <c r="J22" s="514"/>
      <c r="K22" s="514"/>
      <c r="L22" s="514"/>
      <c r="M22" s="514"/>
      <c r="N22" s="514"/>
      <c r="O22" s="514"/>
      <c r="P22" s="514"/>
      <c r="Q22" s="514"/>
      <c r="R22" s="514"/>
    </row>
    <row r="23" spans="1:18" ht="14.5" hidden="1" customHeight="1">
      <c r="A23" s="511"/>
      <c r="B23" s="512"/>
      <c r="C23" s="511"/>
      <c r="D23" s="511"/>
      <c r="E23" s="513"/>
      <c r="F23" s="514"/>
      <c r="G23" s="514"/>
      <c r="H23" s="515"/>
      <c r="I23" s="514"/>
      <c r="J23" s="514"/>
      <c r="K23" s="514"/>
      <c r="L23" s="514"/>
      <c r="M23" s="514"/>
      <c r="N23" s="514"/>
      <c r="O23" s="514"/>
      <c r="P23" s="514"/>
      <c r="Q23" s="514"/>
      <c r="R23" s="514"/>
    </row>
    <row r="24" spans="1:18" ht="14.5" hidden="1" customHeight="1">
      <c r="A24" s="511"/>
      <c r="B24" s="512"/>
      <c r="C24" s="511"/>
      <c r="D24" s="511"/>
      <c r="E24" s="513"/>
      <c r="F24" s="514"/>
      <c r="G24" s="514"/>
      <c r="H24" s="515"/>
      <c r="I24" s="514"/>
      <c r="J24" s="514"/>
      <c r="K24" s="514"/>
      <c r="L24" s="514"/>
      <c r="M24" s="514"/>
      <c r="N24" s="514"/>
      <c r="O24" s="514"/>
      <c r="P24" s="514"/>
      <c r="Q24" s="514"/>
      <c r="R24" s="514"/>
    </row>
    <row r="25" spans="1:18" ht="14.5" hidden="1" customHeight="1">
      <c r="A25" s="511"/>
      <c r="B25" s="512"/>
      <c r="C25" s="511"/>
      <c r="D25" s="511"/>
      <c r="E25" s="513"/>
      <c r="F25" s="514"/>
      <c r="G25" s="514"/>
      <c r="H25" s="515"/>
      <c r="I25" s="514"/>
      <c r="J25" s="514"/>
      <c r="K25" s="514"/>
      <c r="L25" s="514"/>
      <c r="M25" s="514"/>
      <c r="N25" s="514"/>
      <c r="O25" s="514"/>
      <c r="P25" s="514"/>
      <c r="Q25" s="514"/>
      <c r="R25" s="514"/>
    </row>
    <row r="26" spans="1:18" ht="14.5" hidden="1" customHeight="1">
      <c r="A26" s="511"/>
      <c r="B26" s="512"/>
      <c r="C26" s="511"/>
      <c r="D26" s="511"/>
      <c r="E26" s="513"/>
      <c r="F26" s="514"/>
      <c r="G26" s="514"/>
      <c r="H26" s="515"/>
      <c r="I26" s="514"/>
      <c r="J26" s="514"/>
      <c r="K26" s="514"/>
      <c r="L26" s="514"/>
      <c r="M26" s="514"/>
      <c r="N26" s="514"/>
      <c r="O26" s="514"/>
      <c r="P26" s="514"/>
      <c r="Q26" s="514"/>
      <c r="R26" s="514"/>
    </row>
    <row r="27" spans="1:18" ht="14.5" hidden="1" customHeight="1">
      <c r="A27" s="511"/>
      <c r="B27" s="512"/>
      <c r="C27" s="511"/>
      <c r="D27" s="511"/>
      <c r="E27" s="513"/>
      <c r="F27" s="514"/>
      <c r="G27" s="514"/>
      <c r="H27" s="515"/>
      <c r="I27" s="514"/>
      <c r="J27" s="514"/>
      <c r="K27" s="514"/>
      <c r="L27" s="514"/>
      <c r="M27" s="514"/>
      <c r="N27" s="514"/>
      <c r="O27" s="514"/>
      <c r="P27" s="514"/>
      <c r="Q27" s="514"/>
      <c r="R27" s="514"/>
    </row>
    <row r="28" spans="1:18" ht="14.5" hidden="1" customHeight="1">
      <c r="A28" s="511"/>
      <c r="B28" s="512"/>
      <c r="C28" s="511"/>
      <c r="D28" s="511"/>
      <c r="E28" s="513"/>
      <c r="F28" s="514"/>
      <c r="G28" s="514"/>
      <c r="H28" s="515"/>
      <c r="I28" s="514"/>
      <c r="J28" s="514"/>
      <c r="K28" s="514"/>
      <c r="L28" s="514"/>
      <c r="M28" s="514"/>
      <c r="N28" s="514"/>
      <c r="O28" s="514"/>
      <c r="P28" s="514"/>
      <c r="Q28" s="514"/>
      <c r="R28" s="514"/>
    </row>
    <row r="29" spans="1:18" ht="14.5" hidden="1" customHeight="1">
      <c r="A29" s="511"/>
      <c r="B29" s="512"/>
      <c r="C29" s="511"/>
      <c r="D29" s="511"/>
      <c r="E29" s="513"/>
      <c r="F29" s="514"/>
      <c r="G29" s="514"/>
      <c r="H29" s="515"/>
      <c r="I29" s="514"/>
      <c r="J29" s="514"/>
      <c r="K29" s="514"/>
      <c r="L29" s="514"/>
      <c r="M29" s="514"/>
      <c r="N29" s="514"/>
      <c r="O29" s="514"/>
      <c r="P29" s="514"/>
      <c r="Q29" s="514"/>
      <c r="R29" s="514"/>
    </row>
    <row r="30" spans="1:18" ht="14.5" hidden="1" customHeight="1">
      <c r="A30" s="511"/>
      <c r="B30" s="512"/>
      <c r="C30" s="511"/>
      <c r="D30" s="511"/>
      <c r="E30" s="513"/>
      <c r="F30" s="514"/>
      <c r="G30" s="514"/>
      <c r="H30" s="515"/>
      <c r="I30" s="514"/>
      <c r="J30" s="514"/>
      <c r="K30" s="514"/>
      <c r="L30" s="514"/>
      <c r="M30" s="514"/>
      <c r="N30" s="514"/>
      <c r="O30" s="514"/>
      <c r="P30" s="514"/>
      <c r="Q30" s="514"/>
      <c r="R30" s="514"/>
    </row>
    <row r="31" spans="1:18" ht="14.5" hidden="1" customHeight="1">
      <c r="A31" s="511"/>
      <c r="B31" s="512"/>
      <c r="C31" s="511"/>
      <c r="D31" s="511"/>
      <c r="E31" s="513"/>
      <c r="F31" s="514"/>
      <c r="G31" s="514"/>
      <c r="H31" s="515"/>
      <c r="I31" s="514"/>
      <c r="J31" s="514"/>
      <c r="K31" s="514"/>
      <c r="L31" s="514"/>
      <c r="M31" s="514"/>
      <c r="N31" s="514"/>
      <c r="O31" s="514"/>
      <c r="P31" s="514"/>
      <c r="Q31" s="514"/>
      <c r="R31" s="514"/>
    </row>
    <row r="32" spans="1:18" ht="14.5" hidden="1" customHeight="1">
      <c r="A32" s="511"/>
      <c r="B32" s="512"/>
      <c r="C32" s="511"/>
      <c r="D32" s="511"/>
      <c r="E32" s="513"/>
      <c r="F32" s="514"/>
      <c r="G32" s="514"/>
      <c r="H32" s="515"/>
      <c r="I32" s="514"/>
      <c r="J32" s="514"/>
      <c r="K32" s="514"/>
      <c r="L32" s="514"/>
      <c r="M32" s="514"/>
      <c r="N32" s="514"/>
      <c r="O32" s="514"/>
      <c r="P32" s="514"/>
      <c r="Q32" s="514"/>
      <c r="R32" s="514"/>
    </row>
    <row r="33" spans="1:18" ht="14.5" hidden="1" customHeight="1">
      <c r="A33" s="511"/>
      <c r="B33" s="512"/>
      <c r="C33" s="511"/>
      <c r="D33" s="511"/>
      <c r="E33" s="513"/>
      <c r="F33" s="514"/>
      <c r="G33" s="514"/>
      <c r="H33" s="515"/>
      <c r="I33" s="514"/>
      <c r="J33" s="514"/>
      <c r="K33" s="514"/>
      <c r="L33" s="514"/>
      <c r="M33" s="514"/>
      <c r="N33" s="514"/>
      <c r="O33" s="514"/>
      <c r="P33" s="514"/>
      <c r="Q33" s="514"/>
      <c r="R33" s="514"/>
    </row>
    <row r="34" spans="1:18" ht="14.5" hidden="1" customHeight="1">
      <c r="A34" s="511"/>
      <c r="B34" s="512"/>
      <c r="C34" s="511"/>
      <c r="D34" s="511"/>
      <c r="E34" s="513"/>
      <c r="F34" s="514"/>
      <c r="G34" s="514"/>
      <c r="H34" s="515"/>
      <c r="I34" s="514"/>
      <c r="J34" s="514"/>
      <c r="K34" s="514"/>
      <c r="L34" s="514"/>
      <c r="M34" s="514"/>
      <c r="N34" s="514"/>
      <c r="O34" s="514"/>
      <c r="P34" s="514"/>
      <c r="Q34" s="514"/>
      <c r="R34" s="514"/>
    </row>
    <row r="35" spans="1:18" ht="14.5" hidden="1" customHeight="1">
      <c r="A35" s="511"/>
      <c r="B35" s="512"/>
      <c r="C35" s="511"/>
      <c r="D35" s="511"/>
      <c r="E35" s="513"/>
      <c r="F35" s="514"/>
      <c r="G35" s="514"/>
      <c r="H35" s="515"/>
      <c r="I35" s="514"/>
      <c r="J35" s="514"/>
      <c r="K35" s="514"/>
      <c r="L35" s="514"/>
      <c r="M35" s="514"/>
      <c r="N35" s="514"/>
      <c r="O35" s="514"/>
      <c r="P35" s="514"/>
      <c r="Q35" s="514"/>
      <c r="R35" s="514"/>
    </row>
    <row r="36" spans="1:18" ht="14.5" hidden="1" customHeight="1">
      <c r="A36" s="511"/>
      <c r="B36" s="512"/>
      <c r="C36" s="511"/>
      <c r="D36" s="511"/>
      <c r="E36" s="513"/>
      <c r="F36" s="514"/>
      <c r="G36" s="514"/>
      <c r="H36" s="515"/>
      <c r="I36" s="514"/>
      <c r="J36" s="514"/>
      <c r="K36" s="514"/>
      <c r="L36" s="514"/>
      <c r="M36" s="514"/>
      <c r="N36" s="514"/>
      <c r="O36" s="514"/>
      <c r="P36" s="514"/>
      <c r="Q36" s="514"/>
      <c r="R36" s="514"/>
    </row>
    <row r="37" spans="1:18" ht="14.5" hidden="1" customHeight="1">
      <c r="A37" s="511"/>
      <c r="B37" s="512"/>
      <c r="C37" s="511"/>
      <c r="D37" s="511"/>
      <c r="E37" s="513"/>
      <c r="F37" s="514"/>
      <c r="G37" s="514"/>
      <c r="H37" s="515"/>
      <c r="I37" s="514"/>
      <c r="J37" s="514"/>
      <c r="K37" s="514"/>
      <c r="L37" s="514"/>
      <c r="M37" s="514"/>
      <c r="N37" s="514"/>
      <c r="O37" s="514"/>
      <c r="P37" s="514"/>
      <c r="Q37" s="514"/>
      <c r="R37" s="514"/>
    </row>
    <row r="38" spans="1:18" ht="14.5" hidden="1" customHeight="1">
      <c r="A38" s="511"/>
      <c r="B38" s="512"/>
      <c r="C38" s="511"/>
      <c r="D38" s="511"/>
      <c r="E38" s="513"/>
      <c r="F38" s="514"/>
      <c r="G38" s="514"/>
      <c r="H38" s="515"/>
      <c r="I38" s="514"/>
      <c r="J38" s="514"/>
      <c r="K38" s="514"/>
      <c r="L38" s="514"/>
      <c r="M38" s="514"/>
      <c r="N38" s="514"/>
      <c r="O38" s="514"/>
      <c r="P38" s="514"/>
      <c r="Q38" s="514"/>
      <c r="R38" s="514"/>
    </row>
    <row r="39" spans="1:18" ht="14.5" hidden="1" customHeight="1">
      <c r="A39" s="511"/>
      <c r="B39" s="512"/>
      <c r="C39" s="511"/>
      <c r="D39" s="511"/>
      <c r="E39" s="513"/>
      <c r="F39" s="514"/>
      <c r="G39" s="514"/>
      <c r="H39" s="515"/>
      <c r="I39" s="514"/>
      <c r="J39" s="514"/>
      <c r="K39" s="514"/>
      <c r="L39" s="514"/>
      <c r="M39" s="514"/>
      <c r="N39" s="514"/>
      <c r="O39" s="514"/>
      <c r="P39" s="514"/>
      <c r="Q39" s="514"/>
      <c r="R39" s="514"/>
    </row>
    <row r="40" spans="1:18" ht="14.5" hidden="1" customHeight="1">
      <c r="A40" s="511"/>
      <c r="B40" s="512"/>
      <c r="C40" s="511"/>
      <c r="D40" s="511"/>
      <c r="E40" s="513"/>
      <c r="F40" s="514"/>
      <c r="G40" s="514"/>
      <c r="H40" s="515"/>
      <c r="I40" s="514"/>
      <c r="J40" s="514"/>
      <c r="K40" s="514"/>
      <c r="L40" s="514"/>
      <c r="M40" s="514"/>
      <c r="N40" s="514"/>
      <c r="O40" s="514"/>
      <c r="P40" s="514"/>
      <c r="Q40" s="514"/>
      <c r="R40" s="514"/>
    </row>
    <row r="41" spans="1:18" ht="14.5" hidden="1" customHeight="1">
      <c r="A41" s="511"/>
      <c r="B41" s="512"/>
      <c r="C41" s="511"/>
      <c r="D41" s="511"/>
      <c r="E41" s="513"/>
      <c r="F41" s="514"/>
      <c r="G41" s="514"/>
      <c r="H41" s="515"/>
      <c r="I41" s="514"/>
      <c r="J41" s="514"/>
      <c r="K41" s="514"/>
      <c r="L41" s="514"/>
      <c r="M41" s="514"/>
      <c r="N41" s="514"/>
      <c r="O41" s="514"/>
      <c r="P41" s="514"/>
      <c r="Q41" s="514"/>
      <c r="R41" s="514"/>
    </row>
    <row r="42" spans="1:18" ht="14.5" hidden="1" customHeight="1">
      <c r="A42" s="511"/>
      <c r="B42" s="512"/>
      <c r="C42" s="511"/>
      <c r="D42" s="511"/>
      <c r="E42" s="513"/>
      <c r="F42" s="514"/>
      <c r="G42" s="514"/>
      <c r="H42" s="515"/>
      <c r="I42" s="514"/>
      <c r="J42" s="514"/>
      <c r="K42" s="514"/>
      <c r="L42" s="514"/>
      <c r="M42" s="514"/>
      <c r="N42" s="514"/>
      <c r="O42" s="514"/>
      <c r="P42" s="514"/>
      <c r="Q42" s="514"/>
      <c r="R42" s="514"/>
    </row>
    <row r="43" spans="1:18" ht="14.5" hidden="1" customHeight="1">
      <c r="A43" s="511"/>
      <c r="B43" s="512"/>
      <c r="C43" s="511"/>
      <c r="D43" s="511"/>
      <c r="E43" s="513"/>
      <c r="F43" s="514"/>
      <c r="G43" s="514"/>
      <c r="H43" s="515"/>
      <c r="I43" s="514"/>
      <c r="J43" s="514"/>
      <c r="K43" s="514"/>
      <c r="L43" s="514"/>
      <c r="M43" s="514"/>
      <c r="N43" s="514"/>
      <c r="O43" s="514"/>
      <c r="P43" s="514"/>
      <c r="Q43" s="514"/>
      <c r="R43" s="514"/>
    </row>
    <row r="44" spans="1:18" ht="14.5" hidden="1" customHeight="1">
      <c r="A44" s="511"/>
      <c r="B44" s="512"/>
      <c r="C44" s="511"/>
      <c r="D44" s="511"/>
      <c r="E44" s="513"/>
      <c r="F44" s="514"/>
      <c r="G44" s="514"/>
      <c r="H44" s="515"/>
      <c r="I44" s="514"/>
      <c r="J44" s="514"/>
      <c r="K44" s="514"/>
      <c r="L44" s="514"/>
      <c r="M44" s="514"/>
      <c r="N44" s="514"/>
      <c r="O44" s="514"/>
      <c r="P44" s="514"/>
      <c r="Q44" s="514"/>
      <c r="R44" s="514"/>
    </row>
    <row r="45" spans="1:18" ht="14.5" hidden="1" customHeight="1">
      <c r="A45" s="511"/>
      <c r="B45" s="512"/>
      <c r="C45" s="511"/>
      <c r="D45" s="511"/>
      <c r="E45" s="513"/>
      <c r="F45" s="514"/>
      <c r="G45" s="514"/>
      <c r="H45" s="515"/>
      <c r="I45" s="514"/>
      <c r="J45" s="514"/>
      <c r="K45" s="514"/>
      <c r="L45" s="514"/>
      <c r="M45" s="514"/>
      <c r="N45" s="514"/>
      <c r="O45" s="514"/>
      <c r="P45" s="514"/>
      <c r="Q45" s="514"/>
      <c r="R45" s="514"/>
    </row>
    <row r="46" spans="1:18" ht="14.5" hidden="1" customHeight="1">
      <c r="A46" s="511"/>
      <c r="B46" s="512"/>
      <c r="C46" s="511"/>
      <c r="D46" s="511"/>
      <c r="E46" s="513"/>
      <c r="F46" s="514"/>
      <c r="G46" s="514"/>
      <c r="H46" s="515"/>
      <c r="I46" s="514"/>
      <c r="J46" s="514"/>
      <c r="K46" s="514"/>
      <c r="L46" s="514"/>
      <c r="M46" s="514"/>
      <c r="N46" s="514"/>
      <c r="O46" s="514"/>
      <c r="P46" s="514"/>
      <c r="Q46" s="514"/>
      <c r="R46" s="514"/>
    </row>
    <row r="47" spans="1:18" ht="14.5" hidden="1" customHeight="1">
      <c r="A47" s="511"/>
      <c r="B47" s="512"/>
      <c r="C47" s="511"/>
      <c r="D47" s="511"/>
      <c r="E47" s="513"/>
      <c r="F47" s="514"/>
      <c r="G47" s="514"/>
      <c r="H47" s="515"/>
      <c r="I47" s="514"/>
      <c r="J47" s="514"/>
      <c r="K47" s="514"/>
      <c r="L47" s="514"/>
      <c r="M47" s="514"/>
      <c r="N47" s="514"/>
      <c r="O47" s="514"/>
      <c r="P47" s="514"/>
      <c r="Q47" s="514"/>
      <c r="R47" s="514"/>
    </row>
    <row r="48" spans="1:18" ht="14.5" hidden="1" customHeight="1">
      <c r="A48" s="511"/>
      <c r="B48" s="512"/>
      <c r="C48" s="511"/>
      <c r="D48" s="511"/>
      <c r="E48" s="513"/>
      <c r="F48" s="514"/>
      <c r="G48" s="514"/>
      <c r="H48" s="515"/>
      <c r="I48" s="514"/>
      <c r="J48" s="514"/>
      <c r="K48" s="514"/>
      <c r="L48" s="514"/>
      <c r="M48" s="514"/>
      <c r="N48" s="514"/>
      <c r="O48" s="514"/>
      <c r="P48" s="514"/>
      <c r="Q48" s="514"/>
      <c r="R48" s="514"/>
    </row>
    <row r="49" spans="1:18" ht="14.5" hidden="1" customHeight="1">
      <c r="A49" s="511"/>
      <c r="B49" s="512"/>
      <c r="C49" s="511"/>
      <c r="D49" s="511"/>
      <c r="E49" s="513"/>
      <c r="F49" s="514"/>
      <c r="G49" s="514"/>
      <c r="H49" s="515"/>
      <c r="I49" s="514"/>
      <c r="J49" s="514"/>
      <c r="K49" s="514"/>
      <c r="L49" s="514"/>
      <c r="M49" s="514"/>
      <c r="N49" s="514"/>
      <c r="O49" s="514"/>
      <c r="P49" s="514"/>
      <c r="Q49" s="514"/>
      <c r="R49" s="514"/>
    </row>
    <row r="50" spans="1:18" ht="14.5" hidden="1" customHeight="1">
      <c r="A50" s="511"/>
      <c r="B50" s="512"/>
      <c r="C50" s="511"/>
      <c r="D50" s="511"/>
      <c r="E50" s="513"/>
      <c r="F50" s="514"/>
      <c r="G50" s="514"/>
      <c r="H50" s="515"/>
      <c r="I50" s="514"/>
      <c r="J50" s="514"/>
      <c r="K50" s="514"/>
      <c r="L50" s="514"/>
      <c r="M50" s="514"/>
      <c r="N50" s="514"/>
      <c r="O50" s="514"/>
      <c r="P50" s="514"/>
      <c r="Q50" s="514"/>
      <c r="R50" s="514"/>
    </row>
    <row r="51" spans="1:18" ht="14.5" hidden="1" customHeight="1">
      <c r="A51" s="511"/>
      <c r="B51" s="512"/>
      <c r="C51" s="511"/>
      <c r="D51" s="511"/>
      <c r="E51" s="513"/>
      <c r="F51" s="514"/>
      <c r="G51" s="514"/>
      <c r="H51" s="515"/>
      <c r="I51" s="514"/>
      <c r="J51" s="514"/>
      <c r="K51" s="514"/>
      <c r="L51" s="514"/>
      <c r="M51" s="514"/>
      <c r="N51" s="514"/>
      <c r="O51" s="514"/>
      <c r="P51" s="514"/>
      <c r="Q51" s="514"/>
      <c r="R51" s="514"/>
    </row>
    <row r="52" spans="1:18" ht="14.5" hidden="1" customHeight="1">
      <c r="A52" s="511"/>
      <c r="B52" s="512"/>
      <c r="C52" s="511"/>
      <c r="D52" s="511"/>
      <c r="E52" s="513"/>
      <c r="F52" s="514"/>
      <c r="G52" s="514"/>
      <c r="H52" s="515"/>
      <c r="I52" s="514"/>
      <c r="J52" s="514"/>
      <c r="K52" s="514"/>
      <c r="L52" s="514"/>
      <c r="M52" s="514"/>
      <c r="N52" s="514"/>
      <c r="O52" s="514"/>
      <c r="P52" s="514"/>
      <c r="Q52" s="514"/>
      <c r="R52" s="514"/>
    </row>
    <row r="53" spans="1:18" ht="14.5" hidden="1" customHeight="1">
      <c r="A53" s="511"/>
      <c r="B53" s="512"/>
      <c r="C53" s="511"/>
      <c r="D53" s="511"/>
      <c r="E53" s="513"/>
      <c r="F53" s="514"/>
      <c r="G53" s="514"/>
      <c r="H53" s="515"/>
      <c r="I53" s="514"/>
      <c r="J53" s="514"/>
      <c r="K53" s="514"/>
      <c r="L53" s="514"/>
      <c r="M53" s="514"/>
      <c r="N53" s="514"/>
      <c r="O53" s="514"/>
      <c r="P53" s="514"/>
      <c r="Q53" s="514"/>
      <c r="R53" s="514"/>
    </row>
    <row r="54" spans="1:18" ht="14.5" hidden="1" customHeight="1">
      <c r="A54" s="511"/>
      <c r="B54" s="512"/>
      <c r="C54" s="511"/>
      <c r="D54" s="511"/>
      <c r="E54" s="513"/>
      <c r="F54" s="514"/>
      <c r="G54" s="514"/>
      <c r="H54" s="515"/>
      <c r="I54" s="514"/>
      <c r="J54" s="514"/>
      <c r="K54" s="514"/>
      <c r="L54" s="514"/>
      <c r="M54" s="514"/>
      <c r="N54" s="514"/>
      <c r="O54" s="514"/>
      <c r="P54" s="514"/>
      <c r="Q54" s="514"/>
      <c r="R54" s="514"/>
    </row>
    <row r="55" spans="1:18" ht="14.5" hidden="1" customHeight="1">
      <c r="A55" s="511"/>
      <c r="B55" s="512"/>
      <c r="C55" s="511"/>
      <c r="D55" s="511"/>
      <c r="E55" s="513"/>
      <c r="F55" s="514"/>
      <c r="G55" s="514"/>
      <c r="H55" s="515"/>
      <c r="I55" s="514"/>
      <c r="J55" s="514"/>
      <c r="K55" s="514"/>
      <c r="L55" s="514"/>
      <c r="M55" s="514"/>
      <c r="N55" s="514"/>
      <c r="O55" s="514"/>
      <c r="P55" s="514"/>
      <c r="Q55" s="514"/>
      <c r="R55" s="514"/>
    </row>
    <row r="56" spans="1:18" ht="14.5" hidden="1" customHeight="1">
      <c r="A56" s="511"/>
      <c r="B56" s="512"/>
      <c r="C56" s="511"/>
      <c r="D56" s="511"/>
      <c r="E56" s="513"/>
      <c r="F56" s="514"/>
      <c r="G56" s="514"/>
      <c r="H56" s="515"/>
      <c r="I56" s="514"/>
      <c r="J56" s="514"/>
      <c r="K56" s="514"/>
      <c r="L56" s="514"/>
      <c r="M56" s="514"/>
      <c r="N56" s="514"/>
      <c r="O56" s="514"/>
      <c r="P56" s="514"/>
      <c r="Q56" s="514"/>
      <c r="R56" s="514"/>
    </row>
    <row r="57" spans="1:18" ht="14.5" hidden="1" customHeight="1">
      <c r="A57" s="511"/>
      <c r="B57" s="512"/>
      <c r="C57" s="511"/>
      <c r="D57" s="511"/>
      <c r="E57" s="513"/>
      <c r="F57" s="514"/>
      <c r="G57" s="514"/>
      <c r="H57" s="515"/>
      <c r="I57" s="514"/>
      <c r="J57" s="514"/>
      <c r="K57" s="514"/>
      <c r="L57" s="514"/>
      <c r="M57" s="514"/>
      <c r="N57" s="514"/>
      <c r="O57" s="514"/>
      <c r="P57" s="514"/>
      <c r="Q57" s="514"/>
      <c r="R57" s="514"/>
    </row>
    <row r="58" spans="1:18" ht="14.5" hidden="1" customHeight="1">
      <c r="A58" s="511"/>
      <c r="B58" s="512"/>
      <c r="C58" s="511"/>
      <c r="D58" s="511"/>
      <c r="E58" s="513"/>
      <c r="F58" s="514"/>
      <c r="G58" s="514"/>
      <c r="H58" s="515"/>
      <c r="I58" s="514"/>
      <c r="J58" s="514"/>
      <c r="K58" s="514"/>
      <c r="L58" s="514"/>
      <c r="M58" s="514"/>
      <c r="N58" s="514"/>
      <c r="O58" s="514"/>
      <c r="P58" s="514"/>
      <c r="Q58" s="514"/>
      <c r="R58" s="514"/>
    </row>
    <row r="59" spans="1:18" ht="14.5" hidden="1" customHeight="1">
      <c r="A59" s="511"/>
      <c r="B59" s="512"/>
      <c r="C59" s="511"/>
      <c r="D59" s="511"/>
      <c r="E59" s="513"/>
      <c r="F59" s="514"/>
      <c r="G59" s="514"/>
      <c r="H59" s="515"/>
      <c r="I59" s="514"/>
      <c r="J59" s="514"/>
      <c r="K59" s="514"/>
      <c r="L59" s="514"/>
      <c r="M59" s="514"/>
      <c r="N59" s="514"/>
      <c r="O59" s="514"/>
      <c r="P59" s="514"/>
      <c r="Q59" s="514"/>
      <c r="R59" s="514"/>
    </row>
    <row r="60" spans="1:18" ht="14.5" hidden="1" customHeight="1">
      <c r="A60" s="511"/>
      <c r="B60" s="512"/>
      <c r="C60" s="511"/>
      <c r="D60" s="511"/>
      <c r="E60" s="513"/>
      <c r="F60" s="514"/>
      <c r="G60" s="514"/>
      <c r="H60" s="515"/>
      <c r="I60" s="514"/>
      <c r="J60" s="514"/>
      <c r="K60" s="514"/>
      <c r="L60" s="514"/>
      <c r="M60" s="514"/>
      <c r="N60" s="514"/>
      <c r="O60" s="514"/>
      <c r="P60" s="514"/>
      <c r="Q60" s="514"/>
      <c r="R60" s="514"/>
    </row>
    <row r="61" spans="1:18" ht="14.5" hidden="1" customHeight="1">
      <c r="A61" s="511"/>
      <c r="B61" s="512"/>
      <c r="C61" s="511"/>
      <c r="D61" s="511"/>
      <c r="E61" s="513"/>
      <c r="F61" s="514"/>
      <c r="G61" s="514"/>
      <c r="H61" s="515"/>
      <c r="I61" s="514"/>
      <c r="J61" s="514"/>
      <c r="K61" s="514"/>
      <c r="L61" s="514"/>
      <c r="M61" s="514"/>
      <c r="N61" s="514"/>
      <c r="O61" s="514"/>
      <c r="P61" s="514"/>
      <c r="Q61" s="514"/>
      <c r="R61" s="514"/>
    </row>
    <row r="62" spans="1:18">
      <c r="A62" s="1394" t="s">
        <v>417</v>
      </c>
      <c r="B62" s="1395"/>
      <c r="C62" s="534">
        <f>SUM(C8:C61)</f>
        <v>0</v>
      </c>
      <c r="D62" s="516">
        <f t="shared" ref="D62" si="0">SUM(D8:D61)</f>
        <v>0</v>
      </c>
      <c r="E62" s="517">
        <f>SUM(E8:E61)</f>
        <v>0</v>
      </c>
      <c r="F62" s="518">
        <f>SUM(F8:F61)</f>
        <v>0</v>
      </c>
      <c r="G62" s="721"/>
      <c r="H62" s="519">
        <f t="shared" ref="H62:R62" si="1">SUM(H8:H61)</f>
        <v>0</v>
      </c>
      <c r="I62" s="519">
        <f t="shared" si="1"/>
        <v>0</v>
      </c>
      <c r="J62" s="519">
        <f t="shared" si="1"/>
        <v>0</v>
      </c>
      <c r="K62" s="519">
        <f t="shared" si="1"/>
        <v>0</v>
      </c>
      <c r="L62" s="519">
        <f t="shared" si="1"/>
        <v>0</v>
      </c>
      <c r="M62" s="520">
        <f t="shared" si="1"/>
        <v>0</v>
      </c>
      <c r="N62" s="520">
        <f t="shared" si="1"/>
        <v>0</v>
      </c>
      <c r="O62" s="520">
        <f t="shared" si="1"/>
        <v>0</v>
      </c>
      <c r="P62" s="520">
        <f t="shared" si="1"/>
        <v>0</v>
      </c>
      <c r="Q62" s="520">
        <f t="shared" si="1"/>
        <v>0</v>
      </c>
      <c r="R62" s="518">
        <f t="shared" si="1"/>
        <v>0</v>
      </c>
    </row>
    <row r="63" spans="1:18">
      <c r="A63" s="1394" t="s">
        <v>418</v>
      </c>
      <c r="B63" s="1395"/>
      <c r="C63" s="736">
        <v>0</v>
      </c>
      <c r="D63" s="737">
        <v>0</v>
      </c>
      <c r="E63" s="738">
        <v>0</v>
      </c>
      <c r="F63" s="739">
        <v>0</v>
      </c>
      <c r="G63" s="740"/>
      <c r="H63" s="741">
        <v>0</v>
      </c>
      <c r="I63" s="741">
        <v>0</v>
      </c>
      <c r="J63" s="741">
        <v>0</v>
      </c>
      <c r="K63" s="741">
        <v>0</v>
      </c>
      <c r="L63" s="741">
        <v>0</v>
      </c>
      <c r="M63" s="520"/>
      <c r="N63" s="520"/>
      <c r="O63" s="520"/>
      <c r="P63" s="520"/>
      <c r="Q63" s="520"/>
      <c r="R63" s="518"/>
    </row>
    <row r="64" spans="1:18" s="521" customFormat="1"/>
    <row r="66" spans="1:18">
      <c r="A66" s="481" t="s">
        <v>419</v>
      </c>
    </row>
    <row r="67" spans="1:18" ht="20.5" customHeight="1">
      <c r="A67" s="1418" t="s">
        <v>403</v>
      </c>
      <c r="B67" s="1420" t="s">
        <v>404</v>
      </c>
      <c r="C67" s="1418" t="s">
        <v>420</v>
      </c>
      <c r="D67" s="1422"/>
      <c r="E67" s="1422" t="s">
        <v>421</v>
      </c>
      <c r="F67" s="1424"/>
      <c r="G67" s="1411" t="s">
        <v>422</v>
      </c>
      <c r="H67" s="1412"/>
      <c r="I67" s="1413"/>
      <c r="J67" s="1413"/>
      <c r="K67" s="1413"/>
      <c r="L67" s="1413"/>
      <c r="M67" s="1413"/>
      <c r="N67" s="1413"/>
      <c r="O67" s="1413"/>
      <c r="P67" s="1413"/>
      <c r="Q67" s="1413"/>
      <c r="R67" s="1413"/>
    </row>
    <row r="68" spans="1:18" ht="22.15" customHeight="1">
      <c r="A68" s="1419"/>
      <c r="B68" s="1421"/>
      <c r="C68" s="1419"/>
      <c r="D68" s="1423"/>
      <c r="E68" s="1423"/>
      <c r="F68" s="1421"/>
      <c r="G68" s="476">
        <v>2014</v>
      </c>
      <c r="H68" s="477">
        <v>2015</v>
      </c>
      <c r="I68" s="477">
        <v>2016</v>
      </c>
      <c r="J68" s="477">
        <v>2017</v>
      </c>
      <c r="K68" s="477">
        <v>2018</v>
      </c>
      <c r="L68" s="479">
        <v>2019</v>
      </c>
      <c r="M68" s="479">
        <v>2020</v>
      </c>
      <c r="N68" s="479">
        <v>2021</v>
      </c>
      <c r="O68" s="479">
        <v>2022</v>
      </c>
      <c r="P68" s="479">
        <v>2023</v>
      </c>
      <c r="Q68" s="479">
        <v>2024</v>
      </c>
      <c r="R68" s="478" t="s">
        <v>253</v>
      </c>
    </row>
    <row r="69" spans="1:18" s="486" customFormat="1">
      <c r="A69" s="722" t="s">
        <v>411</v>
      </c>
      <c r="B69" s="742" t="s">
        <v>412</v>
      </c>
      <c r="C69" s="1414">
        <v>0</v>
      </c>
      <c r="D69" s="1415"/>
      <c r="E69" s="1416">
        <f>F8-C69</f>
        <v>0</v>
      </c>
      <c r="F69" s="1417"/>
      <c r="G69" s="724">
        <v>0</v>
      </c>
      <c r="H69" s="726">
        <v>0</v>
      </c>
      <c r="I69" s="728">
        <v>0</v>
      </c>
      <c r="J69" s="728">
        <v>0</v>
      </c>
      <c r="K69" s="728">
        <v>0</v>
      </c>
      <c r="L69" s="728">
        <v>0</v>
      </c>
      <c r="M69" s="743">
        <v>0</v>
      </c>
      <c r="N69" s="522"/>
      <c r="O69" s="522"/>
      <c r="P69" s="522"/>
      <c r="Q69" s="522"/>
      <c r="R69" s="484"/>
    </row>
    <row r="70" spans="1:18">
      <c r="A70" s="729" t="s">
        <v>414</v>
      </c>
      <c r="B70" s="744" t="s">
        <v>412</v>
      </c>
      <c r="C70" s="1407">
        <v>0</v>
      </c>
      <c r="D70" s="1408"/>
      <c r="E70" s="1409">
        <f t="shared" ref="E70:E72" si="2">F9-C70</f>
        <v>0</v>
      </c>
      <c r="F70" s="1410"/>
      <c r="G70" s="731">
        <v>0</v>
      </c>
      <c r="H70" s="733">
        <v>0</v>
      </c>
      <c r="I70" s="735">
        <v>0</v>
      </c>
      <c r="J70" s="735">
        <v>0</v>
      </c>
      <c r="K70" s="735">
        <v>0</v>
      </c>
      <c r="L70" s="735">
        <v>0</v>
      </c>
      <c r="M70" s="745">
        <v>0</v>
      </c>
      <c r="N70" s="489"/>
      <c r="O70" s="489"/>
      <c r="P70" s="489"/>
      <c r="Q70" s="489"/>
      <c r="R70" s="491"/>
    </row>
    <row r="71" spans="1:18">
      <c r="A71" s="729" t="s">
        <v>415</v>
      </c>
      <c r="B71" s="744" t="s">
        <v>412</v>
      </c>
      <c r="C71" s="1407">
        <v>0</v>
      </c>
      <c r="D71" s="1408"/>
      <c r="E71" s="1409">
        <f t="shared" si="2"/>
        <v>0</v>
      </c>
      <c r="F71" s="1410"/>
      <c r="G71" s="731">
        <v>0</v>
      </c>
      <c r="H71" s="733">
        <v>0</v>
      </c>
      <c r="I71" s="735">
        <v>0</v>
      </c>
      <c r="J71" s="735">
        <v>0</v>
      </c>
      <c r="K71" s="735">
        <v>0</v>
      </c>
      <c r="L71" s="735">
        <v>0</v>
      </c>
      <c r="M71" s="745">
        <v>0</v>
      </c>
      <c r="N71" s="489"/>
      <c r="O71" s="489"/>
      <c r="P71" s="489"/>
      <c r="Q71" s="489"/>
      <c r="R71" s="491"/>
    </row>
    <row r="72" spans="1:18">
      <c r="A72" s="729" t="s">
        <v>416</v>
      </c>
      <c r="B72" s="744" t="s">
        <v>412</v>
      </c>
      <c r="C72" s="1407">
        <v>0</v>
      </c>
      <c r="D72" s="1408"/>
      <c r="E72" s="1409">
        <f t="shared" si="2"/>
        <v>0</v>
      </c>
      <c r="F72" s="1410"/>
      <c r="G72" s="731">
        <v>0</v>
      </c>
      <c r="H72" s="733">
        <v>0</v>
      </c>
      <c r="I72" s="735">
        <v>0</v>
      </c>
      <c r="J72" s="735">
        <v>0</v>
      </c>
      <c r="K72" s="735">
        <v>0</v>
      </c>
      <c r="L72" s="735">
        <v>0</v>
      </c>
      <c r="M72" s="745">
        <v>0</v>
      </c>
      <c r="N72" s="489"/>
      <c r="O72" s="489"/>
      <c r="P72" s="489"/>
      <c r="Q72" s="489"/>
      <c r="R72" s="491"/>
    </row>
    <row r="73" spans="1:18">
      <c r="A73" s="487"/>
      <c r="B73" s="488"/>
      <c r="C73" s="1399"/>
      <c r="D73" s="1400"/>
      <c r="E73" s="1401"/>
      <c r="F73" s="1402"/>
      <c r="G73" s="496"/>
      <c r="H73" s="494"/>
      <c r="I73" s="497"/>
      <c r="J73" s="497"/>
      <c r="K73" s="497"/>
      <c r="L73" s="497"/>
      <c r="M73" s="489"/>
      <c r="N73" s="489"/>
      <c r="O73" s="489"/>
      <c r="P73" s="489"/>
      <c r="Q73" s="489"/>
      <c r="R73" s="491"/>
    </row>
    <row r="74" spans="1:18">
      <c r="A74" s="487"/>
      <c r="B74" s="488"/>
      <c r="C74" s="1399"/>
      <c r="D74" s="1400"/>
      <c r="E74" s="1401"/>
      <c r="F74" s="1402"/>
      <c r="G74" s="496"/>
      <c r="H74" s="494"/>
      <c r="I74" s="497"/>
      <c r="J74" s="497"/>
      <c r="K74" s="497"/>
      <c r="L74" s="497"/>
      <c r="M74" s="490"/>
      <c r="N74" s="490"/>
      <c r="O74" s="490"/>
      <c r="P74" s="490"/>
      <c r="Q74" s="490"/>
      <c r="R74" s="491"/>
    </row>
    <row r="75" spans="1:18" ht="12.65" customHeight="1">
      <c r="A75" s="498"/>
      <c r="B75" s="523"/>
      <c r="C75" s="1399"/>
      <c r="D75" s="1400"/>
      <c r="E75" s="1401"/>
      <c r="F75" s="1402"/>
      <c r="G75" s="496"/>
      <c r="H75" s="494"/>
      <c r="I75" s="497"/>
      <c r="J75" s="497"/>
      <c r="K75" s="497"/>
      <c r="L75" s="497"/>
      <c r="M75" s="490"/>
      <c r="N75" s="490"/>
      <c r="O75" s="490"/>
      <c r="P75" s="490"/>
      <c r="Q75" s="490"/>
      <c r="R75" s="491"/>
    </row>
    <row r="76" spans="1:18">
      <c r="A76" s="498"/>
      <c r="B76" s="523"/>
      <c r="C76" s="1399"/>
      <c r="D76" s="1400"/>
      <c r="E76" s="1401"/>
      <c r="F76" s="1402"/>
      <c r="G76" s="496"/>
      <c r="H76" s="494"/>
      <c r="I76" s="497"/>
      <c r="J76" s="497"/>
      <c r="K76" s="497"/>
      <c r="L76" s="497"/>
      <c r="M76" s="490"/>
      <c r="N76" s="490"/>
      <c r="O76" s="490"/>
      <c r="P76" s="490"/>
      <c r="Q76" s="490"/>
      <c r="R76" s="491"/>
    </row>
    <row r="77" spans="1:18">
      <c r="A77" s="498"/>
      <c r="B77" s="523"/>
      <c r="C77" s="1399"/>
      <c r="D77" s="1400"/>
      <c r="E77" s="1401"/>
      <c r="F77" s="1402"/>
      <c r="G77" s="496"/>
      <c r="H77" s="494"/>
      <c r="I77" s="497"/>
      <c r="J77" s="497"/>
      <c r="K77" s="497"/>
      <c r="L77" s="497"/>
      <c r="M77" s="490"/>
      <c r="N77" s="490"/>
      <c r="O77" s="490"/>
      <c r="P77" s="490"/>
      <c r="Q77" s="490"/>
      <c r="R77" s="491"/>
    </row>
    <row r="78" spans="1:18">
      <c r="A78" s="498"/>
      <c r="B78" s="523"/>
      <c r="C78" s="1399"/>
      <c r="D78" s="1400"/>
      <c r="E78" s="1401"/>
      <c r="F78" s="1402"/>
      <c r="G78" s="496"/>
      <c r="H78" s="494"/>
      <c r="I78" s="497"/>
      <c r="J78" s="497"/>
      <c r="K78" s="497"/>
      <c r="L78" s="497"/>
      <c r="M78" s="490"/>
      <c r="N78" s="490"/>
      <c r="O78" s="490"/>
      <c r="P78" s="490"/>
      <c r="Q78" s="490"/>
      <c r="R78" s="491"/>
    </row>
    <row r="79" spans="1:18">
      <c r="A79" s="499"/>
      <c r="B79" s="524"/>
      <c r="C79" s="1399"/>
      <c r="D79" s="1400"/>
      <c r="E79" s="1401"/>
      <c r="F79" s="1402"/>
      <c r="G79" s="504"/>
      <c r="H79" s="501"/>
      <c r="I79" s="505"/>
      <c r="J79" s="505"/>
      <c r="K79" s="505"/>
      <c r="L79" s="505"/>
      <c r="M79" s="506"/>
      <c r="N79" s="506"/>
      <c r="O79" s="506"/>
      <c r="P79" s="506"/>
      <c r="Q79" s="506"/>
      <c r="R79" s="502"/>
    </row>
    <row r="80" spans="1:18" ht="14.5" hidden="1" customHeight="1">
      <c r="A80" s="507"/>
      <c r="B80" s="523"/>
      <c r="C80" s="525"/>
      <c r="D80" s="492"/>
      <c r="E80" s="525"/>
      <c r="F80" s="492"/>
      <c r="G80" s="503"/>
      <c r="H80" s="503"/>
      <c r="I80" s="503"/>
      <c r="J80" s="503"/>
      <c r="K80" s="503"/>
      <c r="L80" s="503"/>
      <c r="M80" s="503"/>
      <c r="N80" s="503"/>
      <c r="O80" s="503"/>
      <c r="P80" s="503"/>
      <c r="Q80" s="503"/>
      <c r="R80" s="503"/>
    </row>
    <row r="81" spans="1:18" ht="14.5" hidden="1" customHeight="1">
      <c r="A81" s="511"/>
      <c r="B81" s="523"/>
      <c r="C81" s="525"/>
      <c r="D81" s="492"/>
      <c r="E81" s="525"/>
      <c r="F81" s="492"/>
      <c r="G81" s="514"/>
      <c r="H81" s="514"/>
      <c r="I81" s="514"/>
      <c r="J81" s="514"/>
      <c r="K81" s="514"/>
      <c r="L81" s="514"/>
      <c r="M81" s="514"/>
      <c r="N81" s="514"/>
      <c r="O81" s="514"/>
      <c r="P81" s="514"/>
      <c r="Q81" s="514"/>
      <c r="R81" s="514"/>
    </row>
    <row r="82" spans="1:18" ht="14.5" hidden="1" customHeight="1">
      <c r="A82" s="511"/>
      <c r="B82" s="523"/>
      <c r="C82" s="525"/>
      <c r="D82" s="492"/>
      <c r="E82" s="525"/>
      <c r="F82" s="492"/>
      <c r="G82" s="514"/>
      <c r="H82" s="514"/>
      <c r="I82" s="514"/>
      <c r="J82" s="514"/>
      <c r="K82" s="514"/>
      <c r="L82" s="514"/>
      <c r="M82" s="514"/>
      <c r="N82" s="514"/>
      <c r="O82" s="514"/>
      <c r="P82" s="514"/>
      <c r="Q82" s="514"/>
      <c r="R82" s="514"/>
    </row>
    <row r="83" spans="1:18" ht="14.5" hidden="1" customHeight="1">
      <c r="A83" s="511"/>
      <c r="B83" s="523"/>
      <c r="C83" s="525"/>
      <c r="D83" s="492"/>
      <c r="E83" s="525"/>
      <c r="F83" s="492"/>
      <c r="G83" s="514"/>
      <c r="H83" s="514"/>
      <c r="I83" s="514"/>
      <c r="J83" s="514"/>
      <c r="K83" s="514"/>
      <c r="L83" s="514"/>
      <c r="M83" s="514"/>
      <c r="N83" s="514"/>
      <c r="O83" s="514"/>
      <c r="P83" s="514"/>
      <c r="Q83" s="514"/>
      <c r="R83" s="514"/>
    </row>
    <row r="84" spans="1:18" ht="14.5" hidden="1" customHeight="1">
      <c r="A84" s="511"/>
      <c r="B84" s="523"/>
      <c r="C84" s="525"/>
      <c r="D84" s="492"/>
      <c r="E84" s="525"/>
      <c r="F84" s="492"/>
      <c r="G84" s="514"/>
      <c r="H84" s="514"/>
      <c r="I84" s="514"/>
      <c r="J84" s="514"/>
      <c r="K84" s="514"/>
      <c r="L84" s="514"/>
      <c r="M84" s="514"/>
      <c r="N84" s="514"/>
      <c r="O84" s="514"/>
      <c r="P84" s="514"/>
      <c r="Q84" s="514"/>
      <c r="R84" s="514"/>
    </row>
    <row r="85" spans="1:18" ht="14.5" hidden="1" customHeight="1">
      <c r="A85" s="511"/>
      <c r="B85" s="523"/>
      <c r="C85" s="525"/>
      <c r="D85" s="492"/>
      <c r="E85" s="525"/>
      <c r="F85" s="492"/>
      <c r="G85" s="514"/>
      <c r="H85" s="514"/>
      <c r="I85" s="514"/>
      <c r="J85" s="514"/>
      <c r="K85" s="514"/>
      <c r="L85" s="514"/>
      <c r="M85" s="514"/>
      <c r="N85" s="514"/>
      <c r="O85" s="514"/>
      <c r="P85" s="514"/>
      <c r="Q85" s="514"/>
      <c r="R85" s="514"/>
    </row>
    <row r="86" spans="1:18" ht="14.5" hidden="1" customHeight="1">
      <c r="A86" s="511"/>
      <c r="B86" s="523"/>
      <c r="C86" s="525"/>
      <c r="D86" s="492"/>
      <c r="E86" s="525"/>
      <c r="F86" s="492"/>
      <c r="G86" s="514"/>
      <c r="H86" s="514"/>
      <c r="I86" s="514"/>
      <c r="J86" s="514"/>
      <c r="K86" s="514"/>
      <c r="L86" s="514"/>
      <c r="M86" s="514"/>
      <c r="N86" s="514"/>
      <c r="O86" s="514"/>
      <c r="P86" s="514"/>
      <c r="Q86" s="514"/>
      <c r="R86" s="514"/>
    </row>
    <row r="87" spans="1:18" ht="14.5" hidden="1" customHeight="1">
      <c r="A87" s="511"/>
      <c r="B87" s="523"/>
      <c r="C87" s="525"/>
      <c r="D87" s="492"/>
      <c r="E87" s="525"/>
      <c r="F87" s="492"/>
      <c r="G87" s="514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</row>
    <row r="88" spans="1:18" ht="14.5" hidden="1" customHeight="1">
      <c r="A88" s="511"/>
      <c r="B88" s="523"/>
      <c r="C88" s="525"/>
      <c r="D88" s="492"/>
      <c r="E88" s="525"/>
      <c r="F88" s="492"/>
      <c r="G88" s="514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</row>
    <row r="89" spans="1:18" ht="14.5" hidden="1" customHeight="1">
      <c r="A89" s="511"/>
      <c r="B89" s="523"/>
      <c r="C89" s="525"/>
      <c r="D89" s="492"/>
      <c r="E89" s="525"/>
      <c r="F89" s="492"/>
      <c r="G89" s="514"/>
      <c r="H89" s="514"/>
      <c r="I89" s="514"/>
      <c r="J89" s="514"/>
      <c r="K89" s="514"/>
      <c r="L89" s="514"/>
      <c r="M89" s="514"/>
      <c r="N89" s="514"/>
      <c r="O89" s="514"/>
      <c r="P89" s="514"/>
      <c r="Q89" s="514"/>
      <c r="R89" s="514"/>
    </row>
    <row r="90" spans="1:18" ht="14.5" hidden="1" customHeight="1">
      <c r="A90" s="511"/>
      <c r="B90" s="523"/>
      <c r="C90" s="525"/>
      <c r="D90" s="492"/>
      <c r="E90" s="525"/>
      <c r="F90" s="492"/>
      <c r="G90" s="514"/>
      <c r="H90" s="514"/>
      <c r="I90" s="514"/>
      <c r="J90" s="514"/>
      <c r="K90" s="514"/>
      <c r="L90" s="514"/>
      <c r="M90" s="514"/>
      <c r="N90" s="514"/>
      <c r="O90" s="514"/>
      <c r="P90" s="514"/>
      <c r="Q90" s="514"/>
      <c r="R90" s="514"/>
    </row>
    <row r="91" spans="1:18" ht="14.5" hidden="1" customHeight="1">
      <c r="A91" s="511"/>
      <c r="B91" s="523"/>
      <c r="C91" s="525"/>
      <c r="D91" s="492"/>
      <c r="E91" s="525"/>
      <c r="F91" s="492"/>
      <c r="G91" s="514"/>
      <c r="H91" s="514"/>
      <c r="I91" s="514"/>
      <c r="J91" s="514"/>
      <c r="K91" s="514"/>
      <c r="L91" s="514"/>
      <c r="M91" s="514"/>
      <c r="N91" s="514"/>
      <c r="O91" s="514"/>
      <c r="P91" s="514"/>
      <c r="Q91" s="514"/>
      <c r="R91" s="514"/>
    </row>
    <row r="92" spans="1:18" ht="14.5" hidden="1" customHeight="1">
      <c r="A92" s="511"/>
      <c r="B92" s="523"/>
      <c r="C92" s="525"/>
      <c r="D92" s="492"/>
      <c r="E92" s="525"/>
      <c r="F92" s="492"/>
      <c r="G92" s="514"/>
      <c r="H92" s="514"/>
      <c r="I92" s="514"/>
      <c r="J92" s="514"/>
      <c r="K92" s="514"/>
      <c r="L92" s="514"/>
      <c r="M92" s="514"/>
      <c r="N92" s="514"/>
      <c r="O92" s="514"/>
      <c r="P92" s="514"/>
      <c r="Q92" s="514"/>
      <c r="R92" s="514"/>
    </row>
    <row r="93" spans="1:18" ht="14.5" hidden="1" customHeight="1">
      <c r="A93" s="511"/>
      <c r="B93" s="523"/>
      <c r="C93" s="525"/>
      <c r="D93" s="492"/>
      <c r="E93" s="525"/>
      <c r="F93" s="492"/>
      <c r="G93" s="514"/>
      <c r="H93" s="514"/>
      <c r="I93" s="514"/>
      <c r="J93" s="514"/>
      <c r="K93" s="514"/>
      <c r="L93" s="514"/>
      <c r="M93" s="514"/>
      <c r="N93" s="514"/>
      <c r="O93" s="514"/>
      <c r="P93" s="514"/>
      <c r="Q93" s="514"/>
      <c r="R93" s="514"/>
    </row>
    <row r="94" spans="1:18" ht="14.5" hidden="1" customHeight="1">
      <c r="A94" s="511"/>
      <c r="B94" s="523"/>
      <c r="C94" s="525"/>
      <c r="D94" s="492"/>
      <c r="E94" s="525"/>
      <c r="F94" s="492"/>
      <c r="G94" s="514"/>
      <c r="H94" s="514"/>
      <c r="I94" s="514"/>
      <c r="J94" s="514"/>
      <c r="K94" s="514"/>
      <c r="L94" s="514"/>
      <c r="M94" s="514"/>
      <c r="N94" s="514"/>
      <c r="O94" s="514"/>
      <c r="P94" s="514"/>
      <c r="Q94" s="514"/>
      <c r="R94" s="514"/>
    </row>
    <row r="95" spans="1:18" ht="14.5" hidden="1" customHeight="1">
      <c r="A95" s="511"/>
      <c r="B95" s="523"/>
      <c r="C95" s="525"/>
      <c r="D95" s="492"/>
      <c r="E95" s="525"/>
      <c r="F95" s="492"/>
      <c r="G95" s="514"/>
      <c r="H95" s="514"/>
      <c r="I95" s="514"/>
      <c r="J95" s="514"/>
      <c r="K95" s="514"/>
      <c r="L95" s="514"/>
      <c r="M95" s="514"/>
      <c r="N95" s="514"/>
      <c r="O95" s="514"/>
      <c r="P95" s="514"/>
      <c r="Q95" s="514"/>
      <c r="R95" s="514"/>
    </row>
    <row r="96" spans="1:18" ht="14.5" hidden="1" customHeight="1">
      <c r="A96" s="511"/>
      <c r="B96" s="523"/>
      <c r="C96" s="525"/>
      <c r="D96" s="492"/>
      <c r="E96" s="525"/>
      <c r="F96" s="492"/>
      <c r="G96" s="514"/>
      <c r="H96" s="514"/>
      <c r="I96" s="514"/>
      <c r="J96" s="514"/>
      <c r="K96" s="514"/>
      <c r="L96" s="514"/>
      <c r="M96" s="514"/>
      <c r="N96" s="514"/>
      <c r="O96" s="514"/>
      <c r="P96" s="514"/>
      <c r="Q96" s="514"/>
      <c r="R96" s="514"/>
    </row>
    <row r="97" spans="1:18" ht="14.5" hidden="1" customHeight="1">
      <c r="A97" s="511"/>
      <c r="B97" s="523"/>
      <c r="C97" s="525"/>
      <c r="D97" s="492"/>
      <c r="E97" s="525"/>
      <c r="F97" s="492"/>
      <c r="G97" s="514"/>
      <c r="H97" s="514"/>
      <c r="I97" s="514"/>
      <c r="J97" s="514"/>
      <c r="K97" s="514"/>
      <c r="L97" s="514"/>
      <c r="M97" s="514"/>
      <c r="N97" s="514"/>
      <c r="O97" s="514"/>
      <c r="P97" s="514"/>
      <c r="Q97" s="514"/>
      <c r="R97" s="514"/>
    </row>
    <row r="98" spans="1:18" ht="14.5" hidden="1" customHeight="1">
      <c r="A98" s="511"/>
      <c r="B98" s="523"/>
      <c r="C98" s="525"/>
      <c r="D98" s="492"/>
      <c r="E98" s="525"/>
      <c r="F98" s="492"/>
      <c r="G98" s="514"/>
      <c r="H98" s="514"/>
      <c r="I98" s="514"/>
      <c r="J98" s="514"/>
      <c r="K98" s="514"/>
      <c r="L98" s="514"/>
      <c r="M98" s="514"/>
      <c r="N98" s="514"/>
      <c r="O98" s="514"/>
      <c r="P98" s="514"/>
      <c r="Q98" s="514"/>
      <c r="R98" s="514"/>
    </row>
    <row r="99" spans="1:18" ht="14.5" hidden="1" customHeight="1">
      <c r="A99" s="511"/>
      <c r="B99" s="523"/>
      <c r="C99" s="525"/>
      <c r="D99" s="492"/>
      <c r="E99" s="525"/>
      <c r="F99" s="492"/>
      <c r="G99" s="514"/>
      <c r="H99" s="514"/>
      <c r="I99" s="514"/>
      <c r="J99" s="514"/>
      <c r="K99" s="514"/>
      <c r="L99" s="514"/>
      <c r="M99" s="514"/>
      <c r="N99" s="514"/>
      <c r="O99" s="514"/>
      <c r="P99" s="514"/>
      <c r="Q99" s="514"/>
      <c r="R99" s="514"/>
    </row>
    <row r="100" spans="1:18" ht="14.5" hidden="1" customHeight="1">
      <c r="A100" s="511"/>
      <c r="B100" s="523"/>
      <c r="C100" s="525"/>
      <c r="D100" s="492"/>
      <c r="E100" s="525"/>
      <c r="F100" s="492"/>
      <c r="G100" s="514"/>
      <c r="H100" s="514"/>
      <c r="I100" s="514"/>
      <c r="J100" s="514"/>
      <c r="K100" s="514"/>
      <c r="L100" s="514"/>
      <c r="M100" s="514"/>
      <c r="N100" s="514"/>
      <c r="O100" s="514"/>
      <c r="P100" s="514"/>
      <c r="Q100" s="514"/>
      <c r="R100" s="514"/>
    </row>
    <row r="101" spans="1:18" ht="14.5" hidden="1" customHeight="1">
      <c r="A101" s="511"/>
      <c r="B101" s="523"/>
      <c r="C101" s="525"/>
      <c r="D101" s="492"/>
      <c r="E101" s="525"/>
      <c r="F101" s="492"/>
      <c r="G101" s="514"/>
      <c r="H101" s="514"/>
      <c r="I101" s="514"/>
      <c r="J101" s="514"/>
      <c r="K101" s="514"/>
      <c r="L101" s="514"/>
      <c r="M101" s="514"/>
      <c r="N101" s="514"/>
      <c r="O101" s="514"/>
      <c r="P101" s="514"/>
      <c r="Q101" s="514"/>
      <c r="R101" s="514"/>
    </row>
    <row r="102" spans="1:18" ht="14.5" hidden="1" customHeight="1">
      <c r="A102" s="511"/>
      <c r="B102" s="523"/>
      <c r="C102" s="525"/>
      <c r="D102" s="492"/>
      <c r="E102" s="525"/>
      <c r="F102" s="492"/>
      <c r="G102" s="514"/>
      <c r="H102" s="514"/>
      <c r="I102" s="514"/>
      <c r="J102" s="514"/>
      <c r="K102" s="514"/>
      <c r="L102" s="514"/>
      <c r="M102" s="514"/>
      <c r="N102" s="514"/>
      <c r="O102" s="514"/>
      <c r="P102" s="514"/>
      <c r="Q102" s="514"/>
      <c r="R102" s="514"/>
    </row>
    <row r="103" spans="1:18" ht="14.5" hidden="1" customHeight="1">
      <c r="A103" s="511"/>
      <c r="B103" s="523"/>
      <c r="C103" s="525"/>
      <c r="D103" s="492"/>
      <c r="E103" s="525"/>
      <c r="F103" s="492"/>
      <c r="G103" s="514"/>
      <c r="H103" s="514"/>
      <c r="I103" s="514"/>
      <c r="J103" s="514"/>
      <c r="K103" s="514"/>
      <c r="L103" s="514"/>
      <c r="M103" s="514"/>
      <c r="N103" s="514"/>
      <c r="O103" s="514"/>
      <c r="P103" s="514"/>
      <c r="Q103" s="514"/>
      <c r="R103" s="514"/>
    </row>
    <row r="104" spans="1:18" ht="14.5" hidden="1" customHeight="1">
      <c r="A104" s="511"/>
      <c r="B104" s="523"/>
      <c r="C104" s="525"/>
      <c r="D104" s="492"/>
      <c r="E104" s="525"/>
      <c r="F104" s="492"/>
      <c r="G104" s="514"/>
      <c r="H104" s="514"/>
      <c r="I104" s="514"/>
      <c r="J104" s="514"/>
      <c r="K104" s="514"/>
      <c r="L104" s="514"/>
      <c r="M104" s="514"/>
      <c r="N104" s="514"/>
      <c r="O104" s="514"/>
      <c r="P104" s="514"/>
      <c r="Q104" s="514"/>
      <c r="R104" s="514"/>
    </row>
    <row r="105" spans="1:18" ht="14.5" hidden="1" customHeight="1">
      <c r="A105" s="511"/>
      <c r="B105" s="523"/>
      <c r="C105" s="525"/>
      <c r="D105" s="492"/>
      <c r="E105" s="525"/>
      <c r="F105" s="492"/>
      <c r="G105" s="514"/>
      <c r="H105" s="514"/>
      <c r="I105" s="514"/>
      <c r="J105" s="514"/>
      <c r="K105" s="514"/>
      <c r="L105" s="514"/>
      <c r="M105" s="514"/>
      <c r="N105" s="514"/>
      <c r="O105" s="514"/>
      <c r="P105" s="514"/>
      <c r="Q105" s="514"/>
      <c r="R105" s="514"/>
    </row>
    <row r="106" spans="1:18" ht="14.5" hidden="1" customHeight="1">
      <c r="A106" s="511"/>
      <c r="B106" s="523"/>
      <c r="C106" s="525"/>
      <c r="D106" s="492"/>
      <c r="E106" s="525"/>
      <c r="F106" s="492"/>
      <c r="G106" s="514"/>
      <c r="H106" s="514"/>
      <c r="I106" s="514"/>
      <c r="J106" s="514"/>
      <c r="K106" s="514"/>
      <c r="L106" s="514"/>
      <c r="M106" s="514"/>
      <c r="N106" s="514"/>
      <c r="O106" s="514"/>
      <c r="P106" s="514"/>
      <c r="Q106" s="514"/>
      <c r="R106" s="514"/>
    </row>
    <row r="107" spans="1:18" ht="14.5" hidden="1" customHeight="1">
      <c r="A107" s="511"/>
      <c r="B107" s="523"/>
      <c r="C107" s="525"/>
      <c r="D107" s="492"/>
      <c r="E107" s="525"/>
      <c r="F107" s="492"/>
      <c r="G107" s="514"/>
      <c r="H107" s="514"/>
      <c r="I107" s="514"/>
      <c r="J107" s="514"/>
      <c r="K107" s="514"/>
      <c r="L107" s="514"/>
      <c r="M107" s="514"/>
      <c r="N107" s="514"/>
      <c r="O107" s="514"/>
      <c r="P107" s="514"/>
      <c r="Q107" s="514"/>
      <c r="R107" s="514"/>
    </row>
    <row r="108" spans="1:18" ht="14.5" hidden="1" customHeight="1">
      <c r="A108" s="511"/>
      <c r="B108" s="523"/>
      <c r="C108" s="525"/>
      <c r="D108" s="492"/>
      <c r="E108" s="525"/>
      <c r="F108" s="492"/>
      <c r="G108" s="514"/>
      <c r="H108" s="514"/>
      <c r="I108" s="514"/>
      <c r="J108" s="514"/>
      <c r="K108" s="514"/>
      <c r="L108" s="514"/>
      <c r="M108" s="514"/>
      <c r="N108" s="514"/>
      <c r="O108" s="514"/>
      <c r="P108" s="514"/>
      <c r="Q108" s="514"/>
      <c r="R108" s="514"/>
    </row>
    <row r="109" spans="1:18" ht="14.5" hidden="1" customHeight="1">
      <c r="A109" s="511"/>
      <c r="B109" s="523"/>
      <c r="C109" s="525"/>
      <c r="D109" s="492"/>
      <c r="E109" s="525"/>
      <c r="F109" s="492"/>
      <c r="G109" s="514"/>
      <c r="H109" s="514"/>
      <c r="I109" s="514"/>
      <c r="J109" s="514"/>
      <c r="K109" s="514"/>
      <c r="L109" s="514"/>
      <c r="M109" s="514"/>
      <c r="N109" s="514"/>
      <c r="O109" s="514"/>
      <c r="P109" s="514"/>
      <c r="Q109" s="514"/>
      <c r="R109" s="514"/>
    </row>
    <row r="110" spans="1:18" ht="14.5" hidden="1" customHeight="1">
      <c r="A110" s="511"/>
      <c r="B110" s="523"/>
      <c r="C110" s="525"/>
      <c r="D110" s="492"/>
      <c r="E110" s="525"/>
      <c r="F110" s="492"/>
      <c r="G110" s="514"/>
      <c r="H110" s="514"/>
      <c r="I110" s="514"/>
      <c r="J110" s="514"/>
      <c r="K110" s="514"/>
      <c r="L110" s="514"/>
      <c r="M110" s="514"/>
      <c r="N110" s="514"/>
      <c r="O110" s="514"/>
      <c r="P110" s="514"/>
      <c r="Q110" s="514"/>
      <c r="R110" s="514"/>
    </row>
    <row r="111" spans="1:18" ht="14.5" hidden="1" customHeight="1">
      <c r="A111" s="511"/>
      <c r="B111" s="523"/>
      <c r="C111" s="525"/>
      <c r="D111" s="492"/>
      <c r="E111" s="525"/>
      <c r="F111" s="492"/>
      <c r="G111" s="514"/>
      <c r="H111" s="514"/>
      <c r="I111" s="514"/>
      <c r="J111" s="514"/>
      <c r="K111" s="514"/>
      <c r="L111" s="514"/>
      <c r="M111" s="514"/>
      <c r="N111" s="514"/>
      <c r="O111" s="514"/>
      <c r="P111" s="514"/>
      <c r="Q111" s="514"/>
      <c r="R111" s="514"/>
    </row>
    <row r="112" spans="1:18" ht="14.5" hidden="1" customHeight="1">
      <c r="A112" s="511"/>
      <c r="B112" s="523"/>
      <c r="C112" s="525"/>
      <c r="D112" s="492"/>
      <c r="E112" s="525"/>
      <c r="F112" s="492"/>
      <c r="G112" s="514"/>
      <c r="H112" s="514"/>
      <c r="I112" s="514"/>
      <c r="J112" s="514"/>
      <c r="K112" s="514"/>
      <c r="L112" s="514"/>
      <c r="M112" s="514"/>
      <c r="N112" s="514"/>
      <c r="O112" s="514"/>
      <c r="P112" s="514"/>
      <c r="Q112" s="514"/>
      <c r="R112" s="514"/>
    </row>
    <row r="113" spans="1:18" ht="14.5" hidden="1" customHeight="1">
      <c r="A113" s="511"/>
      <c r="B113" s="523"/>
      <c r="C113" s="525"/>
      <c r="D113" s="492"/>
      <c r="E113" s="525"/>
      <c r="F113" s="492"/>
      <c r="G113" s="514"/>
      <c r="H113" s="514"/>
      <c r="I113" s="514"/>
      <c r="J113" s="514"/>
      <c r="K113" s="514"/>
      <c r="L113" s="514"/>
      <c r="M113" s="514"/>
      <c r="N113" s="514"/>
      <c r="O113" s="514"/>
      <c r="P113" s="514"/>
      <c r="Q113" s="514"/>
      <c r="R113" s="514"/>
    </row>
    <row r="114" spans="1:18" ht="14.5" hidden="1" customHeight="1">
      <c r="A114" s="511"/>
      <c r="B114" s="523"/>
      <c r="C114" s="525"/>
      <c r="D114" s="492"/>
      <c r="E114" s="525"/>
      <c r="F114" s="492"/>
      <c r="G114" s="514"/>
      <c r="H114" s="514"/>
      <c r="I114" s="514"/>
      <c r="J114" s="514"/>
      <c r="K114" s="514"/>
      <c r="L114" s="514"/>
      <c r="M114" s="514"/>
      <c r="N114" s="514"/>
      <c r="O114" s="514"/>
      <c r="P114" s="514"/>
      <c r="Q114" s="514"/>
      <c r="R114" s="514"/>
    </row>
    <row r="115" spans="1:18" ht="14.5" hidden="1" customHeight="1">
      <c r="A115" s="511"/>
      <c r="B115" s="523"/>
      <c r="C115" s="525"/>
      <c r="D115" s="492"/>
      <c r="E115" s="525"/>
      <c r="F115" s="492"/>
      <c r="G115" s="514"/>
      <c r="H115" s="514"/>
      <c r="I115" s="514"/>
      <c r="J115" s="514"/>
      <c r="K115" s="514"/>
      <c r="L115" s="514"/>
      <c r="M115" s="514"/>
      <c r="N115" s="514"/>
      <c r="O115" s="514"/>
      <c r="P115" s="514"/>
      <c r="Q115" s="514"/>
      <c r="R115" s="514"/>
    </row>
    <row r="116" spans="1:18" ht="14.5" hidden="1" customHeight="1">
      <c r="A116" s="511"/>
      <c r="B116" s="523"/>
      <c r="C116" s="525"/>
      <c r="D116" s="492"/>
      <c r="E116" s="525"/>
      <c r="F116" s="492"/>
      <c r="G116" s="514"/>
      <c r="H116" s="514"/>
      <c r="I116" s="514"/>
      <c r="J116" s="514"/>
      <c r="K116" s="514"/>
      <c r="L116" s="514"/>
      <c r="M116" s="514"/>
      <c r="N116" s="514"/>
      <c r="O116" s="514"/>
      <c r="P116" s="514"/>
      <c r="Q116" s="514"/>
      <c r="R116" s="514"/>
    </row>
    <row r="117" spans="1:18" ht="14.5" hidden="1" customHeight="1">
      <c r="A117" s="511"/>
      <c r="B117" s="523"/>
      <c r="C117" s="525"/>
      <c r="D117" s="492"/>
      <c r="E117" s="525"/>
      <c r="F117" s="492"/>
      <c r="G117" s="514"/>
      <c r="H117" s="514"/>
      <c r="I117" s="514"/>
      <c r="J117" s="514"/>
      <c r="K117" s="514"/>
      <c r="L117" s="514"/>
      <c r="M117" s="514"/>
      <c r="N117" s="514"/>
      <c r="O117" s="514"/>
      <c r="P117" s="514"/>
      <c r="Q117" s="514"/>
      <c r="R117" s="514"/>
    </row>
    <row r="118" spans="1:18" ht="14.5" hidden="1" customHeight="1">
      <c r="A118" s="511"/>
      <c r="B118" s="523"/>
      <c r="C118" s="525"/>
      <c r="D118" s="492"/>
      <c r="E118" s="525"/>
      <c r="F118" s="492"/>
      <c r="G118" s="514"/>
      <c r="H118" s="514"/>
      <c r="I118" s="514"/>
      <c r="J118" s="514"/>
      <c r="K118" s="514"/>
      <c r="L118" s="514"/>
      <c r="M118" s="514"/>
      <c r="N118" s="514"/>
      <c r="O118" s="514"/>
      <c r="P118" s="514"/>
      <c r="Q118" s="514"/>
      <c r="R118" s="514"/>
    </row>
    <row r="119" spans="1:18" ht="14.5" hidden="1" customHeight="1">
      <c r="A119" s="511"/>
      <c r="B119" s="523"/>
      <c r="C119" s="525"/>
      <c r="D119" s="492"/>
      <c r="E119" s="525"/>
      <c r="F119" s="492"/>
      <c r="G119" s="514"/>
      <c r="H119" s="514"/>
      <c r="I119" s="514"/>
      <c r="J119" s="514"/>
      <c r="K119" s="514"/>
      <c r="L119" s="514"/>
      <c r="M119" s="514"/>
      <c r="N119" s="514"/>
      <c r="O119" s="514"/>
      <c r="P119" s="514"/>
      <c r="Q119" s="514"/>
      <c r="R119" s="514"/>
    </row>
    <row r="120" spans="1:18" ht="14.5" hidden="1" customHeight="1">
      <c r="A120" s="511"/>
      <c r="B120" s="523"/>
      <c r="C120" s="525"/>
      <c r="D120" s="492"/>
      <c r="E120" s="525"/>
      <c r="F120" s="492"/>
      <c r="G120" s="514"/>
      <c r="H120" s="514"/>
      <c r="I120" s="514"/>
      <c r="J120" s="514"/>
      <c r="K120" s="514"/>
      <c r="L120" s="514"/>
      <c r="M120" s="514"/>
      <c r="N120" s="514"/>
      <c r="O120" s="514"/>
      <c r="P120" s="514"/>
      <c r="Q120" s="514"/>
      <c r="R120" s="514"/>
    </row>
    <row r="121" spans="1:18" ht="14.5" hidden="1" customHeight="1">
      <c r="A121" s="511"/>
      <c r="B121" s="523"/>
      <c r="C121" s="525"/>
      <c r="D121" s="492"/>
      <c r="E121" s="525"/>
      <c r="F121" s="492"/>
      <c r="G121" s="514"/>
      <c r="H121" s="514"/>
      <c r="I121" s="514"/>
      <c r="J121" s="514"/>
      <c r="K121" s="514"/>
      <c r="L121" s="514"/>
      <c r="M121" s="514"/>
      <c r="N121" s="514"/>
      <c r="O121" s="514"/>
      <c r="P121" s="514"/>
      <c r="Q121" s="514"/>
      <c r="R121" s="514"/>
    </row>
    <row r="122" spans="1:18" ht="14.5" hidden="1" customHeight="1">
      <c r="A122" s="511"/>
      <c r="B122" s="523"/>
      <c r="C122" s="525"/>
      <c r="D122" s="492"/>
      <c r="E122" s="525"/>
      <c r="F122" s="492"/>
      <c r="G122" s="514"/>
      <c r="H122" s="514"/>
      <c r="I122" s="514"/>
      <c r="J122" s="514"/>
      <c r="K122" s="514"/>
      <c r="L122" s="514"/>
      <c r="M122" s="514"/>
      <c r="N122" s="514"/>
      <c r="O122" s="514"/>
      <c r="P122" s="514"/>
      <c r="Q122" s="514"/>
      <c r="R122" s="514"/>
    </row>
    <row r="123" spans="1:18">
      <c r="A123" s="1394" t="s">
        <v>417</v>
      </c>
      <c r="B123" s="1395"/>
      <c r="C123" s="1403">
        <f>SUM(C69:D122)</f>
        <v>0</v>
      </c>
      <c r="D123" s="1404"/>
      <c r="E123" s="1405">
        <f>SUM(E69:F122)</f>
        <v>0</v>
      </c>
      <c r="F123" s="1406"/>
      <c r="G123" s="526">
        <f>SUM(G69:G79)</f>
        <v>0</v>
      </c>
      <c r="H123" s="519">
        <f t="shared" ref="H123:R123" si="3">SUM(H69:H79)</f>
        <v>0</v>
      </c>
      <c r="I123" s="519">
        <f t="shared" si="3"/>
        <v>0</v>
      </c>
      <c r="J123" s="519">
        <f t="shared" si="3"/>
        <v>0</v>
      </c>
      <c r="K123" s="519">
        <f t="shared" si="3"/>
        <v>0</v>
      </c>
      <c r="L123" s="519">
        <f t="shared" si="3"/>
        <v>0</v>
      </c>
      <c r="M123" s="519">
        <f t="shared" si="3"/>
        <v>0</v>
      </c>
      <c r="N123" s="519">
        <f t="shared" si="3"/>
        <v>0</v>
      </c>
      <c r="O123" s="519">
        <f t="shared" si="3"/>
        <v>0</v>
      </c>
      <c r="P123" s="519">
        <f t="shared" si="3"/>
        <v>0</v>
      </c>
      <c r="Q123" s="519">
        <f t="shared" si="3"/>
        <v>0</v>
      </c>
      <c r="R123" s="518">
        <f t="shared" si="3"/>
        <v>0</v>
      </c>
    </row>
    <row r="124" spans="1:18">
      <c r="A124" s="1394" t="s">
        <v>418</v>
      </c>
      <c r="B124" s="1395"/>
      <c r="C124" s="1396">
        <v>0</v>
      </c>
      <c r="D124" s="1397"/>
      <c r="E124" s="1397">
        <v>0</v>
      </c>
      <c r="F124" s="1398"/>
      <c r="G124" s="746">
        <v>0</v>
      </c>
      <c r="H124" s="741">
        <v>0</v>
      </c>
      <c r="I124" s="741">
        <v>0</v>
      </c>
      <c r="J124" s="741">
        <v>0</v>
      </c>
      <c r="K124" s="741">
        <v>0</v>
      </c>
      <c r="L124" s="741">
        <v>0</v>
      </c>
      <c r="M124" s="741">
        <v>0</v>
      </c>
      <c r="N124" s="519"/>
      <c r="O124" s="519"/>
      <c r="P124" s="519"/>
      <c r="Q124" s="519"/>
      <c r="R124" s="518"/>
    </row>
    <row r="131" spans="1:18" ht="14.5">
      <c r="A131" s="527"/>
      <c r="B131" s="527"/>
      <c r="C131" s="527"/>
      <c r="D131" s="527"/>
      <c r="E131" s="527"/>
      <c r="F131" s="528"/>
      <c r="G131" s="528"/>
      <c r="H131" s="529"/>
      <c r="I131" s="528"/>
      <c r="J131" s="528"/>
      <c r="K131" s="530"/>
      <c r="L131" s="531"/>
      <c r="M131" s="531"/>
      <c r="N131" s="531"/>
      <c r="O131" s="531"/>
      <c r="P131" s="531"/>
      <c r="Q131" s="531"/>
      <c r="R131" s="532"/>
    </row>
  </sheetData>
  <mergeCells count="42">
    <mergeCell ref="A1:R1"/>
    <mergeCell ref="A6:A7"/>
    <mergeCell ref="B6:B7"/>
    <mergeCell ref="C6:D6"/>
    <mergeCell ref="E6:F6"/>
    <mergeCell ref="G6:G7"/>
    <mergeCell ref="H6:R6"/>
    <mergeCell ref="C71:D71"/>
    <mergeCell ref="E71:F71"/>
    <mergeCell ref="A62:B62"/>
    <mergeCell ref="A63:B63"/>
    <mergeCell ref="A67:A68"/>
    <mergeCell ref="B67:B68"/>
    <mergeCell ref="C67:D68"/>
    <mergeCell ref="E67:F68"/>
    <mergeCell ref="G67:R67"/>
    <mergeCell ref="C69:D69"/>
    <mergeCell ref="E69:F69"/>
    <mergeCell ref="C70:D70"/>
    <mergeCell ref="E70:F70"/>
    <mergeCell ref="C72:D72"/>
    <mergeCell ref="E72:F72"/>
    <mergeCell ref="C73:D73"/>
    <mergeCell ref="E73:F73"/>
    <mergeCell ref="C74:D74"/>
    <mergeCell ref="E74:F74"/>
    <mergeCell ref="C75:D75"/>
    <mergeCell ref="E75:F75"/>
    <mergeCell ref="C76:D76"/>
    <mergeCell ref="E76:F76"/>
    <mergeCell ref="C77:D77"/>
    <mergeCell ref="E77:F77"/>
    <mergeCell ref="A124:B124"/>
    <mergeCell ref="C124:D124"/>
    <mergeCell ref="E124:F124"/>
    <mergeCell ref="C78:D78"/>
    <mergeCell ref="E78:F78"/>
    <mergeCell ref="C79:D79"/>
    <mergeCell ref="E79:F79"/>
    <mergeCell ref="A123:B123"/>
    <mergeCell ref="C123:D123"/>
    <mergeCell ref="E123:F1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tabColor theme="6" tint="-0.249977111117893"/>
    <pageSetUpPr fitToPage="1"/>
  </sheetPr>
  <dimension ref="B1:L29"/>
  <sheetViews>
    <sheetView showGridLines="0" topLeftCell="A10" zoomScale="85" zoomScaleNormal="85" workbookViewId="0">
      <selection activeCell="D19" sqref="D19"/>
    </sheetView>
  </sheetViews>
  <sheetFormatPr defaultColWidth="8.7265625" defaultRowHeight="13"/>
  <cols>
    <col min="1" max="1" width="1.453125" style="207" customWidth="1"/>
    <col min="2" max="2" width="1.54296875" style="207" customWidth="1"/>
    <col min="3" max="3" width="52.81640625" style="207" customWidth="1"/>
    <col min="4" max="9" width="14" style="207" customWidth="1"/>
    <col min="10" max="10" width="2.7265625" style="207" customWidth="1"/>
    <col min="11" max="11" width="14" style="207" customWidth="1"/>
    <col min="12" max="12" width="1.453125" style="207" customWidth="1"/>
    <col min="13" max="13" width="1.26953125" style="207" customWidth="1"/>
    <col min="14" max="15" width="8.7265625" style="207"/>
    <col min="16" max="16" width="25.453125" style="207" bestFit="1" customWidth="1"/>
    <col min="17" max="16384" width="8.7265625" style="207"/>
  </cols>
  <sheetData>
    <row r="1" spans="2:12" s="206" customFormat="1">
      <c r="C1" s="207"/>
      <c r="D1" s="208"/>
      <c r="E1" s="208"/>
      <c r="F1" s="208"/>
      <c r="G1" s="208"/>
      <c r="H1" s="208"/>
      <c r="I1" s="208"/>
      <c r="J1" s="208"/>
      <c r="K1" s="208"/>
    </row>
    <row r="2" spans="2:12" s="206" customFormat="1">
      <c r="C2" s="207"/>
      <c r="D2" s="208"/>
      <c r="E2" s="209" t="s">
        <v>157</v>
      </c>
      <c r="F2" s="208"/>
      <c r="G2" s="208"/>
      <c r="H2" s="208"/>
      <c r="I2" s="208"/>
      <c r="J2" s="208"/>
      <c r="K2" s="208"/>
    </row>
    <row r="3" spans="2:12" s="206" customFormat="1" ht="13.5" thickBot="1">
      <c r="C3" s="207"/>
      <c r="D3" s="208"/>
      <c r="E3" s="208"/>
      <c r="F3" s="208"/>
      <c r="G3" s="208"/>
      <c r="H3" s="208"/>
      <c r="I3" s="208"/>
      <c r="J3" s="208"/>
      <c r="K3" s="208"/>
    </row>
    <row r="4" spans="2:12" ht="18.649999999999999" customHeight="1">
      <c r="B4" s="210"/>
      <c r="C4" s="211"/>
      <c r="D4" s="211"/>
      <c r="E4" s="211"/>
      <c r="F4" s="211"/>
      <c r="G4" s="211"/>
      <c r="H4" s="211"/>
      <c r="I4" s="211"/>
      <c r="J4" s="211"/>
      <c r="K4" s="211"/>
      <c r="L4" s="212"/>
    </row>
    <row r="5" spans="2:12" ht="18.649999999999999" customHeight="1">
      <c r="B5" s="213"/>
      <c r="C5" s="214" t="s">
        <v>158</v>
      </c>
      <c r="D5" s="215"/>
      <c r="E5" s="215"/>
      <c r="F5" s="215"/>
      <c r="G5" s="215"/>
      <c r="H5" s="215"/>
      <c r="I5" s="215"/>
      <c r="J5" s="215"/>
      <c r="K5" s="215"/>
      <c r="L5" s="216"/>
    </row>
    <row r="6" spans="2:12" ht="18.649999999999999" customHeight="1">
      <c r="B6" s="213"/>
      <c r="C6" s="215"/>
      <c r="D6" s="253"/>
      <c r="E6" s="254"/>
      <c r="F6" s="255"/>
      <c r="G6" s="255"/>
      <c r="H6" s="255"/>
      <c r="I6" s="255"/>
      <c r="J6" s="256"/>
      <c r="K6" s="253"/>
      <c r="L6" s="216"/>
    </row>
    <row r="7" spans="2:12" ht="18.649999999999999" customHeight="1">
      <c r="B7" s="213"/>
      <c r="C7" s="217" t="s">
        <v>159</v>
      </c>
      <c r="D7" s="218"/>
      <c r="E7" s="218"/>
      <c r="F7" s="218"/>
      <c r="G7" s="218"/>
      <c r="H7" s="218"/>
      <c r="I7" s="218"/>
      <c r="J7" s="218"/>
      <c r="K7" s="259">
        <f>'T1'!J66*1000</f>
        <v>24502160.51669931</v>
      </c>
      <c r="L7" s="216"/>
    </row>
    <row r="8" spans="2:12" ht="18.649999999999999" customHeight="1">
      <c r="B8" s="219"/>
      <c r="C8" s="217" t="s">
        <v>400</v>
      </c>
      <c r="D8" s="218"/>
      <c r="E8" s="218"/>
      <c r="F8" s="218"/>
      <c r="G8" s="218"/>
      <c r="H8" s="218"/>
      <c r="I8" s="218"/>
      <c r="J8" s="218"/>
      <c r="K8" s="472">
        <f>'T1'!J68*1000</f>
        <v>187700</v>
      </c>
      <c r="L8" s="216"/>
    </row>
    <row r="9" spans="2:12" ht="18.649999999999999" customHeight="1">
      <c r="B9" s="219"/>
      <c r="C9" s="217" t="s">
        <v>160</v>
      </c>
      <c r="D9" s="218"/>
      <c r="E9" s="218"/>
      <c r="F9" s="218"/>
      <c r="G9" s="218"/>
      <c r="H9" s="218"/>
      <c r="I9" s="218"/>
      <c r="J9" s="218"/>
      <c r="K9" s="220">
        <f>K7/K8</f>
        <v>130.53894787799314</v>
      </c>
      <c r="L9" s="216"/>
    </row>
    <row r="10" spans="2:12" ht="18.649999999999999" customHeight="1">
      <c r="B10" s="219"/>
      <c r="C10" s="221"/>
      <c r="D10" s="257"/>
      <c r="E10" s="257"/>
      <c r="F10" s="257"/>
      <c r="G10" s="257"/>
      <c r="H10" s="257"/>
      <c r="I10" s="257"/>
      <c r="J10" s="257"/>
      <c r="K10" s="253"/>
      <c r="L10" s="216"/>
    </row>
    <row r="11" spans="2:12" ht="18.649999999999999" customHeight="1">
      <c r="B11" s="213"/>
      <c r="C11" s="215"/>
      <c r="D11" s="253"/>
      <c r="E11" s="253"/>
      <c r="F11" s="253"/>
      <c r="G11" s="253"/>
      <c r="H11" s="253"/>
      <c r="I11" s="253"/>
      <c r="J11" s="253"/>
      <c r="K11" s="253"/>
      <c r="L11" s="216"/>
    </row>
    <row r="12" spans="2:12" ht="18.649999999999999" customHeight="1">
      <c r="B12" s="213"/>
      <c r="C12" s="214" t="s">
        <v>161</v>
      </c>
      <c r="D12" s="254"/>
      <c r="E12" s="258"/>
      <c r="F12" s="258"/>
      <c r="G12" s="258"/>
      <c r="H12" s="258"/>
      <c r="I12" s="258"/>
      <c r="J12" s="258"/>
      <c r="K12" s="253"/>
      <c r="L12" s="216"/>
    </row>
    <row r="13" spans="2:12" ht="18.649999999999999" customHeight="1">
      <c r="B13" s="213"/>
      <c r="C13" s="215"/>
      <c r="D13" s="253"/>
      <c r="E13" s="253"/>
      <c r="F13" s="253"/>
      <c r="G13" s="253"/>
      <c r="H13" s="253"/>
      <c r="I13" s="253"/>
      <c r="J13" s="253"/>
      <c r="K13" s="253"/>
      <c r="L13" s="216"/>
    </row>
    <row r="14" spans="2:12" ht="18.649999999999999" customHeight="1">
      <c r="B14" s="213"/>
      <c r="C14" s="222" t="s">
        <v>148</v>
      </c>
      <c r="D14" s="223" t="s">
        <v>162</v>
      </c>
      <c r="E14" s="217"/>
      <c r="F14" s="224" t="s">
        <v>58</v>
      </c>
      <c r="G14" s="224"/>
      <c r="H14" s="224"/>
      <c r="I14" s="225"/>
      <c r="J14" s="226"/>
      <c r="K14" s="227" t="s">
        <v>163</v>
      </c>
      <c r="L14" s="216"/>
    </row>
    <row r="15" spans="2:12" ht="18.649999999999999" customHeight="1">
      <c r="B15" s="213"/>
      <c r="C15" s="228" t="str">
        <f>'T1'!A3</f>
        <v>Ireland - TCZ</v>
      </c>
      <c r="D15" s="229" t="s">
        <v>164</v>
      </c>
      <c r="E15" s="229" t="s">
        <v>53</v>
      </c>
      <c r="F15" s="229" t="s">
        <v>54</v>
      </c>
      <c r="G15" s="229" t="s">
        <v>55</v>
      </c>
      <c r="H15" s="229" t="s">
        <v>56</v>
      </c>
      <c r="I15" s="229" t="s">
        <v>57</v>
      </c>
      <c r="J15" s="226"/>
      <c r="K15" s="229" t="s">
        <v>165</v>
      </c>
      <c r="L15" s="216"/>
    </row>
    <row r="16" spans="2:12" ht="18.649999999999999" customHeight="1">
      <c r="B16" s="213"/>
      <c r="C16" s="230" t="s">
        <v>169</v>
      </c>
      <c r="D16" s="231"/>
      <c r="E16" s="232">
        <f>'T1'!K61*1000</f>
        <v>32829000</v>
      </c>
      <c r="F16" s="232">
        <f>'T1'!L61*1000</f>
        <v>37186000</v>
      </c>
      <c r="G16" s="232">
        <f>'T1'!M61*1000</f>
        <v>39390000</v>
      </c>
      <c r="H16" s="232">
        <f>'T1'!N61*1000</f>
        <v>40535000</v>
      </c>
      <c r="I16" s="232">
        <f>'T1'!O61*1000</f>
        <v>41527000</v>
      </c>
      <c r="J16" s="226"/>
      <c r="K16" s="231"/>
      <c r="L16" s="216"/>
    </row>
    <row r="17" spans="2:12" ht="18.649999999999999" customHeight="1">
      <c r="B17" s="213"/>
      <c r="C17" s="217" t="s">
        <v>170</v>
      </c>
      <c r="D17" s="233">
        <f>K7</f>
        <v>24502160.51669931</v>
      </c>
      <c r="E17" s="234">
        <f>'T1'!K66*1000</f>
        <v>32104093.628310628</v>
      </c>
      <c r="F17" s="234">
        <f>'T1'!L66*1000</f>
        <v>36079744.925040796</v>
      </c>
      <c r="G17" s="234">
        <f>'T1'!M66*1000</f>
        <v>37872162.512806818</v>
      </c>
      <c r="H17" s="234">
        <f>'T1'!N66*1000</f>
        <v>38529853.657122776</v>
      </c>
      <c r="I17" s="234">
        <f>'T1'!O66*1000</f>
        <v>39032820.53905765</v>
      </c>
      <c r="J17" s="226"/>
      <c r="K17" s="235">
        <f>(I17/D17)^(1/5)-1</f>
        <v>9.7602558846957566E-2</v>
      </c>
      <c r="L17" s="216"/>
    </row>
    <row r="18" spans="2:12" ht="18.649999999999999" customHeight="1">
      <c r="B18" s="213"/>
      <c r="C18" s="230" t="s">
        <v>59</v>
      </c>
      <c r="D18" s="231"/>
      <c r="E18" s="236">
        <f>+E17/D17-1</f>
        <v>0.31025562445525012</v>
      </c>
      <c r="F18" s="236">
        <f>+F17/E17-1</f>
        <v>0.12383627280554288</v>
      </c>
      <c r="G18" s="236">
        <f>+G17/F17-1</f>
        <v>4.9679330923484866E-2</v>
      </c>
      <c r="H18" s="236">
        <f>+H17/G17-1</f>
        <v>1.7366083705770752E-2</v>
      </c>
      <c r="I18" s="236">
        <f>+I17/H17-1</f>
        <v>1.305395256392039E-2</v>
      </c>
      <c r="J18" s="226"/>
      <c r="K18" s="231"/>
      <c r="L18" s="216"/>
    </row>
    <row r="19" spans="2:12" ht="18.649999999999999" customHeight="1">
      <c r="B19" s="213"/>
      <c r="C19" s="230" t="s">
        <v>171</v>
      </c>
      <c r="D19" s="237">
        <f>K8</f>
        <v>187700</v>
      </c>
      <c r="E19" s="232">
        <f>'T1'!K68*1000</f>
        <v>189600</v>
      </c>
      <c r="F19" s="232">
        <f>'T1'!L68*1000</f>
        <v>195600</v>
      </c>
      <c r="G19" s="232">
        <f>'T1'!M68*1000</f>
        <v>198800</v>
      </c>
      <c r="H19" s="232">
        <f>'T1'!N68*1000</f>
        <v>202900</v>
      </c>
      <c r="I19" s="232">
        <f>'T1'!O68*1000</f>
        <v>206700</v>
      </c>
      <c r="J19" s="226"/>
      <c r="K19" s="238">
        <f>(I19/D19)^(1/5)-1</f>
        <v>1.9471855650103453E-2</v>
      </c>
      <c r="L19" s="216"/>
    </row>
    <row r="20" spans="2:12" s="239" customFormat="1" ht="18.649999999999999" customHeight="1">
      <c r="B20" s="240"/>
      <c r="C20" s="230" t="s">
        <v>59</v>
      </c>
      <c r="D20" s="231"/>
      <c r="E20" s="236">
        <f>+E19/D19-1</f>
        <v>1.0122535961640811E-2</v>
      </c>
      <c r="F20" s="236">
        <f>+F19/E19-1</f>
        <v>3.1645569620253111E-2</v>
      </c>
      <c r="G20" s="236">
        <f>+G19/F19-1</f>
        <v>1.6359918200409052E-2</v>
      </c>
      <c r="H20" s="236">
        <f>+H19/G19-1</f>
        <v>2.0623742454728422E-2</v>
      </c>
      <c r="I20" s="236">
        <f>+I19/H19-1</f>
        <v>1.8728437654016661E-2</v>
      </c>
      <c r="J20" s="241"/>
      <c r="K20" s="231"/>
      <c r="L20" s="242"/>
    </row>
    <row r="21" spans="2:12" ht="18.649999999999999" customHeight="1">
      <c r="B21" s="213"/>
      <c r="C21" s="217" t="s">
        <v>149</v>
      </c>
      <c r="D21" s="243">
        <f>D17/D19</f>
        <v>130.53894787799314</v>
      </c>
      <c r="E21" s="220">
        <f>IF(E19=0,0,E17/E19)</f>
        <v>169.32538833497168</v>
      </c>
      <c r="F21" s="220">
        <f>IF(F19=0,0,F17/F19)</f>
        <v>184.45677364540285</v>
      </c>
      <c r="G21" s="220">
        <f>IF(G19=0,0,G17/G19)</f>
        <v>190.50383557749907</v>
      </c>
      <c r="H21" s="220">
        <f>IF(H19=0,0,H17/H19)</f>
        <v>189.89577948310881</v>
      </c>
      <c r="I21" s="220">
        <f>IF(I19=0,0,I17/I19)</f>
        <v>188.83802873274141</v>
      </c>
      <c r="J21" s="226"/>
      <c r="K21" s="235">
        <f>(I21/D21)^(1/5)-1</f>
        <v>7.6638411118305383E-2</v>
      </c>
      <c r="L21" s="216"/>
    </row>
    <row r="22" spans="2:12" s="239" customFormat="1" ht="18.649999999999999" customHeight="1">
      <c r="B22" s="240"/>
      <c r="C22" s="230" t="s">
        <v>59</v>
      </c>
      <c r="D22" s="231"/>
      <c r="E22" s="236">
        <f>+E21/D21-1</f>
        <v>0.29712542568697486</v>
      </c>
      <c r="F22" s="236">
        <f>+F21/E21-1</f>
        <v>8.9362767504759466E-2</v>
      </c>
      <c r="G22" s="236">
        <f>+G21/F21-1</f>
        <v>3.2783084148056307E-2</v>
      </c>
      <c r="H22" s="236">
        <f>+H21/G21-1</f>
        <v>-3.191831243433918E-3</v>
      </c>
      <c r="I22" s="236">
        <f>+I21/H21-1</f>
        <v>-5.5701646094851176E-3</v>
      </c>
      <c r="J22" s="241"/>
      <c r="K22" s="231"/>
      <c r="L22" s="242"/>
    </row>
    <row r="23" spans="2:12" ht="18.649999999999999" customHeight="1">
      <c r="B23" s="213"/>
      <c r="C23" s="230" t="s">
        <v>172</v>
      </c>
      <c r="D23" s="243">
        <f t="shared" ref="D23:I23" si="0">D21/$D$27</f>
        <v>130.53894787799314</v>
      </c>
      <c r="E23" s="220">
        <f t="shared" si="0"/>
        <v>169.32538833497168</v>
      </c>
      <c r="F23" s="220">
        <f t="shared" si="0"/>
        <v>184.45677364540285</v>
      </c>
      <c r="G23" s="220">
        <f t="shared" si="0"/>
        <v>190.50383557749907</v>
      </c>
      <c r="H23" s="220">
        <f t="shared" si="0"/>
        <v>189.89577948310881</v>
      </c>
      <c r="I23" s="220">
        <f t="shared" si="0"/>
        <v>188.83802873274141</v>
      </c>
      <c r="J23" s="226"/>
      <c r="K23" s="235">
        <f>(I23/D23)^(1/5)-1</f>
        <v>7.6638411118305383E-2</v>
      </c>
      <c r="L23" s="216"/>
    </row>
    <row r="24" spans="2:12" s="239" customFormat="1" ht="18.649999999999999" customHeight="1">
      <c r="B24" s="240"/>
      <c r="C24" s="230" t="s">
        <v>59</v>
      </c>
      <c r="D24" s="231"/>
      <c r="E24" s="236">
        <f>+E23/D23-1</f>
        <v>0.29712542568697486</v>
      </c>
      <c r="F24" s="236">
        <f>+F23/E23-1</f>
        <v>8.9362767504759466E-2</v>
      </c>
      <c r="G24" s="236">
        <f>+G23/F23-1</f>
        <v>3.2783084148056307E-2</v>
      </c>
      <c r="H24" s="236">
        <f>+H23/G23-1</f>
        <v>-3.191831243433918E-3</v>
      </c>
      <c r="I24" s="236">
        <f>+I23/H23-1</f>
        <v>-5.5701646094851176E-3</v>
      </c>
      <c r="J24" s="241"/>
      <c r="K24" s="231"/>
      <c r="L24" s="242"/>
    </row>
    <row r="25" spans="2:12" ht="18.649999999999999" customHeight="1">
      <c r="B25" s="213"/>
      <c r="C25" s="244"/>
      <c r="D25" s="245"/>
      <c r="E25" s="215"/>
      <c r="F25" s="215"/>
      <c r="G25" s="215"/>
      <c r="H25" s="215"/>
      <c r="I25" s="215"/>
      <c r="J25" s="215"/>
      <c r="K25" s="215"/>
      <c r="L25" s="216"/>
    </row>
    <row r="26" spans="2:12" ht="18.649999999999999" customHeight="1">
      <c r="B26" s="213"/>
      <c r="C26" s="246" t="s">
        <v>166</v>
      </c>
      <c r="D26" s="247" t="s">
        <v>167</v>
      </c>
      <c r="E26" s="215"/>
      <c r="F26" s="215"/>
      <c r="G26" s="215"/>
      <c r="H26" s="215"/>
      <c r="I26" s="215"/>
      <c r="J26" s="215"/>
      <c r="K26" s="215"/>
      <c r="L26" s="216"/>
    </row>
    <row r="27" spans="2:12" ht="18.649999999999999" customHeight="1">
      <c r="B27" s="213"/>
      <c r="C27" s="230" t="s">
        <v>168</v>
      </c>
      <c r="D27" s="248">
        <v>1</v>
      </c>
      <c r="E27" s="215"/>
      <c r="F27" s="215"/>
      <c r="G27" s="215"/>
      <c r="H27" s="215"/>
      <c r="I27" s="215"/>
      <c r="J27" s="215"/>
      <c r="K27" s="215"/>
      <c r="L27" s="216"/>
    </row>
    <row r="28" spans="2:12" ht="13.5" thickBot="1">
      <c r="B28" s="249"/>
      <c r="C28" s="250"/>
      <c r="D28" s="250"/>
      <c r="E28" s="250"/>
      <c r="F28" s="250"/>
      <c r="G28" s="250"/>
      <c r="H28" s="250"/>
      <c r="I28" s="250"/>
      <c r="J28" s="250"/>
      <c r="K28" s="250"/>
      <c r="L28" s="251"/>
    </row>
    <row r="29" spans="2:12" s="252" customFormat="1"/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9"/>
  <sheetViews>
    <sheetView zoomScaleNormal="100" zoomScaleSheetLayoutView="85" workbookViewId="0">
      <selection sqref="A1:L1"/>
    </sheetView>
  </sheetViews>
  <sheetFormatPr defaultColWidth="9.1796875" defaultRowHeight="12"/>
  <cols>
    <col min="1" max="1" width="17.81640625" style="136" customWidth="1"/>
    <col min="2" max="2" width="35" style="136" customWidth="1"/>
    <col min="3" max="12" width="8.1796875" style="136" customWidth="1"/>
    <col min="13" max="13" width="3.1796875" style="136" customWidth="1"/>
    <col min="14" max="259" width="9.1796875" style="136"/>
    <col min="260" max="260" width="1.7265625" style="136" customWidth="1"/>
    <col min="261" max="261" width="17.7265625" style="136" bestFit="1" customWidth="1"/>
    <col min="262" max="262" width="29.7265625" style="136" customWidth="1"/>
    <col min="263" max="264" width="6.453125" style="136" customWidth="1"/>
    <col min="265" max="267" width="6.453125" style="136" bestFit="1" customWidth="1"/>
    <col min="268" max="268" width="1.54296875" style="136" customWidth="1"/>
    <col min="269" max="269" width="0" style="136" hidden="1" customWidth="1"/>
    <col min="270" max="515" width="9.1796875" style="136"/>
    <col min="516" max="516" width="1.7265625" style="136" customWidth="1"/>
    <col min="517" max="517" width="17.7265625" style="136" bestFit="1" customWidth="1"/>
    <col min="518" max="518" width="29.7265625" style="136" customWidth="1"/>
    <col min="519" max="520" width="6.453125" style="136" customWidth="1"/>
    <col min="521" max="523" width="6.453125" style="136" bestFit="1" customWidth="1"/>
    <col min="524" max="524" width="1.54296875" style="136" customWidth="1"/>
    <col min="525" max="525" width="0" style="136" hidden="1" customWidth="1"/>
    <col min="526" max="771" width="9.1796875" style="136"/>
    <col min="772" max="772" width="1.7265625" style="136" customWidth="1"/>
    <col min="773" max="773" width="17.7265625" style="136" bestFit="1" customWidth="1"/>
    <col min="774" max="774" width="29.7265625" style="136" customWidth="1"/>
    <col min="775" max="776" width="6.453125" style="136" customWidth="1"/>
    <col min="777" max="779" width="6.453125" style="136" bestFit="1" customWidth="1"/>
    <col min="780" max="780" width="1.54296875" style="136" customWidth="1"/>
    <col min="781" max="781" width="0" style="136" hidden="1" customWidth="1"/>
    <col min="782" max="1027" width="9.1796875" style="136"/>
    <col min="1028" max="1028" width="1.7265625" style="136" customWidth="1"/>
    <col min="1029" max="1029" width="17.7265625" style="136" bestFit="1" customWidth="1"/>
    <col min="1030" max="1030" width="29.7265625" style="136" customWidth="1"/>
    <col min="1031" max="1032" width="6.453125" style="136" customWidth="1"/>
    <col min="1033" max="1035" width="6.453125" style="136" bestFit="1" customWidth="1"/>
    <col min="1036" max="1036" width="1.54296875" style="136" customWidth="1"/>
    <col min="1037" max="1037" width="0" style="136" hidden="1" customWidth="1"/>
    <col min="1038" max="1283" width="9.1796875" style="136"/>
    <col min="1284" max="1284" width="1.7265625" style="136" customWidth="1"/>
    <col min="1285" max="1285" width="17.7265625" style="136" bestFit="1" customWidth="1"/>
    <col min="1286" max="1286" width="29.7265625" style="136" customWidth="1"/>
    <col min="1287" max="1288" width="6.453125" style="136" customWidth="1"/>
    <col min="1289" max="1291" width="6.453125" style="136" bestFit="1" customWidth="1"/>
    <col min="1292" max="1292" width="1.54296875" style="136" customWidth="1"/>
    <col min="1293" max="1293" width="0" style="136" hidden="1" customWidth="1"/>
    <col min="1294" max="1539" width="9.1796875" style="136"/>
    <col min="1540" max="1540" width="1.7265625" style="136" customWidth="1"/>
    <col min="1541" max="1541" width="17.7265625" style="136" bestFit="1" customWidth="1"/>
    <col min="1542" max="1542" width="29.7265625" style="136" customWidth="1"/>
    <col min="1543" max="1544" width="6.453125" style="136" customWidth="1"/>
    <col min="1545" max="1547" width="6.453125" style="136" bestFit="1" customWidth="1"/>
    <col min="1548" max="1548" width="1.54296875" style="136" customWidth="1"/>
    <col min="1549" max="1549" width="0" style="136" hidden="1" customWidth="1"/>
    <col min="1550" max="1795" width="9.1796875" style="136"/>
    <col min="1796" max="1796" width="1.7265625" style="136" customWidth="1"/>
    <col min="1797" max="1797" width="17.7265625" style="136" bestFit="1" customWidth="1"/>
    <col min="1798" max="1798" width="29.7265625" style="136" customWidth="1"/>
    <col min="1799" max="1800" width="6.453125" style="136" customWidth="1"/>
    <col min="1801" max="1803" width="6.453125" style="136" bestFit="1" customWidth="1"/>
    <col min="1804" max="1804" width="1.54296875" style="136" customWidth="1"/>
    <col min="1805" max="1805" width="0" style="136" hidden="1" customWidth="1"/>
    <col min="1806" max="2051" width="9.1796875" style="136"/>
    <col min="2052" max="2052" width="1.7265625" style="136" customWidth="1"/>
    <col min="2053" max="2053" width="17.7265625" style="136" bestFit="1" customWidth="1"/>
    <col min="2054" max="2054" width="29.7265625" style="136" customWidth="1"/>
    <col min="2055" max="2056" width="6.453125" style="136" customWidth="1"/>
    <col min="2057" max="2059" width="6.453125" style="136" bestFit="1" customWidth="1"/>
    <col min="2060" max="2060" width="1.54296875" style="136" customWidth="1"/>
    <col min="2061" max="2061" width="0" style="136" hidden="1" customWidth="1"/>
    <col min="2062" max="2307" width="9.1796875" style="136"/>
    <col min="2308" max="2308" width="1.7265625" style="136" customWidth="1"/>
    <col min="2309" max="2309" width="17.7265625" style="136" bestFit="1" customWidth="1"/>
    <col min="2310" max="2310" width="29.7265625" style="136" customWidth="1"/>
    <col min="2311" max="2312" width="6.453125" style="136" customWidth="1"/>
    <col min="2313" max="2315" width="6.453125" style="136" bestFit="1" customWidth="1"/>
    <col min="2316" max="2316" width="1.54296875" style="136" customWidth="1"/>
    <col min="2317" max="2317" width="0" style="136" hidden="1" customWidth="1"/>
    <col min="2318" max="2563" width="9.1796875" style="136"/>
    <col min="2564" max="2564" width="1.7265625" style="136" customWidth="1"/>
    <col min="2565" max="2565" width="17.7265625" style="136" bestFit="1" customWidth="1"/>
    <col min="2566" max="2566" width="29.7265625" style="136" customWidth="1"/>
    <col min="2567" max="2568" width="6.453125" style="136" customWidth="1"/>
    <col min="2569" max="2571" width="6.453125" style="136" bestFit="1" customWidth="1"/>
    <col min="2572" max="2572" width="1.54296875" style="136" customWidth="1"/>
    <col min="2573" max="2573" width="0" style="136" hidden="1" customWidth="1"/>
    <col min="2574" max="2819" width="9.1796875" style="136"/>
    <col min="2820" max="2820" width="1.7265625" style="136" customWidth="1"/>
    <col min="2821" max="2821" width="17.7265625" style="136" bestFit="1" customWidth="1"/>
    <col min="2822" max="2822" width="29.7265625" style="136" customWidth="1"/>
    <col min="2823" max="2824" width="6.453125" style="136" customWidth="1"/>
    <col min="2825" max="2827" width="6.453125" style="136" bestFit="1" customWidth="1"/>
    <col min="2828" max="2828" width="1.54296875" style="136" customWidth="1"/>
    <col min="2829" max="2829" width="0" style="136" hidden="1" customWidth="1"/>
    <col min="2830" max="3075" width="9.1796875" style="136"/>
    <col min="3076" max="3076" width="1.7265625" style="136" customWidth="1"/>
    <col min="3077" max="3077" width="17.7265625" style="136" bestFit="1" customWidth="1"/>
    <col min="3078" max="3078" width="29.7265625" style="136" customWidth="1"/>
    <col min="3079" max="3080" width="6.453125" style="136" customWidth="1"/>
    <col min="3081" max="3083" width="6.453125" style="136" bestFit="1" customWidth="1"/>
    <col min="3084" max="3084" width="1.54296875" style="136" customWidth="1"/>
    <col min="3085" max="3085" width="0" style="136" hidden="1" customWidth="1"/>
    <col min="3086" max="3331" width="9.1796875" style="136"/>
    <col min="3332" max="3332" width="1.7265625" style="136" customWidth="1"/>
    <col min="3333" max="3333" width="17.7265625" style="136" bestFit="1" customWidth="1"/>
    <col min="3334" max="3334" width="29.7265625" style="136" customWidth="1"/>
    <col min="3335" max="3336" width="6.453125" style="136" customWidth="1"/>
    <col min="3337" max="3339" width="6.453125" style="136" bestFit="1" customWidth="1"/>
    <col min="3340" max="3340" width="1.54296875" style="136" customWidth="1"/>
    <col min="3341" max="3341" width="0" style="136" hidden="1" customWidth="1"/>
    <col min="3342" max="3587" width="9.1796875" style="136"/>
    <col min="3588" max="3588" width="1.7265625" style="136" customWidth="1"/>
    <col min="3589" max="3589" width="17.7265625" style="136" bestFit="1" customWidth="1"/>
    <col min="3590" max="3590" width="29.7265625" style="136" customWidth="1"/>
    <col min="3591" max="3592" width="6.453125" style="136" customWidth="1"/>
    <col min="3593" max="3595" width="6.453125" style="136" bestFit="1" customWidth="1"/>
    <col min="3596" max="3596" width="1.54296875" style="136" customWidth="1"/>
    <col min="3597" max="3597" width="0" style="136" hidden="1" customWidth="1"/>
    <col min="3598" max="3843" width="9.1796875" style="136"/>
    <col min="3844" max="3844" width="1.7265625" style="136" customWidth="1"/>
    <col min="3845" max="3845" width="17.7265625" style="136" bestFit="1" customWidth="1"/>
    <col min="3846" max="3846" width="29.7265625" style="136" customWidth="1"/>
    <col min="3847" max="3848" width="6.453125" style="136" customWidth="1"/>
    <col min="3849" max="3851" width="6.453125" style="136" bestFit="1" customWidth="1"/>
    <col min="3852" max="3852" width="1.54296875" style="136" customWidth="1"/>
    <col min="3853" max="3853" width="0" style="136" hidden="1" customWidth="1"/>
    <col min="3854" max="4099" width="9.1796875" style="136"/>
    <col min="4100" max="4100" width="1.7265625" style="136" customWidth="1"/>
    <col min="4101" max="4101" width="17.7265625" style="136" bestFit="1" customWidth="1"/>
    <col min="4102" max="4102" width="29.7265625" style="136" customWidth="1"/>
    <col min="4103" max="4104" width="6.453125" style="136" customWidth="1"/>
    <col min="4105" max="4107" width="6.453125" style="136" bestFit="1" customWidth="1"/>
    <col min="4108" max="4108" width="1.54296875" style="136" customWidth="1"/>
    <col min="4109" max="4109" width="0" style="136" hidden="1" customWidth="1"/>
    <col min="4110" max="4355" width="9.1796875" style="136"/>
    <col min="4356" max="4356" width="1.7265625" style="136" customWidth="1"/>
    <col min="4357" max="4357" width="17.7265625" style="136" bestFit="1" customWidth="1"/>
    <col min="4358" max="4358" width="29.7265625" style="136" customWidth="1"/>
    <col min="4359" max="4360" width="6.453125" style="136" customWidth="1"/>
    <col min="4361" max="4363" width="6.453125" style="136" bestFit="1" customWidth="1"/>
    <col min="4364" max="4364" width="1.54296875" style="136" customWidth="1"/>
    <col min="4365" max="4365" width="0" style="136" hidden="1" customWidth="1"/>
    <col min="4366" max="4611" width="9.1796875" style="136"/>
    <col min="4612" max="4612" width="1.7265625" style="136" customWidth="1"/>
    <col min="4613" max="4613" width="17.7265625" style="136" bestFit="1" customWidth="1"/>
    <col min="4614" max="4614" width="29.7265625" style="136" customWidth="1"/>
    <col min="4615" max="4616" width="6.453125" style="136" customWidth="1"/>
    <col min="4617" max="4619" width="6.453125" style="136" bestFit="1" customWidth="1"/>
    <col min="4620" max="4620" width="1.54296875" style="136" customWidth="1"/>
    <col min="4621" max="4621" width="0" style="136" hidden="1" customWidth="1"/>
    <col min="4622" max="4867" width="9.1796875" style="136"/>
    <col min="4868" max="4868" width="1.7265625" style="136" customWidth="1"/>
    <col min="4869" max="4869" width="17.7265625" style="136" bestFit="1" customWidth="1"/>
    <col min="4870" max="4870" width="29.7265625" style="136" customWidth="1"/>
    <col min="4871" max="4872" width="6.453125" style="136" customWidth="1"/>
    <col min="4873" max="4875" width="6.453125" style="136" bestFit="1" customWidth="1"/>
    <col min="4876" max="4876" width="1.54296875" style="136" customWidth="1"/>
    <col min="4877" max="4877" width="0" style="136" hidden="1" customWidth="1"/>
    <col min="4878" max="5123" width="9.1796875" style="136"/>
    <col min="5124" max="5124" width="1.7265625" style="136" customWidth="1"/>
    <col min="5125" max="5125" width="17.7265625" style="136" bestFit="1" customWidth="1"/>
    <col min="5126" max="5126" width="29.7265625" style="136" customWidth="1"/>
    <col min="5127" max="5128" width="6.453125" style="136" customWidth="1"/>
    <col min="5129" max="5131" width="6.453125" style="136" bestFit="1" customWidth="1"/>
    <col min="5132" max="5132" width="1.54296875" style="136" customWidth="1"/>
    <col min="5133" max="5133" width="0" style="136" hidden="1" customWidth="1"/>
    <col min="5134" max="5379" width="9.1796875" style="136"/>
    <col min="5380" max="5380" width="1.7265625" style="136" customWidth="1"/>
    <col min="5381" max="5381" width="17.7265625" style="136" bestFit="1" customWidth="1"/>
    <col min="5382" max="5382" width="29.7265625" style="136" customWidth="1"/>
    <col min="5383" max="5384" width="6.453125" style="136" customWidth="1"/>
    <col min="5385" max="5387" width="6.453125" style="136" bestFit="1" customWidth="1"/>
    <col min="5388" max="5388" width="1.54296875" style="136" customWidth="1"/>
    <col min="5389" max="5389" width="0" style="136" hidden="1" customWidth="1"/>
    <col min="5390" max="5635" width="9.1796875" style="136"/>
    <col min="5636" max="5636" width="1.7265625" style="136" customWidth="1"/>
    <col min="5637" max="5637" width="17.7265625" style="136" bestFit="1" customWidth="1"/>
    <col min="5638" max="5638" width="29.7265625" style="136" customWidth="1"/>
    <col min="5639" max="5640" width="6.453125" style="136" customWidth="1"/>
    <col min="5641" max="5643" width="6.453125" style="136" bestFit="1" customWidth="1"/>
    <col min="5644" max="5644" width="1.54296875" style="136" customWidth="1"/>
    <col min="5645" max="5645" width="0" style="136" hidden="1" customWidth="1"/>
    <col min="5646" max="5891" width="9.1796875" style="136"/>
    <col min="5892" max="5892" width="1.7265625" style="136" customWidth="1"/>
    <col min="5893" max="5893" width="17.7265625" style="136" bestFit="1" customWidth="1"/>
    <col min="5894" max="5894" width="29.7265625" style="136" customWidth="1"/>
    <col min="5895" max="5896" width="6.453125" style="136" customWidth="1"/>
    <col min="5897" max="5899" width="6.453125" style="136" bestFit="1" customWidth="1"/>
    <col min="5900" max="5900" width="1.54296875" style="136" customWidth="1"/>
    <col min="5901" max="5901" width="0" style="136" hidden="1" customWidth="1"/>
    <col min="5902" max="6147" width="9.1796875" style="136"/>
    <col min="6148" max="6148" width="1.7265625" style="136" customWidth="1"/>
    <col min="6149" max="6149" width="17.7265625" style="136" bestFit="1" customWidth="1"/>
    <col min="6150" max="6150" width="29.7265625" style="136" customWidth="1"/>
    <col min="6151" max="6152" width="6.453125" style="136" customWidth="1"/>
    <col min="6153" max="6155" width="6.453125" style="136" bestFit="1" customWidth="1"/>
    <col min="6156" max="6156" width="1.54296875" style="136" customWidth="1"/>
    <col min="6157" max="6157" width="0" style="136" hidden="1" customWidth="1"/>
    <col min="6158" max="6403" width="9.1796875" style="136"/>
    <col min="6404" max="6404" width="1.7265625" style="136" customWidth="1"/>
    <col min="6405" max="6405" width="17.7265625" style="136" bestFit="1" customWidth="1"/>
    <col min="6406" max="6406" width="29.7265625" style="136" customWidth="1"/>
    <col min="6407" max="6408" width="6.453125" style="136" customWidth="1"/>
    <col min="6409" max="6411" width="6.453125" style="136" bestFit="1" customWidth="1"/>
    <col min="6412" max="6412" width="1.54296875" style="136" customWidth="1"/>
    <col min="6413" max="6413" width="0" style="136" hidden="1" customWidth="1"/>
    <col min="6414" max="6659" width="9.1796875" style="136"/>
    <col min="6660" max="6660" width="1.7265625" style="136" customWidth="1"/>
    <col min="6661" max="6661" width="17.7265625" style="136" bestFit="1" customWidth="1"/>
    <col min="6662" max="6662" width="29.7265625" style="136" customWidth="1"/>
    <col min="6663" max="6664" width="6.453125" style="136" customWidth="1"/>
    <col min="6665" max="6667" width="6.453125" style="136" bestFit="1" customWidth="1"/>
    <col min="6668" max="6668" width="1.54296875" style="136" customWidth="1"/>
    <col min="6669" max="6669" width="0" style="136" hidden="1" customWidth="1"/>
    <col min="6670" max="6915" width="9.1796875" style="136"/>
    <col min="6916" max="6916" width="1.7265625" style="136" customWidth="1"/>
    <col min="6917" max="6917" width="17.7265625" style="136" bestFit="1" customWidth="1"/>
    <col min="6918" max="6918" width="29.7265625" style="136" customWidth="1"/>
    <col min="6919" max="6920" width="6.453125" style="136" customWidth="1"/>
    <col min="6921" max="6923" width="6.453125" style="136" bestFit="1" customWidth="1"/>
    <col min="6924" max="6924" width="1.54296875" style="136" customWidth="1"/>
    <col min="6925" max="6925" width="0" style="136" hidden="1" customWidth="1"/>
    <col min="6926" max="7171" width="9.1796875" style="136"/>
    <col min="7172" max="7172" width="1.7265625" style="136" customWidth="1"/>
    <col min="7173" max="7173" width="17.7265625" style="136" bestFit="1" customWidth="1"/>
    <col min="7174" max="7174" width="29.7265625" style="136" customWidth="1"/>
    <col min="7175" max="7176" width="6.453125" style="136" customWidth="1"/>
    <col min="7177" max="7179" width="6.453125" style="136" bestFit="1" customWidth="1"/>
    <col min="7180" max="7180" width="1.54296875" style="136" customWidth="1"/>
    <col min="7181" max="7181" width="0" style="136" hidden="1" customWidth="1"/>
    <col min="7182" max="7427" width="9.1796875" style="136"/>
    <col min="7428" max="7428" width="1.7265625" style="136" customWidth="1"/>
    <col min="7429" max="7429" width="17.7265625" style="136" bestFit="1" customWidth="1"/>
    <col min="7430" max="7430" width="29.7265625" style="136" customWidth="1"/>
    <col min="7431" max="7432" width="6.453125" style="136" customWidth="1"/>
    <col min="7433" max="7435" width="6.453125" style="136" bestFit="1" customWidth="1"/>
    <col min="7436" max="7436" width="1.54296875" style="136" customWidth="1"/>
    <col min="7437" max="7437" width="0" style="136" hidden="1" customWidth="1"/>
    <col min="7438" max="7683" width="9.1796875" style="136"/>
    <col min="7684" max="7684" width="1.7265625" style="136" customWidth="1"/>
    <col min="7685" max="7685" width="17.7265625" style="136" bestFit="1" customWidth="1"/>
    <col min="7686" max="7686" width="29.7265625" style="136" customWidth="1"/>
    <col min="7687" max="7688" width="6.453125" style="136" customWidth="1"/>
    <col min="7689" max="7691" width="6.453125" style="136" bestFit="1" customWidth="1"/>
    <col min="7692" max="7692" width="1.54296875" style="136" customWidth="1"/>
    <col min="7693" max="7693" width="0" style="136" hidden="1" customWidth="1"/>
    <col min="7694" max="7939" width="9.1796875" style="136"/>
    <col min="7940" max="7940" width="1.7265625" style="136" customWidth="1"/>
    <col min="7941" max="7941" width="17.7265625" style="136" bestFit="1" customWidth="1"/>
    <col min="7942" max="7942" width="29.7265625" style="136" customWidth="1"/>
    <col min="7943" max="7944" width="6.453125" style="136" customWidth="1"/>
    <col min="7945" max="7947" width="6.453125" style="136" bestFit="1" customWidth="1"/>
    <col min="7948" max="7948" width="1.54296875" style="136" customWidth="1"/>
    <col min="7949" max="7949" width="0" style="136" hidden="1" customWidth="1"/>
    <col min="7950" max="8195" width="9.1796875" style="136"/>
    <col min="8196" max="8196" width="1.7265625" style="136" customWidth="1"/>
    <col min="8197" max="8197" width="17.7265625" style="136" bestFit="1" customWidth="1"/>
    <col min="8198" max="8198" width="29.7265625" style="136" customWidth="1"/>
    <col min="8199" max="8200" width="6.453125" style="136" customWidth="1"/>
    <col min="8201" max="8203" width="6.453125" style="136" bestFit="1" customWidth="1"/>
    <col min="8204" max="8204" width="1.54296875" style="136" customWidth="1"/>
    <col min="8205" max="8205" width="0" style="136" hidden="1" customWidth="1"/>
    <col min="8206" max="8451" width="9.1796875" style="136"/>
    <col min="8452" max="8452" width="1.7265625" style="136" customWidth="1"/>
    <col min="8453" max="8453" width="17.7265625" style="136" bestFit="1" customWidth="1"/>
    <col min="8454" max="8454" width="29.7265625" style="136" customWidth="1"/>
    <col min="8455" max="8456" width="6.453125" style="136" customWidth="1"/>
    <col min="8457" max="8459" width="6.453125" style="136" bestFit="1" customWidth="1"/>
    <col min="8460" max="8460" width="1.54296875" style="136" customWidth="1"/>
    <col min="8461" max="8461" width="0" style="136" hidden="1" customWidth="1"/>
    <col min="8462" max="8707" width="9.1796875" style="136"/>
    <col min="8708" max="8708" width="1.7265625" style="136" customWidth="1"/>
    <col min="8709" max="8709" width="17.7265625" style="136" bestFit="1" customWidth="1"/>
    <col min="8710" max="8710" width="29.7265625" style="136" customWidth="1"/>
    <col min="8711" max="8712" width="6.453125" style="136" customWidth="1"/>
    <col min="8713" max="8715" width="6.453125" style="136" bestFit="1" customWidth="1"/>
    <col min="8716" max="8716" width="1.54296875" style="136" customWidth="1"/>
    <col min="8717" max="8717" width="0" style="136" hidden="1" customWidth="1"/>
    <col min="8718" max="8963" width="9.1796875" style="136"/>
    <col min="8964" max="8964" width="1.7265625" style="136" customWidth="1"/>
    <col min="8965" max="8965" width="17.7265625" style="136" bestFit="1" customWidth="1"/>
    <col min="8966" max="8966" width="29.7265625" style="136" customWidth="1"/>
    <col min="8967" max="8968" width="6.453125" style="136" customWidth="1"/>
    <col min="8969" max="8971" width="6.453125" style="136" bestFit="1" customWidth="1"/>
    <col min="8972" max="8972" width="1.54296875" style="136" customWidth="1"/>
    <col min="8973" max="8973" width="0" style="136" hidden="1" customWidth="1"/>
    <col min="8974" max="9219" width="9.1796875" style="136"/>
    <col min="9220" max="9220" width="1.7265625" style="136" customWidth="1"/>
    <col min="9221" max="9221" width="17.7265625" style="136" bestFit="1" customWidth="1"/>
    <col min="9222" max="9222" width="29.7265625" style="136" customWidth="1"/>
    <col min="9223" max="9224" width="6.453125" style="136" customWidth="1"/>
    <col min="9225" max="9227" width="6.453125" style="136" bestFit="1" customWidth="1"/>
    <col min="9228" max="9228" width="1.54296875" style="136" customWidth="1"/>
    <col min="9229" max="9229" width="0" style="136" hidden="1" customWidth="1"/>
    <col min="9230" max="9475" width="9.1796875" style="136"/>
    <col min="9476" max="9476" width="1.7265625" style="136" customWidth="1"/>
    <col min="9477" max="9477" width="17.7265625" style="136" bestFit="1" customWidth="1"/>
    <col min="9478" max="9478" width="29.7265625" style="136" customWidth="1"/>
    <col min="9479" max="9480" width="6.453125" style="136" customWidth="1"/>
    <col min="9481" max="9483" width="6.453125" style="136" bestFit="1" customWidth="1"/>
    <col min="9484" max="9484" width="1.54296875" style="136" customWidth="1"/>
    <col min="9485" max="9485" width="0" style="136" hidden="1" customWidth="1"/>
    <col min="9486" max="9731" width="9.1796875" style="136"/>
    <col min="9732" max="9732" width="1.7265625" style="136" customWidth="1"/>
    <col min="9733" max="9733" width="17.7265625" style="136" bestFit="1" customWidth="1"/>
    <col min="9734" max="9734" width="29.7265625" style="136" customWidth="1"/>
    <col min="9735" max="9736" width="6.453125" style="136" customWidth="1"/>
    <col min="9737" max="9739" width="6.453125" style="136" bestFit="1" customWidth="1"/>
    <col min="9740" max="9740" width="1.54296875" style="136" customWidth="1"/>
    <col min="9741" max="9741" width="0" style="136" hidden="1" customWidth="1"/>
    <col min="9742" max="9987" width="9.1796875" style="136"/>
    <col min="9988" max="9988" width="1.7265625" style="136" customWidth="1"/>
    <col min="9989" max="9989" width="17.7265625" style="136" bestFit="1" customWidth="1"/>
    <col min="9990" max="9990" width="29.7265625" style="136" customWidth="1"/>
    <col min="9991" max="9992" width="6.453125" style="136" customWidth="1"/>
    <col min="9993" max="9995" width="6.453125" style="136" bestFit="1" customWidth="1"/>
    <col min="9996" max="9996" width="1.54296875" style="136" customWidth="1"/>
    <col min="9997" max="9997" width="0" style="136" hidden="1" customWidth="1"/>
    <col min="9998" max="10243" width="9.1796875" style="136"/>
    <col min="10244" max="10244" width="1.7265625" style="136" customWidth="1"/>
    <col min="10245" max="10245" width="17.7265625" style="136" bestFit="1" customWidth="1"/>
    <col min="10246" max="10246" width="29.7265625" style="136" customWidth="1"/>
    <col min="10247" max="10248" width="6.453125" style="136" customWidth="1"/>
    <col min="10249" max="10251" width="6.453125" style="136" bestFit="1" customWidth="1"/>
    <col min="10252" max="10252" width="1.54296875" style="136" customWidth="1"/>
    <col min="10253" max="10253" width="0" style="136" hidden="1" customWidth="1"/>
    <col min="10254" max="10499" width="9.1796875" style="136"/>
    <col min="10500" max="10500" width="1.7265625" style="136" customWidth="1"/>
    <col min="10501" max="10501" width="17.7265625" style="136" bestFit="1" customWidth="1"/>
    <col min="10502" max="10502" width="29.7265625" style="136" customWidth="1"/>
    <col min="10503" max="10504" width="6.453125" style="136" customWidth="1"/>
    <col min="10505" max="10507" width="6.453125" style="136" bestFit="1" customWidth="1"/>
    <col min="10508" max="10508" width="1.54296875" style="136" customWidth="1"/>
    <col min="10509" max="10509" width="0" style="136" hidden="1" customWidth="1"/>
    <col min="10510" max="10755" width="9.1796875" style="136"/>
    <col min="10756" max="10756" width="1.7265625" style="136" customWidth="1"/>
    <col min="10757" max="10757" width="17.7265625" style="136" bestFit="1" customWidth="1"/>
    <col min="10758" max="10758" width="29.7265625" style="136" customWidth="1"/>
    <col min="10759" max="10760" width="6.453125" style="136" customWidth="1"/>
    <col min="10761" max="10763" width="6.453125" style="136" bestFit="1" customWidth="1"/>
    <col min="10764" max="10764" width="1.54296875" style="136" customWidth="1"/>
    <col min="10765" max="10765" width="0" style="136" hidden="1" customWidth="1"/>
    <col min="10766" max="11011" width="9.1796875" style="136"/>
    <col min="11012" max="11012" width="1.7265625" style="136" customWidth="1"/>
    <col min="11013" max="11013" width="17.7265625" style="136" bestFit="1" customWidth="1"/>
    <col min="11014" max="11014" width="29.7265625" style="136" customWidth="1"/>
    <col min="11015" max="11016" width="6.453125" style="136" customWidth="1"/>
    <col min="11017" max="11019" width="6.453125" style="136" bestFit="1" customWidth="1"/>
    <col min="11020" max="11020" width="1.54296875" style="136" customWidth="1"/>
    <col min="11021" max="11021" width="0" style="136" hidden="1" customWidth="1"/>
    <col min="11022" max="11267" width="9.1796875" style="136"/>
    <col min="11268" max="11268" width="1.7265625" style="136" customWidth="1"/>
    <col min="11269" max="11269" width="17.7265625" style="136" bestFit="1" customWidth="1"/>
    <col min="11270" max="11270" width="29.7265625" style="136" customWidth="1"/>
    <col min="11271" max="11272" width="6.453125" style="136" customWidth="1"/>
    <col min="11273" max="11275" width="6.453125" style="136" bestFit="1" customWidth="1"/>
    <col min="11276" max="11276" width="1.54296875" style="136" customWidth="1"/>
    <col min="11277" max="11277" width="0" style="136" hidden="1" customWidth="1"/>
    <col min="11278" max="11523" width="9.1796875" style="136"/>
    <col min="11524" max="11524" width="1.7265625" style="136" customWidth="1"/>
    <col min="11525" max="11525" width="17.7265625" style="136" bestFit="1" customWidth="1"/>
    <col min="11526" max="11526" width="29.7265625" style="136" customWidth="1"/>
    <col min="11527" max="11528" width="6.453125" style="136" customWidth="1"/>
    <col min="11529" max="11531" width="6.453125" style="136" bestFit="1" customWidth="1"/>
    <col min="11532" max="11532" width="1.54296875" style="136" customWidth="1"/>
    <col min="11533" max="11533" width="0" style="136" hidden="1" customWidth="1"/>
    <col min="11534" max="11779" width="9.1796875" style="136"/>
    <col min="11780" max="11780" width="1.7265625" style="136" customWidth="1"/>
    <col min="11781" max="11781" width="17.7265625" style="136" bestFit="1" customWidth="1"/>
    <col min="11782" max="11782" width="29.7265625" style="136" customWidth="1"/>
    <col min="11783" max="11784" width="6.453125" style="136" customWidth="1"/>
    <col min="11785" max="11787" width="6.453125" style="136" bestFit="1" customWidth="1"/>
    <col min="11788" max="11788" width="1.54296875" style="136" customWidth="1"/>
    <col min="11789" max="11789" width="0" style="136" hidden="1" customWidth="1"/>
    <col min="11790" max="12035" width="9.1796875" style="136"/>
    <col min="12036" max="12036" width="1.7265625" style="136" customWidth="1"/>
    <col min="12037" max="12037" width="17.7265625" style="136" bestFit="1" customWidth="1"/>
    <col min="12038" max="12038" width="29.7265625" style="136" customWidth="1"/>
    <col min="12039" max="12040" width="6.453125" style="136" customWidth="1"/>
    <col min="12041" max="12043" width="6.453125" style="136" bestFit="1" customWidth="1"/>
    <col min="12044" max="12044" width="1.54296875" style="136" customWidth="1"/>
    <col min="12045" max="12045" width="0" style="136" hidden="1" customWidth="1"/>
    <col min="12046" max="12291" width="9.1796875" style="136"/>
    <col min="12292" max="12292" width="1.7265625" style="136" customWidth="1"/>
    <col min="12293" max="12293" width="17.7265625" style="136" bestFit="1" customWidth="1"/>
    <col min="12294" max="12294" width="29.7265625" style="136" customWidth="1"/>
    <col min="12295" max="12296" width="6.453125" style="136" customWidth="1"/>
    <col min="12297" max="12299" width="6.453125" style="136" bestFit="1" customWidth="1"/>
    <col min="12300" max="12300" width="1.54296875" style="136" customWidth="1"/>
    <col min="12301" max="12301" width="0" style="136" hidden="1" customWidth="1"/>
    <col min="12302" max="12547" width="9.1796875" style="136"/>
    <col min="12548" max="12548" width="1.7265625" style="136" customWidth="1"/>
    <col min="12549" max="12549" width="17.7265625" style="136" bestFit="1" customWidth="1"/>
    <col min="12550" max="12550" width="29.7265625" style="136" customWidth="1"/>
    <col min="12551" max="12552" width="6.453125" style="136" customWidth="1"/>
    <col min="12553" max="12555" width="6.453125" style="136" bestFit="1" customWidth="1"/>
    <col min="12556" max="12556" width="1.54296875" style="136" customWidth="1"/>
    <col min="12557" max="12557" width="0" style="136" hidden="1" customWidth="1"/>
    <col min="12558" max="12803" width="9.1796875" style="136"/>
    <col min="12804" max="12804" width="1.7265625" style="136" customWidth="1"/>
    <col min="12805" max="12805" width="17.7265625" style="136" bestFit="1" customWidth="1"/>
    <col min="12806" max="12806" width="29.7265625" style="136" customWidth="1"/>
    <col min="12807" max="12808" width="6.453125" style="136" customWidth="1"/>
    <col min="12809" max="12811" width="6.453125" style="136" bestFit="1" customWidth="1"/>
    <col min="12812" max="12812" width="1.54296875" style="136" customWidth="1"/>
    <col min="12813" max="12813" width="0" style="136" hidden="1" customWidth="1"/>
    <col min="12814" max="13059" width="9.1796875" style="136"/>
    <col min="13060" max="13060" width="1.7265625" style="136" customWidth="1"/>
    <col min="13061" max="13061" width="17.7265625" style="136" bestFit="1" customWidth="1"/>
    <col min="13062" max="13062" width="29.7265625" style="136" customWidth="1"/>
    <col min="13063" max="13064" width="6.453125" style="136" customWidth="1"/>
    <col min="13065" max="13067" width="6.453125" style="136" bestFit="1" customWidth="1"/>
    <col min="13068" max="13068" width="1.54296875" style="136" customWidth="1"/>
    <col min="13069" max="13069" width="0" style="136" hidden="1" customWidth="1"/>
    <col min="13070" max="13315" width="9.1796875" style="136"/>
    <col min="13316" max="13316" width="1.7265625" style="136" customWidth="1"/>
    <col min="13317" max="13317" width="17.7265625" style="136" bestFit="1" customWidth="1"/>
    <col min="13318" max="13318" width="29.7265625" style="136" customWidth="1"/>
    <col min="13319" max="13320" width="6.453125" style="136" customWidth="1"/>
    <col min="13321" max="13323" width="6.453125" style="136" bestFit="1" customWidth="1"/>
    <col min="13324" max="13324" width="1.54296875" style="136" customWidth="1"/>
    <col min="13325" max="13325" width="0" style="136" hidden="1" customWidth="1"/>
    <col min="13326" max="13571" width="9.1796875" style="136"/>
    <col min="13572" max="13572" width="1.7265625" style="136" customWidth="1"/>
    <col min="13573" max="13573" width="17.7265625" style="136" bestFit="1" customWidth="1"/>
    <col min="13574" max="13574" width="29.7265625" style="136" customWidth="1"/>
    <col min="13575" max="13576" width="6.453125" style="136" customWidth="1"/>
    <col min="13577" max="13579" width="6.453125" style="136" bestFit="1" customWidth="1"/>
    <col min="13580" max="13580" width="1.54296875" style="136" customWidth="1"/>
    <col min="13581" max="13581" width="0" style="136" hidden="1" customWidth="1"/>
    <col min="13582" max="13827" width="9.1796875" style="136"/>
    <col min="13828" max="13828" width="1.7265625" style="136" customWidth="1"/>
    <col min="13829" max="13829" width="17.7265625" style="136" bestFit="1" customWidth="1"/>
    <col min="13830" max="13830" width="29.7265625" style="136" customWidth="1"/>
    <col min="13831" max="13832" width="6.453125" style="136" customWidth="1"/>
    <col min="13833" max="13835" width="6.453125" style="136" bestFit="1" customWidth="1"/>
    <col min="13836" max="13836" width="1.54296875" style="136" customWidth="1"/>
    <col min="13837" max="13837" width="0" style="136" hidden="1" customWidth="1"/>
    <col min="13838" max="14083" width="9.1796875" style="136"/>
    <col min="14084" max="14084" width="1.7265625" style="136" customWidth="1"/>
    <col min="14085" max="14085" width="17.7265625" style="136" bestFit="1" customWidth="1"/>
    <col min="14086" max="14086" width="29.7265625" style="136" customWidth="1"/>
    <col min="14087" max="14088" width="6.453125" style="136" customWidth="1"/>
    <col min="14089" max="14091" width="6.453125" style="136" bestFit="1" customWidth="1"/>
    <col min="14092" max="14092" width="1.54296875" style="136" customWidth="1"/>
    <col min="14093" max="14093" width="0" style="136" hidden="1" customWidth="1"/>
    <col min="14094" max="14339" width="9.1796875" style="136"/>
    <col min="14340" max="14340" width="1.7265625" style="136" customWidth="1"/>
    <col min="14341" max="14341" width="17.7265625" style="136" bestFit="1" customWidth="1"/>
    <col min="14342" max="14342" width="29.7265625" style="136" customWidth="1"/>
    <col min="14343" max="14344" width="6.453125" style="136" customWidth="1"/>
    <col min="14345" max="14347" width="6.453125" style="136" bestFit="1" customWidth="1"/>
    <col min="14348" max="14348" width="1.54296875" style="136" customWidth="1"/>
    <col min="14349" max="14349" width="0" style="136" hidden="1" customWidth="1"/>
    <col min="14350" max="14595" width="9.1796875" style="136"/>
    <col min="14596" max="14596" width="1.7265625" style="136" customWidth="1"/>
    <col min="14597" max="14597" width="17.7265625" style="136" bestFit="1" customWidth="1"/>
    <col min="14598" max="14598" width="29.7265625" style="136" customWidth="1"/>
    <col min="14599" max="14600" width="6.453125" style="136" customWidth="1"/>
    <col min="14601" max="14603" width="6.453125" style="136" bestFit="1" customWidth="1"/>
    <col min="14604" max="14604" width="1.54296875" style="136" customWidth="1"/>
    <col min="14605" max="14605" width="0" style="136" hidden="1" customWidth="1"/>
    <col min="14606" max="14851" width="9.1796875" style="136"/>
    <col min="14852" max="14852" width="1.7265625" style="136" customWidth="1"/>
    <col min="14853" max="14853" width="17.7265625" style="136" bestFit="1" customWidth="1"/>
    <col min="14854" max="14854" width="29.7265625" style="136" customWidth="1"/>
    <col min="14855" max="14856" width="6.453125" style="136" customWidth="1"/>
    <col min="14857" max="14859" width="6.453125" style="136" bestFit="1" customWidth="1"/>
    <col min="14860" max="14860" width="1.54296875" style="136" customWidth="1"/>
    <col min="14861" max="14861" width="0" style="136" hidden="1" customWidth="1"/>
    <col min="14862" max="15107" width="9.1796875" style="136"/>
    <col min="15108" max="15108" width="1.7265625" style="136" customWidth="1"/>
    <col min="15109" max="15109" width="17.7265625" style="136" bestFit="1" customWidth="1"/>
    <col min="15110" max="15110" width="29.7265625" style="136" customWidth="1"/>
    <col min="15111" max="15112" width="6.453125" style="136" customWidth="1"/>
    <col min="15113" max="15115" width="6.453125" style="136" bestFit="1" customWidth="1"/>
    <col min="15116" max="15116" width="1.54296875" style="136" customWidth="1"/>
    <col min="15117" max="15117" width="0" style="136" hidden="1" customWidth="1"/>
    <col min="15118" max="15363" width="9.1796875" style="136"/>
    <col min="15364" max="15364" width="1.7265625" style="136" customWidth="1"/>
    <col min="15365" max="15365" width="17.7265625" style="136" bestFit="1" customWidth="1"/>
    <col min="15366" max="15366" width="29.7265625" style="136" customWidth="1"/>
    <col min="15367" max="15368" width="6.453125" style="136" customWidth="1"/>
    <col min="15369" max="15371" width="6.453125" style="136" bestFit="1" customWidth="1"/>
    <col min="15372" max="15372" width="1.54296875" style="136" customWidth="1"/>
    <col min="15373" max="15373" width="0" style="136" hidden="1" customWidth="1"/>
    <col min="15374" max="15619" width="9.1796875" style="136"/>
    <col min="15620" max="15620" width="1.7265625" style="136" customWidth="1"/>
    <col min="15621" max="15621" width="17.7265625" style="136" bestFit="1" customWidth="1"/>
    <col min="15622" max="15622" width="29.7265625" style="136" customWidth="1"/>
    <col min="15623" max="15624" width="6.453125" style="136" customWidth="1"/>
    <col min="15625" max="15627" width="6.453125" style="136" bestFit="1" customWidth="1"/>
    <col min="15628" max="15628" width="1.54296875" style="136" customWidth="1"/>
    <col min="15629" max="15629" width="0" style="136" hidden="1" customWidth="1"/>
    <col min="15630" max="15875" width="9.1796875" style="136"/>
    <col min="15876" max="15876" width="1.7265625" style="136" customWidth="1"/>
    <col min="15877" max="15877" width="17.7265625" style="136" bestFit="1" customWidth="1"/>
    <col min="15878" max="15878" width="29.7265625" style="136" customWidth="1"/>
    <col min="15879" max="15880" width="6.453125" style="136" customWidth="1"/>
    <col min="15881" max="15883" width="6.453125" style="136" bestFit="1" customWidth="1"/>
    <col min="15884" max="15884" width="1.54296875" style="136" customWidth="1"/>
    <col min="15885" max="15885" width="0" style="136" hidden="1" customWidth="1"/>
    <col min="15886" max="16131" width="9.1796875" style="136"/>
    <col min="16132" max="16132" width="1.7265625" style="136" customWidth="1"/>
    <col min="16133" max="16133" width="17.7265625" style="136" bestFit="1" customWidth="1"/>
    <col min="16134" max="16134" width="29.7265625" style="136" customWidth="1"/>
    <col min="16135" max="16136" width="6.453125" style="136" customWidth="1"/>
    <col min="16137" max="16139" width="6.453125" style="136" bestFit="1" customWidth="1"/>
    <col min="16140" max="16140" width="1.54296875" style="136" customWidth="1"/>
    <col min="16141" max="16141" width="0" style="136" hidden="1" customWidth="1"/>
    <col min="16142" max="16384" width="9.1796875" style="136"/>
  </cols>
  <sheetData>
    <row r="1" spans="1:13" ht="37.15" customHeight="1">
      <c r="A1" s="1376" t="s">
        <v>154</v>
      </c>
      <c r="B1" s="1376"/>
      <c r="C1" s="1376"/>
      <c r="D1" s="1376"/>
      <c r="E1" s="1376"/>
      <c r="F1" s="1376"/>
      <c r="G1" s="1376"/>
      <c r="H1" s="1376"/>
      <c r="I1" s="1376"/>
      <c r="J1" s="1376"/>
      <c r="K1" s="1376"/>
      <c r="L1" s="1376"/>
      <c r="M1" s="104"/>
    </row>
    <row r="2" spans="1:13" ht="12" customHeight="1">
      <c r="A2" s="104"/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37"/>
    </row>
    <row r="3" spans="1:13" ht="12" customHeight="1">
      <c r="A3" s="107" t="s">
        <v>153</v>
      </c>
      <c r="B3" s="108" t="s">
        <v>485</v>
      </c>
      <c r="C3" s="109"/>
      <c r="D3" s="110"/>
      <c r="E3" s="110"/>
      <c r="F3" s="110"/>
      <c r="G3" s="110"/>
      <c r="H3" s="109"/>
      <c r="I3" s="110"/>
      <c r="J3" s="110"/>
      <c r="K3" s="110"/>
      <c r="L3" s="110"/>
      <c r="M3" s="137"/>
    </row>
    <row r="4" spans="1:13" ht="12.75" customHeight="1">
      <c r="A4" s="107"/>
      <c r="B4" s="111"/>
      <c r="C4" s="109"/>
      <c r="D4" s="110"/>
      <c r="E4" s="110"/>
      <c r="F4" s="110"/>
      <c r="G4" s="110"/>
      <c r="H4" s="109"/>
      <c r="I4" s="110"/>
      <c r="J4" s="110"/>
      <c r="K4" s="110"/>
      <c r="L4" s="110"/>
      <c r="M4" s="137"/>
    </row>
    <row r="5" spans="1:13" ht="12.75" customHeight="1">
      <c r="A5" s="107"/>
      <c r="B5" s="111"/>
      <c r="C5" s="1379" t="s">
        <v>155</v>
      </c>
      <c r="D5" s="1380"/>
      <c r="E5" s="1380"/>
      <c r="F5" s="1380"/>
      <c r="G5" s="1381"/>
      <c r="H5" s="1369" t="s">
        <v>156</v>
      </c>
      <c r="I5" s="1370"/>
      <c r="J5" s="1370"/>
      <c r="K5" s="1370"/>
      <c r="L5" s="1371"/>
      <c r="M5" s="137"/>
    </row>
    <row r="6" spans="1:13" ht="12.75" customHeight="1">
      <c r="A6" s="107"/>
      <c r="B6" s="111"/>
      <c r="C6" s="109"/>
      <c r="D6" s="110"/>
      <c r="E6" s="110"/>
      <c r="F6" s="110"/>
      <c r="G6" s="110"/>
      <c r="H6" s="109"/>
      <c r="I6" s="110"/>
      <c r="J6" s="110"/>
      <c r="K6" s="110"/>
      <c r="L6" s="110"/>
      <c r="M6" s="137"/>
    </row>
    <row r="7" spans="1:13" ht="12.75" customHeight="1">
      <c r="A7" s="107"/>
      <c r="B7" s="107"/>
      <c r="C7" s="114">
        <v>2015</v>
      </c>
      <c r="D7" s="113">
        <v>2016</v>
      </c>
      <c r="E7" s="113">
        <v>2017</v>
      </c>
      <c r="F7" s="113">
        <v>2018</v>
      </c>
      <c r="G7" s="112">
        <v>2019</v>
      </c>
      <c r="H7" s="114">
        <v>2020</v>
      </c>
      <c r="I7" s="113">
        <v>2021</v>
      </c>
      <c r="J7" s="113">
        <v>2022</v>
      </c>
      <c r="K7" s="113">
        <v>2023</v>
      </c>
      <c r="L7" s="112">
        <v>2024</v>
      </c>
      <c r="M7" s="138"/>
    </row>
    <row r="8" spans="1:13" ht="12.75" customHeight="1">
      <c r="A8" s="107"/>
      <c r="B8" s="104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04"/>
    </row>
    <row r="9" spans="1:13" ht="12.75" customHeight="1">
      <c r="A9" s="116" t="s">
        <v>152</v>
      </c>
      <c r="B9" s="117" t="s">
        <v>151</v>
      </c>
      <c r="C9" s="118"/>
      <c r="D9" s="118"/>
      <c r="E9" s="118"/>
      <c r="F9" s="118"/>
      <c r="G9" s="118"/>
      <c r="H9" s="118"/>
      <c r="I9" s="118"/>
      <c r="J9" s="118"/>
      <c r="K9" s="118"/>
      <c r="L9" s="139"/>
      <c r="M9" s="139"/>
    </row>
    <row r="10" spans="1:13" ht="12.75" customHeight="1">
      <c r="A10" s="119" t="s">
        <v>477</v>
      </c>
      <c r="B10" s="119" t="s">
        <v>482</v>
      </c>
      <c r="C10" s="121">
        <v>1</v>
      </c>
      <c r="D10" s="122">
        <v>1</v>
      </c>
      <c r="E10" s="122">
        <v>1</v>
      </c>
      <c r="F10" s="122">
        <v>1</v>
      </c>
      <c r="G10" s="120">
        <v>1</v>
      </c>
      <c r="H10" s="456">
        <v>1</v>
      </c>
      <c r="I10" s="457">
        <v>1</v>
      </c>
      <c r="J10" s="457">
        <v>1</v>
      </c>
      <c r="K10" s="457">
        <v>1</v>
      </c>
      <c r="L10" s="458">
        <v>1</v>
      </c>
      <c r="M10" s="140"/>
    </row>
    <row r="11" spans="1:13" ht="12.75" customHeight="1">
      <c r="A11" s="123" t="s">
        <v>478</v>
      </c>
      <c r="B11" s="123" t="s">
        <v>479</v>
      </c>
      <c r="C11" s="125">
        <v>1</v>
      </c>
      <c r="D11" s="126">
        <v>1</v>
      </c>
      <c r="E11" s="126">
        <v>1</v>
      </c>
      <c r="F11" s="126">
        <v>1</v>
      </c>
      <c r="G11" s="124">
        <v>1</v>
      </c>
      <c r="H11" s="459">
        <v>1</v>
      </c>
      <c r="I11" s="460">
        <v>1</v>
      </c>
      <c r="J11" s="460">
        <v>1</v>
      </c>
      <c r="K11" s="460">
        <v>1</v>
      </c>
      <c r="L11" s="461">
        <v>1</v>
      </c>
      <c r="M11" s="140"/>
    </row>
    <row r="12" spans="1:13" ht="12.75" customHeight="1">
      <c r="A12" s="123" t="s">
        <v>480</v>
      </c>
      <c r="B12" s="123" t="s">
        <v>481</v>
      </c>
      <c r="C12" s="125">
        <v>1</v>
      </c>
      <c r="D12" s="126">
        <v>1</v>
      </c>
      <c r="E12" s="126">
        <v>1</v>
      </c>
      <c r="F12" s="126">
        <v>1</v>
      </c>
      <c r="G12" s="124">
        <v>1</v>
      </c>
      <c r="H12" s="459">
        <v>1</v>
      </c>
      <c r="I12" s="460">
        <v>1</v>
      </c>
      <c r="J12" s="460">
        <v>1</v>
      </c>
      <c r="K12" s="460">
        <v>1</v>
      </c>
      <c r="L12" s="461">
        <v>1</v>
      </c>
      <c r="M12" s="140"/>
    </row>
    <row r="13" spans="1:13" ht="12.75" customHeight="1">
      <c r="A13" s="127"/>
      <c r="B13" s="127"/>
      <c r="C13" s="125"/>
      <c r="D13" s="126"/>
      <c r="E13" s="126"/>
      <c r="F13" s="126"/>
      <c r="G13" s="124"/>
      <c r="H13" s="459"/>
      <c r="I13" s="460"/>
      <c r="J13" s="460"/>
      <c r="K13" s="460"/>
      <c r="L13" s="461"/>
      <c r="M13" s="140"/>
    </row>
    <row r="14" spans="1:13" ht="12.75" customHeight="1">
      <c r="A14" s="127"/>
      <c r="B14" s="127"/>
      <c r="C14" s="125"/>
      <c r="D14" s="126"/>
      <c r="E14" s="126"/>
      <c r="F14" s="126"/>
      <c r="G14" s="124"/>
      <c r="H14" s="459"/>
      <c r="I14" s="460"/>
      <c r="J14" s="460"/>
      <c r="K14" s="460"/>
      <c r="L14" s="461"/>
      <c r="M14" s="140"/>
    </row>
    <row r="15" spans="1:13" ht="12.75" customHeight="1">
      <c r="A15" s="127"/>
      <c r="B15" s="127"/>
      <c r="C15" s="125"/>
      <c r="D15" s="126"/>
      <c r="E15" s="126"/>
      <c r="F15" s="126"/>
      <c r="G15" s="124"/>
      <c r="H15" s="459"/>
      <c r="I15" s="460"/>
      <c r="J15" s="460"/>
      <c r="K15" s="460"/>
      <c r="L15" s="461"/>
      <c r="M15" s="140"/>
    </row>
    <row r="16" spans="1:13" ht="12.75" customHeight="1">
      <c r="A16" s="127"/>
      <c r="B16" s="127"/>
      <c r="C16" s="125"/>
      <c r="D16" s="126"/>
      <c r="E16" s="126"/>
      <c r="F16" s="126"/>
      <c r="G16" s="124"/>
      <c r="H16" s="459"/>
      <c r="I16" s="460"/>
      <c r="J16" s="460"/>
      <c r="K16" s="460"/>
      <c r="L16" s="461"/>
      <c r="M16" s="140"/>
    </row>
    <row r="17" spans="1:13" ht="12.75" customHeight="1">
      <c r="A17" s="127"/>
      <c r="B17" s="127"/>
      <c r="C17" s="125"/>
      <c r="D17" s="126"/>
      <c r="E17" s="126"/>
      <c r="F17" s="126"/>
      <c r="G17" s="124"/>
      <c r="H17" s="459"/>
      <c r="I17" s="460"/>
      <c r="J17" s="460"/>
      <c r="K17" s="460"/>
      <c r="L17" s="461"/>
      <c r="M17" s="141"/>
    </row>
    <row r="18" spans="1:13" ht="12.75" customHeight="1">
      <c r="A18" s="127"/>
      <c r="B18" s="127"/>
      <c r="C18" s="125"/>
      <c r="D18" s="126"/>
      <c r="E18" s="126"/>
      <c r="F18" s="126"/>
      <c r="G18" s="124"/>
      <c r="H18" s="459"/>
      <c r="I18" s="460"/>
      <c r="J18" s="460"/>
      <c r="K18" s="460"/>
      <c r="L18" s="461"/>
      <c r="M18" s="141"/>
    </row>
    <row r="19" spans="1:13" ht="12.75" customHeight="1">
      <c r="A19" s="127"/>
      <c r="B19" s="127"/>
      <c r="C19" s="125"/>
      <c r="D19" s="126"/>
      <c r="E19" s="126"/>
      <c r="F19" s="126"/>
      <c r="G19" s="124"/>
      <c r="H19" s="459"/>
      <c r="I19" s="460"/>
      <c r="J19" s="460"/>
      <c r="K19" s="460"/>
      <c r="L19" s="461"/>
      <c r="M19" s="141"/>
    </row>
    <row r="20" spans="1:13" ht="12.75" customHeight="1">
      <c r="A20" s="127"/>
      <c r="B20" s="128"/>
      <c r="C20" s="125"/>
      <c r="D20" s="126"/>
      <c r="E20" s="126"/>
      <c r="F20" s="126"/>
      <c r="G20" s="124"/>
      <c r="H20" s="459"/>
      <c r="I20" s="460"/>
      <c r="J20" s="460"/>
      <c r="K20" s="460"/>
      <c r="L20" s="461"/>
      <c r="M20" s="141"/>
    </row>
    <row r="21" spans="1:13" ht="12.75" customHeight="1">
      <c r="A21" s="127"/>
      <c r="B21" s="128"/>
      <c r="C21" s="125"/>
      <c r="D21" s="126"/>
      <c r="E21" s="126"/>
      <c r="F21" s="126"/>
      <c r="G21" s="124"/>
      <c r="H21" s="459"/>
      <c r="I21" s="460"/>
      <c r="J21" s="460"/>
      <c r="K21" s="460"/>
      <c r="L21" s="461"/>
      <c r="M21" s="141"/>
    </row>
    <row r="22" spans="1:13" ht="12.75" customHeight="1">
      <c r="A22" s="127"/>
      <c r="B22" s="128"/>
      <c r="C22" s="125"/>
      <c r="D22" s="126"/>
      <c r="E22" s="126"/>
      <c r="F22" s="126"/>
      <c r="G22" s="124"/>
      <c r="H22" s="459"/>
      <c r="I22" s="460"/>
      <c r="J22" s="460"/>
      <c r="K22" s="460"/>
      <c r="L22" s="461"/>
      <c r="M22" s="141"/>
    </row>
    <row r="23" spans="1:13" ht="12.75" customHeight="1">
      <c r="A23" s="127"/>
      <c r="B23" s="127"/>
      <c r="C23" s="125"/>
      <c r="D23" s="126"/>
      <c r="E23" s="126"/>
      <c r="F23" s="126"/>
      <c r="G23" s="124"/>
      <c r="H23" s="459"/>
      <c r="I23" s="460"/>
      <c r="J23" s="460"/>
      <c r="K23" s="460"/>
      <c r="L23" s="461"/>
      <c r="M23" s="141"/>
    </row>
    <row r="24" spans="1:13" ht="12.75" customHeight="1">
      <c r="A24" s="127"/>
      <c r="B24" s="127"/>
      <c r="C24" s="125"/>
      <c r="D24" s="126"/>
      <c r="E24" s="126"/>
      <c r="F24" s="126"/>
      <c r="G24" s="124"/>
      <c r="H24" s="459"/>
      <c r="I24" s="460"/>
      <c r="J24" s="460"/>
      <c r="K24" s="460"/>
      <c r="L24" s="461"/>
      <c r="M24" s="141"/>
    </row>
    <row r="25" spans="1:13" ht="12.75" customHeight="1">
      <c r="A25" s="127"/>
      <c r="B25" s="127"/>
      <c r="C25" s="125"/>
      <c r="D25" s="126"/>
      <c r="E25" s="126"/>
      <c r="F25" s="126"/>
      <c r="G25" s="124"/>
      <c r="H25" s="459"/>
      <c r="I25" s="460"/>
      <c r="J25" s="460"/>
      <c r="K25" s="460"/>
      <c r="L25" s="461"/>
      <c r="M25" s="141"/>
    </row>
    <row r="26" spans="1:13" ht="12.75" customHeight="1">
      <c r="A26" s="127"/>
      <c r="B26" s="127"/>
      <c r="C26" s="125"/>
      <c r="D26" s="126"/>
      <c r="E26" s="126"/>
      <c r="F26" s="126"/>
      <c r="G26" s="124"/>
      <c r="H26" s="125"/>
      <c r="I26" s="126"/>
      <c r="J26" s="126"/>
      <c r="K26" s="126"/>
      <c r="L26" s="124"/>
      <c r="M26" s="141"/>
    </row>
    <row r="27" spans="1:13" ht="12.75" customHeight="1">
      <c r="A27" s="127"/>
      <c r="B27" s="127"/>
      <c r="C27" s="125"/>
      <c r="D27" s="126"/>
      <c r="E27" s="126"/>
      <c r="F27" s="126"/>
      <c r="G27" s="124"/>
      <c r="H27" s="125"/>
      <c r="I27" s="126"/>
      <c r="J27" s="126"/>
      <c r="K27" s="126"/>
      <c r="L27" s="124"/>
      <c r="M27" s="141"/>
    </row>
    <row r="28" spans="1:13" ht="12.75" customHeight="1">
      <c r="A28" s="127"/>
      <c r="B28" s="127"/>
      <c r="C28" s="125"/>
      <c r="D28" s="126"/>
      <c r="E28" s="126"/>
      <c r="F28" s="126"/>
      <c r="G28" s="124"/>
      <c r="H28" s="125"/>
      <c r="I28" s="126"/>
      <c r="J28" s="126"/>
      <c r="K28" s="126"/>
      <c r="L28" s="124"/>
      <c r="M28" s="141"/>
    </row>
    <row r="29" spans="1:13" ht="6" customHeight="1">
      <c r="A29" s="127"/>
      <c r="B29" s="127"/>
      <c r="C29" s="125"/>
      <c r="D29" s="126"/>
      <c r="E29" s="126"/>
      <c r="F29" s="126"/>
      <c r="G29" s="124"/>
      <c r="H29" s="125"/>
      <c r="I29" s="126"/>
      <c r="J29" s="126"/>
      <c r="K29" s="126"/>
      <c r="L29" s="124"/>
      <c r="M29" s="141"/>
    </row>
    <row r="30" spans="1:13" ht="12" customHeight="1">
      <c r="A30" s="127"/>
      <c r="B30" s="127"/>
      <c r="C30" s="125"/>
      <c r="D30" s="126"/>
      <c r="E30" s="126"/>
      <c r="F30" s="126"/>
      <c r="G30" s="124"/>
      <c r="H30" s="125"/>
      <c r="I30" s="126"/>
      <c r="J30" s="126"/>
      <c r="K30" s="126"/>
      <c r="L30" s="124"/>
      <c r="M30" s="141"/>
    </row>
    <row r="31" spans="1:13" ht="12" customHeight="1">
      <c r="A31" s="127"/>
      <c r="B31" s="127"/>
      <c r="C31" s="125"/>
      <c r="D31" s="126"/>
      <c r="E31" s="126"/>
      <c r="F31" s="126"/>
      <c r="G31" s="124"/>
      <c r="H31" s="125"/>
      <c r="I31" s="126"/>
      <c r="J31" s="126"/>
      <c r="K31" s="126"/>
      <c r="L31" s="124"/>
      <c r="M31" s="141"/>
    </row>
    <row r="32" spans="1:13" ht="12" customHeight="1">
      <c r="A32" s="127"/>
      <c r="B32" s="127"/>
      <c r="C32" s="125"/>
      <c r="D32" s="126"/>
      <c r="E32" s="126"/>
      <c r="F32" s="126"/>
      <c r="G32" s="124"/>
      <c r="H32" s="125"/>
      <c r="I32" s="126"/>
      <c r="J32" s="126"/>
      <c r="K32" s="126"/>
      <c r="L32" s="124"/>
      <c r="M32" s="141"/>
    </row>
    <row r="33" spans="1:13" ht="12" customHeight="1">
      <c r="A33" s="127"/>
      <c r="B33" s="127"/>
      <c r="C33" s="125"/>
      <c r="D33" s="126"/>
      <c r="E33" s="126"/>
      <c r="F33" s="126"/>
      <c r="G33" s="124"/>
      <c r="H33" s="125"/>
      <c r="I33" s="126"/>
      <c r="J33" s="126"/>
      <c r="K33" s="126"/>
      <c r="L33" s="124"/>
      <c r="M33" s="141"/>
    </row>
    <row r="34" spans="1:13" ht="12" customHeight="1">
      <c r="A34" s="127"/>
      <c r="B34" s="127"/>
      <c r="C34" s="125"/>
      <c r="D34" s="126"/>
      <c r="E34" s="126"/>
      <c r="F34" s="126"/>
      <c r="G34" s="124"/>
      <c r="H34" s="125"/>
      <c r="I34" s="126"/>
      <c r="J34" s="126"/>
      <c r="K34" s="126"/>
      <c r="L34" s="124"/>
      <c r="M34" s="141"/>
    </row>
    <row r="35" spans="1:13" ht="12" customHeight="1">
      <c r="A35" s="127"/>
      <c r="B35" s="127"/>
      <c r="C35" s="125"/>
      <c r="D35" s="126"/>
      <c r="E35" s="126"/>
      <c r="F35" s="126"/>
      <c r="G35" s="124"/>
      <c r="H35" s="125"/>
      <c r="I35" s="126"/>
      <c r="J35" s="126"/>
      <c r="K35" s="126"/>
      <c r="L35" s="124"/>
      <c r="M35" s="141"/>
    </row>
    <row r="36" spans="1:13" ht="12" customHeight="1">
      <c r="A36" s="127"/>
      <c r="B36" s="127"/>
      <c r="C36" s="125"/>
      <c r="D36" s="126"/>
      <c r="E36" s="126"/>
      <c r="F36" s="126"/>
      <c r="G36" s="124"/>
      <c r="H36" s="125"/>
      <c r="I36" s="126"/>
      <c r="J36" s="126"/>
      <c r="K36" s="126"/>
      <c r="L36" s="124"/>
      <c r="M36" s="141"/>
    </row>
    <row r="37" spans="1:13" ht="12" customHeight="1">
      <c r="A37" s="127"/>
      <c r="B37" s="127"/>
      <c r="C37" s="133"/>
      <c r="D37" s="134"/>
      <c r="E37" s="134"/>
      <c r="F37" s="134"/>
      <c r="G37" s="135"/>
      <c r="H37" s="125"/>
      <c r="I37" s="126"/>
      <c r="J37" s="126"/>
      <c r="K37" s="126"/>
      <c r="L37" s="124"/>
      <c r="M37" s="141"/>
    </row>
    <row r="38" spans="1:13" ht="12" customHeight="1">
      <c r="A38" s="1377" t="s">
        <v>150</v>
      </c>
      <c r="B38" s="1378"/>
      <c r="C38" s="129">
        <f t="shared" ref="C38:L38" si="0">SUM(C10:C37)</f>
        <v>3</v>
      </c>
      <c r="D38" s="130">
        <f t="shared" si="0"/>
        <v>3</v>
      </c>
      <c r="E38" s="131">
        <f t="shared" si="0"/>
        <v>3</v>
      </c>
      <c r="F38" s="132">
        <f t="shared" si="0"/>
        <v>3</v>
      </c>
      <c r="G38" s="130">
        <f t="shared" si="0"/>
        <v>3</v>
      </c>
      <c r="H38" s="131">
        <f t="shared" si="0"/>
        <v>3</v>
      </c>
      <c r="I38" s="132">
        <f t="shared" si="0"/>
        <v>3</v>
      </c>
      <c r="J38" s="132">
        <f t="shared" si="0"/>
        <v>3</v>
      </c>
      <c r="K38" s="132">
        <f t="shared" si="0"/>
        <v>3</v>
      </c>
      <c r="L38" s="130">
        <f t="shared" si="0"/>
        <v>3</v>
      </c>
      <c r="M38" s="140"/>
    </row>
    <row r="39" spans="1:13" ht="12" customHeight="1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</sheetData>
  <mergeCells count="4">
    <mergeCell ref="A1:L1"/>
    <mergeCell ref="H5:L5"/>
    <mergeCell ref="A38:B38"/>
    <mergeCell ref="C5:G5"/>
  </mergeCells>
  <dataValidations count="1">
    <dataValidation type="list" showInputMessage="1" showErrorMessage="1" sqref="E8" xr:uid="{00000000-0002-0000-0100-000000000000}">
      <formula1>"Y,N"</formula1>
    </dataValidation>
  </dataValidations>
  <pageMargins left="0.59055118110236227" right="0.59055118110236227" top="0.59055118110236227" bottom="0.59055118110236227" header="0.31496062992125984" footer="0.31496062992125984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A1:V77"/>
  <sheetViews>
    <sheetView showGridLines="0" tabSelected="1" zoomScaleNormal="100" workbookViewId="0">
      <selection activeCell="A8" sqref="A8"/>
    </sheetView>
  </sheetViews>
  <sheetFormatPr defaultColWidth="12.54296875" defaultRowHeight="12" customHeight="1"/>
  <cols>
    <col min="1" max="1" width="33.453125" style="812" customWidth="1"/>
    <col min="2" max="2" width="0.453125" style="812" customWidth="1"/>
    <col min="3" max="5" width="8" style="812" hidden="1" customWidth="1"/>
    <col min="6" max="9" width="8" style="812" customWidth="1"/>
    <col min="10" max="10" width="8" style="1033" customWidth="1"/>
    <col min="11" max="15" width="8" style="793" customWidth="1"/>
    <col min="16" max="16" width="0.7265625" style="793" customWidth="1"/>
    <col min="17" max="17" width="9" style="1" hidden="1" customWidth="1"/>
    <col min="18" max="18" width="9.54296875" style="1" hidden="1" customWidth="1"/>
    <col min="19" max="21" width="9" style="1" hidden="1" customWidth="1"/>
    <col min="22" max="16384" width="12.54296875" style="1"/>
  </cols>
  <sheetData>
    <row r="1" spans="1:21" ht="12" customHeight="1">
      <c r="A1" s="1385" t="s">
        <v>0</v>
      </c>
      <c r="B1" s="1385"/>
      <c r="C1" s="1385"/>
      <c r="D1" s="1385"/>
      <c r="E1" s="1385"/>
      <c r="F1" s="1385"/>
      <c r="G1" s="1385"/>
      <c r="H1" s="1385"/>
      <c r="I1" s="1385"/>
      <c r="J1" s="1385"/>
      <c r="K1" s="1385"/>
      <c r="L1" s="1385"/>
      <c r="M1" s="1385"/>
      <c r="N1" s="1385"/>
      <c r="O1" s="1385"/>
      <c r="P1" s="790"/>
      <c r="Q1" s="790"/>
      <c r="R1" s="790"/>
      <c r="S1" s="790"/>
      <c r="T1" s="790"/>
      <c r="U1" s="790"/>
    </row>
    <row r="2" spans="1:21" ht="12" customHeight="1">
      <c r="A2" s="791"/>
      <c r="B2" s="791"/>
      <c r="C2" s="791"/>
      <c r="D2" s="791"/>
      <c r="E2" s="791"/>
      <c r="F2" s="791"/>
      <c r="G2" s="791"/>
      <c r="H2" s="791"/>
      <c r="I2" s="791"/>
      <c r="J2" s="792"/>
    </row>
    <row r="3" spans="1:21" ht="12" customHeight="1">
      <c r="A3" s="794" t="str">
        <f>Header!B3</f>
        <v>Ireland - TCZ</v>
      </c>
      <c r="B3" s="795"/>
      <c r="C3" s="795"/>
      <c r="D3" s="795"/>
      <c r="E3" s="795"/>
      <c r="F3" s="795"/>
      <c r="G3" s="795"/>
      <c r="H3" s="795"/>
      <c r="I3" s="795"/>
      <c r="J3" s="796"/>
      <c r="K3" s="5"/>
      <c r="L3" s="5"/>
      <c r="M3" s="5"/>
      <c r="N3" s="5"/>
      <c r="O3" s="5"/>
      <c r="P3" s="5"/>
      <c r="Q3" s="797"/>
      <c r="R3" s="797"/>
      <c r="S3" s="797"/>
      <c r="T3" s="797"/>
      <c r="U3" s="797"/>
    </row>
    <row r="4" spans="1:21" ht="12" customHeight="1">
      <c r="A4" s="798" t="s">
        <v>145</v>
      </c>
      <c r="B4" s="795"/>
      <c r="C4" s="795"/>
      <c r="D4" s="795"/>
      <c r="E4" s="795"/>
      <c r="F4" s="795"/>
      <c r="G4" s="795"/>
      <c r="H4" s="795"/>
      <c r="I4" s="795"/>
      <c r="J4" s="796"/>
      <c r="K4" s="5"/>
      <c r="L4" s="5"/>
      <c r="M4" s="5"/>
      <c r="N4" s="5"/>
      <c r="O4" s="5"/>
      <c r="P4" s="5"/>
    </row>
    <row r="5" spans="1:21" ht="12" customHeight="1">
      <c r="A5" s="799" t="s">
        <v>60</v>
      </c>
      <c r="B5" s="795"/>
      <c r="C5" s="795"/>
      <c r="D5" s="795"/>
      <c r="E5" s="795"/>
      <c r="F5" s="795"/>
      <c r="G5" s="795"/>
      <c r="H5" s="795"/>
      <c r="I5" s="5"/>
      <c r="J5" s="800"/>
      <c r="K5" s="5"/>
      <c r="L5" s="5"/>
      <c r="M5" s="5"/>
      <c r="N5" s="5"/>
      <c r="O5" s="5"/>
      <c r="P5" s="5"/>
    </row>
    <row r="6" spans="1:21" ht="12" customHeight="1">
      <c r="A6" s="791"/>
      <c r="B6" s="791"/>
      <c r="C6" s="791"/>
      <c r="D6" s="791"/>
      <c r="E6" s="791"/>
      <c r="F6" s="791"/>
      <c r="G6" s="791"/>
      <c r="H6" s="791"/>
      <c r="I6" s="791"/>
      <c r="J6" s="792"/>
    </row>
    <row r="7" spans="1:21" ht="12" customHeight="1">
      <c r="A7" s="1" t="s">
        <v>488</v>
      </c>
      <c r="B7" s="1"/>
      <c r="C7" s="1"/>
      <c r="D7" s="1"/>
      <c r="E7" s="1"/>
      <c r="F7" s="1379" t="s">
        <v>155</v>
      </c>
      <c r="G7" s="1380"/>
      <c r="H7" s="1380"/>
      <c r="I7" s="1380"/>
      <c r="J7" s="1381"/>
      <c r="K7" s="1369" t="s">
        <v>156</v>
      </c>
      <c r="L7" s="1370"/>
      <c r="M7" s="1370"/>
      <c r="N7" s="1370"/>
      <c r="O7" s="1371"/>
      <c r="P7" s="2"/>
      <c r="Q7" s="1382" t="s">
        <v>52</v>
      </c>
      <c r="R7" s="1383"/>
      <c r="S7" s="1383"/>
      <c r="T7" s="1383"/>
      <c r="U7" s="1384"/>
    </row>
    <row r="8" spans="1:21" ht="12" customHeight="1">
      <c r="A8" s="1"/>
      <c r="B8" s="1"/>
      <c r="C8" s="1"/>
      <c r="D8" s="1"/>
      <c r="E8" s="1"/>
      <c r="F8" s="109"/>
      <c r="G8" s="109"/>
      <c r="H8" s="109"/>
      <c r="I8" s="109"/>
      <c r="J8" s="801"/>
      <c r="K8" s="109"/>
      <c r="L8" s="109"/>
      <c r="M8" s="109"/>
      <c r="N8" s="109"/>
      <c r="O8" s="109"/>
      <c r="P8" s="802"/>
    </row>
    <row r="9" spans="1:21" ht="12" customHeight="1">
      <c r="A9" s="803" t="s">
        <v>1</v>
      </c>
      <c r="B9" s="791"/>
      <c r="C9" s="791"/>
      <c r="D9" s="791"/>
      <c r="E9" s="791"/>
      <c r="F9" s="804">
        <v>2015</v>
      </c>
      <c r="G9" s="805">
        <v>2016</v>
      </c>
      <c r="H9" s="805">
        <v>2017</v>
      </c>
      <c r="I9" s="805">
        <v>2018</v>
      </c>
      <c r="J9" s="806">
        <v>2019</v>
      </c>
      <c r="K9" s="804">
        <v>2020</v>
      </c>
      <c r="L9" s="805">
        <v>2021</v>
      </c>
      <c r="M9" s="805">
        <v>2022</v>
      </c>
      <c r="N9" s="805">
        <v>2023</v>
      </c>
      <c r="O9" s="807">
        <v>2024</v>
      </c>
      <c r="P9" s="808"/>
      <c r="Q9" s="809">
        <v>2020</v>
      </c>
      <c r="R9" s="810">
        <v>2021</v>
      </c>
      <c r="S9" s="810">
        <v>2022</v>
      </c>
      <c r="T9" s="810">
        <v>2023</v>
      </c>
      <c r="U9" s="811">
        <v>2024</v>
      </c>
    </row>
    <row r="10" spans="1:21" ht="12" customHeight="1">
      <c r="A10" s="791"/>
      <c r="B10" s="791"/>
      <c r="C10" s="791"/>
      <c r="D10" s="791"/>
      <c r="E10" s="791"/>
      <c r="F10" s="791"/>
      <c r="G10" s="791"/>
      <c r="H10" s="791"/>
      <c r="I10" s="791"/>
      <c r="J10" s="792"/>
      <c r="K10" s="812"/>
      <c r="L10" s="812"/>
      <c r="M10" s="812"/>
      <c r="Q10" s="812"/>
      <c r="R10" s="812"/>
      <c r="S10" s="812"/>
      <c r="T10" s="812"/>
      <c r="U10" s="812"/>
    </row>
    <row r="11" spans="1:21" ht="12" customHeight="1">
      <c r="A11" s="3" t="s">
        <v>2</v>
      </c>
      <c r="B11" s="3"/>
      <c r="C11" s="3"/>
      <c r="D11" s="3"/>
      <c r="E11" s="3"/>
      <c r="F11" s="3"/>
      <c r="G11" s="3"/>
      <c r="H11" s="3"/>
      <c r="I11" s="3"/>
      <c r="J11" s="164"/>
      <c r="K11" s="5"/>
      <c r="L11" s="5"/>
      <c r="M11" s="5"/>
      <c r="N11" s="5"/>
      <c r="O11" s="6"/>
      <c r="P11" s="6"/>
      <c r="Q11" s="5"/>
      <c r="R11" s="5"/>
      <c r="S11" s="7"/>
      <c r="T11" s="7"/>
      <c r="U11" s="7"/>
    </row>
    <row r="12" spans="1:21" ht="12" customHeight="1">
      <c r="A12" s="813" t="s">
        <v>3</v>
      </c>
      <c r="B12" s="791"/>
      <c r="C12" s="791"/>
      <c r="D12" s="791"/>
      <c r="E12" s="791"/>
      <c r="F12" s="814">
        <f>'T1 ANSP IAA'!F12+'T1 MET'!F12+'T1 NSA'!F12</f>
        <v>10385</v>
      </c>
      <c r="G12" s="815">
        <f>'T1 ANSP IAA'!G12+'T1 MET'!G12+'T1 NSA'!G12</f>
        <v>10697</v>
      </c>
      <c r="H12" s="815">
        <f>'T1 ANSP IAA'!H12+'T1 MET'!H12+'T1 NSA'!H12</f>
        <v>11130</v>
      </c>
      <c r="I12" s="815">
        <f>'T1 ANSP IAA'!I12+'T1 MET'!I12+'T1 NSA'!I12</f>
        <v>11362</v>
      </c>
      <c r="J12" s="816">
        <f>'T1 ANSP IAA'!J12+'T1 MET'!J12+'T1 NSA'!J12</f>
        <v>11953</v>
      </c>
      <c r="K12" s="814">
        <f>'T1 ANSP IAA'!K12+'T1 MET'!K12+'T1 NSA'!K12</f>
        <v>12860</v>
      </c>
      <c r="L12" s="815">
        <f>'T1 ANSP IAA'!L12+'T1 MET'!L12+'T1 NSA'!L12</f>
        <v>13600</v>
      </c>
      <c r="M12" s="815">
        <f>'T1 ANSP IAA'!M12+'T1 MET'!M12+'T1 NSA'!M12</f>
        <v>14263</v>
      </c>
      <c r="N12" s="815">
        <f>'T1 ANSP IAA'!N12+'T1 MET'!N12+'T1 NSA'!N12</f>
        <v>14839</v>
      </c>
      <c r="O12" s="817">
        <f>'T1 ANSP IAA'!O12+'T1 MET'!O12+'T1 NSA'!O12</f>
        <v>15389</v>
      </c>
      <c r="P12" s="818"/>
      <c r="Q12" s="819"/>
      <c r="R12" s="820"/>
      <c r="S12" s="821"/>
      <c r="T12" s="821"/>
      <c r="U12" s="822"/>
    </row>
    <row r="13" spans="1:21" ht="12" customHeight="1">
      <c r="A13" s="823" t="s">
        <v>42</v>
      </c>
      <c r="B13" s="3"/>
      <c r="C13" s="3"/>
      <c r="D13" s="3"/>
      <c r="E13" s="3"/>
      <c r="F13" s="824"/>
      <c r="G13" s="825"/>
      <c r="H13" s="825"/>
      <c r="I13" s="826"/>
      <c r="J13" s="827"/>
      <c r="K13" s="828">
        <f>'T1 ANSP IAA'!K13+'T1 MET'!K13+'T1 NSA'!K13</f>
        <v>1907</v>
      </c>
      <c r="L13" s="829">
        <f>'T1 ANSP IAA'!L13+'T1 MET'!L13+'T1 NSA'!L13</f>
        <v>1995</v>
      </c>
      <c r="M13" s="829">
        <f>'T1 ANSP IAA'!M13+'T1 MET'!M13+'T1 NSA'!M13</f>
        <v>2069</v>
      </c>
      <c r="N13" s="829">
        <f>'T1 ANSP IAA'!N13+'T1 MET'!N13+'T1 NSA'!N13</f>
        <v>2147</v>
      </c>
      <c r="O13" s="830">
        <f>'T1 ANSP IAA'!O13+'T1 MET'!O13+'T1 NSA'!O13</f>
        <v>2197</v>
      </c>
      <c r="P13" s="818"/>
      <c r="Q13" s="831"/>
      <c r="R13" s="832"/>
      <c r="S13" s="833"/>
      <c r="T13" s="833"/>
      <c r="U13" s="834"/>
    </row>
    <row r="14" spans="1:21" ht="12" customHeight="1">
      <c r="A14" s="823" t="s">
        <v>29</v>
      </c>
      <c r="B14" s="791"/>
      <c r="C14" s="791"/>
      <c r="D14" s="791"/>
      <c r="E14" s="791"/>
      <c r="F14" s="828">
        <f>'T1 ANSP IAA'!F14+'T1 MET'!F14+'T1 NSA'!F14</f>
        <v>5207</v>
      </c>
      <c r="G14" s="829">
        <f>'T1 ANSP IAA'!G14+'T1 MET'!G14+'T1 NSA'!G14</f>
        <v>5910</v>
      </c>
      <c r="H14" s="829">
        <f>'T1 ANSP IAA'!H14+'T1 MET'!H14+'T1 NSA'!H14</f>
        <v>6340</v>
      </c>
      <c r="I14" s="829">
        <f>'T1 ANSP IAA'!I14+'T1 MET'!I14+'T1 NSA'!I14</f>
        <v>6684</v>
      </c>
      <c r="J14" s="835">
        <f>'T1 ANSP IAA'!J14+'T1 MET'!J14+'T1 NSA'!J14</f>
        <v>6989</v>
      </c>
      <c r="K14" s="828">
        <f>'T1 ANSP IAA'!K14+'T1 MET'!K14+'T1 NSA'!K14</f>
        <v>10064</v>
      </c>
      <c r="L14" s="829">
        <f>'T1 ANSP IAA'!L14+'T1 MET'!L14+'T1 NSA'!L14</f>
        <v>9929</v>
      </c>
      <c r="M14" s="829">
        <f>'T1 ANSP IAA'!M14+'T1 MET'!M14+'T1 NSA'!M14</f>
        <v>9507</v>
      </c>
      <c r="N14" s="829">
        <f>'T1 ANSP IAA'!N14+'T1 MET'!N14+'T1 NSA'!N14</f>
        <v>9823</v>
      </c>
      <c r="O14" s="830">
        <f>'T1 ANSP IAA'!O14+'T1 MET'!O14+'T1 NSA'!O14</f>
        <v>9983</v>
      </c>
      <c r="P14" s="6"/>
      <c r="Q14" s="831"/>
      <c r="R14" s="832"/>
      <c r="S14" s="833"/>
      <c r="T14" s="833"/>
      <c r="U14" s="834"/>
    </row>
    <row r="15" spans="1:21" ht="12" customHeight="1">
      <c r="A15" s="823" t="s">
        <v>4</v>
      </c>
      <c r="B15" s="3"/>
      <c r="C15" s="3"/>
      <c r="D15" s="3"/>
      <c r="E15" s="3"/>
      <c r="F15" s="828">
        <f>'T1 ANSP IAA'!F15+'T1 MET'!F15+'T1 NSA'!F15</f>
        <v>3820</v>
      </c>
      <c r="G15" s="829">
        <f>'T1 ANSP IAA'!G15+'T1 MET'!G15+'T1 NSA'!G15</f>
        <v>3850</v>
      </c>
      <c r="H15" s="829">
        <f>'T1 ANSP IAA'!H15+'T1 MET'!H15+'T1 NSA'!H15</f>
        <v>3896</v>
      </c>
      <c r="I15" s="829">
        <f>'T1 ANSP IAA'!I15+'T1 MET'!I15+'T1 NSA'!I15</f>
        <v>3889</v>
      </c>
      <c r="J15" s="835">
        <f>'T1 ANSP IAA'!J15+'T1 MET'!J15+'T1 NSA'!J15</f>
        <v>3585</v>
      </c>
      <c r="K15" s="828">
        <f>'T1 ANSP IAA'!K15+'T1 MET'!K15+'T1 NSA'!K15</f>
        <v>6095</v>
      </c>
      <c r="L15" s="829">
        <f>'T1 ANSP IAA'!L15+'T1 MET'!L15+'T1 NSA'!L15</f>
        <v>8142</v>
      </c>
      <c r="M15" s="829">
        <f>'T1 ANSP IAA'!M15+'T1 MET'!M15+'T1 NSA'!M15</f>
        <v>9464</v>
      </c>
      <c r="N15" s="829">
        <f>'T1 ANSP IAA'!N15+'T1 MET'!N15+'T1 NSA'!N15</f>
        <v>9953</v>
      </c>
      <c r="O15" s="830">
        <f>'T1 ANSP IAA'!O15+'T1 MET'!O15+'T1 NSA'!O15</f>
        <v>10465</v>
      </c>
      <c r="P15" s="6"/>
      <c r="Q15" s="831"/>
      <c r="R15" s="832"/>
      <c r="S15" s="833"/>
      <c r="T15" s="833"/>
      <c r="U15" s="834"/>
    </row>
    <row r="16" spans="1:21" ht="12" customHeight="1">
      <c r="A16" s="823" t="s">
        <v>5</v>
      </c>
      <c r="B16" s="791"/>
      <c r="C16" s="791"/>
      <c r="D16" s="791"/>
      <c r="E16" s="791"/>
      <c r="F16" s="828">
        <f>'T1 ANSP IAA'!F16+'T1 MET'!F16+'T1 NSA'!F16</f>
        <v>2920.5650000000001</v>
      </c>
      <c r="G16" s="829">
        <f>'T1 ANSP IAA'!G16+'T1 MET'!G16+'T1 NSA'!G16</f>
        <v>2750.7200400000002</v>
      </c>
      <c r="H16" s="829">
        <f>'T1 ANSP IAA'!H16+'T1 MET'!H16+'T1 NSA'!H16</f>
        <v>2514</v>
      </c>
      <c r="I16" s="829">
        <f>'T1 ANSP IAA'!I16+'T1 MET'!I16+'T1 NSA'!I16</f>
        <v>2310</v>
      </c>
      <c r="J16" s="835">
        <f>'T1 ANSP IAA'!J16+'T1 MET'!J16+'T1 NSA'!J16</f>
        <v>2314</v>
      </c>
      <c r="K16" s="828">
        <f>'T1 ANSP IAA'!K16+'T1 MET'!K16+'T1 NSA'!K16</f>
        <v>3810</v>
      </c>
      <c r="L16" s="829">
        <f>'T1 ANSP IAA'!L16+'T1 MET'!L16+'T1 NSA'!L16</f>
        <v>5515</v>
      </c>
      <c r="M16" s="829">
        <f>'T1 ANSP IAA'!M16+'T1 MET'!M16+'T1 NSA'!M16</f>
        <v>6156</v>
      </c>
      <c r="N16" s="829">
        <f>'T1 ANSP IAA'!N16+'T1 MET'!N16+'T1 NSA'!N16</f>
        <v>5920</v>
      </c>
      <c r="O16" s="830">
        <f>'T1 ANSP IAA'!O16+'T1 MET'!O16+'T1 NSA'!O16</f>
        <v>5690</v>
      </c>
      <c r="P16" s="6"/>
      <c r="Q16" s="831"/>
      <c r="R16" s="832"/>
      <c r="S16" s="833"/>
      <c r="T16" s="833"/>
      <c r="U16" s="834"/>
    </row>
    <row r="17" spans="1:22" ht="12" customHeight="1">
      <c r="A17" s="823" t="s">
        <v>6</v>
      </c>
      <c r="B17" s="3"/>
      <c r="C17" s="3"/>
      <c r="D17" s="3"/>
      <c r="E17" s="3"/>
      <c r="F17" s="828">
        <f>'T1 ANSP IAA'!F17+'T1 MET'!F17+'T1 NSA'!F17</f>
        <v>0</v>
      </c>
      <c r="G17" s="829">
        <f>'T1 ANSP IAA'!G17+'T1 MET'!G17+'T1 NSA'!G17</f>
        <v>0</v>
      </c>
      <c r="H17" s="829">
        <f>'T1 ANSP IAA'!H17+'T1 MET'!H17+'T1 NSA'!H17</f>
        <v>0</v>
      </c>
      <c r="I17" s="829">
        <f>'T1 ANSP IAA'!I17+'T1 MET'!I17+'T1 NSA'!I17</f>
        <v>0</v>
      </c>
      <c r="J17" s="835">
        <f>'T1 ANSP IAA'!J17+'T1 MET'!J17+'T1 NSA'!J17</f>
        <v>0</v>
      </c>
      <c r="K17" s="828">
        <f>'T1 ANSP IAA'!K17+'T1 MET'!K17+'T1 NSA'!K17</f>
        <v>0</v>
      </c>
      <c r="L17" s="829">
        <f>'T1 ANSP IAA'!L17+'T1 MET'!L17+'T1 NSA'!L17</f>
        <v>0</v>
      </c>
      <c r="M17" s="829">
        <f>'T1 ANSP IAA'!M17+'T1 MET'!M17+'T1 NSA'!M17</f>
        <v>0</v>
      </c>
      <c r="N17" s="829">
        <f>'T1 ANSP IAA'!N17+'T1 MET'!N17+'T1 NSA'!N17</f>
        <v>0</v>
      </c>
      <c r="O17" s="830">
        <f>'T1 ANSP IAA'!O17+'T1 MET'!O17+'T1 NSA'!O17</f>
        <v>0</v>
      </c>
      <c r="P17" s="6"/>
      <c r="Q17" s="831"/>
      <c r="R17" s="832"/>
      <c r="S17" s="833"/>
      <c r="T17" s="833"/>
      <c r="U17" s="834"/>
    </row>
    <row r="18" spans="1:22" s="846" customFormat="1" ht="12" customHeight="1">
      <c r="A18" s="836" t="s">
        <v>7</v>
      </c>
      <c r="B18" s="791"/>
      <c r="C18" s="791"/>
      <c r="D18" s="791"/>
      <c r="E18" s="791"/>
      <c r="F18" s="837">
        <f>'T1 ANSP IAA'!F18+'T1 MET'!F18+'T1 NSA'!F18</f>
        <v>22332.565000000002</v>
      </c>
      <c r="G18" s="838">
        <f>'T1 ANSP IAA'!G18+'T1 MET'!G18+'T1 NSA'!G18</f>
        <v>23207.72004</v>
      </c>
      <c r="H18" s="838">
        <f>'T1 ANSP IAA'!H18+'T1 MET'!H18+'T1 NSA'!H18</f>
        <v>23880</v>
      </c>
      <c r="I18" s="838">
        <f>'T1 ANSP IAA'!I18+'T1 MET'!I18+'T1 NSA'!I18</f>
        <v>24245</v>
      </c>
      <c r="J18" s="839">
        <f>'T1 ANSP IAA'!J18+'T1 MET'!J18+'T1 NSA'!J18</f>
        <v>24841</v>
      </c>
      <c r="K18" s="837">
        <f>'T1 ANSP IAA'!K18+'T1 MET'!K18+'T1 NSA'!K18</f>
        <v>32829</v>
      </c>
      <c r="L18" s="838">
        <f>'T1 ANSP IAA'!L18+'T1 MET'!L18+'T1 NSA'!L18</f>
        <v>37186</v>
      </c>
      <c r="M18" s="838">
        <f>'T1 ANSP IAA'!M18+'T1 MET'!M18+'T1 NSA'!M18</f>
        <v>39390</v>
      </c>
      <c r="N18" s="838">
        <f>'T1 ANSP IAA'!N18+'T1 MET'!N18+'T1 NSA'!N18</f>
        <v>40535</v>
      </c>
      <c r="O18" s="840">
        <f>'T1 ANSP IAA'!O18+'T1 MET'!O18+'T1 NSA'!O18</f>
        <v>41527</v>
      </c>
      <c r="P18" s="841"/>
      <c r="Q18" s="842"/>
      <c r="R18" s="843"/>
      <c r="S18" s="844"/>
      <c r="T18" s="844"/>
      <c r="U18" s="845"/>
      <c r="V18" s="1"/>
    </row>
    <row r="19" spans="1:22" ht="12" customHeight="1">
      <c r="A19" s="847" t="s">
        <v>8</v>
      </c>
      <c r="B19" s="3"/>
      <c r="C19" s="3"/>
      <c r="D19" s="3"/>
      <c r="E19" s="3"/>
      <c r="F19" s="848"/>
      <c r="G19" s="849">
        <f t="shared" ref="G19:P19" si="0">G18/F18-1</f>
        <v>3.9187394730520131E-2</v>
      </c>
      <c r="H19" s="849">
        <f t="shared" si="0"/>
        <v>2.8967945099358294E-2</v>
      </c>
      <c r="I19" s="849">
        <f t="shared" si="0"/>
        <v>1.5284757118928072E-2</v>
      </c>
      <c r="J19" s="850">
        <f t="shared" si="0"/>
        <v>2.4582388121262122E-2</v>
      </c>
      <c r="K19" s="848">
        <f t="shared" si="0"/>
        <v>0.32156515438186872</v>
      </c>
      <c r="L19" s="849">
        <f t="shared" si="0"/>
        <v>0.13271802369855923</v>
      </c>
      <c r="M19" s="849">
        <f t="shared" si="0"/>
        <v>5.9269617598020741E-2</v>
      </c>
      <c r="N19" s="849">
        <f t="shared" si="0"/>
        <v>2.9068291444529049E-2</v>
      </c>
      <c r="O19" s="851">
        <f t="shared" si="0"/>
        <v>2.4472677932650733E-2</v>
      </c>
      <c r="P19" s="852">
        <f t="shared" si="0"/>
        <v>-1</v>
      </c>
      <c r="Q19" s="848"/>
      <c r="R19" s="849"/>
      <c r="S19" s="849"/>
      <c r="T19" s="849"/>
      <c r="U19" s="851"/>
    </row>
    <row r="20" spans="1:22" ht="12" customHeight="1">
      <c r="A20" s="853"/>
      <c r="B20" s="791"/>
      <c r="C20" s="791"/>
      <c r="D20" s="791"/>
      <c r="E20" s="791"/>
      <c r="F20" s="853"/>
      <c r="G20" s="853"/>
      <c r="H20" s="6"/>
      <c r="I20" s="853"/>
      <c r="J20" s="854"/>
      <c r="K20" s="853"/>
      <c r="L20" s="853"/>
      <c r="M20" s="853"/>
      <c r="N20" s="853"/>
      <c r="O20" s="853"/>
      <c r="P20" s="853"/>
      <c r="Q20" s="853"/>
      <c r="R20" s="855"/>
      <c r="S20" s="855"/>
      <c r="T20" s="855"/>
      <c r="U20" s="855"/>
    </row>
    <row r="21" spans="1:22" ht="12" customHeight="1">
      <c r="A21" s="3" t="s">
        <v>9</v>
      </c>
      <c r="B21" s="3"/>
      <c r="C21" s="3"/>
      <c r="D21" s="3"/>
      <c r="E21" s="3"/>
      <c r="F21" s="3"/>
      <c r="G21" s="3"/>
      <c r="H21" s="3"/>
      <c r="I21" s="3"/>
      <c r="J21" s="164"/>
      <c r="K21" s="3"/>
      <c r="L21" s="3"/>
      <c r="M21" s="3"/>
      <c r="N21" s="3"/>
      <c r="O21" s="3"/>
      <c r="P21" s="3"/>
      <c r="Q21" s="3"/>
      <c r="R21" s="5"/>
      <c r="S21" s="7"/>
      <c r="T21" s="7"/>
      <c r="U21" s="7"/>
    </row>
    <row r="22" spans="1:22" ht="12" customHeight="1">
      <c r="A22" s="813" t="s">
        <v>10</v>
      </c>
      <c r="B22" s="791"/>
      <c r="C22" s="791"/>
      <c r="D22" s="791"/>
      <c r="E22" s="791"/>
      <c r="F22" s="856">
        <f>'T1 ANSP IAA'!F22+'T1 MET'!F22+'T1 NSA'!F22</f>
        <v>18202.564999999999</v>
      </c>
      <c r="G22" s="857">
        <f>'T1 ANSP IAA'!G22+'T1 MET'!G22+'T1 NSA'!G22</f>
        <v>18669.72</v>
      </c>
      <c r="H22" s="857">
        <f>'T1 ANSP IAA'!H22+'T1 MET'!H22+'T1 NSA'!H22</f>
        <v>19161</v>
      </c>
      <c r="I22" s="857">
        <f>'T1 ANSP IAA'!I22+'T1 MET'!I22+'T1 NSA'!I22</f>
        <v>19524</v>
      </c>
      <c r="J22" s="858">
        <f>'T1 ANSP IAA'!J22+'T1 MET'!J22+'T1 NSA'!J22</f>
        <v>20007.926015767131</v>
      </c>
      <c r="K22" s="856">
        <f>'T1 ANSP IAA'!K22+'T1 MET'!K22+'T1 NSA'!K22</f>
        <v>27211.795251538853</v>
      </c>
      <c r="L22" s="857">
        <f>'T1 ANSP IAA'!L22+'T1 MET'!L22+'T1 NSA'!L22</f>
        <v>31156.895635673623</v>
      </c>
      <c r="M22" s="857">
        <f>'T1 ANSP IAA'!M22+'T1 MET'!M22+'T1 NSA'!M22</f>
        <v>33125.831443513678</v>
      </c>
      <c r="N22" s="857">
        <f>'T1 ANSP IAA'!N22+'T1 MET'!N22+'T1 NSA'!N22</f>
        <v>34019.487943721942</v>
      </c>
      <c r="O22" s="859">
        <f>'T1 ANSP IAA'!O22+'T1 MET'!O22+'T1 NSA'!O22</f>
        <v>34846.278335724535</v>
      </c>
      <c r="P22" s="6"/>
      <c r="Q22" s="860"/>
      <c r="R22" s="861"/>
      <c r="S22" s="821"/>
      <c r="T22" s="862"/>
      <c r="U22" s="863"/>
    </row>
    <row r="23" spans="1:22" ht="12" customHeight="1">
      <c r="A23" s="823" t="s">
        <v>30</v>
      </c>
      <c r="B23" s="3"/>
      <c r="C23" s="3"/>
      <c r="D23" s="3"/>
      <c r="E23" s="3"/>
      <c r="F23" s="864">
        <f>'T1 ANSP IAA'!F23+'T1 MET'!F23+'T1 NSA'!F23</f>
        <v>573</v>
      </c>
      <c r="G23" s="865">
        <f>'T1 ANSP IAA'!G23+'T1 MET'!G23+'T1 NSA'!G23</f>
        <v>625</v>
      </c>
      <c r="H23" s="865">
        <f>'T1 ANSP IAA'!H23+'T1 MET'!H23+'T1 NSA'!H23</f>
        <v>641</v>
      </c>
      <c r="I23" s="865">
        <f>'T1 ANSP IAA'!I23+'T1 MET'!I23+'T1 NSA'!I23</f>
        <v>653</v>
      </c>
      <c r="J23" s="866">
        <f>'T1 ANSP IAA'!J23+'T1 MET'!J23+'T1 NSA'!J23</f>
        <v>669.48860781425969</v>
      </c>
      <c r="K23" s="864">
        <f>'T1 ANSP IAA'!K23+'T1 MET'!K23+'T1 NSA'!K23</f>
        <v>910.12611653630768</v>
      </c>
      <c r="L23" s="865">
        <f>'T1 ANSP IAA'!L23+'T1 MET'!L23+'T1 NSA'!L23</f>
        <v>1042.0740037950663</v>
      </c>
      <c r="M23" s="865">
        <f>'T1 ANSP IAA'!M23+'T1 MET'!M23+'T1 NSA'!M23</f>
        <v>1107.9270606747814</v>
      </c>
      <c r="N23" s="865">
        <f>'T1 ANSP IAA'!N23+'T1 MET'!N23+'T1 NSA'!N23</f>
        <v>1137.8163095293191</v>
      </c>
      <c r="O23" s="867">
        <f>'T1 ANSP IAA'!O23+'T1 MET'!O23+'T1 NSA'!O23</f>
        <v>1165.4691535150646</v>
      </c>
      <c r="P23" s="6"/>
      <c r="Q23" s="868"/>
      <c r="R23" s="869"/>
      <c r="S23" s="833"/>
      <c r="T23" s="870"/>
      <c r="U23" s="871"/>
    </row>
    <row r="24" spans="1:22" ht="12" customHeight="1">
      <c r="A24" s="823" t="s">
        <v>31</v>
      </c>
      <c r="B24" s="791"/>
      <c r="C24" s="791"/>
      <c r="D24" s="791"/>
      <c r="E24" s="791"/>
      <c r="F24" s="864">
        <f>'T1 ANSP IAA'!F24+'T1 MET'!F24+'T1 NSA'!F24</f>
        <v>480</v>
      </c>
      <c r="G24" s="865">
        <f>'T1 ANSP IAA'!G24+'T1 MET'!G24+'T1 NSA'!G24</f>
        <v>519</v>
      </c>
      <c r="H24" s="865">
        <f>'T1 ANSP IAA'!H24+'T1 MET'!H24+'T1 NSA'!H24</f>
        <v>533</v>
      </c>
      <c r="I24" s="865">
        <f>'T1 ANSP IAA'!I24+'T1 MET'!I24+'T1 NSA'!I24</f>
        <v>543</v>
      </c>
      <c r="J24" s="866">
        <f>'T1 ANSP IAA'!J24+'T1 MET'!J24+'T1 NSA'!J24</f>
        <v>556.30858528978604</v>
      </c>
      <c r="K24" s="864">
        <f>'T1 ANSP IAA'!K24+'T1 MET'!K24+'T1 NSA'!K24</f>
        <v>756.8123756190123</v>
      </c>
      <c r="L24" s="865">
        <f>'T1 ANSP IAA'!L24+'T1 MET'!L24+'T1 NSA'!L24</f>
        <v>866.53320683111951</v>
      </c>
      <c r="M24" s="865">
        <f>'T1 ANSP IAA'!M24+'T1 MET'!M24+'T1 NSA'!M24</f>
        <v>921.29309945850878</v>
      </c>
      <c r="N24" s="865">
        <f>'T1 ANSP IAA'!N24+'T1 MET'!N24+'T1 NSA'!N24</f>
        <v>946.14740593326235</v>
      </c>
      <c r="O24" s="867">
        <f>'T1 ANSP IAA'!O24+'T1 MET'!O24+'T1 NSA'!O24</f>
        <v>969.14203730272595</v>
      </c>
      <c r="P24" s="6"/>
      <c r="Q24" s="868"/>
      <c r="R24" s="869"/>
      <c r="S24" s="833"/>
      <c r="T24" s="870"/>
      <c r="U24" s="871"/>
    </row>
    <row r="25" spans="1:22" ht="12" customHeight="1">
      <c r="A25" s="823" t="s">
        <v>32</v>
      </c>
      <c r="B25" s="3"/>
      <c r="C25" s="3"/>
      <c r="D25" s="3"/>
      <c r="E25" s="3"/>
      <c r="F25" s="864">
        <f>'T1 ANSP IAA'!F25+'T1 MET'!F25+'T1 NSA'!F25</f>
        <v>776</v>
      </c>
      <c r="G25" s="865">
        <f>'T1 ANSP IAA'!G25+'T1 MET'!G25+'T1 NSA'!G25</f>
        <v>849</v>
      </c>
      <c r="H25" s="865">
        <f>'T1 ANSP IAA'!H25+'T1 MET'!H25+'T1 NSA'!H25</f>
        <v>870</v>
      </c>
      <c r="I25" s="865">
        <f>'T1 ANSP IAA'!I25+'T1 MET'!I25+'T1 NSA'!I25</f>
        <v>887</v>
      </c>
      <c r="J25" s="866">
        <f>'T1 ANSP IAA'!J25+'T1 MET'!J25+'T1 NSA'!J25</f>
        <v>909.27679112882265</v>
      </c>
      <c r="K25" s="864">
        <f>'T1 ANSP IAA'!K25+'T1 MET'!K25+'T1 NSA'!K25</f>
        <v>1236.2662563058268</v>
      </c>
      <c r="L25" s="865">
        <f>'T1 ANSP IAA'!L25+'T1 MET'!L25+'T1 NSA'!L25</f>
        <v>1415.4971537001898</v>
      </c>
      <c r="M25" s="865">
        <f>'T1 ANSP IAA'!M25+'T1 MET'!M25+'T1 NSA'!M25</f>
        <v>1504.9483963530338</v>
      </c>
      <c r="N25" s="865">
        <f>'T1 ANSP IAA'!N25+'T1 MET'!N25+'T1 NSA'!N25</f>
        <v>1545.5483408154764</v>
      </c>
      <c r="O25" s="867">
        <f>'T1 ANSP IAA'!O25+'T1 MET'!O25+'T1 NSA'!O25</f>
        <v>1583.1104734576757</v>
      </c>
      <c r="P25" s="6"/>
      <c r="Q25" s="868"/>
      <c r="R25" s="869"/>
      <c r="S25" s="833"/>
      <c r="T25" s="870"/>
      <c r="U25" s="871"/>
    </row>
    <row r="26" spans="1:22" ht="12" customHeight="1">
      <c r="A26" s="823" t="s">
        <v>11</v>
      </c>
      <c r="B26" s="791"/>
      <c r="C26" s="791"/>
      <c r="D26" s="791"/>
      <c r="E26" s="791"/>
      <c r="F26" s="864">
        <f>'T1 ANSP IAA'!F26+'T1 MET'!F26+'T1 NSA'!F26</f>
        <v>0</v>
      </c>
      <c r="G26" s="865">
        <f>'T1 ANSP IAA'!G26+'T1 MET'!G26+'T1 NSA'!G26</f>
        <v>0</v>
      </c>
      <c r="H26" s="865">
        <f>'T1 ANSP IAA'!H26+'T1 MET'!H26+'T1 NSA'!H26</f>
        <v>0</v>
      </c>
      <c r="I26" s="865">
        <f>'T1 ANSP IAA'!I26+'T1 MET'!I26+'T1 NSA'!I26</f>
        <v>0</v>
      </c>
      <c r="J26" s="866">
        <f>'T1 ANSP IAA'!J26+'T1 MET'!J26+'T1 NSA'!J26</f>
        <v>0</v>
      </c>
      <c r="K26" s="864">
        <f>'T1 ANSP IAA'!K26+'T1 MET'!K26+'T1 NSA'!K26</f>
        <v>0</v>
      </c>
      <c r="L26" s="865">
        <f>'T1 ANSP IAA'!L26+'T1 MET'!L26+'T1 NSA'!L26</f>
        <v>0</v>
      </c>
      <c r="M26" s="865">
        <f>'T1 ANSP IAA'!M26+'T1 MET'!M26+'T1 NSA'!M26</f>
        <v>0</v>
      </c>
      <c r="N26" s="865">
        <f>'T1 ANSP IAA'!N26+'T1 MET'!N26+'T1 NSA'!N26</f>
        <v>0</v>
      </c>
      <c r="O26" s="867">
        <f>'T1 ANSP IAA'!O26+'T1 MET'!O26+'T1 NSA'!O26</f>
        <v>0</v>
      </c>
      <c r="P26" s="6"/>
      <c r="Q26" s="868"/>
      <c r="R26" s="869"/>
      <c r="S26" s="833"/>
      <c r="T26" s="870"/>
      <c r="U26" s="871"/>
    </row>
    <row r="27" spans="1:22" ht="12" customHeight="1">
      <c r="A27" s="823" t="s">
        <v>33</v>
      </c>
      <c r="B27" s="3"/>
      <c r="C27" s="3"/>
      <c r="D27" s="3"/>
      <c r="E27" s="3"/>
      <c r="F27" s="864">
        <f>'T1 ANSP IAA'!F27+'T1 MET'!F27+'T1 NSA'!F27</f>
        <v>0</v>
      </c>
      <c r="G27" s="865">
        <f>'T1 ANSP IAA'!G27+'T1 MET'!G27+'T1 NSA'!G27</f>
        <v>0</v>
      </c>
      <c r="H27" s="865">
        <f>'T1 ANSP IAA'!H27+'T1 MET'!H27+'T1 NSA'!H27</f>
        <v>0</v>
      </c>
      <c r="I27" s="865">
        <f>'T1 ANSP IAA'!I27+'T1 MET'!I27+'T1 NSA'!I27</f>
        <v>0</v>
      </c>
      <c r="J27" s="866">
        <f>'T1 ANSP IAA'!J27+'T1 MET'!J27+'T1 NSA'!J27</f>
        <v>0</v>
      </c>
      <c r="K27" s="864">
        <f>'T1 ANSP IAA'!K27+'T1 MET'!K27+'T1 NSA'!K27</f>
        <v>0</v>
      </c>
      <c r="L27" s="865">
        <f>'T1 ANSP IAA'!L27+'T1 MET'!L27+'T1 NSA'!L27</f>
        <v>0</v>
      </c>
      <c r="M27" s="865">
        <f>'T1 ANSP IAA'!M27+'T1 MET'!M27+'T1 NSA'!M27</f>
        <v>0</v>
      </c>
      <c r="N27" s="865">
        <f>'T1 ANSP IAA'!N27+'T1 MET'!N27+'T1 NSA'!N27</f>
        <v>0</v>
      </c>
      <c r="O27" s="867">
        <f>'T1 ANSP IAA'!O27+'T1 MET'!O27+'T1 NSA'!O27</f>
        <v>0</v>
      </c>
      <c r="P27" s="6"/>
      <c r="Q27" s="868"/>
      <c r="R27" s="869"/>
      <c r="S27" s="833"/>
      <c r="T27" s="870"/>
      <c r="U27" s="871"/>
    </row>
    <row r="28" spans="1:22" ht="12" customHeight="1">
      <c r="A28" s="823" t="s">
        <v>34</v>
      </c>
      <c r="B28" s="791"/>
      <c r="C28" s="791"/>
      <c r="D28" s="791"/>
      <c r="E28" s="791"/>
      <c r="F28" s="864">
        <f>'T1 ANSP IAA'!F28+'T1 MET'!F28+'T1 NSA'!F28</f>
        <v>1623</v>
      </c>
      <c r="G28" s="865">
        <f>'T1 ANSP IAA'!G28+'T1 MET'!G28+'T1 NSA'!G28</f>
        <v>1899</v>
      </c>
      <c r="H28" s="865">
        <f>'T1 ANSP IAA'!H28+'T1 MET'!H28+'T1 NSA'!H28</f>
        <v>1949</v>
      </c>
      <c r="I28" s="865">
        <f>'T1 ANSP IAA'!I28+'T1 MET'!I28+'T1 NSA'!I28</f>
        <v>1795</v>
      </c>
      <c r="J28" s="866">
        <f>'T1 ANSP IAA'!J28+'T1 MET'!J28+'T1 NSA'!J28</f>
        <v>1850</v>
      </c>
      <c r="K28" s="864">
        <f>'T1 ANSP IAA'!K28+'T1 MET'!K28+'T1 NSA'!K28</f>
        <v>1606</v>
      </c>
      <c r="L28" s="865">
        <f>'T1 ANSP IAA'!L28+'T1 MET'!L28+'T1 NSA'!L28</f>
        <v>1575</v>
      </c>
      <c r="M28" s="865">
        <f>'T1 ANSP IAA'!M28+'T1 MET'!M28+'T1 NSA'!M28</f>
        <v>1576</v>
      </c>
      <c r="N28" s="865">
        <f>'T1 ANSP IAA'!N28+'T1 MET'!N28+'T1 NSA'!N28</f>
        <v>1702</v>
      </c>
      <c r="O28" s="867">
        <f>'T1 ANSP IAA'!O28+'T1 MET'!O28+'T1 NSA'!O28</f>
        <v>1727</v>
      </c>
      <c r="P28" s="6"/>
      <c r="Q28" s="868"/>
      <c r="R28" s="869"/>
      <c r="S28" s="833"/>
      <c r="T28" s="870"/>
      <c r="U28" s="871"/>
    </row>
    <row r="29" spans="1:22" ht="12" customHeight="1">
      <c r="A29" s="823" t="s">
        <v>12</v>
      </c>
      <c r="B29" s="3"/>
      <c r="C29" s="3"/>
      <c r="D29" s="3"/>
      <c r="E29" s="3"/>
      <c r="F29" s="864">
        <f>'T1 ANSP IAA'!F29+'T1 MET'!F29+'T1 NSA'!F29</f>
        <v>310</v>
      </c>
      <c r="G29" s="865">
        <f>'T1 ANSP IAA'!G29+'T1 MET'!G29+'T1 NSA'!G29</f>
        <v>345</v>
      </c>
      <c r="H29" s="865">
        <f>'T1 ANSP IAA'!H29+'T1 MET'!H29+'T1 NSA'!H29</f>
        <v>322</v>
      </c>
      <c r="I29" s="865">
        <f>'T1 ANSP IAA'!I29+'T1 MET'!I29+'T1 NSA'!I29</f>
        <v>335</v>
      </c>
      <c r="J29" s="866">
        <f>'T1 ANSP IAA'!J29+'T1 MET'!J29+'T1 NSA'!J29</f>
        <v>848</v>
      </c>
      <c r="K29" s="864">
        <f>'T1 ANSP IAA'!K29+'T1 MET'!K29+'T1 NSA'!K29</f>
        <v>1108</v>
      </c>
      <c r="L29" s="865">
        <f>'T1 ANSP IAA'!L29+'T1 MET'!L29+'T1 NSA'!L29</f>
        <v>1130</v>
      </c>
      <c r="M29" s="865">
        <f>'T1 ANSP IAA'!M29+'T1 MET'!M29+'T1 NSA'!M29</f>
        <v>1154</v>
      </c>
      <c r="N29" s="865">
        <f>'T1 ANSP IAA'!N29+'T1 MET'!N29+'T1 NSA'!N29</f>
        <v>1184</v>
      </c>
      <c r="O29" s="867">
        <f>'T1 ANSP IAA'!O29+'T1 MET'!O29+'T1 NSA'!O29</f>
        <v>1236</v>
      </c>
      <c r="P29" s="6"/>
      <c r="Q29" s="868"/>
      <c r="R29" s="869"/>
      <c r="S29" s="833"/>
      <c r="T29" s="870"/>
      <c r="U29" s="871"/>
    </row>
    <row r="30" spans="1:22" ht="12" customHeight="1">
      <c r="A30" s="823" t="s">
        <v>35</v>
      </c>
      <c r="B30" s="791"/>
      <c r="C30" s="791"/>
      <c r="D30" s="791"/>
      <c r="E30" s="791"/>
      <c r="F30" s="864">
        <f>'T1 ANSP IAA'!F30+'T1 MET'!F30+'T1 NSA'!F30</f>
        <v>368</v>
      </c>
      <c r="G30" s="865">
        <f>'T1 ANSP IAA'!G30+'T1 MET'!G30+'T1 NSA'!G30</f>
        <v>301</v>
      </c>
      <c r="H30" s="865">
        <f>'T1 ANSP IAA'!H30+'T1 MET'!H30+'T1 NSA'!H30</f>
        <v>404</v>
      </c>
      <c r="I30" s="865">
        <f>'T1 ANSP IAA'!I30+'T1 MET'!I30+'T1 NSA'!I30</f>
        <v>508</v>
      </c>
      <c r="J30" s="866">
        <f>'T1 ANSP IAA'!J30+'T1 MET'!J30+'T1 NSA'!J30</f>
        <v>0</v>
      </c>
      <c r="K30" s="864">
        <f>'T1 ANSP IAA'!K30+'T1 MET'!K30+'T1 NSA'!K30</f>
        <v>0</v>
      </c>
      <c r="L30" s="865">
        <f>'T1 ANSP IAA'!L30+'T1 MET'!L30+'T1 NSA'!L30</f>
        <v>0</v>
      </c>
      <c r="M30" s="865">
        <f>'T1 ANSP IAA'!M30+'T1 MET'!M30+'T1 NSA'!M30</f>
        <v>0</v>
      </c>
      <c r="N30" s="865">
        <f>'T1 ANSP IAA'!N30+'T1 MET'!N30+'T1 NSA'!N30</f>
        <v>0</v>
      </c>
      <c r="O30" s="867">
        <f>'T1 ANSP IAA'!O30+'T1 MET'!O30+'T1 NSA'!O30</f>
        <v>0</v>
      </c>
      <c r="P30" s="6"/>
      <c r="Q30" s="868"/>
      <c r="R30" s="869"/>
      <c r="S30" s="833"/>
      <c r="T30" s="870"/>
      <c r="U30" s="871"/>
    </row>
    <row r="31" spans="1:22" s="846" customFormat="1" ht="12" customHeight="1">
      <c r="A31" s="836" t="s">
        <v>13</v>
      </c>
      <c r="B31" s="3"/>
      <c r="C31" s="3"/>
      <c r="D31" s="3"/>
      <c r="E31" s="3"/>
      <c r="F31" s="837">
        <f>'T1 ANSP IAA'!F31+'T1 MET'!F31+'T1 NSA'!F31</f>
        <v>22332.564999999999</v>
      </c>
      <c r="G31" s="838">
        <f>'T1 ANSP IAA'!G31+'T1 MET'!G31+'T1 NSA'!G31</f>
        <v>23207.72</v>
      </c>
      <c r="H31" s="838">
        <f>'T1 ANSP IAA'!H31+'T1 MET'!H31+'T1 NSA'!H31</f>
        <v>23880</v>
      </c>
      <c r="I31" s="838">
        <f>'T1 ANSP IAA'!I31+'T1 MET'!I31+'T1 NSA'!I31</f>
        <v>24245</v>
      </c>
      <c r="J31" s="839">
        <f>'T1 ANSP IAA'!J31+'T1 MET'!J31+'T1 NSA'!J31</f>
        <v>24840.999999999996</v>
      </c>
      <c r="K31" s="837">
        <f>'T1 ANSP IAA'!K31+'T1 MET'!K31+'T1 NSA'!K31</f>
        <v>32829</v>
      </c>
      <c r="L31" s="838">
        <f>'T1 ANSP IAA'!L31+'T1 MET'!L31+'T1 NSA'!L31</f>
        <v>37186</v>
      </c>
      <c r="M31" s="838">
        <f>'T1 ANSP IAA'!M31+'T1 MET'!M31+'T1 NSA'!M31</f>
        <v>39390.000000000007</v>
      </c>
      <c r="N31" s="838">
        <f>'T1 ANSP IAA'!N31+'T1 MET'!N31+'T1 NSA'!N31</f>
        <v>40535</v>
      </c>
      <c r="O31" s="840">
        <f>'T1 ANSP IAA'!O31+'T1 MET'!O31+'T1 NSA'!O31</f>
        <v>41527</v>
      </c>
      <c r="P31" s="841"/>
      <c r="Q31" s="842"/>
      <c r="R31" s="843"/>
      <c r="S31" s="872"/>
      <c r="T31" s="844"/>
      <c r="U31" s="873"/>
      <c r="V31" s="1"/>
    </row>
    <row r="32" spans="1:22" ht="12" customHeight="1">
      <c r="A32" s="847" t="s">
        <v>8</v>
      </c>
      <c r="B32" s="791"/>
      <c r="C32" s="791"/>
      <c r="D32" s="791"/>
      <c r="E32" s="791"/>
      <c r="F32" s="848"/>
      <c r="G32" s="849">
        <f t="shared" ref="G32" si="1">G31/F31-1</f>
        <v>3.9187392939413979E-2</v>
      </c>
      <c r="H32" s="849">
        <f t="shared" ref="H32" si="2">H31/G31-1</f>
        <v>2.896794687285098E-2</v>
      </c>
      <c r="I32" s="849">
        <f t="shared" ref="I32" si="3">I31/H31-1</f>
        <v>1.5284757118928072E-2</v>
      </c>
      <c r="J32" s="850">
        <f t="shared" ref="J32" si="4">J31/I31-1</f>
        <v>2.45823881212619E-2</v>
      </c>
      <c r="K32" s="848">
        <f t="shared" ref="K32" si="5">K31/J31-1</f>
        <v>0.32156515438186895</v>
      </c>
      <c r="L32" s="849">
        <f t="shared" ref="L32" si="6">L31/K31-1</f>
        <v>0.13271802369855923</v>
      </c>
      <c r="M32" s="849">
        <f t="shared" ref="M32" si="7">M31/L31-1</f>
        <v>5.9269617598020963E-2</v>
      </c>
      <c r="N32" s="849">
        <f t="shared" ref="N32" si="8">N31/M31-1</f>
        <v>2.9068291444528827E-2</v>
      </c>
      <c r="O32" s="851">
        <f t="shared" ref="O32" si="9">O31/N31-1</f>
        <v>2.4472677932650733E-2</v>
      </c>
      <c r="P32" s="852">
        <f t="shared" ref="P32" si="10">P31/O31-1</f>
        <v>-1</v>
      </c>
      <c r="Q32" s="848"/>
      <c r="R32" s="849"/>
      <c r="S32" s="849"/>
      <c r="T32" s="849"/>
      <c r="U32" s="851"/>
    </row>
    <row r="33" spans="1:22" ht="12" customHeight="1">
      <c r="A33" s="853"/>
      <c r="B33" s="3"/>
      <c r="C33" s="3"/>
      <c r="D33" s="3"/>
      <c r="E33" s="3"/>
      <c r="F33" s="874"/>
      <c r="G33" s="874"/>
      <c r="H33" s="6"/>
      <c r="I33" s="874"/>
      <c r="J33" s="875"/>
      <c r="K33" s="874"/>
      <c r="L33" s="874"/>
      <c r="M33" s="874"/>
      <c r="N33" s="874"/>
      <c r="O33" s="874"/>
      <c r="P33" s="874"/>
      <c r="Q33" s="874"/>
      <c r="R33" s="874"/>
      <c r="S33" s="855"/>
      <c r="T33" s="855"/>
      <c r="U33" s="855"/>
    </row>
    <row r="34" spans="1:22" ht="12" customHeight="1">
      <c r="A34" s="3" t="s">
        <v>14</v>
      </c>
      <c r="B34" s="791"/>
      <c r="C34" s="791"/>
      <c r="D34" s="791"/>
      <c r="E34" s="791"/>
      <c r="F34" s="3"/>
      <c r="G34" s="3"/>
      <c r="H34" s="3"/>
      <c r="I34" s="3"/>
      <c r="J34" s="164"/>
      <c r="K34" s="5"/>
      <c r="L34" s="5"/>
      <c r="M34" s="5"/>
      <c r="N34" s="5"/>
      <c r="O34" s="6"/>
      <c r="P34" s="6"/>
      <c r="Q34" s="5"/>
      <c r="R34" s="5"/>
      <c r="S34" s="5"/>
      <c r="T34" s="5"/>
      <c r="U34" s="5"/>
    </row>
    <row r="35" spans="1:22" ht="12" customHeight="1">
      <c r="A35" s="3" t="s">
        <v>15</v>
      </c>
      <c r="B35" s="3"/>
      <c r="C35" s="3"/>
      <c r="D35" s="3"/>
      <c r="E35" s="3"/>
      <c r="F35" s="3"/>
      <c r="G35" s="3"/>
      <c r="H35" s="3"/>
      <c r="I35" s="3"/>
      <c r="J35" s="16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2" s="802" customFormat="1" ht="12" customHeight="1">
      <c r="A36" s="876" t="s">
        <v>22</v>
      </c>
      <c r="B36" s="791"/>
      <c r="C36" s="791"/>
      <c r="D36" s="791"/>
      <c r="E36" s="791"/>
      <c r="F36" s="856">
        <f>'T1 ANSP IAA'!F36+'T1 MET'!F36+'T1 NSA'!F36</f>
        <v>27295</v>
      </c>
      <c r="G36" s="857">
        <f>'T1 ANSP IAA'!G36+'T1 MET'!G36+'T1 NSA'!G36</f>
        <v>25469.63</v>
      </c>
      <c r="H36" s="857">
        <f>'T1 ANSP IAA'!H36+'T1 MET'!H36+'T1 NSA'!H36</f>
        <v>22772</v>
      </c>
      <c r="I36" s="857">
        <f>'T1 ANSP IAA'!I36+'T1 MET'!I36+'T1 NSA'!I36</f>
        <v>20263</v>
      </c>
      <c r="J36" s="858">
        <f>'T1 ANSP IAA'!J36+'T1 MET'!J36+'T1 NSA'!J36</f>
        <v>20298.245614035088</v>
      </c>
      <c r="K36" s="856">
        <f>'T1 ANSP IAA'!K36+'T1 MET'!K36+'T1 NSA'!K36</f>
        <v>64952.495852812543</v>
      </c>
      <c r="L36" s="857">
        <f>'T1 ANSP IAA'!L36+'T1 MET'!L36+'T1 NSA'!L36</f>
        <v>90574.071355160762</v>
      </c>
      <c r="M36" s="857">
        <f>'T1 ANSP IAA'!M36+'T1 MET'!M36+'T1 NSA'!M36</f>
        <v>97754.25547132027</v>
      </c>
      <c r="N36" s="857">
        <f>'T1 ANSP IAA'!N36+'T1 MET'!N36+'T1 NSA'!N36</f>
        <v>92458.692275102396</v>
      </c>
      <c r="O36" s="859">
        <f>'T1 ANSP IAA'!O36+'T1 MET'!O36+'T1 NSA'!O36</f>
        <v>88744.527609094759</v>
      </c>
      <c r="P36" s="183"/>
      <c r="Q36" s="860"/>
      <c r="R36" s="861"/>
      <c r="S36" s="861"/>
      <c r="T36" s="877"/>
      <c r="U36" s="878"/>
      <c r="V36" s="1"/>
    </row>
    <row r="37" spans="1:22" s="802" customFormat="1" ht="12" customHeight="1">
      <c r="A37" s="879" t="s">
        <v>23</v>
      </c>
      <c r="B37" s="3"/>
      <c r="C37" s="3"/>
      <c r="D37" s="3"/>
      <c r="E37" s="3"/>
      <c r="F37" s="864">
        <f>'T1 ANSP IAA'!F37+'T1 MET'!F37+'T1 NSA'!F37</f>
        <v>0</v>
      </c>
      <c r="G37" s="865">
        <f>'T1 ANSP IAA'!G37+'T1 MET'!G37+'T1 NSA'!G37</f>
        <v>0</v>
      </c>
      <c r="H37" s="865">
        <f>'T1 ANSP IAA'!H37+'T1 MET'!H37+'T1 NSA'!H37</f>
        <v>0</v>
      </c>
      <c r="I37" s="865">
        <f>'T1 ANSP IAA'!I37+'T1 MET'!I37+'T1 NSA'!I37</f>
        <v>0</v>
      </c>
      <c r="J37" s="866">
        <f>'T1 ANSP IAA'!J37+'T1 MET'!J37+'T1 NSA'!J37</f>
        <v>0</v>
      </c>
      <c r="K37" s="864">
        <f>'T1 ANSP IAA'!K37+'T1 MET'!K37+'T1 NSA'!K37</f>
        <v>0</v>
      </c>
      <c r="L37" s="865">
        <f>'T1 ANSP IAA'!L37+'T1 MET'!L37+'T1 NSA'!L37</f>
        <v>0</v>
      </c>
      <c r="M37" s="865">
        <f>'T1 ANSP IAA'!M37+'T1 MET'!M37+'T1 NSA'!M37</f>
        <v>0</v>
      </c>
      <c r="N37" s="865">
        <f>'T1 ANSP IAA'!N37+'T1 MET'!N37+'T1 NSA'!N37</f>
        <v>0</v>
      </c>
      <c r="O37" s="867">
        <f>'T1 ANSP IAA'!O37+'T1 MET'!O37+'T1 NSA'!O37</f>
        <v>0</v>
      </c>
      <c r="P37" s="183"/>
      <c r="Q37" s="868"/>
      <c r="R37" s="869"/>
      <c r="S37" s="870"/>
      <c r="T37" s="870"/>
      <c r="U37" s="871"/>
      <c r="V37" s="1"/>
    </row>
    <row r="38" spans="1:22" s="802" customFormat="1" ht="12" customHeight="1">
      <c r="A38" s="879" t="s">
        <v>24</v>
      </c>
      <c r="B38" s="791"/>
      <c r="C38" s="791"/>
      <c r="D38" s="791"/>
      <c r="E38" s="791"/>
      <c r="F38" s="864">
        <f>'T1 ANSP IAA'!F38+'T1 MET'!F38+'T1 NSA'!F38</f>
        <v>0</v>
      </c>
      <c r="G38" s="865">
        <f>'T1 ANSP IAA'!G38+'T1 MET'!G38+'T1 NSA'!G38</f>
        <v>0</v>
      </c>
      <c r="H38" s="865">
        <f>'T1 ANSP IAA'!H38+'T1 MET'!H38+'T1 NSA'!H38</f>
        <v>0</v>
      </c>
      <c r="I38" s="865">
        <f>'T1 ANSP IAA'!I38+'T1 MET'!I38+'T1 NSA'!I38</f>
        <v>0</v>
      </c>
      <c r="J38" s="866">
        <f>'T1 ANSP IAA'!J38+'T1 MET'!J38+'T1 NSA'!J38</f>
        <v>0</v>
      </c>
      <c r="K38" s="864">
        <f>'T1 ANSP IAA'!K38+'T1 MET'!K38+'T1 NSA'!K38</f>
        <v>0</v>
      </c>
      <c r="L38" s="865">
        <f>'T1 ANSP IAA'!L38+'T1 MET'!L38+'T1 NSA'!L38</f>
        <v>0</v>
      </c>
      <c r="M38" s="865">
        <f>'T1 ANSP IAA'!M38+'T1 MET'!M38+'T1 NSA'!M38</f>
        <v>0</v>
      </c>
      <c r="N38" s="865">
        <f>'T1 ANSP IAA'!N38+'T1 MET'!N38+'T1 NSA'!N38</f>
        <v>0</v>
      </c>
      <c r="O38" s="867">
        <f>'T1 ANSP IAA'!O38+'T1 MET'!O38+'T1 NSA'!O38</f>
        <v>0</v>
      </c>
      <c r="P38" s="183"/>
      <c r="Q38" s="868"/>
      <c r="R38" s="869"/>
      <c r="S38" s="870"/>
      <c r="T38" s="870"/>
      <c r="U38" s="871"/>
      <c r="V38" s="1"/>
    </row>
    <row r="39" spans="1:22" s="802" customFormat="1" ht="12" customHeight="1">
      <c r="A39" s="880" t="s">
        <v>25</v>
      </c>
      <c r="B39" s="3"/>
      <c r="C39" s="3"/>
      <c r="D39" s="3"/>
      <c r="E39" s="3"/>
      <c r="F39" s="881">
        <f>'T1 ANSP IAA'!F39+'T1 MET'!F39+'T1 NSA'!F39</f>
        <v>27295</v>
      </c>
      <c r="G39" s="882">
        <f>'T1 ANSP IAA'!G39+'T1 MET'!G39+'T1 NSA'!G39</f>
        <v>25469.63</v>
      </c>
      <c r="H39" s="882">
        <f>'T1 ANSP IAA'!H39+'T1 MET'!H39+'T1 NSA'!H39</f>
        <v>22772</v>
      </c>
      <c r="I39" s="882">
        <f>'T1 ANSP IAA'!I39+'T1 MET'!I39+'T1 NSA'!I39</f>
        <v>20263</v>
      </c>
      <c r="J39" s="883">
        <f>'T1 ANSP IAA'!J39+'T1 MET'!J39+'T1 NSA'!J39</f>
        <v>20298.245614035088</v>
      </c>
      <c r="K39" s="881">
        <f>'T1 ANSP IAA'!K39+'T1 MET'!K39+'T1 NSA'!K39</f>
        <v>64952.495852812543</v>
      </c>
      <c r="L39" s="882">
        <f>'T1 ANSP IAA'!L39+'T1 MET'!L39+'T1 NSA'!L39</f>
        <v>90574.071355160762</v>
      </c>
      <c r="M39" s="882">
        <f>'T1 ANSP IAA'!M39+'T1 MET'!M39+'T1 NSA'!M39</f>
        <v>97754.25547132027</v>
      </c>
      <c r="N39" s="882">
        <f>'T1 ANSP IAA'!N39+'T1 MET'!N39+'T1 NSA'!N39</f>
        <v>92458.692275102396</v>
      </c>
      <c r="O39" s="884">
        <f>'T1 ANSP IAA'!O39+'T1 MET'!O39+'T1 NSA'!O39</f>
        <v>88744.527609094759</v>
      </c>
      <c r="P39" s="183"/>
      <c r="Q39" s="885"/>
      <c r="R39" s="886"/>
      <c r="S39" s="887"/>
      <c r="T39" s="887"/>
      <c r="U39" s="888"/>
      <c r="V39" s="1"/>
    </row>
    <row r="40" spans="1:22" ht="12" customHeight="1">
      <c r="A40" s="3" t="s">
        <v>16</v>
      </c>
      <c r="B40" s="791"/>
      <c r="C40" s="791"/>
      <c r="D40" s="791"/>
      <c r="E40" s="791"/>
      <c r="F40" s="3"/>
      <c r="G40" s="3"/>
      <c r="H40" s="3"/>
      <c r="I40" s="3"/>
      <c r="J40" s="164"/>
      <c r="K40" s="8"/>
      <c r="L40" s="8"/>
      <c r="M40" s="8"/>
      <c r="N40" s="8"/>
      <c r="O40" s="8"/>
      <c r="P40" s="8"/>
      <c r="Q40" s="8"/>
      <c r="R40" s="8"/>
      <c r="S40" s="4"/>
      <c r="T40" s="4"/>
      <c r="U40" s="4"/>
    </row>
    <row r="41" spans="1:22" s="802" customFormat="1" ht="12" customHeight="1">
      <c r="A41" s="9" t="s">
        <v>26</v>
      </c>
      <c r="B41" s="3"/>
      <c r="C41" s="3"/>
      <c r="D41" s="3"/>
      <c r="E41" s="3"/>
      <c r="F41" s="142"/>
      <c r="G41" s="143"/>
      <c r="H41" s="143"/>
      <c r="I41" s="143"/>
      <c r="J41" s="454"/>
      <c r="K41" s="142"/>
      <c r="L41" s="143"/>
      <c r="M41" s="143"/>
      <c r="N41" s="143"/>
      <c r="O41" s="144"/>
      <c r="P41" s="10"/>
      <c r="Q41" s="151"/>
      <c r="R41" s="152"/>
      <c r="S41" s="165"/>
      <c r="T41" s="165"/>
      <c r="U41" s="166"/>
      <c r="V41" s="1"/>
    </row>
    <row r="42" spans="1:22" s="802" customFormat="1" ht="12" customHeight="1">
      <c r="A42" s="13" t="s">
        <v>27</v>
      </c>
      <c r="B42" s="791"/>
      <c r="C42" s="791"/>
      <c r="D42" s="791"/>
      <c r="E42" s="791"/>
      <c r="F42" s="145"/>
      <c r="G42" s="146"/>
      <c r="H42" s="146"/>
      <c r="I42" s="146"/>
      <c r="J42" s="455"/>
      <c r="K42" s="145"/>
      <c r="L42" s="146"/>
      <c r="M42" s="146"/>
      <c r="N42" s="146"/>
      <c r="O42" s="147"/>
      <c r="P42" s="10"/>
      <c r="Q42" s="153"/>
      <c r="R42" s="154"/>
      <c r="S42" s="167"/>
      <c r="T42" s="167"/>
      <c r="U42" s="168"/>
      <c r="V42" s="1"/>
    </row>
    <row r="43" spans="1:22" s="802" customFormat="1" ht="12" customHeight="1">
      <c r="A43" s="13" t="s">
        <v>28</v>
      </c>
      <c r="B43" s="3"/>
      <c r="C43" s="3"/>
      <c r="D43" s="3"/>
      <c r="E43" s="3"/>
      <c r="F43" s="145"/>
      <c r="G43" s="146"/>
      <c r="H43" s="146"/>
      <c r="I43" s="146"/>
      <c r="J43" s="455"/>
      <c r="K43" s="145"/>
      <c r="L43" s="146"/>
      <c r="M43" s="146"/>
      <c r="N43" s="146"/>
      <c r="O43" s="147"/>
      <c r="P43" s="10"/>
      <c r="Q43" s="153"/>
      <c r="R43" s="154"/>
      <c r="S43" s="167"/>
      <c r="T43" s="167"/>
      <c r="U43" s="168"/>
      <c r="V43" s="1"/>
    </row>
    <row r="44" spans="1:22" s="802" customFormat="1" ht="12" customHeight="1">
      <c r="A44" s="31" t="s">
        <v>46</v>
      </c>
      <c r="B44" s="791"/>
      <c r="C44" s="791"/>
      <c r="D44" s="791"/>
      <c r="E44" s="791"/>
      <c r="F44" s="148"/>
      <c r="G44" s="149"/>
      <c r="H44" s="149"/>
      <c r="I44" s="149"/>
      <c r="J44" s="205"/>
      <c r="K44" s="148"/>
      <c r="L44" s="149"/>
      <c r="M44" s="149"/>
      <c r="N44" s="149"/>
      <c r="O44" s="150"/>
      <c r="P44" s="10"/>
      <c r="Q44" s="155"/>
      <c r="R44" s="156"/>
      <c r="S44" s="169"/>
      <c r="T44" s="889"/>
      <c r="U44" s="890"/>
      <c r="V44" s="1"/>
    </row>
    <row r="45" spans="1:22" s="802" customFormat="1" ht="12" customHeight="1">
      <c r="A45" s="5"/>
      <c r="B45" s="3"/>
      <c r="C45" s="3"/>
      <c r="D45" s="3"/>
      <c r="E45" s="3"/>
      <c r="F45" s="5"/>
      <c r="G45" s="5"/>
      <c r="H45" s="5"/>
      <c r="I45" s="5"/>
      <c r="J45" s="800"/>
      <c r="K45" s="33"/>
      <c r="L45" s="33"/>
      <c r="M45" s="33"/>
      <c r="N45" s="33"/>
      <c r="O45" s="33"/>
      <c r="P45" s="10"/>
      <c r="Q45" s="33"/>
      <c r="R45" s="33"/>
      <c r="S45" s="34"/>
      <c r="T45" s="19"/>
      <c r="U45" s="19"/>
      <c r="V45" s="1"/>
    </row>
    <row r="46" spans="1:22" s="892" customFormat="1" ht="12" customHeight="1">
      <c r="A46" s="891" t="s">
        <v>36</v>
      </c>
      <c r="B46" s="791"/>
      <c r="C46" s="791"/>
      <c r="D46" s="791"/>
      <c r="E46" s="791"/>
      <c r="F46" s="5"/>
      <c r="G46" s="5"/>
      <c r="H46" s="5"/>
      <c r="I46" s="5"/>
      <c r="J46" s="800"/>
      <c r="K46" s="852"/>
      <c r="L46" s="852"/>
      <c r="M46" s="852"/>
      <c r="N46" s="852"/>
      <c r="O46" s="852"/>
      <c r="P46" s="852"/>
      <c r="Q46" s="852"/>
      <c r="R46" s="852"/>
      <c r="S46" s="852"/>
      <c r="T46" s="852"/>
      <c r="U46" s="852"/>
      <c r="V46" s="1"/>
    </row>
    <row r="47" spans="1:22" s="901" customFormat="1" ht="12" customHeight="1">
      <c r="A47" s="893" t="s">
        <v>47</v>
      </c>
      <c r="B47" s="3"/>
      <c r="C47" s="3"/>
      <c r="D47" s="3"/>
      <c r="E47" s="3"/>
      <c r="F47" s="894">
        <f>'T1 ANSP IAA'!F47+'T1 MET'!F47+'T1 NSA'!F47</f>
        <v>0</v>
      </c>
      <c r="G47" s="895">
        <f>'T1 ANSP IAA'!G47+'T1 MET'!G47+'T1 NSA'!G47</f>
        <v>0</v>
      </c>
      <c r="H47" s="895">
        <f>'T1 ANSP IAA'!H47+'T1 MET'!H47+'T1 NSA'!H47</f>
        <v>0</v>
      </c>
      <c r="I47" s="895">
        <f>'T1 ANSP IAA'!I47+'T1 MET'!I47+'T1 NSA'!I47</f>
        <v>0</v>
      </c>
      <c r="J47" s="896">
        <f>'T1 ANSP IAA'!J47+'T1 MET'!J47+'T1 NSA'!J47</f>
        <v>0</v>
      </c>
      <c r="K47" s="894">
        <f>'T1 ANSP IAA'!K47+'T1 MET'!K47+'T1 NSA'!K47</f>
        <v>0</v>
      </c>
      <c r="L47" s="895">
        <f>'T1 ANSP IAA'!L47+'T1 MET'!L47+'T1 NSA'!L47</f>
        <v>0</v>
      </c>
      <c r="M47" s="895">
        <f>'T1 ANSP IAA'!M47+'T1 MET'!M47+'T1 NSA'!M47</f>
        <v>0</v>
      </c>
      <c r="N47" s="895">
        <f>'T1 ANSP IAA'!N47+'T1 MET'!N47+'T1 NSA'!N47</f>
        <v>0</v>
      </c>
      <c r="O47" s="897">
        <f>'T1 ANSP IAA'!O47+'T1 MET'!O47+'T1 NSA'!O47</f>
        <v>0</v>
      </c>
      <c r="P47" s="898"/>
      <c r="Q47" s="899"/>
      <c r="R47" s="900"/>
      <c r="S47" s="895"/>
      <c r="T47" s="895"/>
      <c r="U47" s="897"/>
      <c r="V47" s="1"/>
    </row>
    <row r="48" spans="1:22" s="802" customFormat="1" ht="12" customHeight="1">
      <c r="A48" s="5"/>
      <c r="B48" s="791"/>
      <c r="C48" s="791"/>
      <c r="D48" s="791"/>
      <c r="E48" s="791"/>
      <c r="F48" s="5"/>
      <c r="G48" s="5"/>
      <c r="H48" s="5"/>
      <c r="I48" s="5"/>
      <c r="J48" s="800"/>
      <c r="K48" s="33"/>
      <c r="L48" s="33"/>
      <c r="M48" s="33"/>
      <c r="N48" s="33"/>
      <c r="O48" s="33"/>
      <c r="P48" s="10"/>
      <c r="Q48" s="33"/>
      <c r="R48" s="33"/>
      <c r="S48" s="34"/>
      <c r="T48" s="19"/>
      <c r="U48" s="19"/>
      <c r="V48" s="1"/>
    </row>
    <row r="49" spans="1:22" ht="12" customHeight="1">
      <c r="A49" s="3" t="s">
        <v>48</v>
      </c>
      <c r="B49" s="3"/>
      <c r="C49" s="3"/>
      <c r="D49" s="3"/>
      <c r="E49" s="3"/>
      <c r="F49" s="791"/>
      <c r="G49" s="791"/>
      <c r="H49" s="791"/>
      <c r="I49" s="791"/>
      <c r="J49" s="792"/>
      <c r="K49" s="902"/>
      <c r="L49" s="902"/>
      <c r="M49" s="902"/>
      <c r="N49" s="902"/>
      <c r="O49" s="902"/>
      <c r="P49" s="902"/>
      <c r="Q49" s="902"/>
      <c r="R49" s="902"/>
      <c r="S49" s="902"/>
      <c r="T49" s="902"/>
      <c r="U49" s="902"/>
    </row>
    <row r="50" spans="1:22" s="802" customFormat="1" ht="12" customHeight="1">
      <c r="A50" s="876" t="s">
        <v>49</v>
      </c>
      <c r="B50" s="791"/>
      <c r="C50" s="791"/>
      <c r="D50" s="791"/>
      <c r="E50" s="791"/>
      <c r="F50" s="903"/>
      <c r="G50" s="904"/>
      <c r="H50" s="904"/>
      <c r="I50" s="904"/>
      <c r="J50" s="905"/>
      <c r="K50" s="860">
        <f>'T1 ANSP IAA'!K50+'T1 MET'!K50+'T1 NSA'!K50</f>
        <v>6095</v>
      </c>
      <c r="L50" s="861">
        <f>'T1 ANSP IAA'!L50+'T1 MET'!L50+'T1 NSA'!L50</f>
        <v>8142</v>
      </c>
      <c r="M50" s="861">
        <f>'T1 ANSP IAA'!M50+'T1 MET'!M50+'T1 NSA'!M50</f>
        <v>9464</v>
      </c>
      <c r="N50" s="861">
        <f>'T1 ANSP IAA'!N50+'T1 MET'!N50+'T1 NSA'!N50</f>
        <v>9953</v>
      </c>
      <c r="O50" s="906">
        <f>'T1 ANSP IAA'!O50+'T1 MET'!O50+'T1 NSA'!O50</f>
        <v>10465</v>
      </c>
      <c r="P50" s="183"/>
      <c r="Q50" s="860"/>
      <c r="R50" s="861"/>
      <c r="S50" s="861"/>
      <c r="T50" s="877"/>
      <c r="U50" s="878"/>
      <c r="V50" s="1"/>
    </row>
    <row r="51" spans="1:22" s="802" customFormat="1" ht="12" customHeight="1">
      <c r="A51" s="879" t="s">
        <v>50</v>
      </c>
      <c r="B51" s="3"/>
      <c r="C51" s="3"/>
      <c r="D51" s="3"/>
      <c r="E51" s="3"/>
      <c r="F51" s="907"/>
      <c r="G51" s="908"/>
      <c r="H51" s="908"/>
      <c r="I51" s="908"/>
      <c r="J51" s="909"/>
      <c r="K51" s="868">
        <f>'T1 ANSP IAA'!K51+'T1 MET'!K51+'T1 NSA'!K51</f>
        <v>3810</v>
      </c>
      <c r="L51" s="869">
        <f>'T1 ANSP IAA'!L51+'T1 MET'!L51+'T1 NSA'!L51</f>
        <v>5515</v>
      </c>
      <c r="M51" s="869">
        <f>'T1 ANSP IAA'!M51+'T1 MET'!M51+'T1 NSA'!M51</f>
        <v>6156</v>
      </c>
      <c r="N51" s="869">
        <f>'T1 ANSP IAA'!N51+'T1 MET'!N51+'T1 NSA'!N51</f>
        <v>5920</v>
      </c>
      <c r="O51" s="910">
        <f>'T1 ANSP IAA'!O51+'T1 MET'!O51+'T1 NSA'!O51</f>
        <v>5690</v>
      </c>
      <c r="P51" s="183"/>
      <c r="Q51" s="868"/>
      <c r="R51" s="869"/>
      <c r="S51" s="870"/>
      <c r="T51" s="870"/>
      <c r="U51" s="871"/>
      <c r="V51" s="1"/>
    </row>
    <row r="52" spans="1:22" s="802" customFormat="1" ht="12" customHeight="1">
      <c r="A52" s="31" t="s">
        <v>51</v>
      </c>
      <c r="B52" s="791"/>
      <c r="C52" s="791"/>
      <c r="D52" s="791"/>
      <c r="E52" s="791"/>
      <c r="F52" s="911"/>
      <c r="G52" s="912"/>
      <c r="H52" s="912"/>
      <c r="I52" s="912"/>
      <c r="J52" s="913"/>
      <c r="K52" s="885">
        <f>'T1 ANSP IAA'!K52+'T1 MET'!K52+'T1 NSA'!K52</f>
        <v>0</v>
      </c>
      <c r="L52" s="886">
        <f>'T1 ANSP IAA'!L52+'T1 MET'!L52+'T1 NSA'!L52</f>
        <v>0</v>
      </c>
      <c r="M52" s="886">
        <f>'T1 ANSP IAA'!M52+'T1 MET'!M52+'T1 NSA'!M52</f>
        <v>0</v>
      </c>
      <c r="N52" s="886">
        <f>'T1 ANSP IAA'!N52+'T1 MET'!N52+'T1 NSA'!N52</f>
        <v>0</v>
      </c>
      <c r="O52" s="914">
        <f>'T1 ANSP IAA'!O52+'T1 MET'!O52+'T1 NSA'!O52</f>
        <v>0</v>
      </c>
      <c r="P52" s="10"/>
      <c r="Q52" s="26"/>
      <c r="R52" s="25"/>
      <c r="S52" s="16"/>
      <c r="T52" s="915"/>
      <c r="U52" s="916"/>
      <c r="V52" s="1"/>
    </row>
    <row r="53" spans="1:22" s="802" customFormat="1" ht="12" customHeight="1">
      <c r="A53" s="5"/>
      <c r="B53" s="3"/>
      <c r="C53" s="3"/>
      <c r="D53" s="3"/>
      <c r="E53" s="3"/>
      <c r="F53" s="5"/>
      <c r="G53" s="5"/>
      <c r="H53" s="5"/>
      <c r="I53" s="5"/>
      <c r="J53" s="800"/>
      <c r="K53" s="33"/>
      <c r="L53" s="33"/>
      <c r="M53" s="33"/>
      <c r="N53" s="33"/>
      <c r="O53" s="33"/>
      <c r="P53" s="10"/>
      <c r="Q53" s="33"/>
      <c r="R53" s="33"/>
      <c r="S53" s="34"/>
      <c r="T53" s="19"/>
      <c r="U53" s="19"/>
      <c r="V53" s="1"/>
    </row>
    <row r="54" spans="1:22" ht="12" customHeight="1">
      <c r="A54" s="3" t="s">
        <v>423</v>
      </c>
      <c r="B54" s="791"/>
      <c r="C54" s="791"/>
      <c r="D54" s="791"/>
      <c r="E54" s="791"/>
      <c r="F54" s="791"/>
      <c r="G54" s="791"/>
      <c r="H54" s="791"/>
      <c r="I54" s="791"/>
      <c r="J54" s="792"/>
      <c r="K54" s="902"/>
      <c r="L54" s="902"/>
      <c r="M54" s="902"/>
      <c r="N54" s="902"/>
      <c r="O54" s="902"/>
      <c r="P54" s="902"/>
      <c r="Q54" s="902"/>
      <c r="R54" s="902"/>
      <c r="S54" s="902"/>
      <c r="T54" s="902"/>
      <c r="U54" s="902"/>
    </row>
    <row r="55" spans="1:22" s="802" customFormat="1" ht="12" customHeight="1">
      <c r="A55" s="917" t="s">
        <v>44</v>
      </c>
      <c r="B55" s="448"/>
      <c r="C55" s="448"/>
      <c r="D55" s="448"/>
      <c r="E55" s="448"/>
      <c r="F55" s="918"/>
      <c r="G55" s="919"/>
      <c r="H55" s="919"/>
      <c r="I55" s="919"/>
      <c r="J55" s="920"/>
      <c r="K55" s="918"/>
      <c r="L55" s="919"/>
      <c r="M55" s="919"/>
      <c r="N55" s="919"/>
      <c r="O55" s="921"/>
      <c r="P55" s="922"/>
      <c r="Q55" s="923"/>
      <c r="R55" s="924"/>
      <c r="S55" s="924"/>
      <c r="T55" s="924"/>
      <c r="U55" s="925"/>
      <c r="V55" s="1"/>
    </row>
    <row r="56" spans="1:22" s="802" customFormat="1" ht="12" customHeight="1">
      <c r="A56" s="926" t="s">
        <v>37</v>
      </c>
      <c r="B56" s="927"/>
      <c r="C56" s="927"/>
      <c r="D56" s="927"/>
      <c r="E56" s="927"/>
      <c r="F56" s="907"/>
      <c r="G56" s="908"/>
      <c r="H56" s="908"/>
      <c r="I56" s="908"/>
      <c r="J56" s="909"/>
      <c r="K56" s="907"/>
      <c r="L56" s="908"/>
      <c r="M56" s="908"/>
      <c r="N56" s="908"/>
      <c r="O56" s="928"/>
      <c r="P56" s="183"/>
      <c r="Q56" s="929"/>
      <c r="R56" s="930"/>
      <c r="S56" s="930"/>
      <c r="T56" s="930"/>
      <c r="U56" s="931"/>
      <c r="V56" s="1"/>
    </row>
    <row r="57" spans="1:22" s="802" customFormat="1" ht="12" customHeight="1">
      <c r="A57" s="449" t="s">
        <v>45</v>
      </c>
      <c r="B57" s="448"/>
      <c r="C57" s="448"/>
      <c r="D57" s="448"/>
      <c r="E57" s="448"/>
      <c r="F57" s="911"/>
      <c r="G57" s="912"/>
      <c r="H57" s="912"/>
      <c r="I57" s="912"/>
      <c r="J57" s="913"/>
      <c r="K57" s="911"/>
      <c r="L57" s="912"/>
      <c r="M57" s="912"/>
      <c r="N57" s="912"/>
      <c r="O57" s="932"/>
      <c r="P57" s="183"/>
      <c r="Q57" s="933"/>
      <c r="R57" s="934"/>
      <c r="S57" s="934"/>
      <c r="T57" s="934"/>
      <c r="U57" s="935"/>
      <c r="V57" s="1"/>
    </row>
    <row r="58" spans="1:22" ht="12" customHeight="1">
      <c r="A58" s="32"/>
      <c r="B58" s="791"/>
      <c r="C58" s="791"/>
      <c r="D58" s="791"/>
      <c r="E58" s="791"/>
      <c r="F58" s="936"/>
      <c r="G58" s="936"/>
      <c r="H58" s="936"/>
      <c r="I58" s="936"/>
      <c r="J58" s="937"/>
      <c r="K58" s="938"/>
      <c r="L58" s="938"/>
      <c r="M58" s="938"/>
      <c r="N58" s="938"/>
      <c r="O58" s="938"/>
      <c r="P58" s="939"/>
      <c r="Q58" s="938"/>
      <c r="R58" s="938"/>
      <c r="S58" s="940"/>
      <c r="T58" s="940"/>
      <c r="U58" s="940"/>
    </row>
    <row r="59" spans="1:22" ht="12" customHeight="1">
      <c r="A59" s="3" t="s">
        <v>17</v>
      </c>
      <c r="B59" s="3"/>
      <c r="C59" s="3"/>
      <c r="D59" s="3"/>
      <c r="E59" s="3"/>
      <c r="F59" s="3"/>
      <c r="G59" s="3"/>
      <c r="H59" s="3"/>
      <c r="I59" s="3"/>
      <c r="J59" s="164"/>
      <c r="K59" s="5"/>
      <c r="L59" s="5"/>
      <c r="M59" s="5"/>
      <c r="N59" s="5"/>
      <c r="O59" s="6"/>
      <c r="P59" s="6"/>
      <c r="Q59" s="5"/>
      <c r="R59" s="5"/>
      <c r="S59" s="7"/>
      <c r="T59" s="7"/>
      <c r="U59" s="7"/>
    </row>
    <row r="60" spans="1:22" ht="12" customHeight="1">
      <c r="A60" s="20" t="s">
        <v>18</v>
      </c>
      <c r="B60" s="791"/>
      <c r="C60" s="791"/>
      <c r="D60" s="791"/>
      <c r="E60" s="791"/>
      <c r="F60" s="860">
        <f>'T1 ANSP IAA'!F60+'T1 MET'!F60+'T1 NSA'!F60</f>
        <v>0</v>
      </c>
      <c r="G60" s="861">
        <f>'T1 ANSP IAA'!G60+'T1 MET'!G60+'T1 NSA'!G60</f>
        <v>0</v>
      </c>
      <c r="H60" s="861">
        <f>'T1 ANSP IAA'!H60+'T1 MET'!H60+'T1 NSA'!H60</f>
        <v>0</v>
      </c>
      <c r="I60" s="861">
        <f>'T1 ANSP IAA'!I60+'T1 MET'!I60+'T1 NSA'!I60</f>
        <v>0</v>
      </c>
      <c r="J60" s="941">
        <f>'T1 ANSP IAA'!J60+'T1 MET'!J60+'T1 NSA'!J60</f>
        <v>0</v>
      </c>
      <c r="K60" s="860">
        <f>'T1 ANSP IAA'!K60+'T1 MET'!K60+'T1 NSA'!K60</f>
        <v>0</v>
      </c>
      <c r="L60" s="861">
        <f>'T1 ANSP IAA'!L60+'T1 MET'!L60+'T1 NSA'!L60</f>
        <v>0</v>
      </c>
      <c r="M60" s="861">
        <f>'T1 ANSP IAA'!M60+'T1 MET'!M60+'T1 NSA'!M60</f>
        <v>0</v>
      </c>
      <c r="N60" s="861">
        <f>'T1 ANSP IAA'!N60+'T1 MET'!N60+'T1 NSA'!N60</f>
        <v>0</v>
      </c>
      <c r="O60" s="906">
        <f>'T1 ANSP IAA'!O60+'T1 MET'!O60+'T1 NSA'!O60</f>
        <v>0</v>
      </c>
      <c r="P60" s="6"/>
      <c r="Q60" s="860"/>
      <c r="R60" s="861"/>
      <c r="S60" s="862"/>
      <c r="T60" s="862"/>
      <c r="U60" s="863"/>
    </row>
    <row r="61" spans="1:22" s="846" customFormat="1" ht="12" customHeight="1">
      <c r="A61" s="942" t="s">
        <v>19</v>
      </c>
      <c r="B61" s="3"/>
      <c r="C61" s="3"/>
      <c r="D61" s="3"/>
      <c r="E61" s="3"/>
      <c r="F61" s="943">
        <f>'T1 ANSP IAA'!F61+'T1 MET'!F61+'T1 NSA'!F61</f>
        <v>22332.565000000002</v>
      </c>
      <c r="G61" s="944">
        <f>'T1 ANSP IAA'!G61+'T1 MET'!G61+'T1 NSA'!G61</f>
        <v>23207.72004</v>
      </c>
      <c r="H61" s="944">
        <f>'T1 ANSP IAA'!H61+'T1 MET'!H61+'T1 NSA'!H61</f>
        <v>23880</v>
      </c>
      <c r="I61" s="944">
        <f>'T1 ANSP IAA'!I61+'T1 MET'!I61+'T1 NSA'!I61</f>
        <v>24245</v>
      </c>
      <c r="J61" s="945">
        <f>'T1 ANSP IAA'!J61+'T1 MET'!J61+'T1 NSA'!J61</f>
        <v>24841</v>
      </c>
      <c r="K61" s="943">
        <f>'T1 ANSP IAA'!K61+'T1 MET'!K61+'T1 NSA'!K61</f>
        <v>32829</v>
      </c>
      <c r="L61" s="944">
        <f>'T1 ANSP IAA'!L61+'T1 MET'!L61+'T1 NSA'!L61</f>
        <v>37186</v>
      </c>
      <c r="M61" s="944">
        <f>'T1 ANSP IAA'!M61+'T1 MET'!M61+'T1 NSA'!M61</f>
        <v>39390</v>
      </c>
      <c r="N61" s="944">
        <f>'T1 ANSP IAA'!N61+'T1 MET'!N61+'T1 NSA'!N61</f>
        <v>40535</v>
      </c>
      <c r="O61" s="946">
        <f>'T1 ANSP IAA'!O61+'T1 MET'!O61+'T1 NSA'!O61</f>
        <v>41527</v>
      </c>
      <c r="P61" s="947"/>
      <c r="Q61" s="948"/>
      <c r="R61" s="949"/>
      <c r="S61" s="950"/>
      <c r="T61" s="950"/>
      <c r="U61" s="951"/>
      <c r="V61" s="1"/>
    </row>
    <row r="62" spans="1:22" s="952" customFormat="1" ht="12" customHeight="1">
      <c r="A62" s="5"/>
      <c r="B62" s="791"/>
      <c r="C62" s="791"/>
      <c r="D62" s="791"/>
      <c r="E62" s="791"/>
      <c r="F62" s="5"/>
      <c r="G62" s="5"/>
      <c r="H62" s="6"/>
      <c r="I62" s="5"/>
      <c r="J62" s="5"/>
      <c r="K62" s="5"/>
      <c r="L62" s="5"/>
      <c r="M62" s="5"/>
      <c r="N62" s="5"/>
      <c r="O62" s="5"/>
      <c r="P62" s="18"/>
      <c r="Q62" s="19"/>
      <c r="R62" s="19"/>
      <c r="S62" s="17"/>
      <c r="T62" s="17"/>
      <c r="U62" s="17"/>
      <c r="V62" s="1"/>
    </row>
    <row r="63" spans="1:22" ht="12" customHeight="1">
      <c r="A63" s="3" t="s">
        <v>20</v>
      </c>
      <c r="B63" s="3"/>
      <c r="C63" s="3"/>
      <c r="D63" s="3"/>
      <c r="E63" s="3"/>
      <c r="F63" s="3"/>
      <c r="G63" s="3"/>
      <c r="H63" s="3"/>
      <c r="I63" s="3"/>
      <c r="J63" s="164"/>
      <c r="K63" s="5"/>
      <c r="L63" s="5"/>
      <c r="M63" s="5"/>
      <c r="N63" s="5"/>
      <c r="O63" s="6"/>
      <c r="P63" s="6"/>
      <c r="Q63" s="5"/>
      <c r="R63" s="5"/>
      <c r="S63" s="7"/>
      <c r="T63" s="7"/>
      <c r="U63" s="7"/>
    </row>
    <row r="64" spans="1:22" s="961" customFormat="1" ht="12" customHeight="1">
      <c r="A64" s="876" t="s">
        <v>38</v>
      </c>
      <c r="B64" s="791"/>
      <c r="C64" s="791"/>
      <c r="D64" s="791"/>
      <c r="E64" s="791"/>
      <c r="F64" s="953">
        <v>0</v>
      </c>
      <c r="G64" s="954">
        <v>-2E-3</v>
      </c>
      <c r="H64" s="954">
        <v>3.0000000000000001E-3</v>
      </c>
      <c r="I64" s="955">
        <v>7.0000000000000001E-3</v>
      </c>
      <c r="J64" s="956">
        <v>1.2E-2</v>
      </c>
      <c r="K64" s="957">
        <v>1.4999999999999999E-2</v>
      </c>
      <c r="L64" s="955">
        <v>1.7000000000000001E-2</v>
      </c>
      <c r="M64" s="955">
        <v>1.9E-2</v>
      </c>
      <c r="N64" s="955">
        <v>0.02</v>
      </c>
      <c r="O64" s="958">
        <v>0.02</v>
      </c>
      <c r="P64" s="21"/>
      <c r="Q64" s="953"/>
      <c r="R64" s="954"/>
      <c r="S64" s="954"/>
      <c r="T64" s="959"/>
      <c r="U64" s="960"/>
      <c r="V64" s="1"/>
    </row>
    <row r="65" spans="1:22" s="952" customFormat="1" ht="12" customHeight="1">
      <c r="A65" s="879" t="s">
        <v>39</v>
      </c>
      <c r="B65" s="3"/>
      <c r="C65" s="3"/>
      <c r="D65" s="3"/>
      <c r="E65" s="3"/>
      <c r="F65" s="962">
        <f>G65/(1+G64)</f>
        <v>99.900698705486761</v>
      </c>
      <c r="G65" s="963">
        <f>H65/(1+H64)</f>
        <v>99.700897308075781</v>
      </c>
      <c r="H65" s="963">
        <v>100</v>
      </c>
      <c r="I65" s="963">
        <f>H65*(1+I64)</f>
        <v>100.69999999999999</v>
      </c>
      <c r="J65" s="964">
        <f t="shared" ref="J65:O65" si="11">I65*(1+J64)</f>
        <v>101.90839999999999</v>
      </c>
      <c r="K65" s="965">
        <f t="shared" si="11"/>
        <v>103.43702599999997</v>
      </c>
      <c r="L65" s="963">
        <f t="shared" si="11"/>
        <v>105.19545544199997</v>
      </c>
      <c r="M65" s="963">
        <f t="shared" si="11"/>
        <v>107.19416909539795</v>
      </c>
      <c r="N65" s="963">
        <f t="shared" si="11"/>
        <v>109.33805247730591</v>
      </c>
      <c r="O65" s="966">
        <f t="shared" si="11"/>
        <v>111.52481352685203</v>
      </c>
      <c r="P65" s="967"/>
      <c r="Q65" s="968"/>
      <c r="R65" s="969"/>
      <c r="S65" s="963"/>
      <c r="T65" s="970"/>
      <c r="U65" s="971"/>
      <c r="V65" s="1"/>
    </row>
    <row r="66" spans="1:22" s="952" customFormat="1" ht="12" customHeight="1">
      <c r="A66" s="972" t="s">
        <v>40</v>
      </c>
      <c r="B66" s="791"/>
      <c r="C66" s="791"/>
      <c r="D66" s="791"/>
      <c r="E66" s="791"/>
      <c r="F66" s="973">
        <f>'T1 ANSP IAA'!F66+'T1 MET'!F66+'T1 NSA'!F66</f>
        <v>22347.389515999999</v>
      </c>
      <c r="G66" s="974">
        <f>'T1 ANSP IAA'!G66+'T1 MET'!G66+'T1 NSA'!G66</f>
        <v>23255.603039999998</v>
      </c>
      <c r="H66" s="974">
        <f>'T1 ANSP IAA'!H66+'T1 MET'!H66+'T1 NSA'!H66</f>
        <v>23880</v>
      </c>
      <c r="I66" s="1343">
        <f>'T1 ANSP IAA'!I66+'T1 MET'!I66+'T1 NSA'!I66</f>
        <v>24125.304865938429</v>
      </c>
      <c r="J66" s="975">
        <f>'T1 ANSP IAA'!J66+'T1 MET'!J66+'T1 NSA'!J66</f>
        <v>24502.16051669931</v>
      </c>
      <c r="K66" s="976">
        <f>'T1 ANSP IAA'!K66+'T1 MET'!K66+'T1 NSA'!K66</f>
        <v>32104.093628310628</v>
      </c>
      <c r="L66" s="974">
        <f>'T1 ANSP IAA'!L66+'T1 MET'!L66+'T1 NSA'!L66</f>
        <v>36079.744925040795</v>
      </c>
      <c r="M66" s="974">
        <f>'T1 ANSP IAA'!M66+'T1 MET'!M66+'T1 NSA'!M66</f>
        <v>37872.162512806819</v>
      </c>
      <c r="N66" s="974">
        <f>'T1 ANSP IAA'!N66+'T1 MET'!N66+'T1 NSA'!N66</f>
        <v>38529.853657122774</v>
      </c>
      <c r="O66" s="977">
        <f>'T1 ANSP IAA'!O66+'T1 MET'!O66+'T1 NSA'!O66</f>
        <v>39032.820539057648</v>
      </c>
      <c r="P66" s="841"/>
      <c r="Q66" s="978"/>
      <c r="R66" s="872"/>
      <c r="S66" s="979"/>
      <c r="T66" s="979"/>
      <c r="U66" s="980"/>
      <c r="V66" s="1"/>
    </row>
    <row r="67" spans="1:22" s="952" customFormat="1" ht="12" customHeight="1">
      <c r="A67" s="981" t="s">
        <v>8</v>
      </c>
      <c r="B67" s="3"/>
      <c r="C67" s="3"/>
      <c r="D67" s="3"/>
      <c r="E67" s="3"/>
      <c r="F67" s="982"/>
      <c r="G67" s="193">
        <f t="shared" ref="G67" si="12">G66/F66-1</f>
        <v>4.0640698697704591E-2</v>
      </c>
      <c r="H67" s="193">
        <f>H66/G66-1</f>
        <v>2.6849312783935542E-2</v>
      </c>
      <c r="I67" s="193">
        <f t="shared" ref="I67:N67" si="13">I66/H66-1</f>
        <v>1.0272398071123456E-2</v>
      </c>
      <c r="J67" s="983">
        <f t="shared" si="13"/>
        <v>1.5620762218551132E-2</v>
      </c>
      <c r="K67" s="984">
        <f t="shared" si="13"/>
        <v>0.31025562445525012</v>
      </c>
      <c r="L67" s="193">
        <f t="shared" si="13"/>
        <v>0.12383627280554288</v>
      </c>
      <c r="M67" s="193">
        <f t="shared" si="13"/>
        <v>4.9679330923484866E-2</v>
      </c>
      <c r="N67" s="193">
        <f t="shared" si="13"/>
        <v>1.7366083705770752E-2</v>
      </c>
      <c r="O67" s="985">
        <f>O66/N66-1</f>
        <v>1.305395256392039E-2</v>
      </c>
      <c r="P67" s="18"/>
      <c r="Q67" s="986"/>
      <c r="R67" s="987"/>
      <c r="S67" s="988"/>
      <c r="T67" s="989"/>
      <c r="U67" s="990"/>
      <c r="V67" s="1"/>
    </row>
    <row r="68" spans="1:22" s="952" customFormat="1" ht="12" customHeight="1">
      <c r="A68" s="991" t="s">
        <v>21</v>
      </c>
      <c r="B68" s="791"/>
      <c r="C68" s="791"/>
      <c r="D68" s="791"/>
      <c r="E68" s="791"/>
      <c r="F68" s="992">
        <v>149.863</v>
      </c>
      <c r="G68" s="993">
        <v>163.30528635600001</v>
      </c>
      <c r="H68" s="993">
        <v>171.66498065517399</v>
      </c>
      <c r="I68" s="994">
        <v>182.71100000000001</v>
      </c>
      <c r="J68" s="995">
        <v>187.7</v>
      </c>
      <c r="K68" s="996">
        <v>189.6</v>
      </c>
      <c r="L68" s="994">
        <v>195.6</v>
      </c>
      <c r="M68" s="994">
        <v>198.8</v>
      </c>
      <c r="N68" s="994">
        <v>202.9</v>
      </c>
      <c r="O68" s="997">
        <v>206.7</v>
      </c>
      <c r="P68" s="947"/>
      <c r="Q68" s="998"/>
      <c r="R68" s="999"/>
      <c r="S68" s="1000"/>
      <c r="T68" s="979"/>
      <c r="U68" s="980"/>
      <c r="V68" s="1"/>
    </row>
    <row r="69" spans="1:22" s="952" customFormat="1" ht="12" customHeight="1">
      <c r="A69" s="981" t="s">
        <v>8</v>
      </c>
      <c r="B69" s="3"/>
      <c r="C69" s="3"/>
      <c r="D69" s="3"/>
      <c r="E69" s="3"/>
      <c r="F69" s="982"/>
      <c r="G69" s="193">
        <f t="shared" ref="G69:K69" si="14">G68/F68-1</f>
        <v>8.9697165784750066E-2</v>
      </c>
      <c r="H69" s="193">
        <f t="shared" si="14"/>
        <v>5.1190592084999098E-2</v>
      </c>
      <c r="I69" s="193">
        <f t="shared" si="14"/>
        <v>6.4346375729446681E-2</v>
      </c>
      <c r="J69" s="983">
        <f t="shared" si="14"/>
        <v>2.7305416751043809E-2</v>
      </c>
      <c r="K69" s="984">
        <f t="shared" si="14"/>
        <v>1.0122535961641033E-2</v>
      </c>
      <c r="L69" s="193">
        <f>L68/K68-1</f>
        <v>3.1645569620253111E-2</v>
      </c>
      <c r="M69" s="193">
        <f>M68/L68-1</f>
        <v>1.6359918200409052E-2</v>
      </c>
      <c r="N69" s="193">
        <f>N68/M68-1</f>
        <v>2.0623742454728422E-2</v>
      </c>
      <c r="O69" s="985">
        <f>O68/N68-1</f>
        <v>1.8728437654016661E-2</v>
      </c>
      <c r="P69" s="18"/>
      <c r="Q69" s="986"/>
      <c r="R69" s="987"/>
      <c r="S69" s="988"/>
      <c r="T69" s="989"/>
      <c r="U69" s="990"/>
      <c r="V69" s="1"/>
    </row>
    <row r="70" spans="1:22" s="952" customFormat="1" ht="12" customHeight="1">
      <c r="A70" s="991" t="s">
        <v>41</v>
      </c>
      <c r="B70" s="791"/>
      <c r="C70" s="791"/>
      <c r="D70" s="791"/>
      <c r="E70" s="791"/>
      <c r="F70" s="1001">
        <f t="shared" ref="F70:J70" si="15">F66/F68</f>
        <v>149.11879193663546</v>
      </c>
      <c r="G70" s="1002">
        <f t="shared" si="15"/>
        <v>142.40569646535243</v>
      </c>
      <c r="H70" s="1002">
        <f t="shared" si="15"/>
        <v>139.10816235705121</v>
      </c>
      <c r="I70" s="1002">
        <f t="shared" si="15"/>
        <v>132.04079046110212</v>
      </c>
      <c r="J70" s="1003">
        <f t="shared" si="15"/>
        <v>130.53894787799314</v>
      </c>
      <c r="K70" s="1004">
        <f>K66/K68</f>
        <v>169.32538833497168</v>
      </c>
      <c r="L70" s="1002">
        <f t="shared" ref="L70:N70" si="16">L66/L68</f>
        <v>184.45677364540285</v>
      </c>
      <c r="M70" s="1002">
        <f t="shared" si="16"/>
        <v>190.50383557749907</v>
      </c>
      <c r="N70" s="1002">
        <f t="shared" si="16"/>
        <v>189.89577948310878</v>
      </c>
      <c r="O70" s="1005">
        <f>O66/O68</f>
        <v>188.83802873274141</v>
      </c>
      <c r="P70" s="1006"/>
      <c r="Q70" s="1007"/>
      <c r="R70" s="1008"/>
      <c r="S70" s="1009"/>
      <c r="T70" s="1010"/>
      <c r="U70" s="980"/>
      <c r="V70" s="1"/>
    </row>
    <row r="71" spans="1:22" ht="12" customHeight="1">
      <c r="A71" s="1011" t="s">
        <v>8</v>
      </c>
      <c r="B71" s="3"/>
      <c r="C71" s="3"/>
      <c r="D71" s="3"/>
      <c r="E71" s="3"/>
      <c r="F71" s="1012"/>
      <c r="G71" s="1013">
        <f t="shared" ref="G71:J71" si="17">G70/F70-1</f>
        <v>-4.5018440560701367E-2</v>
      </c>
      <c r="H71" s="1013">
        <f t="shared" si="17"/>
        <v>-2.3155914335937555E-2</v>
      </c>
      <c r="I71" s="1013">
        <f t="shared" si="17"/>
        <v>-5.0804868500880285E-2</v>
      </c>
      <c r="J71" s="1014">
        <f t="shared" si="17"/>
        <v>-1.1374080523634977E-2</v>
      </c>
      <c r="K71" s="1015">
        <f>K70/J70-1</f>
        <v>0.29712542568697486</v>
      </c>
      <c r="L71" s="1013">
        <f>L70/K70-1</f>
        <v>8.9362767504759466E-2</v>
      </c>
      <c r="M71" s="1013">
        <f>M70/L70-1</f>
        <v>3.2783084148056307E-2</v>
      </c>
      <c r="N71" s="1013">
        <f>N70/M70-1</f>
        <v>-3.19183124343414E-3</v>
      </c>
      <c r="O71" s="1016">
        <f>O70/N70-1</f>
        <v>-5.5701646094850066E-3</v>
      </c>
      <c r="P71" s="18"/>
      <c r="Q71" s="1017"/>
      <c r="R71" s="1018"/>
      <c r="S71" s="1019"/>
      <c r="T71" s="1020"/>
      <c r="U71" s="1021"/>
    </row>
    <row r="72" spans="1:22" s="901" customFormat="1" ht="12" customHeight="1">
      <c r="A72" s="1022"/>
      <c r="B72" s="1022"/>
      <c r="C72" s="1022"/>
      <c r="D72" s="1022"/>
      <c r="E72" s="1022"/>
      <c r="F72" s="1023"/>
      <c r="G72" s="1023"/>
      <c r="H72" s="1023"/>
      <c r="I72" s="1023"/>
      <c r="J72" s="1024"/>
      <c r="K72" s="1025"/>
      <c r="L72" s="1025"/>
      <c r="M72" s="1025"/>
      <c r="N72" s="1025"/>
      <c r="O72" s="1025"/>
      <c r="P72" s="18"/>
      <c r="Q72" s="952"/>
      <c r="R72" s="952"/>
      <c r="S72" s="952"/>
      <c r="T72" s="952"/>
      <c r="U72" s="952"/>
      <c r="V72" s="1"/>
    </row>
    <row r="73" spans="1:22" s="901" customFormat="1" ht="12" customHeight="1">
      <c r="A73" s="1026" t="s">
        <v>424</v>
      </c>
      <c r="B73" s="802"/>
      <c r="C73" s="802"/>
      <c r="D73" s="802"/>
      <c r="E73" s="802"/>
      <c r="F73" s="802"/>
      <c r="G73" s="802"/>
      <c r="H73" s="802"/>
      <c r="I73" s="802"/>
      <c r="J73" s="1026"/>
      <c r="K73" s="802"/>
      <c r="L73" s="802"/>
      <c r="M73" s="802"/>
      <c r="N73" s="802"/>
      <c r="O73" s="802"/>
      <c r="P73" s="802"/>
      <c r="Q73" s="1"/>
      <c r="R73" s="1"/>
      <c r="S73" s="1"/>
      <c r="T73" s="1"/>
      <c r="U73" s="1"/>
      <c r="V73" s="1"/>
    </row>
    <row r="74" spans="1:22" ht="12" customHeight="1">
      <c r="A74" s="29" t="s">
        <v>425</v>
      </c>
      <c r="B74" s="1027"/>
      <c r="C74" s="1027"/>
      <c r="D74" s="1027"/>
      <c r="E74" s="1027"/>
      <c r="F74" s="1027"/>
      <c r="G74" s="1027"/>
      <c r="H74" s="1027"/>
      <c r="I74" s="1027"/>
      <c r="J74" s="1028"/>
      <c r="K74" s="21"/>
      <c r="L74" s="21"/>
      <c r="M74" s="21"/>
      <c r="N74" s="98"/>
      <c r="O74" s="1029"/>
      <c r="P74" s="892"/>
      <c r="Q74" s="901"/>
      <c r="R74" s="901"/>
      <c r="S74" s="901"/>
      <c r="T74" s="901"/>
      <c r="U74" s="901"/>
    </row>
    <row r="75" spans="1:22" ht="12" customHeight="1">
      <c r="A75" s="29" t="s">
        <v>426</v>
      </c>
      <c r="B75" s="5"/>
      <c r="C75" s="5"/>
      <c r="D75" s="5"/>
      <c r="E75" s="5"/>
      <c r="F75" s="5"/>
      <c r="G75" s="5"/>
      <c r="H75" s="5"/>
      <c r="I75" s="5"/>
      <c r="J75" s="800"/>
      <c r="K75" s="21"/>
      <c r="L75" s="30"/>
      <c r="M75" s="30"/>
      <c r="N75" s="99"/>
      <c r="O75" s="21"/>
      <c r="P75" s="21"/>
    </row>
    <row r="76" spans="1:22" ht="12" customHeight="1">
      <c r="A76" s="29" t="s">
        <v>427</v>
      </c>
      <c r="B76" s="1030"/>
      <c r="C76" s="1030"/>
      <c r="D76" s="1030"/>
      <c r="E76" s="1030"/>
      <c r="F76" s="1030"/>
      <c r="G76" s="1030"/>
      <c r="H76" s="1030"/>
      <c r="I76" s="1030"/>
      <c r="J76" s="1031"/>
      <c r="K76" s="22"/>
      <c r="L76" s="22"/>
      <c r="M76" s="22"/>
      <c r="N76" s="35"/>
      <c r="O76" s="30"/>
      <c r="P76" s="1032"/>
      <c r="Q76" s="1032"/>
    </row>
    <row r="77" spans="1:22" ht="12" customHeight="1">
      <c r="A77" s="29"/>
      <c r="B77" s="802"/>
      <c r="C77" s="802"/>
      <c r="D77" s="802"/>
      <c r="E77" s="802"/>
      <c r="F77" s="802"/>
      <c r="G77" s="802"/>
      <c r="H77" s="802"/>
      <c r="I77" s="802"/>
      <c r="J77" s="1026"/>
      <c r="K77" s="22"/>
      <c r="L77" s="22"/>
      <c r="M77" s="22"/>
      <c r="N77" s="35"/>
      <c r="O77" s="30"/>
      <c r="P77" s="30"/>
    </row>
  </sheetData>
  <mergeCells count="4">
    <mergeCell ref="K7:O7"/>
    <mergeCell ref="Q7:U7"/>
    <mergeCell ref="A1:O1"/>
    <mergeCell ref="F7:J7"/>
  </mergeCells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V77"/>
  <sheetViews>
    <sheetView showGridLines="0" topLeftCell="A59" zoomScaleNormal="100" workbookViewId="0">
      <selection activeCell="K64" sqref="K64"/>
    </sheetView>
  </sheetViews>
  <sheetFormatPr defaultColWidth="12.54296875" defaultRowHeight="12" customHeight="1"/>
  <cols>
    <col min="1" max="1" width="33.453125" style="812" customWidth="1"/>
    <col min="2" max="2" width="0.453125" style="812" customWidth="1"/>
    <col min="3" max="5" width="8" style="812" hidden="1" customWidth="1"/>
    <col min="6" max="9" width="8" style="812" customWidth="1"/>
    <col min="10" max="10" width="8" style="1033" customWidth="1"/>
    <col min="11" max="15" width="8" style="793" customWidth="1"/>
    <col min="16" max="16" width="0.7265625" style="793" customWidth="1"/>
    <col min="17" max="17" width="9" style="1" hidden="1" customWidth="1"/>
    <col min="18" max="18" width="9.54296875" style="1" hidden="1" customWidth="1"/>
    <col min="19" max="21" width="9" style="1" hidden="1" customWidth="1"/>
    <col min="22" max="22" width="12.26953125" style="1" customWidth="1"/>
    <col min="23" max="16384" width="12.54296875" style="1"/>
  </cols>
  <sheetData>
    <row r="1" spans="1:21" ht="12" customHeight="1">
      <c r="A1" s="1385" t="s">
        <v>0</v>
      </c>
      <c r="B1" s="1385"/>
      <c r="C1" s="1385"/>
      <c r="D1" s="1385"/>
      <c r="E1" s="1385"/>
      <c r="F1" s="1385"/>
      <c r="G1" s="1385"/>
      <c r="H1" s="1385"/>
      <c r="I1" s="1385"/>
      <c r="J1" s="1385"/>
      <c r="K1" s="1385"/>
      <c r="L1" s="1385"/>
      <c r="M1" s="1385"/>
      <c r="N1" s="1385"/>
      <c r="O1" s="1385"/>
      <c r="P1" s="790"/>
      <c r="Q1" s="790"/>
      <c r="R1" s="790"/>
      <c r="S1" s="790"/>
      <c r="T1" s="790"/>
      <c r="U1" s="790"/>
    </row>
    <row r="2" spans="1:21" ht="12" customHeight="1">
      <c r="A2" s="791"/>
      <c r="B2" s="791"/>
      <c r="C2" s="791"/>
      <c r="D2" s="791"/>
      <c r="E2" s="791"/>
      <c r="F2" s="791"/>
      <c r="G2" s="791"/>
      <c r="H2" s="791"/>
      <c r="I2" s="791"/>
      <c r="J2" s="792"/>
    </row>
    <row r="3" spans="1:21" ht="12" customHeight="1">
      <c r="A3" s="794" t="str">
        <f>Header!B3</f>
        <v>Ireland - TCZ</v>
      </c>
      <c r="B3" s="795"/>
      <c r="C3" s="795"/>
      <c r="D3" s="795"/>
      <c r="E3" s="795"/>
      <c r="F3" s="795"/>
      <c r="G3" s="795"/>
      <c r="H3" s="795"/>
      <c r="I3" s="795"/>
      <c r="J3" s="796"/>
      <c r="K3" s="5"/>
      <c r="L3" s="5"/>
      <c r="M3" s="5"/>
      <c r="N3" s="5"/>
      <c r="O3" s="5"/>
      <c r="P3" s="5"/>
      <c r="Q3" s="797"/>
      <c r="R3" s="797"/>
      <c r="S3" s="797"/>
      <c r="T3" s="797"/>
      <c r="U3" s="797"/>
    </row>
    <row r="4" spans="1:21" ht="12" customHeight="1">
      <c r="A4" s="798" t="s">
        <v>145</v>
      </c>
      <c r="B4" s="795"/>
      <c r="C4" s="795"/>
      <c r="D4" s="795"/>
      <c r="E4" s="795"/>
      <c r="F4" s="795"/>
      <c r="G4" s="795"/>
      <c r="H4" s="795"/>
      <c r="I4" s="795"/>
      <c r="J4" s="796"/>
      <c r="K4" s="5"/>
      <c r="L4" s="5"/>
      <c r="M4" s="5"/>
      <c r="N4" s="5"/>
      <c r="O4" s="5"/>
      <c r="P4" s="5"/>
    </row>
    <row r="5" spans="1:21" ht="12" customHeight="1">
      <c r="A5" s="799" t="s">
        <v>483</v>
      </c>
      <c r="B5" s="795"/>
      <c r="C5" s="795"/>
      <c r="D5" s="795"/>
      <c r="E5" s="795"/>
      <c r="F5" s="795"/>
      <c r="G5" s="795"/>
      <c r="H5" s="795"/>
      <c r="I5" s="5"/>
      <c r="J5" s="800"/>
      <c r="K5" s="5"/>
      <c r="L5" s="5"/>
      <c r="M5" s="5"/>
      <c r="N5" s="5"/>
      <c r="O5" s="5"/>
      <c r="P5" s="5"/>
    </row>
    <row r="6" spans="1:21" ht="12" customHeight="1">
      <c r="A6" s="791"/>
      <c r="B6" s="791"/>
      <c r="C6" s="791"/>
      <c r="D6" s="791"/>
      <c r="E6" s="791"/>
      <c r="F6" s="791"/>
      <c r="G6" s="791"/>
      <c r="H6" s="791"/>
      <c r="I6" s="791"/>
      <c r="J6" s="792"/>
    </row>
    <row r="7" spans="1:21" ht="12" customHeight="1">
      <c r="A7" s="1"/>
      <c r="B7" s="1"/>
      <c r="C7" s="1"/>
      <c r="D7" s="1"/>
      <c r="E7" s="1"/>
      <c r="F7" s="1379" t="s">
        <v>155</v>
      </c>
      <c r="G7" s="1380"/>
      <c r="H7" s="1380"/>
      <c r="I7" s="1380"/>
      <c r="J7" s="1381"/>
      <c r="K7" s="1369" t="s">
        <v>156</v>
      </c>
      <c r="L7" s="1370"/>
      <c r="M7" s="1370"/>
      <c r="N7" s="1370"/>
      <c r="O7" s="1371"/>
      <c r="P7" s="2"/>
      <c r="Q7" s="1382" t="s">
        <v>52</v>
      </c>
      <c r="R7" s="1383"/>
      <c r="S7" s="1383"/>
      <c r="T7" s="1383"/>
      <c r="U7" s="1384"/>
    </row>
    <row r="8" spans="1:21" ht="12" customHeight="1">
      <c r="A8" s="1"/>
      <c r="B8" s="1"/>
      <c r="C8" s="1"/>
      <c r="D8" s="1"/>
      <c r="E8" s="1"/>
      <c r="F8" s="109"/>
      <c r="G8" s="109"/>
      <c r="H8" s="109"/>
      <c r="I8" s="109"/>
      <c r="J8" s="801"/>
      <c r="K8" s="109"/>
      <c r="L8" s="109"/>
      <c r="M8" s="109"/>
      <c r="N8" s="109"/>
      <c r="O8" s="109"/>
      <c r="P8" s="802"/>
    </row>
    <row r="9" spans="1:21" ht="12" customHeight="1">
      <c r="A9" s="803" t="s">
        <v>1</v>
      </c>
      <c r="B9" s="791"/>
      <c r="C9" s="791"/>
      <c r="D9" s="791"/>
      <c r="E9" s="791"/>
      <c r="F9" s="804">
        <v>2015</v>
      </c>
      <c r="G9" s="805">
        <v>2016</v>
      </c>
      <c r="H9" s="805">
        <v>2017</v>
      </c>
      <c r="I9" s="805">
        <v>2018</v>
      </c>
      <c r="J9" s="806">
        <v>2019</v>
      </c>
      <c r="K9" s="804">
        <v>2020</v>
      </c>
      <c r="L9" s="805">
        <v>2021</v>
      </c>
      <c r="M9" s="805">
        <v>2022</v>
      </c>
      <c r="N9" s="805">
        <v>2023</v>
      </c>
      <c r="O9" s="807">
        <v>2024</v>
      </c>
      <c r="P9" s="808"/>
      <c r="Q9" s="809">
        <v>2020</v>
      </c>
      <c r="R9" s="810">
        <v>2021</v>
      </c>
      <c r="S9" s="810">
        <v>2022</v>
      </c>
      <c r="T9" s="810">
        <v>2023</v>
      </c>
      <c r="U9" s="811">
        <v>2024</v>
      </c>
    </row>
    <row r="10" spans="1:21" ht="12" customHeight="1">
      <c r="A10" s="791"/>
      <c r="B10" s="791"/>
      <c r="C10" s="791"/>
      <c r="D10" s="791"/>
      <c r="E10" s="791"/>
      <c r="F10" s="791"/>
      <c r="G10" s="791"/>
      <c r="H10" s="791"/>
      <c r="I10" s="791"/>
      <c r="J10" s="792"/>
      <c r="K10" s="812"/>
      <c r="L10" s="812"/>
      <c r="M10" s="812"/>
      <c r="Q10" s="812"/>
      <c r="R10" s="812"/>
      <c r="S10" s="812"/>
      <c r="T10" s="812"/>
      <c r="U10" s="812"/>
    </row>
    <row r="11" spans="1:21" ht="12" customHeight="1">
      <c r="A11" s="3" t="s">
        <v>2</v>
      </c>
      <c r="B11" s="3"/>
      <c r="C11" s="3"/>
      <c r="D11" s="3"/>
      <c r="E11" s="3"/>
      <c r="F11" s="3"/>
      <c r="G11" s="3"/>
      <c r="H11" s="3"/>
      <c r="I11" s="3"/>
      <c r="J11" s="164"/>
      <c r="K11" s="5"/>
      <c r="L11" s="5"/>
      <c r="M11" s="5"/>
      <c r="N11" s="5"/>
      <c r="O11" s="6"/>
      <c r="P11" s="6"/>
      <c r="Q11" s="5"/>
      <c r="R11" s="5"/>
      <c r="S11" s="7"/>
      <c r="T11" s="7"/>
      <c r="U11" s="7"/>
    </row>
    <row r="12" spans="1:21" ht="12" customHeight="1">
      <c r="A12" s="813" t="s">
        <v>3</v>
      </c>
      <c r="B12" s="791"/>
      <c r="C12" s="791"/>
      <c r="D12" s="791"/>
      <c r="E12" s="791"/>
      <c r="F12" s="1068">
        <v>9038</v>
      </c>
      <c r="G12" s="1069">
        <v>9318</v>
      </c>
      <c r="H12" s="1069">
        <v>9660</v>
      </c>
      <c r="I12" s="1070">
        <v>10069</v>
      </c>
      <c r="J12" s="1071">
        <v>10638</v>
      </c>
      <c r="K12" s="1072">
        <v>11666</v>
      </c>
      <c r="L12" s="1070">
        <v>12389</v>
      </c>
      <c r="M12" s="1070">
        <v>13040</v>
      </c>
      <c r="N12" s="1070">
        <v>13653</v>
      </c>
      <c r="O12" s="1073">
        <v>14188</v>
      </c>
      <c r="P12" s="1074"/>
      <c r="Q12" s="1075"/>
      <c r="R12" s="1076"/>
      <c r="S12" s="1077"/>
      <c r="T12" s="1077"/>
      <c r="U12" s="1078"/>
    </row>
    <row r="13" spans="1:21" ht="12" customHeight="1">
      <c r="A13" s="823" t="s">
        <v>42</v>
      </c>
      <c r="B13" s="3"/>
      <c r="C13" s="3"/>
      <c r="D13" s="3"/>
      <c r="E13" s="3"/>
      <c r="F13" s="824"/>
      <c r="G13" s="825"/>
      <c r="H13" s="825"/>
      <c r="I13" s="826"/>
      <c r="J13" s="827"/>
      <c r="K13" s="1079">
        <v>1845</v>
      </c>
      <c r="L13" s="1080">
        <v>1931</v>
      </c>
      <c r="M13" s="1080">
        <v>2003</v>
      </c>
      <c r="N13" s="1080">
        <v>2079</v>
      </c>
      <c r="O13" s="1081">
        <v>2127</v>
      </c>
      <c r="P13" s="1074"/>
      <c r="Q13" s="1082"/>
      <c r="R13" s="1083"/>
      <c r="S13" s="1047"/>
      <c r="T13" s="1047"/>
      <c r="U13" s="1084"/>
    </row>
    <row r="14" spans="1:21" ht="12" customHeight="1">
      <c r="A14" s="823" t="s">
        <v>29</v>
      </c>
      <c r="B14" s="791"/>
      <c r="C14" s="791"/>
      <c r="D14" s="791"/>
      <c r="E14" s="791"/>
      <c r="F14" s="1085">
        <v>4253</v>
      </c>
      <c r="G14" s="1086">
        <v>4744</v>
      </c>
      <c r="H14" s="1086">
        <v>5135</v>
      </c>
      <c r="I14" s="1087">
        <v>5355</v>
      </c>
      <c r="J14" s="1088">
        <v>5737</v>
      </c>
      <c r="K14" s="1089">
        <v>8663</v>
      </c>
      <c r="L14" s="1087">
        <v>8554</v>
      </c>
      <c r="M14" s="1087">
        <v>8131</v>
      </c>
      <c r="N14" s="1087">
        <v>8407</v>
      </c>
      <c r="O14" s="1090">
        <v>8505</v>
      </c>
      <c r="P14" s="183"/>
      <c r="Q14" s="1082"/>
      <c r="R14" s="1083"/>
      <c r="S14" s="1047"/>
      <c r="T14" s="1047"/>
      <c r="U14" s="1084"/>
    </row>
    <row r="15" spans="1:21" ht="12" customHeight="1">
      <c r="A15" s="823" t="s">
        <v>4</v>
      </c>
      <c r="B15" s="3"/>
      <c r="C15" s="3"/>
      <c r="D15" s="3"/>
      <c r="E15" s="3"/>
      <c r="F15" s="1085">
        <v>3820</v>
      </c>
      <c r="G15" s="1086">
        <v>3850</v>
      </c>
      <c r="H15" s="1086">
        <v>3896</v>
      </c>
      <c r="I15" s="1087">
        <v>3873</v>
      </c>
      <c r="J15" s="1088">
        <v>3454</v>
      </c>
      <c r="K15" s="1089">
        <v>5976</v>
      </c>
      <c r="L15" s="1087">
        <v>8023</v>
      </c>
      <c r="M15" s="1087">
        <v>9333</v>
      </c>
      <c r="N15" s="1087">
        <v>9669</v>
      </c>
      <c r="O15" s="1090">
        <v>10181</v>
      </c>
      <c r="P15" s="183"/>
      <c r="Q15" s="1082"/>
      <c r="R15" s="1083"/>
      <c r="S15" s="1047"/>
      <c r="T15" s="1047"/>
      <c r="U15" s="1084"/>
    </row>
    <row r="16" spans="1:21" ht="12" customHeight="1">
      <c r="A16" s="823" t="s">
        <v>5</v>
      </c>
      <c r="B16" s="791"/>
      <c r="C16" s="791"/>
      <c r="D16" s="791"/>
      <c r="E16" s="791"/>
      <c r="F16" s="1085">
        <v>2920.5650000000001</v>
      </c>
      <c r="G16" s="1086">
        <v>2750.7200400000002</v>
      </c>
      <c r="H16" s="1086">
        <v>2514</v>
      </c>
      <c r="I16" s="1087">
        <v>2310</v>
      </c>
      <c r="J16" s="1088">
        <v>2314</v>
      </c>
      <c r="K16" s="1089">
        <v>3810</v>
      </c>
      <c r="L16" s="1087">
        <v>5515</v>
      </c>
      <c r="M16" s="1087">
        <v>6156</v>
      </c>
      <c r="N16" s="1087">
        <v>5920</v>
      </c>
      <c r="O16" s="1090">
        <v>5690</v>
      </c>
      <c r="P16" s="183"/>
      <c r="Q16" s="1082"/>
      <c r="R16" s="1083"/>
      <c r="S16" s="1047"/>
      <c r="T16" s="1047"/>
      <c r="U16" s="1084"/>
    </row>
    <row r="17" spans="1:22" ht="12" customHeight="1">
      <c r="A17" s="823" t="s">
        <v>6</v>
      </c>
      <c r="B17" s="3"/>
      <c r="C17" s="3"/>
      <c r="D17" s="3"/>
      <c r="E17" s="3"/>
      <c r="F17" s="1085"/>
      <c r="G17" s="1086"/>
      <c r="H17" s="1086"/>
      <c r="I17" s="1087"/>
      <c r="J17" s="1088"/>
      <c r="K17" s="1089"/>
      <c r="L17" s="1087"/>
      <c r="M17" s="1087"/>
      <c r="N17" s="1087"/>
      <c r="O17" s="1090"/>
      <c r="P17" s="183"/>
      <c r="Q17" s="1082"/>
      <c r="R17" s="1083"/>
      <c r="S17" s="1047"/>
      <c r="T17" s="1047"/>
      <c r="U17" s="1084"/>
    </row>
    <row r="18" spans="1:22" s="846" customFormat="1" ht="12" customHeight="1">
      <c r="A18" s="836" t="s">
        <v>7</v>
      </c>
      <c r="B18" s="791"/>
      <c r="C18" s="791"/>
      <c r="D18" s="791"/>
      <c r="E18" s="791"/>
      <c r="F18" s="973">
        <f t="shared" ref="F18:O18" si="0">F12+SUM(F14:F17)</f>
        <v>20031.565000000002</v>
      </c>
      <c r="G18" s="974">
        <f t="shared" si="0"/>
        <v>20662.72004</v>
      </c>
      <c r="H18" s="974">
        <f t="shared" si="0"/>
        <v>21205</v>
      </c>
      <c r="I18" s="974">
        <f t="shared" si="0"/>
        <v>21607</v>
      </c>
      <c r="J18" s="975">
        <f t="shared" si="0"/>
        <v>22143</v>
      </c>
      <c r="K18" s="973">
        <f t="shared" si="0"/>
        <v>30115</v>
      </c>
      <c r="L18" s="974">
        <f t="shared" si="0"/>
        <v>34481</v>
      </c>
      <c r="M18" s="974">
        <f t="shared" si="0"/>
        <v>36660</v>
      </c>
      <c r="N18" s="974">
        <f t="shared" si="0"/>
        <v>37649</v>
      </c>
      <c r="O18" s="977">
        <f t="shared" si="0"/>
        <v>38564</v>
      </c>
      <c r="P18" s="1092"/>
      <c r="Q18" s="1093"/>
      <c r="R18" s="1094"/>
      <c r="S18" s="993"/>
      <c r="T18" s="993"/>
      <c r="U18" s="1095"/>
      <c r="V18" s="1"/>
    </row>
    <row r="19" spans="1:22" ht="12" customHeight="1">
      <c r="A19" s="847" t="s">
        <v>8</v>
      </c>
      <c r="B19" s="3"/>
      <c r="C19" s="3"/>
      <c r="D19" s="3"/>
      <c r="E19" s="3"/>
      <c r="F19" s="1096"/>
      <c r="G19" s="1097">
        <f t="shared" ref="G19:M19" si="1">+G18/F18-1</f>
        <v>3.1508024460395356E-2</v>
      </c>
      <c r="H19" s="1097">
        <f t="shared" si="1"/>
        <v>2.624436467949165E-2</v>
      </c>
      <c r="I19" s="1097">
        <f t="shared" si="1"/>
        <v>1.8957792973355314E-2</v>
      </c>
      <c r="J19" s="1098">
        <f t="shared" si="1"/>
        <v>2.4806775581987406E-2</v>
      </c>
      <c r="K19" s="1096">
        <f t="shared" si="1"/>
        <v>0.3600234837194598</v>
      </c>
      <c r="L19" s="1097">
        <f t="shared" si="1"/>
        <v>0.14497758592063748</v>
      </c>
      <c r="M19" s="1097">
        <f t="shared" si="1"/>
        <v>6.3194222905368136E-2</v>
      </c>
      <c r="N19" s="1097">
        <f t="shared" ref="N19" si="2">+N18/M18-1</f>
        <v>2.6977632296781184E-2</v>
      </c>
      <c r="O19" s="1099">
        <f t="shared" ref="O19" si="3">+O18/N18-1</f>
        <v>2.4303434354166153E-2</v>
      </c>
      <c r="P19" s="1100"/>
      <c r="Q19" s="1101"/>
      <c r="R19" s="1102"/>
      <c r="S19" s="1102"/>
      <c r="T19" s="1102"/>
      <c r="U19" s="1103"/>
    </row>
    <row r="20" spans="1:22" ht="12" customHeight="1">
      <c r="A20" s="853"/>
      <c r="B20" s="791"/>
      <c r="C20" s="791"/>
      <c r="D20" s="791"/>
      <c r="E20" s="791"/>
      <c r="F20" s="1104"/>
      <c r="G20" s="1104"/>
      <c r="H20" s="1104"/>
      <c r="I20" s="1105"/>
      <c r="J20" s="1106"/>
      <c r="K20" s="1107"/>
      <c r="L20" s="1107"/>
      <c r="M20" s="1107"/>
      <c r="N20" s="1107"/>
      <c r="O20" s="1107"/>
      <c r="P20" s="853"/>
      <c r="Q20" s="853"/>
      <c r="R20" s="855"/>
      <c r="S20" s="855"/>
      <c r="T20" s="855"/>
      <c r="U20" s="855"/>
    </row>
    <row r="21" spans="1:22" ht="12" customHeight="1">
      <c r="A21" s="3" t="s">
        <v>9</v>
      </c>
      <c r="B21" s="3"/>
      <c r="C21" s="3"/>
      <c r="D21" s="3"/>
      <c r="E21" s="3"/>
      <c r="F21" s="103"/>
      <c r="G21" s="103"/>
      <c r="H21" s="103"/>
      <c r="I21" s="36"/>
      <c r="J21" s="170"/>
      <c r="K21" s="37"/>
      <c r="L21" s="37"/>
      <c r="M21" s="37"/>
      <c r="N21" s="37"/>
      <c r="O21" s="38"/>
      <c r="P21" s="3"/>
      <c r="Q21" s="3"/>
      <c r="R21" s="5"/>
      <c r="S21" s="7"/>
      <c r="T21" s="7"/>
      <c r="U21" s="7"/>
    </row>
    <row r="22" spans="1:22" ht="12" customHeight="1">
      <c r="A22" s="813" t="s">
        <v>10</v>
      </c>
      <c r="B22" s="791"/>
      <c r="C22" s="791"/>
      <c r="D22" s="791"/>
      <c r="E22" s="791"/>
      <c r="F22" s="1108">
        <v>18202.564999999999</v>
      </c>
      <c r="G22" s="1109">
        <v>18669.72</v>
      </c>
      <c r="H22" s="1109">
        <v>19161</v>
      </c>
      <c r="I22" s="1332">
        <v>19524</v>
      </c>
      <c r="J22" s="1333">
        <v>20007.926015767131</v>
      </c>
      <c r="K22" s="1334">
        <f>K$18*$I22/$I$18</f>
        <v>27211.795251538853</v>
      </c>
      <c r="L22" s="1332">
        <f t="shared" ref="L22:O25" si="4">L$18*$I22/$I$18</f>
        <v>31156.895635673623</v>
      </c>
      <c r="M22" s="1332">
        <f t="shared" si="4"/>
        <v>33125.831443513678</v>
      </c>
      <c r="N22" s="1332">
        <f t="shared" si="4"/>
        <v>34019.487943721942</v>
      </c>
      <c r="O22" s="1335">
        <f t="shared" si="4"/>
        <v>34846.278335724535</v>
      </c>
      <c r="P22" s="183"/>
      <c r="Q22" s="1114"/>
      <c r="R22" s="1077"/>
      <c r="S22" s="1077"/>
      <c r="T22" s="1115"/>
      <c r="U22" s="1116"/>
      <c r="V22" s="1360"/>
    </row>
    <row r="23" spans="1:22" ht="12" customHeight="1">
      <c r="A23" s="823" t="s">
        <v>30</v>
      </c>
      <c r="B23" s="3"/>
      <c r="C23" s="3"/>
      <c r="D23" s="3"/>
      <c r="E23" s="3"/>
      <c r="F23" s="1117">
        <v>573</v>
      </c>
      <c r="G23" s="1118">
        <v>625</v>
      </c>
      <c r="H23" s="1118">
        <v>641</v>
      </c>
      <c r="I23" s="1336">
        <v>653</v>
      </c>
      <c r="J23" s="1337">
        <v>669.48860781425969</v>
      </c>
      <c r="K23" s="1338">
        <f t="shared" ref="K23:K25" si="5">K$18*$I23/$I$18</f>
        <v>910.12611653630768</v>
      </c>
      <c r="L23" s="1336">
        <f t="shared" si="4"/>
        <v>1042.0740037950663</v>
      </c>
      <c r="M23" s="1336">
        <f t="shared" si="4"/>
        <v>1107.9270606747814</v>
      </c>
      <c r="N23" s="1336">
        <f t="shared" si="4"/>
        <v>1137.8163095293191</v>
      </c>
      <c r="O23" s="1339">
        <f t="shared" si="4"/>
        <v>1165.4691535150646</v>
      </c>
      <c r="P23" s="183"/>
      <c r="Q23" s="1120"/>
      <c r="R23" s="1047"/>
      <c r="S23" s="1047"/>
      <c r="T23" s="1121"/>
      <c r="U23" s="1122"/>
      <c r="V23" s="1360"/>
    </row>
    <row r="24" spans="1:22" ht="12" customHeight="1">
      <c r="A24" s="823" t="s">
        <v>31</v>
      </c>
      <c r="B24" s="791"/>
      <c r="C24" s="791"/>
      <c r="D24" s="791"/>
      <c r="E24" s="791"/>
      <c r="F24" s="1117">
        <v>480</v>
      </c>
      <c r="G24" s="1118">
        <v>519</v>
      </c>
      <c r="H24" s="1118">
        <v>533</v>
      </c>
      <c r="I24" s="1336">
        <v>543</v>
      </c>
      <c r="J24" s="1337">
        <v>556.30858528978604</v>
      </c>
      <c r="K24" s="1338">
        <f t="shared" si="5"/>
        <v>756.8123756190123</v>
      </c>
      <c r="L24" s="1336">
        <f t="shared" si="4"/>
        <v>866.53320683111951</v>
      </c>
      <c r="M24" s="1336">
        <f t="shared" si="4"/>
        <v>921.29309945850878</v>
      </c>
      <c r="N24" s="1336">
        <f t="shared" si="4"/>
        <v>946.14740593326235</v>
      </c>
      <c r="O24" s="1339">
        <f t="shared" si="4"/>
        <v>969.14203730272595</v>
      </c>
      <c r="P24" s="183"/>
      <c r="Q24" s="1120"/>
      <c r="R24" s="1047"/>
      <c r="S24" s="1047"/>
      <c r="T24" s="1121"/>
      <c r="U24" s="1122"/>
      <c r="V24" s="1360"/>
    </row>
    <row r="25" spans="1:22" ht="12" customHeight="1">
      <c r="A25" s="823" t="s">
        <v>32</v>
      </c>
      <c r="B25" s="3"/>
      <c r="C25" s="3"/>
      <c r="D25" s="3"/>
      <c r="E25" s="3"/>
      <c r="F25" s="1117">
        <v>776</v>
      </c>
      <c r="G25" s="1118">
        <v>849</v>
      </c>
      <c r="H25" s="1118">
        <v>870</v>
      </c>
      <c r="I25" s="1336">
        <v>887</v>
      </c>
      <c r="J25" s="1337">
        <v>909.27679112882265</v>
      </c>
      <c r="K25" s="1338">
        <f t="shared" si="5"/>
        <v>1236.2662563058268</v>
      </c>
      <c r="L25" s="1336">
        <f t="shared" si="4"/>
        <v>1415.4971537001898</v>
      </c>
      <c r="M25" s="1336">
        <f t="shared" si="4"/>
        <v>1504.9483963530338</v>
      </c>
      <c r="N25" s="1336">
        <f t="shared" si="4"/>
        <v>1545.5483408154764</v>
      </c>
      <c r="O25" s="1339">
        <f t="shared" si="4"/>
        <v>1583.1104734576757</v>
      </c>
      <c r="P25" s="183"/>
      <c r="Q25" s="1120"/>
      <c r="R25" s="1047"/>
      <c r="S25" s="1047"/>
      <c r="T25" s="1121"/>
      <c r="U25" s="1122"/>
      <c r="V25" s="1360"/>
    </row>
    <row r="26" spans="1:22" ht="12" customHeight="1">
      <c r="A26" s="823" t="s">
        <v>11</v>
      </c>
      <c r="B26" s="791"/>
      <c r="C26" s="791"/>
      <c r="D26" s="791"/>
      <c r="E26" s="791"/>
      <c r="F26" s="1117"/>
      <c r="G26" s="1118"/>
      <c r="H26" s="1118"/>
      <c r="I26" s="1080"/>
      <c r="J26" s="1119"/>
      <c r="K26" s="1079"/>
      <c r="L26" s="1080"/>
      <c r="M26" s="1080"/>
      <c r="N26" s="1080"/>
      <c r="O26" s="1081"/>
      <c r="P26" s="183"/>
      <c r="Q26" s="1120"/>
      <c r="R26" s="1047"/>
      <c r="S26" s="1047"/>
      <c r="T26" s="1121"/>
      <c r="U26" s="1122"/>
    </row>
    <row r="27" spans="1:22" ht="12" customHeight="1">
      <c r="A27" s="823" t="s">
        <v>33</v>
      </c>
      <c r="B27" s="3"/>
      <c r="C27" s="3"/>
      <c r="D27" s="3"/>
      <c r="E27" s="3"/>
      <c r="F27" s="1117"/>
      <c r="G27" s="1118"/>
      <c r="H27" s="1118"/>
      <c r="I27" s="1080"/>
      <c r="J27" s="1119"/>
      <c r="K27" s="1079"/>
      <c r="L27" s="1080"/>
      <c r="M27" s="1080"/>
      <c r="N27" s="1080"/>
      <c r="O27" s="1081"/>
      <c r="P27" s="183"/>
      <c r="Q27" s="1120"/>
      <c r="R27" s="1047"/>
      <c r="S27" s="1047"/>
      <c r="T27" s="1121"/>
      <c r="U27" s="1122"/>
    </row>
    <row r="28" spans="1:22" ht="12" customHeight="1">
      <c r="A28" s="823" t="s">
        <v>34</v>
      </c>
      <c r="B28" s="791"/>
      <c r="C28" s="791"/>
      <c r="D28" s="791"/>
      <c r="E28" s="791"/>
      <c r="F28" s="1117"/>
      <c r="G28" s="1118"/>
      <c r="H28" s="1118"/>
      <c r="I28" s="1080"/>
      <c r="J28" s="1119"/>
      <c r="K28" s="1079"/>
      <c r="L28" s="1080"/>
      <c r="M28" s="1080"/>
      <c r="N28" s="1080"/>
      <c r="O28" s="1081"/>
      <c r="P28" s="183"/>
      <c r="Q28" s="1120"/>
      <c r="R28" s="1047"/>
      <c r="S28" s="1047"/>
      <c r="T28" s="1121"/>
      <c r="U28" s="1122"/>
    </row>
    <row r="29" spans="1:22" ht="12" customHeight="1">
      <c r="A29" s="823" t="s">
        <v>12</v>
      </c>
      <c r="B29" s="3"/>
      <c r="C29" s="3"/>
      <c r="D29" s="3"/>
      <c r="E29" s="3"/>
      <c r="F29" s="824"/>
      <c r="G29" s="825"/>
      <c r="H29" s="825"/>
      <c r="I29" s="825"/>
      <c r="J29" s="1147"/>
      <c r="K29" s="824"/>
      <c r="L29" s="825"/>
      <c r="M29" s="825"/>
      <c r="N29" s="825"/>
      <c r="O29" s="1157"/>
      <c r="P29" s="183"/>
      <c r="Q29" s="929"/>
      <c r="R29" s="930"/>
      <c r="S29" s="930"/>
      <c r="T29" s="1123"/>
      <c r="U29" s="1124"/>
    </row>
    <row r="30" spans="1:22" ht="12" customHeight="1">
      <c r="A30" s="823" t="s">
        <v>35</v>
      </c>
      <c r="B30" s="791"/>
      <c r="C30" s="791"/>
      <c r="D30" s="791"/>
      <c r="E30" s="791"/>
      <c r="F30" s="824"/>
      <c r="G30" s="825"/>
      <c r="H30" s="825"/>
      <c r="I30" s="825"/>
      <c r="J30" s="1147"/>
      <c r="K30" s="824"/>
      <c r="L30" s="825"/>
      <c r="M30" s="825"/>
      <c r="N30" s="825"/>
      <c r="O30" s="1157"/>
      <c r="P30" s="183"/>
      <c r="Q30" s="929"/>
      <c r="R30" s="930"/>
      <c r="S30" s="930"/>
      <c r="T30" s="1123"/>
      <c r="U30" s="1124"/>
    </row>
    <row r="31" spans="1:22" s="846" customFormat="1" ht="12" customHeight="1">
      <c r="A31" s="836" t="s">
        <v>13</v>
      </c>
      <c r="B31" s="3"/>
      <c r="C31" s="3"/>
      <c r="D31" s="3"/>
      <c r="E31" s="3"/>
      <c r="F31" s="973">
        <f t="shared" ref="F31:O31" si="6">SUM(F22:F30)</f>
        <v>20031.564999999999</v>
      </c>
      <c r="G31" s="974">
        <f t="shared" si="6"/>
        <v>20662.72</v>
      </c>
      <c r="H31" s="974">
        <f t="shared" si="6"/>
        <v>21205</v>
      </c>
      <c r="I31" s="974">
        <f t="shared" si="6"/>
        <v>21607</v>
      </c>
      <c r="J31" s="975">
        <f t="shared" si="6"/>
        <v>22142.999999999996</v>
      </c>
      <c r="K31" s="973">
        <f t="shared" si="6"/>
        <v>30114.999999999996</v>
      </c>
      <c r="L31" s="974">
        <f t="shared" si="6"/>
        <v>34481</v>
      </c>
      <c r="M31" s="974">
        <f t="shared" si="6"/>
        <v>36660.000000000007</v>
      </c>
      <c r="N31" s="974">
        <f t="shared" si="6"/>
        <v>37649</v>
      </c>
      <c r="O31" s="977">
        <f t="shared" si="6"/>
        <v>38564</v>
      </c>
      <c r="P31" s="1092"/>
      <c r="Q31" s="1093"/>
      <c r="R31" s="1094"/>
      <c r="S31" s="1094"/>
      <c r="T31" s="993"/>
      <c r="U31" s="1125"/>
      <c r="V31" s="1"/>
    </row>
    <row r="32" spans="1:22" ht="12" customHeight="1">
      <c r="A32" s="847" t="s">
        <v>8</v>
      </c>
      <c r="B32" s="791"/>
      <c r="C32" s="791"/>
      <c r="D32" s="791"/>
      <c r="E32" s="791"/>
      <c r="F32" s="1096"/>
      <c r="G32" s="1097">
        <f t="shared" ref="G32:M32" si="7">+G31/F31-1</f>
        <v>3.1508022463547114E-2</v>
      </c>
      <c r="H32" s="1097">
        <f t="shared" si="7"/>
        <v>2.6244366666150487E-2</v>
      </c>
      <c r="I32" s="1097">
        <f t="shared" si="7"/>
        <v>1.8957792973355314E-2</v>
      </c>
      <c r="J32" s="1098">
        <f t="shared" si="7"/>
        <v>2.4806775581987184E-2</v>
      </c>
      <c r="K32" s="1096">
        <f t="shared" si="7"/>
        <v>0.36002348371946002</v>
      </c>
      <c r="L32" s="1097">
        <f t="shared" si="7"/>
        <v>0.1449775859206377</v>
      </c>
      <c r="M32" s="1097">
        <f t="shared" si="7"/>
        <v>6.3194222905368358E-2</v>
      </c>
      <c r="N32" s="1097">
        <f t="shared" ref="N32" si="8">+N31/M31-1</f>
        <v>2.6977632296780962E-2</v>
      </c>
      <c r="O32" s="1099">
        <f t="shared" ref="O32" si="9">+O31/N31-1</f>
        <v>2.4303434354166153E-2</v>
      </c>
      <c r="P32" s="1100"/>
      <c r="Q32" s="1101"/>
      <c r="R32" s="1102"/>
      <c r="S32" s="1102"/>
      <c r="T32" s="1102"/>
      <c r="U32" s="1103"/>
    </row>
    <row r="33" spans="1:22" ht="12" customHeight="1">
      <c r="A33" s="802"/>
      <c r="B33" s="802"/>
      <c r="C33" s="1345"/>
      <c r="D33" s="1345"/>
      <c r="E33" s="170"/>
      <c r="F33" s="1348"/>
      <c r="G33" s="1348"/>
      <c r="H33" s="1348"/>
      <c r="I33" s="1348"/>
      <c r="J33" s="1348"/>
      <c r="K33" s="1361">
        <f>K36*(K44*K42+(1-K44)*K43)</f>
        <v>4307</v>
      </c>
      <c r="L33" s="1361">
        <f>L36*(L44*L42+(1-L44)*L43)</f>
        <v>6169</v>
      </c>
      <c r="M33" s="1361">
        <f>M36*(M44*M42+(1-M44)*M43)</f>
        <v>6834</v>
      </c>
      <c r="N33" s="1361">
        <f>N36*(N44*N42+(1-N44)*N43)</f>
        <v>6547.0000000000009</v>
      </c>
      <c r="O33" s="1361">
        <f>O36*(O44*O42+(1-O44)*O43)</f>
        <v>6284</v>
      </c>
      <c r="P33" s="874"/>
      <c r="Q33" s="874"/>
      <c r="R33" s="874"/>
      <c r="S33" s="855"/>
      <c r="T33" s="855"/>
      <c r="U33" s="855"/>
      <c r="V33" s="1346"/>
    </row>
    <row r="34" spans="1:22" ht="12" customHeight="1">
      <c r="A34" s="3" t="s">
        <v>14</v>
      </c>
      <c r="B34" s="791"/>
      <c r="C34" s="791"/>
      <c r="D34" s="791"/>
      <c r="E34" s="791"/>
      <c r="F34" s="1348"/>
      <c r="G34" s="1348"/>
      <c r="H34" s="1348"/>
      <c r="I34" s="1348"/>
      <c r="J34" s="1348"/>
      <c r="K34" s="1361">
        <f>K16/(K44*K42+(1-K44)*K43)</f>
        <v>57457.397074347755</v>
      </c>
      <c r="L34" s="1361">
        <f>L16/(L44*L42+(1-L44)*L43)</f>
        <v>80971.95712817501</v>
      </c>
      <c r="M34" s="1361">
        <f>M16/(M44*M42+(1-M44)*M43)</f>
        <v>88056.072092690607</v>
      </c>
      <c r="N34" s="1361">
        <f>N16/(N44*N42+(1-N44)*N43)</f>
        <v>83604.010732947325</v>
      </c>
      <c r="O34" s="1361">
        <f>O16/(O44*O42+(1-O44)*O43)</f>
        <v>80355.881937579441</v>
      </c>
      <c r="P34" s="6"/>
      <c r="Q34" s="5"/>
      <c r="R34" s="5"/>
      <c r="S34" s="5"/>
      <c r="T34" s="5"/>
      <c r="U34" s="5"/>
      <c r="V34" s="1348"/>
    </row>
    <row r="35" spans="1:22" ht="12" customHeight="1">
      <c r="A35" s="3" t="s">
        <v>15</v>
      </c>
      <c r="B35" s="3"/>
      <c r="C35" s="3"/>
      <c r="D35" s="3"/>
      <c r="E35" s="3"/>
      <c r="F35" s="3"/>
      <c r="G35" s="3"/>
      <c r="H35" s="3"/>
      <c r="I35" s="36"/>
      <c r="J35" s="170"/>
      <c r="K35" s="37"/>
      <c r="L35" s="37"/>
      <c r="M35" s="37"/>
      <c r="N35" s="37"/>
      <c r="O35" s="37"/>
      <c r="P35" s="5"/>
      <c r="Q35" s="5"/>
      <c r="R35" s="5"/>
      <c r="S35" s="5"/>
      <c r="T35" s="5"/>
      <c r="U35" s="5"/>
      <c r="V35" s="1362"/>
    </row>
    <row r="36" spans="1:22" s="802" customFormat="1" ht="12" customHeight="1">
      <c r="A36" s="876" t="s">
        <v>22</v>
      </c>
      <c r="B36" s="791"/>
      <c r="C36" s="791"/>
      <c r="D36" s="791"/>
      <c r="E36" s="791"/>
      <c r="F36" s="1108">
        <v>27295</v>
      </c>
      <c r="G36" s="1109">
        <v>25469.63</v>
      </c>
      <c r="H36" s="1109">
        <v>22772</v>
      </c>
      <c r="I36" s="1110">
        <v>20263</v>
      </c>
      <c r="J36" s="1111">
        <f>J16/J42</f>
        <v>20298.245614035088</v>
      </c>
      <c r="K36" s="1112">
        <v>64952.495852812543</v>
      </c>
      <c r="L36" s="1110">
        <v>90574.071355160762</v>
      </c>
      <c r="M36" s="1110">
        <v>97754.25547132027</v>
      </c>
      <c r="N36" s="1110">
        <v>92458.692275102396</v>
      </c>
      <c r="O36" s="1113">
        <v>88744.527609094759</v>
      </c>
      <c r="P36" s="183"/>
      <c r="Q36" s="860"/>
      <c r="R36" s="861"/>
      <c r="S36" s="861"/>
      <c r="T36" s="877"/>
      <c r="U36" s="1350"/>
      <c r="V36" s="1354"/>
    </row>
    <row r="37" spans="1:22" s="802" customFormat="1" ht="12" customHeight="1">
      <c r="A37" s="879" t="s">
        <v>23</v>
      </c>
      <c r="B37" s="3"/>
      <c r="C37" s="3"/>
      <c r="D37" s="3"/>
      <c r="E37" s="3"/>
      <c r="F37" s="1117"/>
      <c r="G37" s="1118"/>
      <c r="H37" s="1118"/>
      <c r="I37" s="1080"/>
      <c r="J37" s="1119"/>
      <c r="K37" s="1079"/>
      <c r="L37" s="1080"/>
      <c r="M37" s="1080"/>
      <c r="N37" s="1080"/>
      <c r="O37" s="1081"/>
      <c r="P37" s="183"/>
      <c r="Q37" s="868"/>
      <c r="R37" s="869"/>
      <c r="S37" s="870"/>
      <c r="T37" s="870"/>
      <c r="U37" s="852"/>
      <c r="V37" s="1346"/>
    </row>
    <row r="38" spans="1:22" s="802" customFormat="1" ht="12" customHeight="1">
      <c r="A38" s="879" t="s">
        <v>24</v>
      </c>
      <c r="B38" s="791"/>
      <c r="C38" s="791"/>
      <c r="D38" s="791"/>
      <c r="E38" s="791"/>
      <c r="F38" s="1117"/>
      <c r="G38" s="1118"/>
      <c r="H38" s="1118"/>
      <c r="I38" s="1080"/>
      <c r="J38" s="1119"/>
      <c r="K38" s="1079"/>
      <c r="L38" s="1080"/>
      <c r="M38" s="1080"/>
      <c r="N38" s="1080"/>
      <c r="O38" s="1081"/>
      <c r="P38" s="183"/>
      <c r="Q38" s="868"/>
      <c r="R38" s="869"/>
      <c r="S38" s="870"/>
      <c r="T38" s="870"/>
      <c r="U38" s="852"/>
      <c r="V38" s="1346"/>
    </row>
    <row r="39" spans="1:22" s="802" customFormat="1" ht="12" customHeight="1">
      <c r="A39" s="880" t="s">
        <v>25</v>
      </c>
      <c r="B39" s="3"/>
      <c r="C39" s="3"/>
      <c r="D39" s="3"/>
      <c r="E39" s="3"/>
      <c r="F39" s="1128">
        <f t="shared" ref="F39:O39" si="10">SUM(F36:F38)</f>
        <v>27295</v>
      </c>
      <c r="G39" s="1129">
        <f t="shared" si="10"/>
        <v>25469.63</v>
      </c>
      <c r="H39" s="1129">
        <f t="shared" si="10"/>
        <v>22772</v>
      </c>
      <c r="I39" s="1129">
        <f t="shared" si="10"/>
        <v>20263</v>
      </c>
      <c r="J39" s="1130">
        <f>SUM(J36:J38)</f>
        <v>20298.245614035088</v>
      </c>
      <c r="K39" s="1128">
        <f t="shared" si="10"/>
        <v>64952.495852812543</v>
      </c>
      <c r="L39" s="1129">
        <f t="shared" si="10"/>
        <v>90574.071355160762</v>
      </c>
      <c r="M39" s="1129">
        <f t="shared" si="10"/>
        <v>97754.25547132027</v>
      </c>
      <c r="N39" s="1129">
        <f t="shared" si="10"/>
        <v>92458.692275102396</v>
      </c>
      <c r="O39" s="1131">
        <f t="shared" si="10"/>
        <v>88744.527609094759</v>
      </c>
      <c r="P39" s="183"/>
      <c r="Q39" s="885"/>
      <c r="R39" s="886"/>
      <c r="S39" s="887"/>
      <c r="T39" s="887"/>
      <c r="U39" s="1351"/>
      <c r="V39" s="1355"/>
    </row>
    <row r="40" spans="1:22" ht="12" customHeight="1">
      <c r="A40" s="3" t="s">
        <v>16</v>
      </c>
      <c r="B40" s="791"/>
      <c r="C40" s="791"/>
      <c r="D40" s="791"/>
      <c r="E40" s="791"/>
      <c r="F40" s="171"/>
      <c r="G40" s="171"/>
      <c r="H40" s="171"/>
      <c r="I40" s="172"/>
      <c r="J40" s="173"/>
      <c r="K40" s="39"/>
      <c r="L40" s="39"/>
      <c r="M40" s="39"/>
      <c r="N40" s="39"/>
      <c r="O40" s="39"/>
      <c r="P40" s="8"/>
      <c r="Q40" s="8"/>
      <c r="R40" s="8"/>
      <c r="S40" s="4"/>
      <c r="T40" s="4"/>
      <c r="U40" s="4"/>
      <c r="V40" s="1362"/>
    </row>
    <row r="41" spans="1:22" s="802" customFormat="1" ht="12" customHeight="1">
      <c r="A41" s="9" t="s">
        <v>26</v>
      </c>
      <c r="B41" s="3"/>
      <c r="C41" s="3"/>
      <c r="D41" s="3"/>
      <c r="E41" s="3"/>
      <c r="F41" s="535">
        <f>F16/F39</f>
        <v>0.107</v>
      </c>
      <c r="G41" s="536">
        <f t="shared" ref="G41:O41" si="11">G16/G39</f>
        <v>0.108</v>
      </c>
      <c r="H41" s="536">
        <f t="shared" si="11"/>
        <v>0.11039873528895135</v>
      </c>
      <c r="I41" s="537">
        <f t="shared" si="11"/>
        <v>0.11400088831861027</v>
      </c>
      <c r="J41" s="537">
        <f t="shared" si="11"/>
        <v>0.114</v>
      </c>
      <c r="K41" s="1323">
        <f t="shared" si="11"/>
        <v>5.865825400510797E-2</v>
      </c>
      <c r="L41" s="1325">
        <f t="shared" si="11"/>
        <v>6.0889390500891559E-2</v>
      </c>
      <c r="M41" s="1325">
        <f t="shared" si="11"/>
        <v>6.2974240561896405E-2</v>
      </c>
      <c r="N41" s="1325">
        <f t="shared" si="11"/>
        <v>6.402859324881624E-2</v>
      </c>
      <c r="O41" s="1326">
        <f t="shared" si="11"/>
        <v>6.4116629535327818E-2</v>
      </c>
      <c r="P41" s="10"/>
      <c r="Q41" s="27"/>
      <c r="R41" s="28"/>
      <c r="S41" s="11"/>
      <c r="T41" s="11"/>
      <c r="U41" s="1352"/>
      <c r="V41" s="40"/>
    </row>
    <row r="42" spans="1:22" s="802" customFormat="1" ht="12" customHeight="1">
      <c r="A42" s="13" t="s">
        <v>27</v>
      </c>
      <c r="B42" s="791"/>
      <c r="C42" s="791"/>
      <c r="D42" s="791"/>
      <c r="E42" s="791"/>
      <c r="F42" s="539">
        <v>0.107</v>
      </c>
      <c r="G42" s="540">
        <v>0.108</v>
      </c>
      <c r="H42" s="540">
        <v>0.1104</v>
      </c>
      <c r="I42" s="541">
        <v>0.114</v>
      </c>
      <c r="J42" s="542">
        <v>0.114</v>
      </c>
      <c r="K42" s="1324">
        <v>7.0900000000000005E-2</v>
      </c>
      <c r="L42" s="1327">
        <v>7.2900000000000006E-2</v>
      </c>
      <c r="M42" s="1327">
        <v>7.4899999999999994E-2</v>
      </c>
      <c r="N42" s="1327">
        <v>7.5899999999999995E-2</v>
      </c>
      <c r="O42" s="1328">
        <v>7.5899999999999995E-2</v>
      </c>
      <c r="P42" s="10"/>
      <c r="Q42" s="24"/>
      <c r="R42" s="23"/>
      <c r="S42" s="14"/>
      <c r="T42" s="14"/>
      <c r="U42" s="19"/>
      <c r="V42" s="1356"/>
    </row>
    <row r="43" spans="1:22" s="802" customFormat="1" ht="12" customHeight="1">
      <c r="A43" s="13" t="s">
        <v>28</v>
      </c>
      <c r="B43" s="3"/>
      <c r="C43" s="3"/>
      <c r="D43" s="3"/>
      <c r="E43" s="3"/>
      <c r="F43" s="543">
        <v>0</v>
      </c>
      <c r="G43" s="544">
        <v>0</v>
      </c>
      <c r="H43" s="544">
        <v>0</v>
      </c>
      <c r="I43" s="545">
        <v>0</v>
      </c>
      <c r="J43" s="546">
        <v>0</v>
      </c>
      <c r="K43" s="1329">
        <v>2.5000000000000001E-2</v>
      </c>
      <c r="L43" s="1330">
        <v>2.5000000000000001E-2</v>
      </c>
      <c r="M43" s="1330">
        <v>2.5000000000000001E-2</v>
      </c>
      <c r="N43" s="1330">
        <v>2.5000000000000001E-2</v>
      </c>
      <c r="O43" s="1331">
        <v>2.5000000000000001E-2</v>
      </c>
      <c r="P43" s="10"/>
      <c r="Q43" s="24"/>
      <c r="R43" s="23"/>
      <c r="S43" s="14"/>
      <c r="T43" s="14"/>
      <c r="U43" s="19"/>
      <c r="V43" s="1357"/>
    </row>
    <row r="44" spans="1:22" s="802" customFormat="1" ht="12" customHeight="1">
      <c r="A44" s="31" t="s">
        <v>46</v>
      </c>
      <c r="B44" s="791"/>
      <c r="C44" s="791"/>
      <c r="D44" s="791"/>
      <c r="E44" s="791"/>
      <c r="F44" s="174">
        <v>1</v>
      </c>
      <c r="G44" s="175">
        <v>1</v>
      </c>
      <c r="H44" s="175">
        <v>1</v>
      </c>
      <c r="I44" s="176">
        <v>1</v>
      </c>
      <c r="J44" s="177">
        <v>1</v>
      </c>
      <c r="K44" s="178">
        <v>0.9</v>
      </c>
      <c r="L44" s="176">
        <v>0.9</v>
      </c>
      <c r="M44" s="176">
        <v>0.9</v>
      </c>
      <c r="N44" s="176">
        <v>0.9</v>
      </c>
      <c r="O44" s="177">
        <v>0.9</v>
      </c>
      <c r="P44" s="10"/>
      <c r="Q44" s="26"/>
      <c r="R44" s="25"/>
      <c r="S44" s="16"/>
      <c r="T44" s="915"/>
      <c r="U44" s="1353"/>
      <c r="V44" s="1358"/>
    </row>
    <row r="45" spans="1:22" s="802" customFormat="1" ht="12" customHeight="1">
      <c r="A45" s="5"/>
      <c r="B45" s="3"/>
      <c r="C45" s="3"/>
      <c r="D45" s="3"/>
      <c r="E45" s="3"/>
      <c r="F45" s="5"/>
      <c r="G45" s="5"/>
      <c r="H45" s="5"/>
      <c r="I45" s="37"/>
      <c r="J45" s="1132"/>
      <c r="K45" s="40"/>
      <c r="L45" s="40"/>
      <c r="M45" s="40"/>
      <c r="N45" s="40"/>
      <c r="O45" s="40"/>
      <c r="P45" s="10"/>
      <c r="Q45" s="33"/>
      <c r="R45" s="33"/>
      <c r="S45" s="34"/>
      <c r="T45" s="19"/>
      <c r="U45" s="19"/>
      <c r="V45" s="1346"/>
    </row>
    <row r="46" spans="1:22" s="892" customFormat="1" ht="12" customHeight="1">
      <c r="A46" s="891" t="s">
        <v>36</v>
      </c>
      <c r="B46" s="791"/>
      <c r="C46" s="791"/>
      <c r="D46" s="791"/>
      <c r="E46" s="791"/>
      <c r="F46" s="5"/>
      <c r="G46" s="5"/>
      <c r="H46" s="5"/>
      <c r="I46" s="37"/>
      <c r="J46" s="1132"/>
      <c r="K46" s="1133"/>
      <c r="L46" s="1133"/>
      <c r="M46" s="1133"/>
      <c r="N46" s="1133"/>
      <c r="O46" s="1133"/>
      <c r="P46" s="852"/>
      <c r="Q46" s="852"/>
      <c r="R46" s="852"/>
      <c r="S46" s="852"/>
      <c r="T46" s="852"/>
      <c r="U46" s="852"/>
      <c r="V46" s="1359"/>
    </row>
    <row r="47" spans="1:22" s="901" customFormat="1" ht="12" customHeight="1">
      <c r="A47" s="893" t="s">
        <v>47</v>
      </c>
      <c r="B47" s="3"/>
      <c r="C47" s="3"/>
      <c r="D47" s="3"/>
      <c r="E47" s="3"/>
      <c r="F47" s="1289">
        <v>0</v>
      </c>
      <c r="G47" s="1290">
        <v>0</v>
      </c>
      <c r="H47" s="1290">
        <v>0</v>
      </c>
      <c r="I47" s="1135">
        <v>0</v>
      </c>
      <c r="J47" s="1136">
        <v>0</v>
      </c>
      <c r="K47" s="1134">
        <v>0</v>
      </c>
      <c r="L47" s="1135">
        <v>0</v>
      </c>
      <c r="M47" s="1135">
        <v>0</v>
      </c>
      <c r="N47" s="1135">
        <v>0</v>
      </c>
      <c r="O47" s="1137">
        <v>0</v>
      </c>
      <c r="P47" s="898"/>
      <c r="Q47" s="899"/>
      <c r="R47" s="900"/>
      <c r="S47" s="895"/>
      <c r="T47" s="895"/>
      <c r="U47" s="1347"/>
      <c r="V47" s="1346"/>
    </row>
    <row r="48" spans="1:22" s="802" customFormat="1" ht="12" customHeight="1">
      <c r="A48" s="5"/>
      <c r="B48" s="791"/>
      <c r="C48" s="791"/>
      <c r="D48" s="791"/>
      <c r="E48" s="791"/>
      <c r="F48" s="5"/>
      <c r="G48" s="5"/>
      <c r="H48" s="5"/>
      <c r="I48" s="37"/>
      <c r="J48" s="1132"/>
      <c r="K48" s="40"/>
      <c r="L48" s="40"/>
      <c r="M48" s="40"/>
      <c r="N48" s="40"/>
      <c r="O48" s="40"/>
      <c r="P48" s="10"/>
      <c r="Q48" s="33"/>
      <c r="R48" s="33"/>
      <c r="S48" s="34"/>
      <c r="T48" s="19"/>
      <c r="U48" s="19"/>
      <c r="V48" s="1349"/>
    </row>
    <row r="49" spans="1:22" ht="12" customHeight="1">
      <c r="A49" s="3" t="s">
        <v>48</v>
      </c>
      <c r="B49" s="3"/>
      <c r="C49" s="3"/>
      <c r="D49" s="3"/>
      <c r="E49" s="3"/>
      <c r="F49" s="791"/>
      <c r="G49" s="791"/>
      <c r="H49" s="791"/>
      <c r="I49" s="1138"/>
      <c r="J49" s="1139"/>
      <c r="K49" s="1140"/>
      <c r="L49" s="1140"/>
      <c r="M49" s="1140"/>
      <c r="N49" s="1140"/>
      <c r="O49" s="1140"/>
      <c r="P49" s="902"/>
      <c r="Q49" s="902"/>
      <c r="R49" s="902"/>
      <c r="S49" s="902"/>
      <c r="T49" s="902"/>
      <c r="U49" s="902"/>
      <c r="V49" s="1349"/>
    </row>
    <row r="50" spans="1:22" s="802" customFormat="1" ht="12" customHeight="1">
      <c r="A50" s="876" t="s">
        <v>49</v>
      </c>
      <c r="B50" s="791"/>
      <c r="C50" s="791"/>
      <c r="D50" s="791"/>
      <c r="E50" s="791"/>
      <c r="F50" s="1141"/>
      <c r="G50" s="1142"/>
      <c r="H50" s="1142"/>
      <c r="I50" s="1142"/>
      <c r="J50" s="1143"/>
      <c r="K50" s="1144">
        <f>K15</f>
        <v>5976</v>
      </c>
      <c r="L50" s="1145">
        <f t="shared" ref="L50:O50" si="12">L15</f>
        <v>8023</v>
      </c>
      <c r="M50" s="1145">
        <f t="shared" si="12"/>
        <v>9333</v>
      </c>
      <c r="N50" s="1145">
        <f t="shared" si="12"/>
        <v>9669</v>
      </c>
      <c r="O50" s="1146">
        <f t="shared" si="12"/>
        <v>10181</v>
      </c>
      <c r="P50" s="183"/>
      <c r="Q50" s="860"/>
      <c r="R50" s="861"/>
      <c r="S50" s="861"/>
      <c r="T50" s="877"/>
      <c r="U50" s="1350"/>
      <c r="V50" s="1346"/>
    </row>
    <row r="51" spans="1:22" s="802" customFormat="1" ht="12" customHeight="1">
      <c r="A51" s="879" t="s">
        <v>50</v>
      </c>
      <c r="B51" s="3"/>
      <c r="C51" s="3"/>
      <c r="D51" s="3"/>
      <c r="E51" s="3"/>
      <c r="F51" s="824"/>
      <c r="G51" s="825"/>
      <c r="H51" s="825"/>
      <c r="I51" s="825"/>
      <c r="J51" s="1147"/>
      <c r="K51" s="1148">
        <f>K16</f>
        <v>3810</v>
      </c>
      <c r="L51" s="1149">
        <f t="shared" ref="L51:O51" si="13">L16</f>
        <v>5515</v>
      </c>
      <c r="M51" s="1149">
        <f t="shared" si="13"/>
        <v>6156</v>
      </c>
      <c r="N51" s="1149">
        <f t="shared" si="13"/>
        <v>5920</v>
      </c>
      <c r="O51" s="1150">
        <f t="shared" si="13"/>
        <v>5690</v>
      </c>
      <c r="P51" s="183"/>
      <c r="Q51" s="868"/>
      <c r="R51" s="869"/>
      <c r="S51" s="870"/>
      <c r="T51" s="870"/>
      <c r="U51" s="852"/>
      <c r="V51" s="1346"/>
    </row>
    <row r="52" spans="1:22" s="802" customFormat="1" ht="12" customHeight="1">
      <c r="A52" s="31" t="s">
        <v>51</v>
      </c>
      <c r="B52" s="791"/>
      <c r="C52" s="791"/>
      <c r="D52" s="791"/>
      <c r="E52" s="791"/>
      <c r="F52" s="450"/>
      <c r="G52" s="451"/>
      <c r="H52" s="451"/>
      <c r="I52" s="451"/>
      <c r="J52" s="452"/>
      <c r="K52" s="180">
        <v>0</v>
      </c>
      <c r="L52" s="181">
        <v>0</v>
      </c>
      <c r="M52" s="182">
        <v>0</v>
      </c>
      <c r="N52" s="1151">
        <v>0</v>
      </c>
      <c r="O52" s="1152">
        <v>0</v>
      </c>
      <c r="P52" s="10"/>
      <c r="Q52" s="26"/>
      <c r="R52" s="25"/>
      <c r="S52" s="16"/>
      <c r="T52" s="915"/>
      <c r="U52" s="1353"/>
      <c r="V52" s="1346"/>
    </row>
    <row r="53" spans="1:22" s="802" customFormat="1" ht="12" hidden="1" customHeight="1">
      <c r="A53" s="5"/>
      <c r="B53" s="3"/>
      <c r="C53" s="3"/>
      <c r="D53" s="3"/>
      <c r="E53" s="3"/>
      <c r="F53" s="5"/>
      <c r="G53" s="5"/>
      <c r="H53" s="5"/>
      <c r="I53" s="37"/>
      <c r="J53" s="1132"/>
      <c r="K53" s="40"/>
      <c r="L53" s="40"/>
      <c r="M53" s="40"/>
      <c r="N53" s="40"/>
      <c r="O53" s="40"/>
      <c r="P53" s="10"/>
      <c r="Q53" s="33"/>
      <c r="R53" s="33"/>
      <c r="S53" s="34"/>
      <c r="T53" s="19"/>
      <c r="U53" s="19"/>
      <c r="V53" s="1"/>
    </row>
    <row r="54" spans="1:22" ht="12" hidden="1" customHeight="1">
      <c r="A54" s="3" t="s">
        <v>423</v>
      </c>
      <c r="B54" s="791"/>
      <c r="C54" s="791"/>
      <c r="D54" s="791"/>
      <c r="E54" s="791"/>
      <c r="F54" s="791"/>
      <c r="G54" s="791"/>
      <c r="H54" s="791"/>
      <c r="I54" s="1138"/>
      <c r="J54" s="1139"/>
      <c r="K54" s="1140"/>
      <c r="L54" s="1140"/>
      <c r="M54" s="1140"/>
      <c r="N54" s="1140"/>
      <c r="O54" s="1140"/>
      <c r="P54" s="902"/>
      <c r="Q54" s="902"/>
      <c r="R54" s="902"/>
      <c r="S54" s="902"/>
      <c r="T54" s="902"/>
      <c r="U54" s="902"/>
    </row>
    <row r="55" spans="1:22" s="802" customFormat="1" ht="12" hidden="1" customHeight="1">
      <c r="A55" s="917" t="s">
        <v>44</v>
      </c>
      <c r="B55" s="448"/>
      <c r="C55" s="448"/>
      <c r="D55" s="448"/>
      <c r="E55" s="448"/>
      <c r="F55" s="1141"/>
      <c r="G55" s="1142"/>
      <c r="H55" s="1142"/>
      <c r="I55" s="1142"/>
      <c r="J55" s="1143"/>
      <c r="K55" s="1141"/>
      <c r="L55" s="1142"/>
      <c r="M55" s="1142"/>
      <c r="N55" s="1142"/>
      <c r="O55" s="1153"/>
      <c r="P55" s="922"/>
      <c r="Q55" s="1154"/>
      <c r="R55" s="1155"/>
      <c r="S55" s="1155"/>
      <c r="T55" s="1155"/>
      <c r="U55" s="1156"/>
      <c r="V55" s="1"/>
    </row>
    <row r="56" spans="1:22" s="802" customFormat="1" ht="12" hidden="1" customHeight="1">
      <c r="A56" s="926" t="s">
        <v>37</v>
      </c>
      <c r="B56" s="927"/>
      <c r="C56" s="927"/>
      <c r="D56" s="927"/>
      <c r="E56" s="927"/>
      <c r="F56" s="824"/>
      <c r="G56" s="825"/>
      <c r="H56" s="825"/>
      <c r="I56" s="825"/>
      <c r="J56" s="1147"/>
      <c r="K56" s="824"/>
      <c r="L56" s="825"/>
      <c r="M56" s="825"/>
      <c r="N56" s="825"/>
      <c r="O56" s="1157"/>
      <c r="P56" s="183"/>
      <c r="Q56" s="1158"/>
      <c r="R56" s="1159"/>
      <c r="S56" s="1159"/>
      <c r="T56" s="1159"/>
      <c r="U56" s="1160"/>
      <c r="V56" s="1"/>
    </row>
    <row r="57" spans="1:22" s="802" customFormat="1" ht="12" hidden="1" customHeight="1">
      <c r="A57" s="449" t="s">
        <v>45</v>
      </c>
      <c r="B57" s="448"/>
      <c r="C57" s="448"/>
      <c r="D57" s="448"/>
      <c r="E57" s="448"/>
      <c r="F57" s="450"/>
      <c r="G57" s="451"/>
      <c r="H57" s="451"/>
      <c r="I57" s="451"/>
      <c r="J57" s="452"/>
      <c r="K57" s="450"/>
      <c r="L57" s="451"/>
      <c r="M57" s="451"/>
      <c r="N57" s="451"/>
      <c r="O57" s="453"/>
      <c r="P57" s="183"/>
      <c r="Q57" s="100"/>
      <c r="R57" s="102"/>
      <c r="S57" s="102"/>
      <c r="T57" s="102"/>
      <c r="U57" s="101"/>
      <c r="V57" s="1"/>
    </row>
    <row r="58" spans="1:22" ht="12" hidden="1" customHeight="1">
      <c r="A58" s="32"/>
      <c r="B58" s="791"/>
      <c r="C58" s="791"/>
      <c r="D58" s="791"/>
      <c r="E58" s="791"/>
      <c r="F58" s="936"/>
      <c r="G58" s="936"/>
      <c r="H58" s="936"/>
      <c r="I58" s="1161"/>
      <c r="J58" s="1162"/>
      <c r="K58" s="1163"/>
      <c r="L58" s="1163"/>
      <c r="M58" s="1163"/>
      <c r="N58" s="1163"/>
      <c r="O58" s="1163"/>
      <c r="P58" s="939"/>
      <c r="Q58" s="938"/>
      <c r="R58" s="938"/>
      <c r="S58" s="940"/>
      <c r="T58" s="940"/>
      <c r="U58" s="940"/>
    </row>
    <row r="59" spans="1:22" ht="12" customHeight="1">
      <c r="A59" s="3" t="s">
        <v>17</v>
      </c>
      <c r="B59" s="3"/>
      <c r="C59" s="3"/>
      <c r="D59" s="3"/>
      <c r="E59" s="3"/>
      <c r="F59" s="3"/>
      <c r="G59" s="3"/>
      <c r="H59" s="3"/>
      <c r="I59" s="36"/>
      <c r="J59" s="170"/>
      <c r="K59" s="37"/>
      <c r="L59" s="37"/>
      <c r="M59" s="37"/>
      <c r="N59" s="37"/>
      <c r="O59" s="38"/>
      <c r="P59" s="6"/>
      <c r="Q59" s="5"/>
      <c r="R59" s="5"/>
      <c r="S59" s="7"/>
      <c r="T59" s="7"/>
      <c r="U59" s="7"/>
    </row>
    <row r="60" spans="1:22" ht="12" customHeight="1">
      <c r="A60" s="20" t="s">
        <v>18</v>
      </c>
      <c r="B60" s="791"/>
      <c r="C60" s="791"/>
      <c r="D60" s="791"/>
      <c r="E60" s="791"/>
      <c r="F60" s="1108">
        <v>0</v>
      </c>
      <c r="G60" s="1109">
        <v>0</v>
      </c>
      <c r="H60" s="1109">
        <v>0</v>
      </c>
      <c r="I60" s="1110">
        <v>0</v>
      </c>
      <c r="J60" s="1111">
        <v>0</v>
      </c>
      <c r="K60" s="1112">
        <v>0</v>
      </c>
      <c r="L60" s="1110">
        <v>0</v>
      </c>
      <c r="M60" s="1110">
        <v>0</v>
      </c>
      <c r="N60" s="1110">
        <v>0</v>
      </c>
      <c r="O60" s="1113">
        <v>0</v>
      </c>
      <c r="P60" s="183"/>
      <c r="Q60" s="1114"/>
      <c r="R60" s="1077"/>
      <c r="S60" s="1115"/>
      <c r="T60" s="1115"/>
      <c r="U60" s="1116"/>
    </row>
    <row r="61" spans="1:22" ht="12" customHeight="1">
      <c r="A61" s="942" t="s">
        <v>19</v>
      </c>
      <c r="B61" s="3"/>
      <c r="C61" s="3"/>
      <c r="D61" s="3"/>
      <c r="E61" s="3"/>
      <c r="F61" s="1164">
        <f>F18-F60</f>
        <v>20031.565000000002</v>
      </c>
      <c r="G61" s="1165">
        <f t="shared" ref="G61:O61" si="14">G18-G60</f>
        <v>20662.72004</v>
      </c>
      <c r="H61" s="1165">
        <f t="shared" si="14"/>
        <v>21205</v>
      </c>
      <c r="I61" s="1165">
        <f t="shared" si="14"/>
        <v>21607</v>
      </c>
      <c r="J61" s="1166">
        <f>J18-J60</f>
        <v>22143</v>
      </c>
      <c r="K61" s="1164">
        <f t="shared" si="14"/>
        <v>30115</v>
      </c>
      <c r="L61" s="1165">
        <f t="shared" si="14"/>
        <v>34481</v>
      </c>
      <c r="M61" s="1165">
        <f t="shared" si="14"/>
        <v>36660</v>
      </c>
      <c r="N61" s="1165">
        <f t="shared" si="14"/>
        <v>37649</v>
      </c>
      <c r="O61" s="1167">
        <f t="shared" si="14"/>
        <v>38564</v>
      </c>
      <c r="P61" s="1100"/>
      <c r="Q61" s="1168"/>
      <c r="R61" s="1169"/>
      <c r="S61" s="1170"/>
      <c r="T61" s="1170"/>
      <c r="U61" s="1171"/>
    </row>
    <row r="62" spans="1:22" s="952" customFormat="1" ht="12" customHeight="1">
      <c r="A62" s="5"/>
      <c r="B62" s="791"/>
      <c r="C62" s="791"/>
      <c r="D62" s="791"/>
      <c r="E62" s="791"/>
      <c r="F62" s="5"/>
      <c r="G62" s="5"/>
      <c r="H62" s="5"/>
      <c r="I62" s="37"/>
      <c r="J62" s="1132"/>
      <c r="K62" s="41"/>
      <c r="L62" s="41"/>
      <c r="M62" s="41"/>
      <c r="N62" s="41"/>
      <c r="O62" s="41"/>
      <c r="P62" s="18"/>
      <c r="Q62" s="19"/>
      <c r="R62" s="19"/>
      <c r="S62" s="17"/>
      <c r="T62" s="17"/>
      <c r="U62" s="17"/>
      <c r="V62" s="1"/>
    </row>
    <row r="63" spans="1:22" ht="12" customHeight="1">
      <c r="A63" s="3" t="s">
        <v>20</v>
      </c>
      <c r="B63" s="3"/>
      <c r="C63" s="3"/>
      <c r="D63" s="3"/>
      <c r="E63" s="3"/>
      <c r="F63" s="3"/>
      <c r="G63" s="3"/>
      <c r="H63" s="3"/>
      <c r="I63" s="36"/>
      <c r="J63" s="170"/>
      <c r="K63" s="37"/>
      <c r="L63" s="37"/>
      <c r="M63" s="37"/>
      <c r="N63" s="37"/>
      <c r="O63" s="38"/>
      <c r="P63" s="6"/>
      <c r="Q63" s="5"/>
      <c r="R63" s="5"/>
      <c r="S63" s="7"/>
      <c r="T63" s="7"/>
      <c r="U63" s="7"/>
    </row>
    <row r="64" spans="1:22" s="961" customFormat="1" ht="12" customHeight="1">
      <c r="A64" s="876" t="s">
        <v>38</v>
      </c>
      <c r="B64" s="791"/>
      <c r="C64" s="791"/>
      <c r="D64" s="791"/>
      <c r="E64" s="791"/>
      <c r="F64" s="1172">
        <f>'T1'!F64</f>
        <v>0</v>
      </c>
      <c r="G64" s="1173">
        <f>'T1'!G64</f>
        <v>-2E-3</v>
      </c>
      <c r="H64" s="1173">
        <f>'T1'!H64</f>
        <v>3.0000000000000001E-3</v>
      </c>
      <c r="I64" s="1173">
        <f>'T1'!I64</f>
        <v>7.0000000000000001E-3</v>
      </c>
      <c r="J64" s="1174">
        <f>'T1'!J64</f>
        <v>1.2E-2</v>
      </c>
      <c r="K64" s="1172">
        <f>'T1'!K64</f>
        <v>1.4999999999999999E-2</v>
      </c>
      <c r="L64" s="1173">
        <f>'T1'!L64</f>
        <v>1.7000000000000001E-2</v>
      </c>
      <c r="M64" s="1173">
        <f>'T1'!M64</f>
        <v>1.9E-2</v>
      </c>
      <c r="N64" s="1173">
        <f>'T1'!N64</f>
        <v>0.02</v>
      </c>
      <c r="O64" s="1175">
        <f>'T1'!O64</f>
        <v>0.02</v>
      </c>
      <c r="P64" s="21"/>
      <c r="Q64" s="1172"/>
      <c r="R64" s="1173"/>
      <c r="S64" s="1173"/>
      <c r="T64" s="1173"/>
      <c r="U64" s="1175"/>
      <c r="V64" s="1"/>
    </row>
    <row r="65" spans="1:22" s="952" customFormat="1" ht="12" customHeight="1">
      <c r="A65" s="879" t="s">
        <v>39</v>
      </c>
      <c r="B65" s="3"/>
      <c r="C65" s="3"/>
      <c r="D65" s="3"/>
      <c r="E65" s="3"/>
      <c r="F65" s="1176">
        <f>'T1'!F65</f>
        <v>99.900698705486761</v>
      </c>
      <c r="G65" s="1177">
        <f>'T1'!G65</f>
        <v>99.700897308075781</v>
      </c>
      <c r="H65" s="1177">
        <f>'T1'!H65</f>
        <v>100</v>
      </c>
      <c r="I65" s="1318">
        <f>'T1'!I65</f>
        <v>100.69999999999999</v>
      </c>
      <c r="J65" s="1317">
        <f>'T1'!J65</f>
        <v>101.90839999999999</v>
      </c>
      <c r="K65" s="1316">
        <f>'T1'!K65</f>
        <v>103.43702599999997</v>
      </c>
      <c r="L65" s="1177">
        <f>'T1'!L65</f>
        <v>105.19545544199997</v>
      </c>
      <c r="M65" s="1177">
        <f>'T1'!M65</f>
        <v>107.19416909539795</v>
      </c>
      <c r="N65" s="1177">
        <f>'T1'!N65</f>
        <v>109.33805247730591</v>
      </c>
      <c r="O65" s="1179">
        <f>'T1'!O65</f>
        <v>111.52481352685203</v>
      </c>
      <c r="P65" s="967"/>
      <c r="Q65" s="1176"/>
      <c r="R65" s="1177"/>
      <c r="S65" s="1177"/>
      <c r="T65" s="1177"/>
      <c r="U65" s="1179"/>
      <c r="V65" s="1"/>
    </row>
    <row r="66" spans="1:22" s="952" customFormat="1" ht="12" customHeight="1">
      <c r="A66" s="972" t="s">
        <v>40</v>
      </c>
      <c r="B66" s="791"/>
      <c r="C66" s="791"/>
      <c r="D66" s="791"/>
      <c r="E66" s="791"/>
      <c r="F66" s="837">
        <f>((F61-F15-F16)/(F65/100))+F15+F16</f>
        <v>20044.776254</v>
      </c>
      <c r="G66" s="838">
        <f t="shared" ref="G66:O66" si="15">((G61-G15-G16)/(G65/100))+G15+G16</f>
        <v>20704.906039999998</v>
      </c>
      <c r="H66" s="838">
        <f t="shared" si="15"/>
        <v>21205</v>
      </c>
      <c r="I66" s="838">
        <f t="shared" si="15"/>
        <v>21499.782522343594</v>
      </c>
      <c r="J66" s="839">
        <f t="shared" si="15"/>
        <v>21836.351578476359</v>
      </c>
      <c r="K66" s="837">
        <f t="shared" si="15"/>
        <v>29439.503959017544</v>
      </c>
      <c r="L66" s="838">
        <f t="shared" si="15"/>
        <v>33446.65471517163</v>
      </c>
      <c r="M66" s="838">
        <f t="shared" si="15"/>
        <v>35239.141429016323</v>
      </c>
      <c r="N66" s="838">
        <f t="shared" si="15"/>
        <v>35764.958415373047</v>
      </c>
      <c r="O66" s="840">
        <f t="shared" si="15"/>
        <v>36218.938079749554</v>
      </c>
      <c r="P66" s="841"/>
      <c r="Q66" s="837"/>
      <c r="R66" s="838"/>
      <c r="S66" s="838"/>
      <c r="T66" s="838"/>
      <c r="U66" s="840"/>
      <c r="V66" s="1"/>
    </row>
    <row r="67" spans="1:22" s="952" customFormat="1" ht="12" customHeight="1">
      <c r="A67" s="981" t="s">
        <v>8</v>
      </c>
      <c r="B67" s="3"/>
      <c r="C67" s="3"/>
      <c r="D67" s="3"/>
      <c r="E67" s="3"/>
      <c r="F67" s="1180"/>
      <c r="G67" s="1181">
        <f t="shared" ref="G67:O67" si="16">G66/F66-1</f>
        <v>3.2932759020857905E-2</v>
      </c>
      <c r="H67" s="1181">
        <f t="shared" si="16"/>
        <v>2.4153403982315469E-2</v>
      </c>
      <c r="I67" s="1181">
        <f t="shared" si="16"/>
        <v>1.3901557290431299E-2</v>
      </c>
      <c r="J67" s="1182">
        <f t="shared" si="16"/>
        <v>1.5654533053205855E-2</v>
      </c>
      <c r="K67" s="1180">
        <f>K66/J66-1</f>
        <v>0.34818785332415403</v>
      </c>
      <c r="L67" s="1181">
        <f t="shared" si="16"/>
        <v>0.13611475117693561</v>
      </c>
      <c r="M67" s="1181">
        <f t="shared" si="16"/>
        <v>5.3592406448696561E-2</v>
      </c>
      <c r="N67" s="1181">
        <f t="shared" si="16"/>
        <v>1.4921390392439005E-2</v>
      </c>
      <c r="O67" s="1183">
        <f t="shared" si="16"/>
        <v>1.2693420724945392E-2</v>
      </c>
      <c r="P67" s="18"/>
      <c r="Q67" s="1180"/>
      <c r="R67" s="1181"/>
      <c r="S67" s="1181"/>
      <c r="T67" s="1181"/>
      <c r="U67" s="1183"/>
      <c r="V67" s="1"/>
    </row>
    <row r="68" spans="1:22" s="952" customFormat="1" ht="12" customHeight="1">
      <c r="A68" s="991" t="s">
        <v>21</v>
      </c>
      <c r="B68" s="791"/>
      <c r="C68" s="791"/>
      <c r="D68" s="791"/>
      <c r="E68" s="791"/>
      <c r="F68" s="1184">
        <f>'T1'!F68</f>
        <v>149.863</v>
      </c>
      <c r="G68" s="844">
        <f>'T1'!G68</f>
        <v>163.30528635600001</v>
      </c>
      <c r="H68" s="844">
        <f>'T1'!H68</f>
        <v>171.66498065517399</v>
      </c>
      <c r="I68" s="844">
        <f>'T1'!I68</f>
        <v>182.71100000000001</v>
      </c>
      <c r="J68" s="1185">
        <f>'T1'!J68</f>
        <v>187.7</v>
      </c>
      <c r="K68" s="1184">
        <f>'T1'!K68</f>
        <v>189.6</v>
      </c>
      <c r="L68" s="844">
        <f>'T1'!L68</f>
        <v>195.6</v>
      </c>
      <c r="M68" s="844">
        <f>'T1'!M68</f>
        <v>198.8</v>
      </c>
      <c r="N68" s="844">
        <f>'T1'!N68</f>
        <v>202.9</v>
      </c>
      <c r="O68" s="845">
        <f>'T1'!O68</f>
        <v>206.7</v>
      </c>
      <c r="P68" s="947"/>
      <c r="Q68" s="1184"/>
      <c r="R68" s="844"/>
      <c r="S68" s="844"/>
      <c r="T68" s="844"/>
      <c r="U68" s="845"/>
      <c r="V68" s="1"/>
    </row>
    <row r="69" spans="1:22" s="952" customFormat="1" ht="12" customHeight="1">
      <c r="A69" s="981" t="s">
        <v>8</v>
      </c>
      <c r="B69" s="3"/>
      <c r="C69" s="3"/>
      <c r="D69" s="3"/>
      <c r="E69" s="3"/>
      <c r="F69" s="1180"/>
      <c r="G69" s="1181">
        <f t="shared" ref="G69:M69" si="17">G68/F68-1</f>
        <v>8.9697165784750066E-2</v>
      </c>
      <c r="H69" s="1181">
        <f t="shared" si="17"/>
        <v>5.1190592084999098E-2</v>
      </c>
      <c r="I69" s="1181">
        <f t="shared" si="17"/>
        <v>6.4346375729446681E-2</v>
      </c>
      <c r="J69" s="1182">
        <f t="shared" si="17"/>
        <v>2.7305416751043809E-2</v>
      </c>
      <c r="K69" s="1180">
        <f>K68/J68-1</f>
        <v>1.0122535961641033E-2</v>
      </c>
      <c r="L69" s="1181">
        <f t="shared" si="17"/>
        <v>3.1645569620253111E-2</v>
      </c>
      <c r="M69" s="1181">
        <f t="shared" si="17"/>
        <v>1.6359918200409052E-2</v>
      </c>
      <c r="N69" s="1181">
        <f t="shared" ref="N69" si="18">N68/M68-1</f>
        <v>2.0623742454728422E-2</v>
      </c>
      <c r="O69" s="1183">
        <f t="shared" ref="O69" si="19">O68/N68-1</f>
        <v>1.8728437654016661E-2</v>
      </c>
      <c r="P69" s="18"/>
      <c r="Q69" s="1180"/>
      <c r="R69" s="1181"/>
      <c r="S69" s="1181"/>
      <c r="T69" s="1181"/>
      <c r="U69" s="1183"/>
      <c r="V69" s="1"/>
    </row>
    <row r="70" spans="1:22" s="952" customFormat="1" ht="12" customHeight="1">
      <c r="A70" s="991" t="s">
        <v>41</v>
      </c>
      <c r="B70" s="791"/>
      <c r="C70" s="791"/>
      <c r="D70" s="791"/>
      <c r="E70" s="791"/>
      <c r="F70" s="1186">
        <f t="shared" ref="F70:L70" si="20">F66/F68</f>
        <v>133.75400368336415</v>
      </c>
      <c r="G70" s="1187">
        <f t="shared" si="20"/>
        <v>126.78650215195117</v>
      </c>
      <c r="H70" s="1187">
        <f t="shared" si="20"/>
        <v>123.52548504109176</v>
      </c>
      <c r="I70" s="1187">
        <f t="shared" si="20"/>
        <v>117.67098052303142</v>
      </c>
      <c r="J70" s="1188">
        <f t="shared" si="20"/>
        <v>116.33644953903229</v>
      </c>
      <c r="K70" s="1186">
        <f t="shared" si="20"/>
        <v>155.27164535346807</v>
      </c>
      <c r="L70" s="1187">
        <f t="shared" si="20"/>
        <v>170.99516725547869</v>
      </c>
      <c r="M70" s="1187">
        <f t="shared" ref="M70:O70" si="21">M66/M68</f>
        <v>177.25926272141007</v>
      </c>
      <c r="N70" s="1187">
        <f t="shared" si="21"/>
        <v>176.26889312653054</v>
      </c>
      <c r="O70" s="1189">
        <f t="shared" si="21"/>
        <v>175.22466414973178</v>
      </c>
      <c r="P70" s="1006"/>
      <c r="Q70" s="1186"/>
      <c r="R70" s="1187"/>
      <c r="S70" s="1187"/>
      <c r="T70" s="1187"/>
      <c r="U70" s="1189"/>
      <c r="V70" s="1"/>
    </row>
    <row r="71" spans="1:22" ht="12" customHeight="1">
      <c r="A71" s="1011" t="s">
        <v>8</v>
      </c>
      <c r="B71" s="3"/>
      <c r="C71" s="3"/>
      <c r="D71" s="3"/>
      <c r="E71" s="3"/>
      <c r="F71" s="1190"/>
      <c r="G71" s="1191">
        <f t="shared" ref="G71:O71" si="22">+G70/F70-1</f>
        <v>-5.2091910070274583E-2</v>
      </c>
      <c r="H71" s="1191">
        <f t="shared" si="22"/>
        <v>-2.5720538507728152E-2</v>
      </c>
      <c r="I71" s="1191">
        <f t="shared" si="22"/>
        <v>-4.7395114587996057E-2</v>
      </c>
      <c r="J71" s="1192">
        <f t="shared" si="22"/>
        <v>-1.1341207305890721E-2</v>
      </c>
      <c r="K71" s="1190">
        <f>+K70/J70-1</f>
        <v>0.33467753200919681</v>
      </c>
      <c r="L71" s="1191">
        <f t="shared" si="22"/>
        <v>0.10126460543531191</v>
      </c>
      <c r="M71" s="1191">
        <f t="shared" si="22"/>
        <v>3.6633172542077652E-2</v>
      </c>
      <c r="N71" s="1191">
        <f t="shared" si="22"/>
        <v>-5.5871246425979182E-3</v>
      </c>
      <c r="O71" s="1193">
        <f t="shared" si="22"/>
        <v>-5.9240683836891961E-3</v>
      </c>
      <c r="P71" s="18"/>
      <c r="Q71" s="1190"/>
      <c r="R71" s="1191"/>
      <c r="S71" s="1191"/>
      <c r="T71" s="1191"/>
      <c r="U71" s="1193"/>
    </row>
    <row r="72" spans="1:22" s="901" customFormat="1" ht="12" customHeight="1">
      <c r="A72" s="1022"/>
      <c r="B72" s="1022"/>
      <c r="C72" s="1022"/>
      <c r="D72" s="1022"/>
      <c r="E72" s="1022"/>
      <c r="F72" s="1023"/>
      <c r="G72" s="1023"/>
      <c r="H72" s="1023"/>
      <c r="I72" s="1023"/>
      <c r="J72" s="1024"/>
      <c r="K72" s="1023"/>
      <c r="L72" s="1023"/>
      <c r="M72" s="1023"/>
      <c r="N72" s="1023"/>
      <c r="O72" s="1023"/>
      <c r="P72" s="1025"/>
      <c r="Q72" s="1194"/>
      <c r="R72" s="1194"/>
      <c r="S72" s="1194"/>
      <c r="T72" s="1194"/>
      <c r="U72" s="1194"/>
      <c r="V72" s="1"/>
    </row>
    <row r="73" spans="1:22" s="901" customFormat="1" ht="12" customHeight="1">
      <c r="A73" s="1026" t="s">
        <v>424</v>
      </c>
      <c r="B73" s="802"/>
      <c r="C73" s="802"/>
      <c r="D73" s="802"/>
      <c r="E73" s="802"/>
      <c r="F73" s="802"/>
      <c r="G73" s="802"/>
      <c r="H73" s="802"/>
      <c r="I73" s="802"/>
      <c r="J73" s="1026"/>
      <c r="K73" s="802"/>
      <c r="L73" s="802"/>
      <c r="M73" s="802"/>
      <c r="N73" s="802"/>
      <c r="O73" s="802"/>
      <c r="P73" s="802"/>
      <c r="Q73" s="1"/>
      <c r="R73" s="1"/>
      <c r="S73" s="1"/>
      <c r="T73" s="1"/>
      <c r="U73" s="1"/>
      <c r="V73" s="1"/>
    </row>
    <row r="74" spans="1:22" ht="12" customHeight="1">
      <c r="A74" s="29" t="s">
        <v>425</v>
      </c>
      <c r="B74" s="1027"/>
      <c r="C74" s="1027"/>
      <c r="D74" s="1027"/>
      <c r="E74" s="1027"/>
      <c r="F74" s="1027"/>
      <c r="G74" s="1027"/>
      <c r="H74" s="1027"/>
      <c r="I74" s="1027"/>
      <c r="J74" s="1028"/>
      <c r="K74" s="21"/>
      <c r="L74" s="21"/>
      <c r="M74" s="21"/>
      <c r="N74" s="98"/>
      <c r="O74" s="1029"/>
      <c r="P74" s="892"/>
      <c r="Q74" s="901"/>
      <c r="R74" s="901"/>
      <c r="S74" s="901"/>
      <c r="T74" s="901"/>
      <c r="U74" s="901"/>
    </row>
    <row r="75" spans="1:22" ht="12" customHeight="1">
      <c r="A75" s="29" t="s">
        <v>426</v>
      </c>
      <c r="B75" s="5"/>
      <c r="C75" s="5"/>
      <c r="D75" s="5"/>
      <c r="E75" s="5"/>
      <c r="F75" s="5"/>
      <c r="G75" s="5"/>
      <c r="H75" s="5"/>
      <c r="I75" s="5"/>
      <c r="J75" s="800"/>
      <c r="K75" s="21"/>
      <c r="L75" s="30"/>
      <c r="M75" s="30"/>
      <c r="N75" s="99"/>
      <c r="O75" s="21"/>
      <c r="P75" s="21"/>
    </row>
    <row r="76" spans="1:22" ht="12" customHeight="1">
      <c r="A76" s="29" t="s">
        <v>427</v>
      </c>
      <c r="B76" s="1030"/>
      <c r="C76" s="1030"/>
      <c r="D76" s="1030"/>
      <c r="E76" s="1030"/>
      <c r="F76" s="1030"/>
      <c r="G76" s="1030"/>
      <c r="H76" s="1030"/>
      <c r="I76" s="1030"/>
      <c r="J76" s="1031"/>
      <c r="K76" s="22"/>
      <c r="L76" s="22"/>
      <c r="M76" s="22"/>
      <c r="N76" s="35"/>
      <c r="O76" s="30"/>
      <c r="P76" s="1032"/>
      <c r="Q76" s="1032"/>
    </row>
    <row r="77" spans="1:22" ht="12" customHeight="1">
      <c r="A77" s="29"/>
      <c r="B77" s="802"/>
      <c r="C77" s="802"/>
      <c r="D77" s="802"/>
      <c r="E77" s="802"/>
      <c r="F77" s="802"/>
      <c r="G77" s="802"/>
      <c r="H77" s="802"/>
      <c r="I77" s="802"/>
      <c r="J77" s="1026"/>
      <c r="K77" s="22"/>
      <c r="L77" s="22"/>
      <c r="M77" s="22"/>
      <c r="N77" s="35"/>
      <c r="O77" s="30"/>
      <c r="P77" s="30"/>
    </row>
  </sheetData>
  <mergeCells count="4">
    <mergeCell ref="A1:O1"/>
    <mergeCell ref="F7:J7"/>
    <mergeCell ref="K7:O7"/>
    <mergeCell ref="Q7:U7"/>
  </mergeCells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W77"/>
  <sheetViews>
    <sheetView showGridLines="0" zoomScaleNormal="100" workbookViewId="0">
      <selection activeCell="K15" sqref="K15:O15"/>
    </sheetView>
  </sheetViews>
  <sheetFormatPr defaultColWidth="12.54296875" defaultRowHeight="12" customHeight="1"/>
  <cols>
    <col min="1" max="1" width="33.453125" style="812" customWidth="1"/>
    <col min="2" max="2" width="0.453125" style="812" customWidth="1"/>
    <col min="3" max="5" width="8" style="812" hidden="1" customWidth="1"/>
    <col min="6" max="9" width="8" style="812" customWidth="1"/>
    <col min="10" max="10" width="8" style="1033" customWidth="1"/>
    <col min="11" max="15" width="8" style="793" customWidth="1"/>
    <col min="16" max="16" width="0.7265625" style="793" customWidth="1"/>
    <col min="17" max="17" width="9" style="1" hidden="1" customWidth="1"/>
    <col min="18" max="18" width="9.54296875" style="1" hidden="1" customWidth="1"/>
    <col min="19" max="21" width="9" style="1" hidden="1" customWidth="1"/>
    <col min="22" max="16384" width="12.54296875" style="1"/>
  </cols>
  <sheetData>
    <row r="1" spans="1:21" ht="12" customHeight="1">
      <c r="A1" s="1385" t="s">
        <v>0</v>
      </c>
      <c r="B1" s="1385"/>
      <c r="C1" s="1385"/>
      <c r="D1" s="1385"/>
      <c r="E1" s="1385"/>
      <c r="F1" s="1385"/>
      <c r="G1" s="1385"/>
      <c r="H1" s="1385"/>
      <c r="I1" s="1385"/>
      <c r="J1" s="1385"/>
      <c r="K1" s="1385"/>
      <c r="L1" s="1385"/>
      <c r="M1" s="1385"/>
      <c r="N1" s="1385"/>
      <c r="O1" s="1385"/>
      <c r="P1" s="790"/>
      <c r="Q1" s="790"/>
      <c r="R1" s="790"/>
      <c r="S1" s="790"/>
      <c r="T1" s="790"/>
      <c r="U1" s="790"/>
    </row>
    <row r="2" spans="1:21" ht="12" customHeight="1">
      <c r="A2" s="791"/>
      <c r="B2" s="791"/>
      <c r="C2" s="791"/>
      <c r="D2" s="791"/>
      <c r="E2" s="791"/>
      <c r="F2" s="791"/>
      <c r="G2" s="791"/>
      <c r="H2" s="791"/>
      <c r="I2" s="791"/>
      <c r="J2" s="792"/>
    </row>
    <row r="3" spans="1:21" ht="12" customHeight="1">
      <c r="A3" s="794" t="str">
        <f>Header!B3</f>
        <v>Ireland - TCZ</v>
      </c>
      <c r="B3" s="795"/>
      <c r="C3" s="795"/>
      <c r="D3" s="795"/>
      <c r="E3" s="795"/>
      <c r="F3" s="795"/>
      <c r="G3" s="795"/>
      <c r="H3" s="795"/>
      <c r="I3" s="795"/>
      <c r="J3" s="796"/>
      <c r="K3" s="5"/>
      <c r="L3" s="5"/>
      <c r="M3" s="5"/>
      <c r="N3" s="5"/>
      <c r="O3" s="5"/>
      <c r="P3" s="5"/>
      <c r="Q3" s="797"/>
      <c r="R3" s="797"/>
      <c r="S3" s="797"/>
      <c r="T3" s="797"/>
      <c r="U3" s="797"/>
    </row>
    <row r="4" spans="1:21" ht="12" customHeight="1">
      <c r="A4" s="798" t="s">
        <v>145</v>
      </c>
      <c r="B4" s="795"/>
      <c r="C4" s="795"/>
      <c r="D4" s="795"/>
      <c r="E4" s="795"/>
      <c r="F4" s="795"/>
      <c r="G4" s="795"/>
      <c r="H4" s="795"/>
      <c r="I4" s="795"/>
      <c r="J4" s="796"/>
      <c r="K4" s="5"/>
      <c r="L4" s="5"/>
      <c r="M4" s="5"/>
      <c r="N4" s="5"/>
      <c r="O4" s="5"/>
      <c r="P4" s="5"/>
    </row>
    <row r="5" spans="1:21" ht="12" customHeight="1">
      <c r="A5" s="799" t="s">
        <v>484</v>
      </c>
      <c r="B5" s="795"/>
      <c r="C5" s="795"/>
      <c r="D5" s="795"/>
      <c r="E5" s="795"/>
      <c r="F5" s="795"/>
      <c r="G5" s="795"/>
      <c r="H5" s="795"/>
      <c r="I5" s="5"/>
      <c r="J5" s="800"/>
      <c r="K5" s="5"/>
      <c r="L5" s="5"/>
      <c r="M5" s="5"/>
      <c r="N5" s="5"/>
      <c r="O5" s="5"/>
      <c r="P5" s="5"/>
    </row>
    <row r="6" spans="1:21" ht="12" customHeight="1">
      <c r="A6" s="791"/>
      <c r="B6" s="791"/>
      <c r="C6" s="791"/>
      <c r="D6" s="791"/>
      <c r="E6" s="791"/>
      <c r="F6" s="791"/>
      <c r="G6" s="791"/>
      <c r="H6" s="791"/>
      <c r="I6" s="791"/>
      <c r="J6" s="792"/>
    </row>
    <row r="7" spans="1:21" ht="12" customHeight="1">
      <c r="A7" s="1"/>
      <c r="B7" s="1"/>
      <c r="C7" s="1"/>
      <c r="D7" s="1"/>
      <c r="E7" s="1"/>
      <c r="F7" s="1379" t="s">
        <v>155</v>
      </c>
      <c r="G7" s="1380"/>
      <c r="H7" s="1380"/>
      <c r="I7" s="1380"/>
      <c r="J7" s="1381"/>
      <c r="K7" s="1369" t="s">
        <v>156</v>
      </c>
      <c r="L7" s="1370"/>
      <c r="M7" s="1370"/>
      <c r="N7" s="1370"/>
      <c r="O7" s="1371"/>
      <c r="P7" s="2"/>
      <c r="Q7" s="1382" t="s">
        <v>43</v>
      </c>
      <c r="R7" s="1383"/>
      <c r="S7" s="1383"/>
      <c r="T7" s="1383"/>
      <c r="U7" s="1384"/>
    </row>
    <row r="8" spans="1:21" ht="12" customHeight="1">
      <c r="A8" s="1"/>
      <c r="B8" s="1"/>
      <c r="C8" s="1"/>
      <c r="D8" s="1"/>
      <c r="E8" s="1"/>
      <c r="F8" s="109"/>
      <c r="G8" s="109"/>
      <c r="H8" s="109"/>
      <c r="I8" s="109"/>
      <c r="J8" s="801"/>
      <c r="K8" s="109"/>
      <c r="L8" s="109"/>
      <c r="M8" s="109"/>
      <c r="N8" s="109"/>
      <c r="O8" s="109"/>
      <c r="P8" s="802"/>
    </row>
    <row r="9" spans="1:21" ht="12" customHeight="1">
      <c r="A9" s="803" t="s">
        <v>1</v>
      </c>
      <c r="B9" s="791"/>
      <c r="C9" s="791"/>
      <c r="D9" s="791"/>
      <c r="E9" s="791"/>
      <c r="F9" s="804">
        <v>2015</v>
      </c>
      <c r="G9" s="805">
        <v>2016</v>
      </c>
      <c r="H9" s="805">
        <v>2017</v>
      </c>
      <c r="I9" s="805">
        <v>2018</v>
      </c>
      <c r="J9" s="806">
        <v>2019</v>
      </c>
      <c r="K9" s="804">
        <v>2020</v>
      </c>
      <c r="L9" s="805">
        <v>2021</v>
      </c>
      <c r="M9" s="805">
        <v>2022</v>
      </c>
      <c r="N9" s="805">
        <v>2023</v>
      </c>
      <c r="O9" s="807">
        <v>2024</v>
      </c>
      <c r="P9" s="808"/>
      <c r="Q9" s="809">
        <v>2020</v>
      </c>
      <c r="R9" s="810">
        <v>2021</v>
      </c>
      <c r="S9" s="810">
        <v>2022</v>
      </c>
      <c r="T9" s="810">
        <v>2023</v>
      </c>
      <c r="U9" s="811">
        <v>2024</v>
      </c>
    </row>
    <row r="10" spans="1:21" ht="12" customHeight="1">
      <c r="A10" s="791"/>
      <c r="B10" s="791"/>
      <c r="C10" s="791"/>
      <c r="D10" s="791"/>
      <c r="E10" s="791"/>
      <c r="F10" s="791"/>
      <c r="G10" s="791"/>
      <c r="H10" s="791"/>
      <c r="I10" s="791"/>
      <c r="J10" s="792"/>
      <c r="K10" s="812"/>
      <c r="L10" s="812"/>
      <c r="M10" s="812"/>
      <c r="Q10" s="812"/>
      <c r="R10" s="812"/>
      <c r="S10" s="812"/>
      <c r="T10" s="812"/>
      <c r="U10" s="812"/>
    </row>
    <row r="11" spans="1:21" s="1199" customFormat="1" ht="12" customHeight="1">
      <c r="A11" s="171" t="s">
        <v>2</v>
      </c>
      <c r="B11" s="171"/>
      <c r="C11" s="171"/>
      <c r="D11" s="171"/>
      <c r="E11" s="171"/>
      <c r="F11" s="171"/>
      <c r="G11" s="171"/>
      <c r="H11" s="171"/>
      <c r="I11" s="171"/>
      <c r="J11" s="198"/>
      <c r="K11" s="8"/>
      <c r="L11" s="8"/>
      <c r="M11" s="8"/>
      <c r="N11" s="8"/>
      <c r="O11" s="183"/>
      <c r="P11" s="183"/>
      <c r="Q11" s="8"/>
      <c r="R11" s="8"/>
      <c r="S11" s="184"/>
      <c r="T11" s="184"/>
      <c r="U11" s="184"/>
    </row>
    <row r="12" spans="1:21" s="1199" customFormat="1" ht="12" customHeight="1">
      <c r="A12" s="189" t="s">
        <v>3</v>
      </c>
      <c r="B12" s="8"/>
      <c r="C12" s="8"/>
      <c r="D12" s="8"/>
      <c r="E12" s="8"/>
      <c r="F12" s="1068">
        <v>1084</v>
      </c>
      <c r="G12" s="1069">
        <v>1125</v>
      </c>
      <c r="H12" s="1069">
        <v>1159</v>
      </c>
      <c r="I12" s="1070">
        <v>1000</v>
      </c>
      <c r="J12" s="1071">
        <v>998</v>
      </c>
      <c r="K12" s="1072">
        <v>718</v>
      </c>
      <c r="L12" s="1070">
        <v>718</v>
      </c>
      <c r="M12" s="1070">
        <v>718</v>
      </c>
      <c r="N12" s="1070">
        <v>667</v>
      </c>
      <c r="O12" s="1073">
        <v>667</v>
      </c>
      <c r="P12" s="1074"/>
      <c r="Q12" s="1075"/>
      <c r="R12" s="1076"/>
      <c r="S12" s="1077"/>
      <c r="T12" s="1077"/>
      <c r="U12" s="1078"/>
    </row>
    <row r="13" spans="1:21" s="1199" customFormat="1" ht="12" customHeight="1">
      <c r="A13" s="192" t="s">
        <v>42</v>
      </c>
      <c r="B13" s="171"/>
      <c r="C13" s="171"/>
      <c r="D13" s="171"/>
      <c r="E13" s="171"/>
      <c r="F13" s="824"/>
      <c r="G13" s="825"/>
      <c r="H13" s="825"/>
      <c r="I13" s="1280"/>
      <c r="J13" s="1281"/>
      <c r="K13" s="1079"/>
      <c r="L13" s="1080"/>
      <c r="M13" s="1080"/>
      <c r="N13" s="1080"/>
      <c r="O13" s="1081"/>
      <c r="P13" s="1074"/>
      <c r="Q13" s="1082"/>
      <c r="R13" s="1083"/>
      <c r="S13" s="1047"/>
      <c r="T13" s="1047"/>
      <c r="U13" s="1084"/>
    </row>
    <row r="14" spans="1:21" s="1199" customFormat="1" ht="12" customHeight="1">
      <c r="A14" s="192" t="s">
        <v>29</v>
      </c>
      <c r="B14" s="8"/>
      <c r="C14" s="8"/>
      <c r="D14" s="8"/>
      <c r="E14" s="8"/>
      <c r="F14" s="1085">
        <v>539</v>
      </c>
      <c r="G14" s="1086">
        <v>774</v>
      </c>
      <c r="H14" s="1086">
        <v>790</v>
      </c>
      <c r="I14" s="1087">
        <v>795</v>
      </c>
      <c r="J14" s="1088">
        <v>721</v>
      </c>
      <c r="K14" s="1089">
        <v>769</v>
      </c>
      <c r="L14" s="1087">
        <v>738</v>
      </c>
      <c r="M14" s="1087">
        <v>727</v>
      </c>
      <c r="N14" s="1087">
        <v>751</v>
      </c>
      <c r="O14" s="1090">
        <v>776</v>
      </c>
      <c r="P14" s="183"/>
      <c r="Q14" s="1082"/>
      <c r="R14" s="1083"/>
      <c r="S14" s="1047"/>
      <c r="T14" s="1047"/>
      <c r="U14" s="1084"/>
    </row>
    <row r="15" spans="1:21" s="1199" customFormat="1" ht="12" customHeight="1">
      <c r="A15" s="192" t="s">
        <v>4</v>
      </c>
      <c r="B15" s="171"/>
      <c r="C15" s="171"/>
      <c r="D15" s="171"/>
      <c r="E15" s="171"/>
      <c r="F15" s="1085"/>
      <c r="G15" s="1086"/>
      <c r="H15" s="1086"/>
      <c r="I15" s="1087">
        <v>0</v>
      </c>
      <c r="J15" s="1088">
        <v>131</v>
      </c>
      <c r="K15" s="1089">
        <v>119</v>
      </c>
      <c r="L15" s="1087">
        <v>119</v>
      </c>
      <c r="M15" s="1087">
        <v>131</v>
      </c>
      <c r="N15" s="1087">
        <v>284</v>
      </c>
      <c r="O15" s="1090">
        <v>284</v>
      </c>
      <c r="P15" s="183"/>
      <c r="Q15" s="1082"/>
      <c r="R15" s="1083"/>
      <c r="S15" s="1047"/>
      <c r="T15" s="1047"/>
      <c r="U15" s="1084"/>
    </row>
    <row r="16" spans="1:21" s="1199" customFormat="1" ht="12" customHeight="1">
      <c r="A16" s="192" t="s">
        <v>5</v>
      </c>
      <c r="B16" s="8"/>
      <c r="C16" s="8"/>
      <c r="D16" s="8"/>
      <c r="E16" s="8"/>
      <c r="F16" s="1085"/>
      <c r="G16" s="1086"/>
      <c r="H16" s="1086"/>
      <c r="I16" s="1087"/>
      <c r="J16" s="1088"/>
      <c r="K16" s="1089"/>
      <c r="L16" s="1087"/>
      <c r="M16" s="1087"/>
      <c r="N16" s="1087"/>
      <c r="O16" s="1090"/>
      <c r="P16" s="183"/>
      <c r="Q16" s="1082"/>
      <c r="R16" s="1083"/>
      <c r="S16" s="1047"/>
      <c r="T16" s="1047"/>
      <c r="U16" s="1084"/>
    </row>
    <row r="17" spans="1:23" s="1199" customFormat="1" ht="12" customHeight="1">
      <c r="A17" s="192" t="s">
        <v>6</v>
      </c>
      <c r="B17" s="171"/>
      <c r="C17" s="171"/>
      <c r="D17" s="171"/>
      <c r="E17" s="171"/>
      <c r="F17" s="1085"/>
      <c r="G17" s="1086"/>
      <c r="H17" s="1086"/>
      <c r="I17" s="1087"/>
      <c r="J17" s="1088"/>
      <c r="K17" s="1089"/>
      <c r="L17" s="1087"/>
      <c r="M17" s="1087"/>
      <c r="N17" s="1087"/>
      <c r="O17" s="1090"/>
      <c r="P17" s="183"/>
      <c r="Q17" s="1082"/>
      <c r="R17" s="1083"/>
      <c r="S17" s="1047"/>
      <c r="T17" s="1047"/>
      <c r="U17" s="1084"/>
    </row>
    <row r="18" spans="1:23" s="1212" customFormat="1" ht="12" customHeight="1">
      <c r="A18" s="1209" t="s">
        <v>7</v>
      </c>
      <c r="B18" s="8"/>
      <c r="C18" s="8"/>
      <c r="D18" s="8"/>
      <c r="E18" s="8"/>
      <c r="F18" s="973">
        <f>SUM(F12,F14:F17)</f>
        <v>1623</v>
      </c>
      <c r="G18" s="974">
        <f>SUM(G12,G14:G17)</f>
        <v>1899</v>
      </c>
      <c r="H18" s="974">
        <f>SUM(H12,H14:H17)</f>
        <v>1949</v>
      </c>
      <c r="I18" s="974">
        <f>SUM(I12,I14:I17)</f>
        <v>1795</v>
      </c>
      <c r="J18" s="975">
        <f t="shared" ref="J18:N18" si="0">SUM(J12,J14:J17)</f>
        <v>1850</v>
      </c>
      <c r="K18" s="973">
        <f t="shared" si="0"/>
        <v>1606</v>
      </c>
      <c r="L18" s="974">
        <f t="shared" si="0"/>
        <v>1575</v>
      </c>
      <c r="M18" s="974">
        <f t="shared" si="0"/>
        <v>1576</v>
      </c>
      <c r="N18" s="974">
        <f t="shared" si="0"/>
        <v>1702</v>
      </c>
      <c r="O18" s="977">
        <f>SUM(O12,O14:O17)</f>
        <v>1727</v>
      </c>
      <c r="P18" s="1092"/>
      <c r="Q18" s="1093"/>
      <c r="R18" s="1094"/>
      <c r="S18" s="993"/>
      <c r="T18" s="993"/>
      <c r="U18" s="1095"/>
      <c r="V18" s="1199"/>
    </row>
    <row r="19" spans="1:23" s="1199" customFormat="1" ht="12" customHeight="1">
      <c r="A19" s="1213" t="s">
        <v>8</v>
      </c>
      <c r="B19" s="171"/>
      <c r="C19" s="171"/>
      <c r="D19" s="171"/>
      <c r="E19" s="171"/>
      <c r="F19" s="1096"/>
      <c r="G19" s="1097">
        <f>+G18/F18-1</f>
        <v>0.17005545286506463</v>
      </c>
      <c r="H19" s="1097">
        <f t="shared" ref="H19" si="1">+H18/G18-1</f>
        <v>2.6329647182727678E-2</v>
      </c>
      <c r="I19" s="1097">
        <f t="shared" ref="I19" si="2">+I18/H18-1</f>
        <v>-7.9014879425346352E-2</v>
      </c>
      <c r="J19" s="1098">
        <f t="shared" ref="J19" si="3">+J18/I18-1</f>
        <v>3.0640668523676862E-2</v>
      </c>
      <c r="K19" s="1096">
        <f t="shared" ref="K19" si="4">+K18/J18-1</f>
        <v>-0.13189189189189188</v>
      </c>
      <c r="L19" s="1097">
        <f t="shared" ref="L19" si="5">+L18/K18-1</f>
        <v>-1.9302615193026118E-2</v>
      </c>
      <c r="M19" s="1097">
        <f t="shared" ref="M19" si="6">+M18/L18-1</f>
        <v>6.3492063492054385E-4</v>
      </c>
      <c r="N19" s="1097">
        <f t="shared" ref="N19:O19" si="7">+N18/M18-1</f>
        <v>7.9949238578680193E-2</v>
      </c>
      <c r="O19" s="1099">
        <f t="shared" si="7"/>
        <v>1.4688601645123311E-2</v>
      </c>
      <c r="P19" s="1100"/>
      <c r="Q19" s="1101"/>
      <c r="R19" s="1102"/>
      <c r="S19" s="1102"/>
      <c r="T19" s="1102"/>
      <c r="U19" s="1103"/>
    </row>
    <row r="20" spans="1:23" s="1199" customFormat="1" ht="12" customHeight="1">
      <c r="A20" s="1023"/>
      <c r="B20" s="8"/>
      <c r="C20" s="8"/>
      <c r="D20" s="8"/>
      <c r="E20" s="8"/>
      <c r="F20" s="1023"/>
      <c r="G20" s="1023"/>
      <c r="H20" s="1023"/>
      <c r="I20" s="1282"/>
      <c r="J20" s="1283"/>
      <c r="K20" s="1284"/>
      <c r="L20" s="1284"/>
      <c r="M20" s="1284"/>
      <c r="N20" s="1284"/>
      <c r="O20" s="1284"/>
      <c r="P20" s="1023"/>
      <c r="Q20" s="1023"/>
      <c r="R20" s="1215"/>
      <c r="S20" s="1215"/>
      <c r="T20" s="1215"/>
      <c r="U20" s="1215"/>
    </row>
    <row r="21" spans="1:23" s="1199" customFormat="1" ht="12" customHeight="1">
      <c r="A21" s="171" t="s">
        <v>9</v>
      </c>
      <c r="B21" s="171"/>
      <c r="C21" s="171"/>
      <c r="D21" s="171"/>
      <c r="E21" s="171"/>
      <c r="F21" s="171"/>
      <c r="G21" s="171"/>
      <c r="H21" s="171"/>
      <c r="I21" s="172"/>
      <c r="J21" s="173"/>
      <c r="K21" s="39"/>
      <c r="L21" s="39"/>
      <c r="M21" s="39"/>
      <c r="N21" s="39"/>
      <c r="O21" s="186"/>
      <c r="P21" s="171"/>
      <c r="Q21" s="171"/>
      <c r="R21" s="8"/>
      <c r="S21" s="184"/>
      <c r="T21" s="184"/>
      <c r="U21" s="184"/>
    </row>
    <row r="22" spans="1:23" s="1199" customFormat="1" ht="12" customHeight="1">
      <c r="A22" s="189" t="s">
        <v>10</v>
      </c>
      <c r="B22" s="8"/>
      <c r="C22" s="8"/>
      <c r="D22" s="8"/>
      <c r="E22" s="8"/>
      <c r="F22" s="1285"/>
      <c r="G22" s="1286"/>
      <c r="H22" s="1286"/>
      <c r="I22" s="1286"/>
      <c r="J22" s="1287"/>
      <c r="K22" s="1285"/>
      <c r="L22" s="1286"/>
      <c r="M22" s="1286"/>
      <c r="N22" s="1286"/>
      <c r="O22" s="1288"/>
      <c r="P22" s="183"/>
      <c r="Q22" s="1217"/>
      <c r="R22" s="1218"/>
      <c r="S22" s="1218"/>
      <c r="T22" s="1219"/>
      <c r="U22" s="1220"/>
    </row>
    <row r="23" spans="1:23" s="1199" customFormat="1" ht="12" customHeight="1">
      <c r="A23" s="192" t="s">
        <v>30</v>
      </c>
      <c r="B23" s="171"/>
      <c r="C23" s="171"/>
      <c r="D23" s="171"/>
      <c r="E23" s="171"/>
      <c r="F23" s="824"/>
      <c r="G23" s="825"/>
      <c r="H23" s="825"/>
      <c r="I23" s="825"/>
      <c r="J23" s="1147"/>
      <c r="K23" s="824"/>
      <c r="L23" s="825"/>
      <c r="M23" s="825"/>
      <c r="N23" s="825"/>
      <c r="O23" s="1157"/>
      <c r="P23" s="183"/>
      <c r="Q23" s="929"/>
      <c r="R23" s="930"/>
      <c r="S23" s="930"/>
      <c r="T23" s="1123"/>
      <c r="U23" s="1124"/>
    </row>
    <row r="24" spans="1:23" s="1199" customFormat="1" ht="12" customHeight="1">
      <c r="A24" s="192" t="s">
        <v>31</v>
      </c>
      <c r="B24" s="8"/>
      <c r="C24" s="8"/>
      <c r="D24" s="8"/>
      <c r="E24" s="8"/>
      <c r="F24" s="824"/>
      <c r="G24" s="825"/>
      <c r="H24" s="825"/>
      <c r="I24" s="825"/>
      <c r="J24" s="1147"/>
      <c r="K24" s="824"/>
      <c r="L24" s="825"/>
      <c r="M24" s="825"/>
      <c r="N24" s="825"/>
      <c r="O24" s="1157"/>
      <c r="P24" s="183"/>
      <c r="Q24" s="929"/>
      <c r="R24" s="930"/>
      <c r="S24" s="930"/>
      <c r="T24" s="1123"/>
      <c r="U24" s="1124"/>
    </row>
    <row r="25" spans="1:23" s="1199" customFormat="1" ht="12" customHeight="1">
      <c r="A25" s="192" t="s">
        <v>32</v>
      </c>
      <c r="B25" s="171"/>
      <c r="C25" s="171"/>
      <c r="D25" s="171"/>
      <c r="E25" s="171"/>
      <c r="F25" s="824"/>
      <c r="G25" s="825"/>
      <c r="H25" s="825"/>
      <c r="I25" s="825"/>
      <c r="J25" s="1147"/>
      <c r="K25" s="824"/>
      <c r="L25" s="825"/>
      <c r="M25" s="825"/>
      <c r="N25" s="825"/>
      <c r="O25" s="1157"/>
      <c r="P25" s="183"/>
      <c r="Q25" s="929"/>
      <c r="R25" s="930"/>
      <c r="S25" s="930"/>
      <c r="T25" s="1123"/>
      <c r="U25" s="1124"/>
    </row>
    <row r="26" spans="1:23" s="1199" customFormat="1" ht="12" customHeight="1">
      <c r="A26" s="192" t="s">
        <v>11</v>
      </c>
      <c r="B26" s="8"/>
      <c r="C26" s="8"/>
      <c r="D26" s="8"/>
      <c r="E26" s="8"/>
      <c r="F26" s="824"/>
      <c r="G26" s="825"/>
      <c r="H26" s="825"/>
      <c r="I26" s="825"/>
      <c r="J26" s="1147"/>
      <c r="K26" s="824"/>
      <c r="L26" s="825"/>
      <c r="M26" s="825"/>
      <c r="N26" s="825"/>
      <c r="O26" s="1157"/>
      <c r="P26" s="183"/>
      <c r="Q26" s="929"/>
      <c r="R26" s="930"/>
      <c r="S26" s="930"/>
      <c r="T26" s="1123"/>
      <c r="U26" s="1124"/>
    </row>
    <row r="27" spans="1:23" s="1199" customFormat="1" ht="12" customHeight="1">
      <c r="A27" s="192" t="s">
        <v>33</v>
      </c>
      <c r="B27" s="171"/>
      <c r="C27" s="171"/>
      <c r="D27" s="171"/>
      <c r="E27" s="171"/>
      <c r="F27" s="824"/>
      <c r="G27" s="825"/>
      <c r="H27" s="825"/>
      <c r="I27" s="825"/>
      <c r="J27" s="1147"/>
      <c r="K27" s="824"/>
      <c r="L27" s="825"/>
      <c r="M27" s="825"/>
      <c r="N27" s="825"/>
      <c r="O27" s="1157"/>
      <c r="P27" s="183"/>
      <c r="Q27" s="929"/>
      <c r="R27" s="930"/>
      <c r="S27" s="930"/>
      <c r="T27" s="1123"/>
      <c r="U27" s="1124"/>
    </row>
    <row r="28" spans="1:23" s="1199" customFormat="1" ht="12" customHeight="1">
      <c r="A28" s="192" t="s">
        <v>34</v>
      </c>
      <c r="B28" s="8"/>
      <c r="C28" s="8"/>
      <c r="D28" s="8"/>
      <c r="E28" s="8"/>
      <c r="F28" s="1117">
        <v>1623</v>
      </c>
      <c r="G28" s="1118">
        <v>1899</v>
      </c>
      <c r="H28" s="1118">
        <v>1949</v>
      </c>
      <c r="I28" s="1080">
        <f>I18</f>
        <v>1795</v>
      </c>
      <c r="J28" s="1119">
        <f t="shared" ref="J28:O28" si="8">J18</f>
        <v>1850</v>
      </c>
      <c r="K28" s="1079">
        <f t="shared" si="8"/>
        <v>1606</v>
      </c>
      <c r="L28" s="1080">
        <f t="shared" si="8"/>
        <v>1575</v>
      </c>
      <c r="M28" s="1080">
        <f t="shared" si="8"/>
        <v>1576</v>
      </c>
      <c r="N28" s="1080">
        <f t="shared" si="8"/>
        <v>1702</v>
      </c>
      <c r="O28" s="1081">
        <f t="shared" si="8"/>
        <v>1727</v>
      </c>
      <c r="P28" s="183"/>
      <c r="Q28" s="1120"/>
      <c r="R28" s="1047"/>
      <c r="S28" s="1047"/>
      <c r="T28" s="1121"/>
      <c r="U28" s="1122"/>
    </row>
    <row r="29" spans="1:23" s="1199" customFormat="1" ht="12" customHeight="1">
      <c r="A29" s="192" t="s">
        <v>12</v>
      </c>
      <c r="B29" s="171"/>
      <c r="C29" s="171"/>
      <c r="D29" s="171"/>
      <c r="E29" s="171"/>
      <c r="F29" s="824"/>
      <c r="G29" s="825"/>
      <c r="H29" s="825"/>
      <c r="I29" s="825"/>
      <c r="J29" s="1147"/>
      <c r="K29" s="824"/>
      <c r="L29" s="825"/>
      <c r="M29" s="825"/>
      <c r="N29" s="825"/>
      <c r="O29" s="1157"/>
      <c r="P29" s="183"/>
      <c r="Q29" s="929"/>
      <c r="R29" s="930"/>
      <c r="S29" s="930"/>
      <c r="T29" s="1123"/>
      <c r="U29" s="1124"/>
      <c r="W29" s="1222"/>
    </row>
    <row r="30" spans="1:23" s="1199" customFormat="1" ht="12" customHeight="1">
      <c r="A30" s="192" t="s">
        <v>35</v>
      </c>
      <c r="B30" s="8"/>
      <c r="C30" s="8"/>
      <c r="D30" s="8"/>
      <c r="E30" s="8"/>
      <c r="F30" s="824"/>
      <c r="G30" s="825"/>
      <c r="H30" s="825"/>
      <c r="I30" s="825"/>
      <c r="J30" s="1147"/>
      <c r="K30" s="824"/>
      <c r="L30" s="825"/>
      <c r="M30" s="825"/>
      <c r="N30" s="825"/>
      <c r="O30" s="1157"/>
      <c r="P30" s="183"/>
      <c r="Q30" s="929"/>
      <c r="R30" s="930"/>
      <c r="S30" s="930"/>
      <c r="T30" s="1123"/>
      <c r="U30" s="1124"/>
    </row>
    <row r="31" spans="1:23" s="1212" customFormat="1" ht="12" customHeight="1">
      <c r="A31" s="1209" t="s">
        <v>13</v>
      </c>
      <c r="B31" s="171"/>
      <c r="C31" s="171"/>
      <c r="D31" s="171"/>
      <c r="E31" s="171"/>
      <c r="F31" s="973">
        <f>SUM(F22:F30)</f>
        <v>1623</v>
      </c>
      <c r="G31" s="974">
        <f t="shared" ref="G31:H31" si="9">SUM(G22:G30)</f>
        <v>1899</v>
      </c>
      <c r="H31" s="974">
        <f t="shared" si="9"/>
        <v>1949</v>
      </c>
      <c r="I31" s="974">
        <f>SUM(I22:I30)</f>
        <v>1795</v>
      </c>
      <c r="J31" s="975">
        <f t="shared" ref="J31" si="10">SUM(J22:J30)</f>
        <v>1850</v>
      </c>
      <c r="K31" s="973">
        <f>SUM(K22:K30)</f>
        <v>1606</v>
      </c>
      <c r="L31" s="974">
        <f t="shared" ref="L31:O31" si="11">SUM(L22:L30)</f>
        <v>1575</v>
      </c>
      <c r="M31" s="974">
        <f t="shared" si="11"/>
        <v>1576</v>
      </c>
      <c r="N31" s="974">
        <f t="shared" si="11"/>
        <v>1702</v>
      </c>
      <c r="O31" s="977">
        <f t="shared" si="11"/>
        <v>1727</v>
      </c>
      <c r="P31" s="1092"/>
      <c r="Q31" s="1093"/>
      <c r="R31" s="1094"/>
      <c r="S31" s="1094"/>
      <c r="T31" s="993"/>
      <c r="U31" s="1125"/>
      <c r="V31" s="1199"/>
    </row>
    <row r="32" spans="1:23" s="1199" customFormat="1" ht="12" customHeight="1">
      <c r="A32" s="1213" t="s">
        <v>8</v>
      </c>
      <c r="B32" s="8"/>
      <c r="C32" s="8"/>
      <c r="D32" s="8"/>
      <c r="E32" s="8"/>
      <c r="F32" s="1096"/>
      <c r="G32" s="1097">
        <f t="shared" ref="G32" si="12">+G31/F31-1</f>
        <v>0.17005545286506463</v>
      </c>
      <c r="H32" s="1097">
        <f t="shared" ref="H32" si="13">+H31/G31-1</f>
        <v>2.6329647182727678E-2</v>
      </c>
      <c r="I32" s="1097">
        <f t="shared" ref="I32" si="14">+I31/H31-1</f>
        <v>-7.9014879425346352E-2</v>
      </c>
      <c r="J32" s="1098">
        <f t="shared" ref="J32" si="15">+J31/I31-1</f>
        <v>3.0640668523676862E-2</v>
      </c>
      <c r="K32" s="1096">
        <f t="shared" ref="K32" si="16">+K31/J31-1</f>
        <v>-0.13189189189189188</v>
      </c>
      <c r="L32" s="1097">
        <f t="shared" ref="L32" si="17">+L31/K31-1</f>
        <v>-1.9302615193026118E-2</v>
      </c>
      <c r="M32" s="1097">
        <f t="shared" ref="M32" si="18">+M31/L31-1</f>
        <v>6.3492063492054385E-4</v>
      </c>
      <c r="N32" s="1097">
        <f t="shared" ref="N32" si="19">+N31/M31-1</f>
        <v>7.9949238578680193E-2</v>
      </c>
      <c r="O32" s="1099">
        <f t="shared" ref="O32" si="20">+O31/N31-1</f>
        <v>1.4688601645123311E-2</v>
      </c>
      <c r="P32" s="1100"/>
      <c r="Q32" s="1101"/>
      <c r="R32" s="1102"/>
      <c r="S32" s="1102"/>
      <c r="T32" s="1102"/>
      <c r="U32" s="1103"/>
    </row>
    <row r="33" spans="1:22" ht="12" customHeight="1">
      <c r="A33" s="853"/>
      <c r="B33" s="3"/>
      <c r="C33" s="3"/>
      <c r="D33" s="3"/>
      <c r="E33" s="3"/>
      <c r="F33" s="874"/>
      <c r="G33" s="874"/>
      <c r="H33" s="874"/>
      <c r="I33" s="1126"/>
      <c r="J33" s="1127"/>
      <c r="K33" s="1126"/>
      <c r="L33" s="1126"/>
      <c r="M33" s="1126"/>
      <c r="N33" s="1126"/>
      <c r="O33" s="1126"/>
      <c r="P33" s="874"/>
      <c r="Q33" s="874"/>
      <c r="R33" s="874"/>
      <c r="S33" s="855"/>
      <c r="T33" s="855"/>
      <c r="U33" s="855"/>
    </row>
    <row r="34" spans="1:22" ht="12" customHeight="1">
      <c r="A34" s="3" t="s">
        <v>14</v>
      </c>
      <c r="B34" s="791"/>
      <c r="C34" s="791"/>
      <c r="D34" s="791"/>
      <c r="E34" s="791"/>
      <c r="F34" s="3"/>
      <c r="G34" s="3"/>
      <c r="H34" s="3"/>
      <c r="I34" s="36"/>
      <c r="J34" s="170"/>
      <c r="K34" s="37"/>
      <c r="L34" s="37"/>
      <c r="M34" s="37"/>
      <c r="N34" s="37"/>
      <c r="O34" s="38"/>
      <c r="P34" s="6"/>
      <c r="Q34" s="5"/>
      <c r="R34" s="5"/>
      <c r="S34" s="5"/>
      <c r="T34" s="5"/>
      <c r="U34" s="5"/>
    </row>
    <row r="35" spans="1:22" ht="12" customHeight="1">
      <c r="A35" s="3" t="s">
        <v>15</v>
      </c>
      <c r="B35" s="3"/>
      <c r="C35" s="3"/>
      <c r="D35" s="3"/>
      <c r="E35" s="3"/>
      <c r="F35" s="3"/>
      <c r="G35" s="3"/>
      <c r="H35" s="3"/>
      <c r="I35" s="36"/>
      <c r="J35" s="170"/>
      <c r="K35" s="37"/>
      <c r="L35" s="37"/>
      <c r="M35" s="37"/>
      <c r="N35" s="37"/>
      <c r="O35" s="37"/>
      <c r="P35" s="5"/>
      <c r="Q35" s="5"/>
      <c r="R35" s="5"/>
      <c r="S35" s="5"/>
      <c r="T35" s="5"/>
      <c r="U35" s="5"/>
    </row>
    <row r="36" spans="1:22" s="1199" customFormat="1" ht="12" customHeight="1">
      <c r="A36" s="1224" t="s">
        <v>22</v>
      </c>
      <c r="B36" s="8"/>
      <c r="C36" s="8"/>
      <c r="D36" s="8"/>
      <c r="E36" s="8"/>
      <c r="F36" s="1108"/>
      <c r="G36" s="1109"/>
      <c r="H36" s="1109"/>
      <c r="I36" s="1110"/>
      <c r="J36" s="1111"/>
      <c r="K36" s="1112"/>
      <c r="L36" s="1110"/>
      <c r="M36" s="1110"/>
      <c r="N36" s="1110"/>
      <c r="O36" s="1113"/>
      <c r="P36" s="183"/>
      <c r="Q36" s="1114"/>
      <c r="R36" s="1077"/>
      <c r="S36" s="1077"/>
      <c r="T36" s="1115"/>
      <c r="U36" s="1116"/>
    </row>
    <row r="37" spans="1:22" s="1199" customFormat="1" ht="12" customHeight="1">
      <c r="A37" s="1226" t="s">
        <v>23</v>
      </c>
      <c r="B37" s="171"/>
      <c r="C37" s="171"/>
      <c r="D37" s="171"/>
      <c r="E37" s="171"/>
      <c r="F37" s="1117"/>
      <c r="G37" s="1118"/>
      <c r="H37" s="1118"/>
      <c r="I37" s="1080"/>
      <c r="J37" s="1119"/>
      <c r="K37" s="1079"/>
      <c r="L37" s="1080"/>
      <c r="M37" s="1080"/>
      <c r="N37" s="1080"/>
      <c r="O37" s="1081"/>
      <c r="P37" s="183"/>
      <c r="Q37" s="1120"/>
      <c r="R37" s="1047"/>
      <c r="S37" s="1121"/>
      <c r="T37" s="1121"/>
      <c r="U37" s="1122"/>
    </row>
    <row r="38" spans="1:22" s="1199" customFormat="1" ht="12" customHeight="1">
      <c r="A38" s="1226" t="s">
        <v>24</v>
      </c>
      <c r="B38" s="8"/>
      <c r="C38" s="8"/>
      <c r="D38" s="8"/>
      <c r="E38" s="8"/>
      <c r="F38" s="1117"/>
      <c r="G38" s="1118"/>
      <c r="H38" s="1118"/>
      <c r="I38" s="1080"/>
      <c r="J38" s="1119"/>
      <c r="K38" s="1079"/>
      <c r="L38" s="1080"/>
      <c r="M38" s="1080"/>
      <c r="N38" s="1080"/>
      <c r="O38" s="1081"/>
      <c r="P38" s="183"/>
      <c r="Q38" s="1120"/>
      <c r="R38" s="1047"/>
      <c r="S38" s="1121"/>
      <c r="T38" s="1121"/>
      <c r="U38" s="1122"/>
    </row>
    <row r="39" spans="1:22" s="1199" customFormat="1" ht="12" customHeight="1">
      <c r="A39" s="1227" t="s">
        <v>25</v>
      </c>
      <c r="B39" s="171"/>
      <c r="C39" s="171"/>
      <c r="D39" s="171"/>
      <c r="E39" s="171"/>
      <c r="F39" s="1128">
        <f t="shared" ref="F39:G39" si="21">SUM(F36:F38)</f>
        <v>0</v>
      </c>
      <c r="G39" s="1129">
        <f t="shared" si="21"/>
        <v>0</v>
      </c>
      <c r="H39" s="1129">
        <f t="shared" ref="H39:O39" si="22">SUM(H36:H38)</f>
        <v>0</v>
      </c>
      <c r="I39" s="1129">
        <f t="shared" si="22"/>
        <v>0</v>
      </c>
      <c r="J39" s="1130">
        <f t="shared" si="22"/>
        <v>0</v>
      </c>
      <c r="K39" s="1128">
        <f t="shared" si="22"/>
        <v>0</v>
      </c>
      <c r="L39" s="1129">
        <f t="shared" si="22"/>
        <v>0</v>
      </c>
      <c r="M39" s="1129">
        <f t="shared" si="22"/>
        <v>0</v>
      </c>
      <c r="N39" s="1129">
        <f t="shared" si="22"/>
        <v>0</v>
      </c>
      <c r="O39" s="1131">
        <f t="shared" si="22"/>
        <v>0</v>
      </c>
      <c r="P39" s="183"/>
      <c r="Q39" s="1168"/>
      <c r="R39" s="1169"/>
      <c r="S39" s="1170"/>
      <c r="T39" s="1170"/>
      <c r="U39" s="1171"/>
    </row>
    <row r="40" spans="1:22" s="1199" customFormat="1" ht="12" customHeight="1">
      <c r="A40" s="171" t="s">
        <v>16</v>
      </c>
      <c r="B40" s="8"/>
      <c r="C40" s="8"/>
      <c r="D40" s="8"/>
      <c r="E40" s="8"/>
      <c r="F40" s="171"/>
      <c r="G40" s="171"/>
      <c r="H40" s="171"/>
      <c r="I40" s="172"/>
      <c r="J40" s="173"/>
      <c r="K40" s="39"/>
      <c r="L40" s="39"/>
      <c r="M40" s="39"/>
      <c r="N40" s="39"/>
      <c r="O40" s="39"/>
      <c r="P40" s="8"/>
      <c r="Q40" s="8"/>
      <c r="R40" s="8"/>
      <c r="S40" s="188"/>
      <c r="T40" s="188"/>
      <c r="U40" s="188"/>
    </row>
    <row r="41" spans="1:22" s="1199" customFormat="1" ht="12" customHeight="1">
      <c r="A41" s="189" t="s">
        <v>26</v>
      </c>
      <c r="B41" s="171"/>
      <c r="C41" s="171"/>
      <c r="D41" s="171"/>
      <c r="E41" s="171"/>
      <c r="F41" s="535"/>
      <c r="G41" s="536"/>
      <c r="H41" s="536"/>
      <c r="I41" s="536"/>
      <c r="J41" s="537"/>
      <c r="K41" s="535"/>
      <c r="L41" s="536"/>
      <c r="M41" s="536"/>
      <c r="N41" s="536"/>
      <c r="O41" s="538"/>
      <c r="P41" s="10"/>
      <c r="Q41" s="157"/>
      <c r="R41" s="158"/>
      <c r="S41" s="190"/>
      <c r="T41" s="190"/>
      <c r="U41" s="191"/>
    </row>
    <row r="42" spans="1:22" s="1199" customFormat="1" ht="12" customHeight="1">
      <c r="A42" s="192" t="s">
        <v>27</v>
      </c>
      <c r="B42" s="8"/>
      <c r="C42" s="8"/>
      <c r="D42" s="8"/>
      <c r="E42" s="8"/>
      <c r="F42" s="557"/>
      <c r="G42" s="558"/>
      <c r="H42" s="558"/>
      <c r="I42" s="559"/>
      <c r="J42" s="560"/>
      <c r="K42" s="547"/>
      <c r="L42" s="545"/>
      <c r="M42" s="545"/>
      <c r="N42" s="545"/>
      <c r="O42" s="548"/>
      <c r="P42" s="10">
        <v>2.3099999999999999E-2</v>
      </c>
      <c r="Q42" s="159"/>
      <c r="R42" s="160"/>
      <c r="S42" s="193"/>
      <c r="T42" s="193"/>
      <c r="U42" s="194"/>
    </row>
    <row r="43" spans="1:22" s="1199" customFormat="1" ht="12" customHeight="1">
      <c r="A43" s="192" t="s">
        <v>28</v>
      </c>
      <c r="B43" s="171"/>
      <c r="C43" s="171"/>
      <c r="D43" s="171"/>
      <c r="E43" s="171"/>
      <c r="F43" s="543"/>
      <c r="G43" s="544"/>
      <c r="H43" s="544"/>
      <c r="I43" s="545"/>
      <c r="J43" s="546"/>
      <c r="K43" s="547"/>
      <c r="L43" s="545"/>
      <c r="M43" s="545"/>
      <c r="N43" s="545"/>
      <c r="O43" s="548"/>
      <c r="P43" s="10"/>
      <c r="Q43" s="159"/>
      <c r="R43" s="160"/>
      <c r="S43" s="193"/>
      <c r="T43" s="193"/>
      <c r="U43" s="194"/>
    </row>
    <row r="44" spans="1:22" s="1199" customFormat="1" ht="12" customHeight="1">
      <c r="A44" s="195" t="s">
        <v>46</v>
      </c>
      <c r="B44" s="8"/>
      <c r="C44" s="8"/>
      <c r="D44" s="8"/>
      <c r="E44" s="8"/>
      <c r="F44" s="174"/>
      <c r="G44" s="175"/>
      <c r="H44" s="175"/>
      <c r="I44" s="176"/>
      <c r="J44" s="177"/>
      <c r="K44" s="178"/>
      <c r="L44" s="176"/>
      <c r="M44" s="176"/>
      <c r="N44" s="176"/>
      <c r="O44" s="179"/>
      <c r="P44" s="10"/>
      <c r="Q44" s="161"/>
      <c r="R44" s="162"/>
      <c r="S44" s="196"/>
      <c r="T44" s="1013"/>
      <c r="U44" s="1228"/>
    </row>
    <row r="45" spans="1:22" s="802" customFormat="1" ht="12" customHeight="1">
      <c r="A45" s="5"/>
      <c r="B45" s="3"/>
      <c r="C45" s="3"/>
      <c r="D45" s="3"/>
      <c r="E45" s="3"/>
      <c r="F45" s="5"/>
      <c r="G45" s="5"/>
      <c r="H45" s="5"/>
      <c r="I45" s="37"/>
      <c r="J45" s="1132"/>
      <c r="K45" s="40"/>
      <c r="L45" s="40"/>
      <c r="M45" s="40"/>
      <c r="N45" s="40"/>
      <c r="O45" s="40"/>
      <c r="P45" s="10"/>
      <c r="Q45" s="33"/>
      <c r="R45" s="33"/>
      <c r="S45" s="34"/>
      <c r="T45" s="19"/>
      <c r="U45" s="19"/>
      <c r="V45" s="1"/>
    </row>
    <row r="46" spans="1:22" s="892" customFormat="1" ht="12" customHeight="1">
      <c r="A46" s="891" t="s">
        <v>36</v>
      </c>
      <c r="B46" s="791"/>
      <c r="C46" s="791"/>
      <c r="D46" s="791"/>
      <c r="E46" s="791"/>
      <c r="F46" s="5"/>
      <c r="G46" s="5"/>
      <c r="H46" s="5"/>
      <c r="I46" s="37"/>
      <c r="J46" s="1132"/>
      <c r="K46" s="1133"/>
      <c r="L46" s="1133"/>
      <c r="M46" s="1133"/>
      <c r="N46" s="1133"/>
      <c r="O46" s="1133"/>
      <c r="P46" s="852"/>
      <c r="Q46" s="852"/>
      <c r="R46" s="852"/>
      <c r="S46" s="852"/>
      <c r="T46" s="852"/>
      <c r="U46" s="852"/>
      <c r="V46" s="1"/>
    </row>
    <row r="47" spans="1:22" s="1231" customFormat="1" ht="12" customHeight="1">
      <c r="A47" s="1232" t="s">
        <v>47</v>
      </c>
      <c r="B47" s="171"/>
      <c r="C47" s="171"/>
      <c r="D47" s="171"/>
      <c r="E47" s="171"/>
      <c r="F47" s="1289"/>
      <c r="G47" s="1290"/>
      <c r="H47" s="1290"/>
      <c r="I47" s="1135"/>
      <c r="J47" s="1136"/>
      <c r="K47" s="1134"/>
      <c r="L47" s="1135"/>
      <c r="M47" s="1135"/>
      <c r="N47" s="1135"/>
      <c r="O47" s="1137"/>
      <c r="P47" s="1237"/>
      <c r="Q47" s="1238"/>
      <c r="R47" s="1239"/>
      <c r="S47" s="1234"/>
      <c r="T47" s="1234"/>
      <c r="U47" s="1236"/>
      <c r="V47" s="1199"/>
    </row>
    <row r="48" spans="1:22" s="802" customFormat="1" ht="12" customHeight="1">
      <c r="A48" s="5"/>
      <c r="B48" s="791"/>
      <c r="C48" s="791"/>
      <c r="D48" s="791"/>
      <c r="E48" s="791"/>
      <c r="F48" s="5"/>
      <c r="G48" s="5"/>
      <c r="H48" s="5"/>
      <c r="I48" s="37"/>
      <c r="J48" s="1132"/>
      <c r="K48" s="40"/>
      <c r="L48" s="40"/>
      <c r="M48" s="40"/>
      <c r="N48" s="40"/>
      <c r="O48" s="40"/>
      <c r="P48" s="10"/>
      <c r="Q48" s="33"/>
      <c r="R48" s="33"/>
      <c r="S48" s="34"/>
      <c r="T48" s="19"/>
      <c r="U48" s="19"/>
      <c r="V48" s="1"/>
    </row>
    <row r="49" spans="1:22" ht="12" customHeight="1">
      <c r="A49" s="3" t="s">
        <v>48</v>
      </c>
      <c r="B49" s="3"/>
      <c r="C49" s="3"/>
      <c r="D49" s="3"/>
      <c r="E49" s="3"/>
      <c r="F49" s="791"/>
      <c r="G49" s="791"/>
      <c r="H49" s="791"/>
      <c r="I49" s="1138"/>
      <c r="J49" s="1139"/>
      <c r="K49" s="1140"/>
      <c r="L49" s="1140"/>
      <c r="M49" s="1140"/>
      <c r="N49" s="1140"/>
      <c r="O49" s="1140"/>
      <c r="P49" s="902"/>
      <c r="Q49" s="902"/>
      <c r="R49" s="902"/>
      <c r="S49" s="902"/>
      <c r="T49" s="902"/>
      <c r="U49" s="902"/>
    </row>
    <row r="50" spans="1:22" s="1199" customFormat="1" ht="12" customHeight="1">
      <c r="A50" s="1224" t="s">
        <v>49</v>
      </c>
      <c r="B50" s="8"/>
      <c r="C50" s="8"/>
      <c r="D50" s="8"/>
      <c r="E50" s="8"/>
      <c r="F50" s="1141"/>
      <c r="G50" s="1142"/>
      <c r="H50" s="1142"/>
      <c r="I50" s="1142"/>
      <c r="J50" s="1143"/>
      <c r="K50" s="1291">
        <f>K15</f>
        <v>119</v>
      </c>
      <c r="L50" s="1292">
        <f t="shared" ref="L50:O50" si="23">L15</f>
        <v>119</v>
      </c>
      <c r="M50" s="1292">
        <f t="shared" si="23"/>
        <v>131</v>
      </c>
      <c r="N50" s="1292">
        <f t="shared" si="23"/>
        <v>284</v>
      </c>
      <c r="O50" s="1293">
        <f t="shared" si="23"/>
        <v>284</v>
      </c>
      <c r="P50" s="183"/>
      <c r="Q50" s="1114"/>
      <c r="R50" s="1077"/>
      <c r="S50" s="1077"/>
      <c r="T50" s="1115"/>
      <c r="U50" s="1116"/>
    </row>
    <row r="51" spans="1:22" s="1199" customFormat="1" ht="12" customHeight="1">
      <c r="A51" s="1226" t="s">
        <v>50</v>
      </c>
      <c r="B51" s="171"/>
      <c r="C51" s="171"/>
      <c r="D51" s="171"/>
      <c r="E51" s="171"/>
      <c r="F51" s="824"/>
      <c r="G51" s="825"/>
      <c r="H51" s="825"/>
      <c r="I51" s="825"/>
      <c r="J51" s="1147"/>
      <c r="K51" s="1294">
        <v>0</v>
      </c>
      <c r="L51" s="1295">
        <v>0</v>
      </c>
      <c r="M51" s="1295">
        <v>0</v>
      </c>
      <c r="N51" s="1295">
        <v>0</v>
      </c>
      <c r="O51" s="1296">
        <v>0</v>
      </c>
      <c r="P51" s="183"/>
      <c r="Q51" s="1120"/>
      <c r="R51" s="1047"/>
      <c r="S51" s="1121"/>
      <c r="T51" s="1121"/>
      <c r="U51" s="1122"/>
    </row>
    <row r="52" spans="1:22" s="1199" customFormat="1" ht="12" customHeight="1">
      <c r="A52" s="195" t="s">
        <v>51</v>
      </c>
      <c r="B52" s="8"/>
      <c r="C52" s="8"/>
      <c r="D52" s="8"/>
      <c r="E52" s="8"/>
      <c r="F52" s="450"/>
      <c r="G52" s="451"/>
      <c r="H52" s="451"/>
      <c r="I52" s="451"/>
      <c r="J52" s="452"/>
      <c r="K52" s="199">
        <v>0</v>
      </c>
      <c r="L52" s="200">
        <v>0</v>
      </c>
      <c r="M52" s="200">
        <v>0</v>
      </c>
      <c r="N52" s="200">
        <v>0</v>
      </c>
      <c r="O52" s="201">
        <v>0</v>
      </c>
      <c r="P52" s="10"/>
      <c r="Q52" s="161"/>
      <c r="R52" s="162"/>
      <c r="S52" s="196"/>
      <c r="T52" s="1013"/>
      <c r="U52" s="1228"/>
    </row>
    <row r="53" spans="1:22" s="802" customFormat="1" ht="12" customHeight="1">
      <c r="A53" s="5"/>
      <c r="B53" s="3"/>
      <c r="C53" s="3"/>
      <c r="D53" s="3"/>
      <c r="E53" s="3"/>
      <c r="F53" s="5"/>
      <c r="G53" s="5"/>
      <c r="H53" s="5"/>
      <c r="I53" s="37"/>
      <c r="J53" s="1132"/>
      <c r="K53" s="40"/>
      <c r="L53" s="40"/>
      <c r="M53" s="40"/>
      <c r="N53" s="40"/>
      <c r="O53" s="40"/>
      <c r="P53" s="10"/>
      <c r="Q53" s="33"/>
      <c r="R53" s="33"/>
      <c r="S53" s="34"/>
      <c r="T53" s="19"/>
      <c r="U53" s="19"/>
      <c r="V53" s="1"/>
    </row>
    <row r="54" spans="1:22" ht="12" customHeight="1">
      <c r="A54" s="3" t="s">
        <v>423</v>
      </c>
      <c r="B54" s="791"/>
      <c r="C54" s="791"/>
      <c r="D54" s="791"/>
      <c r="E54" s="791"/>
      <c r="F54" s="791"/>
      <c r="G54" s="791"/>
      <c r="H54" s="791"/>
      <c r="I54" s="1138"/>
      <c r="J54" s="1139"/>
      <c r="K54" s="1140"/>
      <c r="L54" s="1140"/>
      <c r="M54" s="1140"/>
      <c r="N54" s="1140"/>
      <c r="O54" s="1140"/>
      <c r="P54" s="902"/>
      <c r="Q54" s="902"/>
      <c r="R54" s="902"/>
      <c r="S54" s="902"/>
      <c r="T54" s="902"/>
      <c r="U54" s="902"/>
    </row>
    <row r="55" spans="1:22" s="802" customFormat="1" ht="12" customHeight="1">
      <c r="A55" s="917" t="s">
        <v>44</v>
      </c>
      <c r="B55" s="448"/>
      <c r="C55" s="448"/>
      <c r="D55" s="448"/>
      <c r="E55" s="448"/>
      <c r="F55" s="1141"/>
      <c r="G55" s="1142"/>
      <c r="H55" s="1142"/>
      <c r="I55" s="1142"/>
      <c r="J55" s="1143"/>
      <c r="K55" s="1141"/>
      <c r="L55" s="1142"/>
      <c r="M55" s="1142"/>
      <c r="N55" s="1142"/>
      <c r="O55" s="1153"/>
      <c r="P55" s="922"/>
      <c r="Q55" s="1154"/>
      <c r="R55" s="1155"/>
      <c r="S55" s="1155"/>
      <c r="T55" s="1155"/>
      <c r="U55" s="1156"/>
      <c r="V55" s="1"/>
    </row>
    <row r="56" spans="1:22" s="802" customFormat="1" ht="12" customHeight="1">
      <c r="A56" s="926" t="s">
        <v>37</v>
      </c>
      <c r="B56" s="927"/>
      <c r="C56" s="927"/>
      <c r="D56" s="927"/>
      <c r="E56" s="927"/>
      <c r="F56" s="824"/>
      <c r="G56" s="825"/>
      <c r="H56" s="825"/>
      <c r="I56" s="825"/>
      <c r="J56" s="1147"/>
      <c r="K56" s="824"/>
      <c r="L56" s="825"/>
      <c r="M56" s="825"/>
      <c r="N56" s="825"/>
      <c r="O56" s="1157"/>
      <c r="P56" s="183"/>
      <c r="Q56" s="1158"/>
      <c r="R56" s="1159"/>
      <c r="S56" s="1159"/>
      <c r="T56" s="1159"/>
      <c r="U56" s="1160"/>
      <c r="V56" s="1"/>
    </row>
    <row r="57" spans="1:22" s="802" customFormat="1" ht="12" customHeight="1">
      <c r="A57" s="449" t="s">
        <v>45</v>
      </c>
      <c r="B57" s="448"/>
      <c r="C57" s="448"/>
      <c r="D57" s="448"/>
      <c r="E57" s="448"/>
      <c r="F57" s="450"/>
      <c r="G57" s="451"/>
      <c r="H57" s="451"/>
      <c r="I57" s="451"/>
      <c r="J57" s="452"/>
      <c r="K57" s="450"/>
      <c r="L57" s="451"/>
      <c r="M57" s="451"/>
      <c r="N57" s="451"/>
      <c r="O57" s="453"/>
      <c r="P57" s="183"/>
      <c r="Q57" s="100"/>
      <c r="R57" s="102"/>
      <c r="S57" s="102"/>
      <c r="T57" s="102"/>
      <c r="U57" s="101"/>
      <c r="V57" s="1"/>
    </row>
    <row r="58" spans="1:22" ht="12" customHeight="1">
      <c r="A58" s="32"/>
      <c r="B58" s="791"/>
      <c r="C58" s="791"/>
      <c r="D58" s="791"/>
      <c r="E58" s="791"/>
      <c r="F58" s="936"/>
      <c r="G58" s="936"/>
      <c r="H58" s="936"/>
      <c r="I58" s="1161"/>
      <c r="J58" s="1162"/>
      <c r="K58" s="1163"/>
      <c r="L58" s="1163"/>
      <c r="M58" s="1163"/>
      <c r="N58" s="1163"/>
      <c r="O58" s="1163"/>
      <c r="P58" s="939"/>
      <c r="Q58" s="938"/>
      <c r="R58" s="938"/>
      <c r="S58" s="940"/>
      <c r="T58" s="940"/>
      <c r="U58" s="940"/>
    </row>
    <row r="59" spans="1:22" ht="12" customHeight="1">
      <c r="A59" s="3" t="s">
        <v>17</v>
      </c>
      <c r="B59" s="3"/>
      <c r="C59" s="3"/>
      <c r="D59" s="3"/>
      <c r="E59" s="3"/>
      <c r="F59" s="3"/>
      <c r="G59" s="3"/>
      <c r="H59" s="3"/>
      <c r="I59" s="36"/>
      <c r="J59" s="170"/>
      <c r="K59" s="37"/>
      <c r="L59" s="37"/>
      <c r="M59" s="37"/>
      <c r="N59" s="37"/>
      <c r="O59" s="38"/>
      <c r="P59" s="6"/>
      <c r="Q59" s="5"/>
      <c r="R59" s="5"/>
      <c r="S59" s="7"/>
      <c r="T59" s="7"/>
      <c r="U59" s="7"/>
    </row>
    <row r="60" spans="1:22" ht="12" customHeight="1">
      <c r="A60" s="20" t="s">
        <v>18</v>
      </c>
      <c r="B60" s="791"/>
      <c r="C60" s="791"/>
      <c r="D60" s="791"/>
      <c r="E60" s="791"/>
      <c r="F60" s="856"/>
      <c r="G60" s="857"/>
      <c r="H60" s="857"/>
      <c r="I60" s="857"/>
      <c r="J60" s="858"/>
      <c r="K60" s="856"/>
      <c r="L60" s="857"/>
      <c r="M60" s="857"/>
      <c r="N60" s="857"/>
      <c r="O60" s="859"/>
      <c r="P60" s="6"/>
      <c r="Q60" s="860"/>
      <c r="R60" s="861"/>
      <c r="S60" s="862"/>
      <c r="T60" s="862"/>
      <c r="U60" s="863"/>
    </row>
    <row r="61" spans="1:22" s="846" customFormat="1" ht="12" customHeight="1">
      <c r="A61" s="942" t="s">
        <v>19</v>
      </c>
      <c r="B61" s="3"/>
      <c r="C61" s="3"/>
      <c r="D61" s="3"/>
      <c r="E61" s="3"/>
      <c r="F61" s="943">
        <f t="shared" ref="F61:J61" si="24">F18-F60</f>
        <v>1623</v>
      </c>
      <c r="G61" s="944">
        <f t="shared" si="24"/>
        <v>1899</v>
      </c>
      <c r="H61" s="944">
        <f t="shared" si="24"/>
        <v>1949</v>
      </c>
      <c r="I61" s="944">
        <f t="shared" si="24"/>
        <v>1795</v>
      </c>
      <c r="J61" s="945">
        <f t="shared" si="24"/>
        <v>1850</v>
      </c>
      <c r="K61" s="943">
        <f>K18-K60</f>
        <v>1606</v>
      </c>
      <c r="L61" s="944">
        <f t="shared" ref="L61:O61" si="25">L18-L60</f>
        <v>1575</v>
      </c>
      <c r="M61" s="944">
        <f t="shared" si="25"/>
        <v>1576</v>
      </c>
      <c r="N61" s="944">
        <f t="shared" si="25"/>
        <v>1702</v>
      </c>
      <c r="O61" s="946">
        <f t="shared" si="25"/>
        <v>1727</v>
      </c>
      <c r="P61" s="947"/>
      <c r="Q61" s="948"/>
      <c r="R61" s="949"/>
      <c r="S61" s="950"/>
      <c r="T61" s="950"/>
      <c r="U61" s="951"/>
      <c r="V61" s="1"/>
    </row>
    <row r="62" spans="1:22" s="952" customFormat="1" ht="12" customHeight="1">
      <c r="A62" s="5"/>
      <c r="B62" s="791"/>
      <c r="C62" s="791"/>
      <c r="D62" s="791"/>
      <c r="E62" s="791"/>
      <c r="F62" s="5"/>
      <c r="G62" s="5"/>
      <c r="H62" s="5"/>
      <c r="I62" s="37"/>
      <c r="J62" s="1132"/>
      <c r="K62" s="41"/>
      <c r="L62" s="41"/>
      <c r="M62" s="41"/>
      <c r="N62" s="41"/>
      <c r="O62" s="41"/>
      <c r="P62" s="18"/>
      <c r="Q62" s="19"/>
      <c r="R62" s="19"/>
      <c r="S62" s="17"/>
      <c r="T62" s="17"/>
      <c r="U62" s="17"/>
      <c r="V62" s="1"/>
    </row>
    <row r="63" spans="1:22" ht="12" customHeight="1">
      <c r="A63" s="3" t="s">
        <v>20</v>
      </c>
      <c r="B63" s="3"/>
      <c r="C63" s="3"/>
      <c r="D63" s="3"/>
      <c r="E63" s="3"/>
      <c r="F63" s="3"/>
      <c r="G63" s="3"/>
      <c r="H63" s="3"/>
      <c r="I63" s="36"/>
      <c r="J63" s="170"/>
      <c r="K63" s="37"/>
      <c r="L63" s="37"/>
      <c r="M63" s="37"/>
      <c r="N63" s="37"/>
      <c r="O63" s="38"/>
      <c r="P63" s="6"/>
      <c r="Q63" s="5"/>
      <c r="R63" s="5"/>
      <c r="S63" s="7"/>
      <c r="T63" s="7"/>
      <c r="U63" s="7"/>
    </row>
    <row r="64" spans="1:22" s="961" customFormat="1" ht="12" customHeight="1">
      <c r="A64" s="876" t="s">
        <v>38</v>
      </c>
      <c r="B64" s="791"/>
      <c r="C64" s="791"/>
      <c r="D64" s="791"/>
      <c r="E64" s="791"/>
      <c r="F64" s="1172">
        <f>'T1'!F64</f>
        <v>0</v>
      </c>
      <c r="G64" s="1173">
        <f>'T1'!G64</f>
        <v>-2E-3</v>
      </c>
      <c r="H64" s="1173">
        <f>'T1'!H64</f>
        <v>3.0000000000000001E-3</v>
      </c>
      <c r="I64" s="1173">
        <f>'T1'!I64</f>
        <v>7.0000000000000001E-3</v>
      </c>
      <c r="J64" s="1174">
        <f>'T1'!J64</f>
        <v>1.2E-2</v>
      </c>
      <c r="K64" s="1172">
        <f>'T1'!K64</f>
        <v>1.4999999999999999E-2</v>
      </c>
      <c r="L64" s="1173">
        <f>'T1'!L64</f>
        <v>1.7000000000000001E-2</v>
      </c>
      <c r="M64" s="1173">
        <f>'T1'!M64</f>
        <v>1.9E-2</v>
      </c>
      <c r="N64" s="1173">
        <f>'T1'!N64</f>
        <v>0.02</v>
      </c>
      <c r="O64" s="1175">
        <f>'T1'!O64</f>
        <v>0.02</v>
      </c>
      <c r="P64" s="21"/>
      <c r="Q64" s="953"/>
      <c r="R64" s="954"/>
      <c r="S64" s="954"/>
      <c r="T64" s="959"/>
      <c r="U64" s="960"/>
      <c r="V64" s="1"/>
    </row>
    <row r="65" spans="1:22" s="952" customFormat="1" ht="12" customHeight="1">
      <c r="A65" s="879" t="s">
        <v>39</v>
      </c>
      <c r="B65" s="3"/>
      <c r="C65" s="3"/>
      <c r="D65" s="3"/>
      <c r="E65" s="3"/>
      <c r="F65" s="1176">
        <f>'T1'!F65</f>
        <v>99.900698705486761</v>
      </c>
      <c r="G65" s="1177">
        <f>'T1'!G65</f>
        <v>99.700897308075781</v>
      </c>
      <c r="H65" s="1177">
        <f>'T1'!H65</f>
        <v>100</v>
      </c>
      <c r="I65" s="1177">
        <f>'T1'!I65</f>
        <v>100.69999999999999</v>
      </c>
      <c r="J65" s="1178">
        <f>'T1'!J65</f>
        <v>101.90839999999999</v>
      </c>
      <c r="K65" s="1176">
        <f>'T1'!K65</f>
        <v>103.43702599999997</v>
      </c>
      <c r="L65" s="1177">
        <f>'T1'!L65</f>
        <v>105.19545544199997</v>
      </c>
      <c r="M65" s="1177">
        <f>'T1'!M65</f>
        <v>107.19416909539795</v>
      </c>
      <c r="N65" s="1177">
        <f>'T1'!N65</f>
        <v>109.33805247730591</v>
      </c>
      <c r="O65" s="1179">
        <f>'T1'!O65</f>
        <v>111.52481352685203</v>
      </c>
      <c r="P65" s="967"/>
      <c r="Q65" s="968"/>
      <c r="R65" s="969"/>
      <c r="S65" s="963"/>
      <c r="T65" s="970"/>
      <c r="U65" s="971"/>
      <c r="V65" s="1"/>
    </row>
    <row r="66" spans="1:22" s="952" customFormat="1" ht="12" customHeight="1">
      <c r="A66" s="972" t="s">
        <v>40</v>
      </c>
      <c r="B66" s="791"/>
      <c r="C66" s="791"/>
      <c r="D66" s="791"/>
      <c r="E66" s="791"/>
      <c r="F66" s="837">
        <f>((F61-F15-F16)/(F65/100))+F15+F16</f>
        <v>1624.6132619999998</v>
      </c>
      <c r="G66" s="838">
        <f t="shared" ref="G66:J66" si="26">((G61-G15-G16)/(G65/100))+G15+G16</f>
        <v>1904.6969999999997</v>
      </c>
      <c r="H66" s="838">
        <f t="shared" si="26"/>
        <v>1949</v>
      </c>
      <c r="I66" s="838">
        <f t="shared" si="26"/>
        <v>1782.5223435948362</v>
      </c>
      <c r="J66" s="839">
        <f t="shared" si="26"/>
        <v>1817.8089382229534</v>
      </c>
      <c r="K66" s="837">
        <f>((K61-K15-K16)/(K65/100))+K15+K16</f>
        <v>1556.589669293083</v>
      </c>
      <c r="L66" s="838">
        <f t="shared" ref="L66:O66" si="27">((L61-L15-L16)/(L65/100))+L15+L16</f>
        <v>1503.0902098691636</v>
      </c>
      <c r="M66" s="838">
        <f t="shared" si="27"/>
        <v>1479.0210837904956</v>
      </c>
      <c r="N66" s="838">
        <f t="shared" si="27"/>
        <v>1580.8952417497271</v>
      </c>
      <c r="O66" s="840">
        <f t="shared" si="27"/>
        <v>1577.8824593080951</v>
      </c>
      <c r="P66" s="841"/>
      <c r="Q66" s="978"/>
      <c r="R66" s="872"/>
      <c r="S66" s="979"/>
      <c r="T66" s="979"/>
      <c r="U66" s="980"/>
      <c r="V66" s="1"/>
    </row>
    <row r="67" spans="1:22" s="952" customFormat="1" ht="12" customHeight="1">
      <c r="A67" s="981" t="s">
        <v>8</v>
      </c>
      <c r="B67" s="3"/>
      <c r="C67" s="3"/>
      <c r="D67" s="3"/>
      <c r="E67" s="3"/>
      <c r="F67" s="1180"/>
      <c r="G67" s="1181">
        <f t="shared" ref="G67:J67" si="28">G66/F66-1</f>
        <v>0.17240025337180831</v>
      </c>
      <c r="H67" s="1181">
        <f t="shared" si="28"/>
        <v>2.3259867579987992E-2</v>
      </c>
      <c r="I67" s="1181">
        <f t="shared" si="28"/>
        <v>-8.5416960700443134E-2</v>
      </c>
      <c r="J67" s="1182">
        <f t="shared" si="28"/>
        <v>1.9795877877723633E-2</v>
      </c>
      <c r="K67" s="1180">
        <f>K66/J66-1</f>
        <v>-0.14370006849302441</v>
      </c>
      <c r="L67" s="1181">
        <f>L66/K66-1</f>
        <v>-3.4369661111920413E-2</v>
      </c>
      <c r="M67" s="1181">
        <f t="shared" ref="M67:O67" si="29">M66/L66-1</f>
        <v>-1.6013094836645259E-2</v>
      </c>
      <c r="N67" s="1181">
        <f t="shared" si="29"/>
        <v>6.8879449438370655E-2</v>
      </c>
      <c r="O67" s="1183">
        <f t="shared" si="29"/>
        <v>-1.9057445187180555E-3</v>
      </c>
      <c r="P67" s="18"/>
      <c r="Q67" s="986"/>
      <c r="R67" s="987"/>
      <c r="S67" s="988"/>
      <c r="T67" s="989"/>
      <c r="U67" s="990"/>
      <c r="V67" s="1"/>
    </row>
    <row r="68" spans="1:22" s="952" customFormat="1" ht="12" customHeight="1">
      <c r="A68" s="991" t="s">
        <v>21</v>
      </c>
      <c r="B68" s="791"/>
      <c r="C68" s="791"/>
      <c r="D68" s="791"/>
      <c r="E68" s="791"/>
      <c r="F68" s="1184">
        <f>'T1'!F68</f>
        <v>149.863</v>
      </c>
      <c r="G68" s="844">
        <f>'T1'!G68</f>
        <v>163.30528635600001</v>
      </c>
      <c r="H68" s="844">
        <f>'T1'!H68</f>
        <v>171.66498065517399</v>
      </c>
      <c r="I68" s="844">
        <f>'T1'!I68</f>
        <v>182.71100000000001</v>
      </c>
      <c r="J68" s="1185">
        <f>'T1'!J68</f>
        <v>187.7</v>
      </c>
      <c r="K68" s="1184">
        <f>'T1'!K68</f>
        <v>189.6</v>
      </c>
      <c r="L68" s="844">
        <f>'T1'!L68</f>
        <v>195.6</v>
      </c>
      <c r="M68" s="844">
        <f>'T1'!M68</f>
        <v>198.8</v>
      </c>
      <c r="N68" s="844">
        <f>'T1'!N68</f>
        <v>202.9</v>
      </c>
      <c r="O68" s="845">
        <f>'T1'!O68</f>
        <v>206.7</v>
      </c>
      <c r="P68" s="947"/>
      <c r="Q68" s="998"/>
      <c r="R68" s="999"/>
      <c r="S68" s="1000"/>
      <c r="T68" s="979"/>
      <c r="U68" s="980"/>
      <c r="V68" s="1"/>
    </row>
    <row r="69" spans="1:22" s="952" customFormat="1" ht="12" customHeight="1">
      <c r="A69" s="981" t="s">
        <v>8</v>
      </c>
      <c r="B69" s="3"/>
      <c r="C69" s="3"/>
      <c r="D69" s="3"/>
      <c r="E69" s="3"/>
      <c r="F69" s="1180"/>
      <c r="G69" s="1181">
        <f t="shared" ref="G69:J69" si="30">G68/F68-1</f>
        <v>8.9697165784750066E-2</v>
      </c>
      <c r="H69" s="1181">
        <f t="shared" si="30"/>
        <v>5.1190592084999098E-2</v>
      </c>
      <c r="I69" s="1181">
        <f t="shared" si="30"/>
        <v>6.4346375729446681E-2</v>
      </c>
      <c r="J69" s="1182">
        <f t="shared" si="30"/>
        <v>2.7305416751043809E-2</v>
      </c>
      <c r="K69" s="1180">
        <f>K68/J68-1</f>
        <v>1.0122535961641033E-2</v>
      </c>
      <c r="L69" s="1181">
        <f>L68/K68-1</f>
        <v>3.1645569620253111E-2</v>
      </c>
      <c r="M69" s="1181">
        <f t="shared" ref="M69:O69" si="31">M68/L68-1</f>
        <v>1.6359918200409052E-2</v>
      </c>
      <c r="N69" s="1181">
        <f t="shared" si="31"/>
        <v>2.0623742454728422E-2</v>
      </c>
      <c r="O69" s="1183">
        <f t="shared" si="31"/>
        <v>1.8728437654016661E-2</v>
      </c>
      <c r="P69" s="18"/>
      <c r="Q69" s="986"/>
      <c r="R69" s="987"/>
      <c r="S69" s="988"/>
      <c r="T69" s="989"/>
      <c r="U69" s="990"/>
      <c r="V69" s="1"/>
    </row>
    <row r="70" spans="1:22" s="952" customFormat="1" ht="12" customHeight="1">
      <c r="A70" s="991" t="s">
        <v>41</v>
      </c>
      <c r="B70" s="791"/>
      <c r="C70" s="791"/>
      <c r="D70" s="791"/>
      <c r="E70" s="791"/>
      <c r="F70" s="1186">
        <f>F66/F68</f>
        <v>10.840656212674242</v>
      </c>
      <c r="G70" s="1187">
        <f t="shared" ref="G70:J70" si="32">G66/G68</f>
        <v>11.663413000898357</v>
      </c>
      <c r="H70" s="1187">
        <f t="shared" si="32"/>
        <v>11.353509565908409</v>
      </c>
      <c r="I70" s="1187">
        <f t="shared" si="32"/>
        <v>9.7559662176597808</v>
      </c>
      <c r="J70" s="1188">
        <f t="shared" si="32"/>
        <v>9.6846507097653358</v>
      </c>
      <c r="K70" s="1186">
        <f t="shared" ref="K70" si="33">K66/K68</f>
        <v>8.2098611249635187</v>
      </c>
      <c r="L70" s="1187">
        <f>L66/L68</f>
        <v>7.6845102754047216</v>
      </c>
      <c r="M70" s="1187">
        <f t="shared" ref="M70:O70" si="34">M66/M68</f>
        <v>7.4397438822459536</v>
      </c>
      <c r="N70" s="1187">
        <f t="shared" si="34"/>
        <v>7.7914994664846082</v>
      </c>
      <c r="O70" s="1189">
        <f t="shared" si="34"/>
        <v>7.633683886347824</v>
      </c>
      <c r="P70" s="1006"/>
      <c r="Q70" s="1007"/>
      <c r="R70" s="1008"/>
      <c r="S70" s="1009"/>
      <c r="T70" s="1010"/>
      <c r="U70" s="980"/>
      <c r="V70" s="1"/>
    </row>
    <row r="71" spans="1:22" ht="12" customHeight="1">
      <c r="A71" s="1011" t="s">
        <v>8</v>
      </c>
      <c r="B71" s="3"/>
      <c r="C71" s="3"/>
      <c r="D71" s="3"/>
      <c r="E71" s="3"/>
      <c r="F71" s="1190"/>
      <c r="G71" s="1191">
        <f t="shared" ref="G71" si="35">G70/F70-1</f>
        <v>7.5895478288684926E-2</v>
      </c>
      <c r="H71" s="1191">
        <f t="shared" ref="H71" si="36">H70/G70-1</f>
        <v>-2.6570561718604835E-2</v>
      </c>
      <c r="I71" s="1191">
        <f t="shared" ref="I71" si="37">I70/H70-1</f>
        <v>-0.14070920881113524</v>
      </c>
      <c r="J71" s="1192">
        <f t="shared" ref="J71" si="38">J70/I70-1</f>
        <v>-7.3099379706085266E-3</v>
      </c>
      <c r="K71" s="1190">
        <f>K70/J70-1</f>
        <v>-0.15228113320749304</v>
      </c>
      <c r="L71" s="1191">
        <f t="shared" ref="L71" si="39">L70/K70-1</f>
        <v>-6.3990223654499578E-2</v>
      </c>
      <c r="M71" s="1191">
        <f t="shared" ref="M71" si="40">M70/L70-1</f>
        <v>-3.1851918259797829E-2</v>
      </c>
      <c r="N71" s="1191">
        <f t="shared" ref="N71" si="41">N70/M70-1</f>
        <v>4.7280603983972602E-2</v>
      </c>
      <c r="O71" s="1193">
        <f t="shared" ref="O71" si="42">O70/N70-1</f>
        <v>-2.0254840652384476E-2</v>
      </c>
      <c r="P71" s="18"/>
      <c r="Q71" s="1017"/>
      <c r="R71" s="1018"/>
      <c r="S71" s="1019"/>
      <c r="T71" s="1020"/>
      <c r="U71" s="1021"/>
    </row>
    <row r="72" spans="1:22" s="901" customFormat="1" ht="12" customHeight="1">
      <c r="A72" s="1022"/>
      <c r="B72" s="1022"/>
      <c r="C72" s="1022"/>
      <c r="D72" s="1022"/>
      <c r="E72" s="1022"/>
      <c r="F72" s="1023"/>
      <c r="G72" s="1023"/>
      <c r="H72" s="1023"/>
      <c r="I72" s="1023"/>
      <c r="J72" s="1024"/>
      <c r="K72" s="1023"/>
      <c r="L72" s="1023"/>
      <c r="M72" s="1023"/>
      <c r="N72" s="1023"/>
      <c r="O72" s="1023"/>
      <c r="P72" s="18"/>
      <c r="Q72" s="952"/>
      <c r="R72" s="952"/>
      <c r="S72" s="952"/>
      <c r="T72" s="952"/>
      <c r="U72" s="952"/>
      <c r="V72" s="1"/>
    </row>
    <row r="73" spans="1:22" s="901" customFormat="1" ht="12" customHeight="1">
      <c r="A73" s="1026" t="s">
        <v>424</v>
      </c>
      <c r="B73" s="802"/>
      <c r="C73" s="802"/>
      <c r="D73" s="802"/>
      <c r="E73" s="802"/>
      <c r="F73" s="802"/>
      <c r="G73" s="802"/>
      <c r="H73" s="802"/>
      <c r="I73" s="802"/>
      <c r="J73" s="1026"/>
      <c r="K73" s="802"/>
      <c r="L73" s="802"/>
      <c r="M73" s="802"/>
      <c r="N73" s="802"/>
      <c r="O73" s="802"/>
      <c r="P73" s="802"/>
      <c r="Q73" s="1"/>
      <c r="R73" s="1"/>
      <c r="S73" s="1"/>
      <c r="T73" s="1"/>
      <c r="U73" s="1"/>
      <c r="V73" s="1"/>
    </row>
    <row r="74" spans="1:22" ht="12" customHeight="1">
      <c r="A74" s="29" t="s">
        <v>425</v>
      </c>
      <c r="B74" s="1027"/>
      <c r="C74" s="1027"/>
      <c r="D74" s="1027"/>
      <c r="E74" s="1027"/>
      <c r="F74" s="1027"/>
      <c r="G74" s="1027"/>
      <c r="H74" s="1027"/>
      <c r="I74" s="1027"/>
      <c r="J74" s="1028"/>
      <c r="K74" s="21"/>
      <c r="L74" s="21"/>
      <c r="M74" s="21"/>
      <c r="N74" s="98"/>
      <c r="O74" s="1029"/>
      <c r="P74" s="892"/>
      <c r="Q74" s="901"/>
      <c r="R74" s="901"/>
      <c r="S74" s="901"/>
      <c r="T74" s="901"/>
      <c r="U74" s="901"/>
    </row>
    <row r="75" spans="1:22" ht="12" customHeight="1">
      <c r="A75" s="29" t="s">
        <v>426</v>
      </c>
      <c r="B75" s="5"/>
      <c r="C75" s="5"/>
      <c r="D75" s="5"/>
      <c r="E75" s="5"/>
      <c r="F75" s="5"/>
      <c r="G75" s="5"/>
      <c r="H75" s="5"/>
      <c r="I75" s="5"/>
      <c r="J75" s="800"/>
      <c r="K75" s="21"/>
      <c r="L75" s="30"/>
      <c r="M75" s="30"/>
      <c r="N75" s="99"/>
      <c r="O75" s="21"/>
      <c r="P75" s="21"/>
    </row>
    <row r="76" spans="1:22" ht="12" customHeight="1">
      <c r="A76" s="29" t="s">
        <v>427</v>
      </c>
      <c r="B76" s="1030"/>
      <c r="C76" s="1030"/>
      <c r="D76" s="1030"/>
      <c r="E76" s="1030"/>
      <c r="F76" s="1030"/>
      <c r="G76" s="1030"/>
      <c r="H76" s="1030"/>
      <c r="I76" s="1030"/>
      <c r="J76" s="1031"/>
      <c r="K76" s="22"/>
      <c r="L76" s="22"/>
      <c r="M76" s="22"/>
      <c r="N76" s="35"/>
      <c r="O76" s="30"/>
      <c r="P76" s="1032"/>
      <c r="Q76" s="1032"/>
    </row>
    <row r="77" spans="1:22" ht="12" customHeight="1">
      <c r="A77" s="29"/>
      <c r="B77" s="802"/>
      <c r="C77" s="802"/>
      <c r="D77" s="802"/>
      <c r="E77" s="802"/>
      <c r="F77" s="802"/>
      <c r="G77" s="802"/>
      <c r="H77" s="802"/>
      <c r="I77" s="802"/>
      <c r="J77" s="1026"/>
      <c r="K77" s="22"/>
      <c r="L77" s="22"/>
      <c r="M77" s="22"/>
      <c r="N77" s="35"/>
      <c r="O77" s="30"/>
      <c r="P77" s="30"/>
    </row>
  </sheetData>
  <mergeCells count="4">
    <mergeCell ref="K7:O7"/>
    <mergeCell ref="Q7:U7"/>
    <mergeCell ref="A1:O1"/>
    <mergeCell ref="F7:J7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V77"/>
  <sheetViews>
    <sheetView showGridLines="0" zoomScaleNormal="100" workbookViewId="0">
      <selection activeCell="W21" sqref="W21"/>
    </sheetView>
  </sheetViews>
  <sheetFormatPr defaultColWidth="12.54296875" defaultRowHeight="12" customHeight="1"/>
  <cols>
    <col min="1" max="1" width="33.453125" style="812" customWidth="1"/>
    <col min="2" max="2" width="0.453125" style="812" customWidth="1"/>
    <col min="3" max="5" width="8" style="812" hidden="1" customWidth="1"/>
    <col min="6" max="9" width="8" style="812" customWidth="1"/>
    <col min="10" max="10" width="8" style="1033" customWidth="1"/>
    <col min="11" max="15" width="8" style="793" customWidth="1"/>
    <col min="16" max="16" width="0.7265625" style="793" customWidth="1"/>
    <col min="17" max="17" width="9" style="1" hidden="1" customWidth="1"/>
    <col min="18" max="18" width="9.54296875" style="1" hidden="1" customWidth="1"/>
    <col min="19" max="21" width="9" style="1" hidden="1" customWidth="1"/>
    <col min="22" max="16384" width="12.54296875" style="1"/>
  </cols>
  <sheetData>
    <row r="1" spans="1:21" ht="12" customHeight="1">
      <c r="A1" s="1385" t="s">
        <v>0</v>
      </c>
      <c r="B1" s="1385"/>
      <c r="C1" s="1385"/>
      <c r="D1" s="1385"/>
      <c r="E1" s="1385"/>
      <c r="F1" s="1385"/>
      <c r="G1" s="1385"/>
      <c r="H1" s="1385"/>
      <c r="I1" s="1385"/>
      <c r="J1" s="1385"/>
      <c r="K1" s="1385"/>
      <c r="L1" s="1385"/>
      <c r="M1" s="1385"/>
      <c r="N1" s="1385"/>
      <c r="O1" s="1385"/>
      <c r="P1" s="790"/>
      <c r="Q1" s="790"/>
      <c r="R1" s="790"/>
      <c r="S1" s="790"/>
      <c r="T1" s="790"/>
      <c r="U1" s="790"/>
    </row>
    <row r="2" spans="1:21" ht="12" customHeight="1">
      <c r="A2" s="791"/>
      <c r="B2" s="791"/>
      <c r="C2" s="791"/>
      <c r="D2" s="791"/>
      <c r="E2" s="791"/>
      <c r="F2" s="791"/>
      <c r="G2" s="791"/>
      <c r="H2" s="791"/>
      <c r="I2" s="791"/>
      <c r="J2" s="792"/>
    </row>
    <row r="3" spans="1:21" ht="12" customHeight="1">
      <c r="A3" s="794" t="str">
        <f>Header!B3</f>
        <v>Ireland - TCZ</v>
      </c>
      <c r="B3" s="795"/>
      <c r="C3" s="795"/>
      <c r="D3" s="795"/>
      <c r="E3" s="795"/>
      <c r="F3" s="795"/>
      <c r="G3" s="795"/>
      <c r="H3" s="795"/>
      <c r="I3" s="795"/>
      <c r="J3" s="796"/>
      <c r="K3" s="5"/>
      <c r="L3" s="5"/>
      <c r="M3" s="5"/>
      <c r="N3" s="5"/>
      <c r="O3" s="5"/>
      <c r="P3" s="5"/>
      <c r="Q3" s="797"/>
      <c r="R3" s="797"/>
      <c r="S3" s="797"/>
      <c r="T3" s="797"/>
      <c r="U3" s="797"/>
    </row>
    <row r="4" spans="1:21" ht="12" customHeight="1">
      <c r="A4" s="798" t="s">
        <v>145</v>
      </c>
      <c r="B4" s="795"/>
      <c r="C4" s="795"/>
      <c r="D4" s="795"/>
      <c r="E4" s="795"/>
      <c r="F4" s="795"/>
      <c r="G4" s="795"/>
      <c r="H4" s="795"/>
      <c r="I4" s="795"/>
      <c r="J4" s="796"/>
      <c r="K4" s="5"/>
      <c r="L4" s="5"/>
      <c r="M4" s="5"/>
      <c r="N4" s="5"/>
      <c r="O4" s="5"/>
      <c r="P4" s="5"/>
    </row>
    <row r="5" spans="1:21" ht="12" customHeight="1">
      <c r="A5" s="799" t="s">
        <v>450</v>
      </c>
      <c r="B5" s="795"/>
      <c r="C5" s="795"/>
      <c r="D5" s="795"/>
      <c r="E5" s="795"/>
      <c r="F5" s="795"/>
      <c r="G5" s="795"/>
      <c r="H5" s="795"/>
      <c r="I5" s="5"/>
      <c r="J5" s="800"/>
      <c r="K5" s="5"/>
      <c r="L5" s="5"/>
      <c r="M5" s="5"/>
      <c r="N5" s="5"/>
      <c r="O5" s="5"/>
      <c r="P5" s="5"/>
    </row>
    <row r="6" spans="1:21" ht="12" customHeight="1">
      <c r="A6" s="791"/>
      <c r="B6" s="791"/>
      <c r="C6" s="791"/>
      <c r="D6" s="791"/>
      <c r="E6" s="791"/>
      <c r="F6" s="791"/>
      <c r="G6" s="791"/>
      <c r="H6" s="791"/>
      <c r="I6" s="791"/>
      <c r="J6" s="792"/>
    </row>
    <row r="7" spans="1:21" ht="12" customHeight="1">
      <c r="A7" s="1"/>
      <c r="B7" s="1"/>
      <c r="C7" s="1"/>
      <c r="D7" s="1"/>
      <c r="E7" s="1"/>
      <c r="F7" s="1379" t="s">
        <v>155</v>
      </c>
      <c r="G7" s="1380"/>
      <c r="H7" s="1380"/>
      <c r="I7" s="1380"/>
      <c r="J7" s="1381"/>
      <c r="K7" s="1369" t="s">
        <v>156</v>
      </c>
      <c r="L7" s="1370"/>
      <c r="M7" s="1370"/>
      <c r="N7" s="1370"/>
      <c r="O7" s="1371"/>
      <c r="P7" s="2"/>
      <c r="Q7" s="1382" t="s">
        <v>43</v>
      </c>
      <c r="R7" s="1383"/>
      <c r="S7" s="1383"/>
      <c r="T7" s="1383"/>
      <c r="U7" s="1384"/>
    </row>
    <row r="8" spans="1:21" ht="12" customHeight="1">
      <c r="A8" s="1"/>
      <c r="B8" s="1"/>
      <c r="C8" s="1"/>
      <c r="D8" s="1"/>
      <c r="E8" s="1"/>
      <c r="F8" s="109"/>
      <c r="G8" s="109"/>
      <c r="H8" s="109"/>
      <c r="I8" s="109"/>
      <c r="J8" s="801"/>
      <c r="K8" s="109"/>
      <c r="L8" s="109"/>
      <c r="M8" s="109"/>
      <c r="N8" s="109"/>
      <c r="O8" s="109"/>
      <c r="P8" s="802"/>
    </row>
    <row r="9" spans="1:21" ht="12" customHeight="1">
      <c r="A9" s="803" t="s">
        <v>1</v>
      </c>
      <c r="B9" s="791"/>
      <c r="C9" s="791"/>
      <c r="D9" s="791"/>
      <c r="E9" s="791"/>
      <c r="F9" s="804">
        <v>2015</v>
      </c>
      <c r="G9" s="805">
        <v>2016</v>
      </c>
      <c r="H9" s="805">
        <v>2017</v>
      </c>
      <c r="I9" s="805">
        <v>2018</v>
      </c>
      <c r="J9" s="806">
        <v>2019</v>
      </c>
      <c r="K9" s="804">
        <v>2020</v>
      </c>
      <c r="L9" s="805">
        <v>2021</v>
      </c>
      <c r="M9" s="805">
        <v>2022</v>
      </c>
      <c r="N9" s="805">
        <v>2023</v>
      </c>
      <c r="O9" s="807">
        <v>2024</v>
      </c>
      <c r="P9" s="808"/>
      <c r="Q9" s="809">
        <v>2020</v>
      </c>
      <c r="R9" s="810">
        <v>2021</v>
      </c>
      <c r="S9" s="810">
        <v>2022</v>
      </c>
      <c r="T9" s="810">
        <v>2023</v>
      </c>
      <c r="U9" s="811">
        <v>2024</v>
      </c>
    </row>
    <row r="10" spans="1:21" ht="12" customHeight="1">
      <c r="A10" s="791"/>
      <c r="B10" s="791"/>
      <c r="C10" s="791"/>
      <c r="D10" s="791"/>
      <c r="E10" s="791"/>
      <c r="F10" s="791"/>
      <c r="G10" s="791"/>
      <c r="H10" s="791"/>
      <c r="I10" s="791"/>
      <c r="J10" s="792"/>
      <c r="K10" s="812"/>
      <c r="L10" s="812"/>
      <c r="M10" s="812"/>
      <c r="Q10" s="812"/>
      <c r="R10" s="812"/>
      <c r="S10" s="812"/>
      <c r="T10" s="812"/>
      <c r="U10" s="812"/>
    </row>
    <row r="11" spans="1:21" ht="12" customHeight="1">
      <c r="A11" s="3" t="s">
        <v>2</v>
      </c>
      <c r="B11" s="3"/>
      <c r="C11" s="3"/>
      <c r="D11" s="3"/>
      <c r="E11" s="3"/>
      <c r="F11" s="3"/>
      <c r="G11" s="3"/>
      <c r="H11" s="3"/>
      <c r="I11" s="42"/>
      <c r="J11" s="164"/>
      <c r="K11" s="5"/>
      <c r="L11" s="5"/>
      <c r="M11" s="5"/>
      <c r="N11" s="5"/>
      <c r="O11" s="6"/>
      <c r="P11" s="6"/>
      <c r="Q11" s="5"/>
      <c r="R11" s="5"/>
      <c r="S11" s="7"/>
      <c r="T11" s="7"/>
      <c r="U11" s="7"/>
    </row>
    <row r="12" spans="1:21" s="1199" customFormat="1" ht="12" customHeight="1">
      <c r="A12" s="189" t="s">
        <v>3</v>
      </c>
      <c r="B12" s="8"/>
      <c r="C12" s="8"/>
      <c r="D12" s="8"/>
      <c r="E12" s="8"/>
      <c r="F12" s="1075">
        <v>263</v>
      </c>
      <c r="G12" s="1076">
        <v>254</v>
      </c>
      <c r="H12" s="1076">
        <v>311</v>
      </c>
      <c r="I12" s="1195">
        <v>293</v>
      </c>
      <c r="J12" s="1196">
        <v>317</v>
      </c>
      <c r="K12" s="1197">
        <v>476</v>
      </c>
      <c r="L12" s="1195">
        <v>493</v>
      </c>
      <c r="M12" s="1195">
        <v>505</v>
      </c>
      <c r="N12" s="1195">
        <v>519</v>
      </c>
      <c r="O12" s="1198">
        <v>534</v>
      </c>
      <c r="P12" s="1074"/>
      <c r="Q12" s="1075"/>
      <c r="R12" s="1076"/>
      <c r="S12" s="1077"/>
      <c r="T12" s="1077"/>
      <c r="U12" s="1078"/>
    </row>
    <row r="13" spans="1:21" s="1199" customFormat="1" ht="12" customHeight="1">
      <c r="A13" s="192" t="s">
        <v>42</v>
      </c>
      <c r="B13" s="171"/>
      <c r="C13" s="171"/>
      <c r="D13" s="171"/>
      <c r="E13" s="171"/>
      <c r="F13" s="907"/>
      <c r="G13" s="908"/>
      <c r="H13" s="908"/>
      <c r="I13" s="1200"/>
      <c r="J13" s="1201"/>
      <c r="K13" s="1202">
        <v>62</v>
      </c>
      <c r="L13" s="1203">
        <v>64</v>
      </c>
      <c r="M13" s="1203">
        <v>66</v>
      </c>
      <c r="N13" s="1203">
        <v>68</v>
      </c>
      <c r="O13" s="1204">
        <v>70</v>
      </c>
      <c r="P13" s="1074"/>
      <c r="Q13" s="1082"/>
      <c r="R13" s="1083"/>
      <c r="S13" s="1047"/>
      <c r="T13" s="1047"/>
      <c r="U13" s="1084"/>
    </row>
    <row r="14" spans="1:21" s="1199" customFormat="1" ht="12" customHeight="1">
      <c r="A14" s="192" t="s">
        <v>29</v>
      </c>
      <c r="B14" s="8"/>
      <c r="C14" s="8"/>
      <c r="D14" s="8"/>
      <c r="E14" s="8"/>
      <c r="F14" s="1082">
        <v>415</v>
      </c>
      <c r="G14" s="1083">
        <v>392</v>
      </c>
      <c r="H14" s="1083">
        <v>415</v>
      </c>
      <c r="I14" s="1205">
        <v>534</v>
      </c>
      <c r="J14" s="1206">
        <v>531</v>
      </c>
      <c r="K14" s="1207">
        <v>632</v>
      </c>
      <c r="L14" s="1205">
        <v>637</v>
      </c>
      <c r="M14" s="1205">
        <v>649</v>
      </c>
      <c r="N14" s="1205">
        <v>665</v>
      </c>
      <c r="O14" s="1208">
        <v>702</v>
      </c>
      <c r="P14" s="183"/>
      <c r="Q14" s="1082"/>
      <c r="R14" s="1083"/>
      <c r="S14" s="1047"/>
      <c r="T14" s="1047"/>
      <c r="U14" s="1084"/>
    </row>
    <row r="15" spans="1:21" s="1199" customFormat="1" ht="12" customHeight="1">
      <c r="A15" s="192" t="s">
        <v>4</v>
      </c>
      <c r="B15" s="171"/>
      <c r="C15" s="171"/>
      <c r="D15" s="171"/>
      <c r="E15" s="171"/>
      <c r="F15" s="1082"/>
      <c r="G15" s="1083"/>
      <c r="H15" s="1083"/>
      <c r="I15" s="1205">
        <v>16</v>
      </c>
      <c r="J15" s="1206">
        <v>0</v>
      </c>
      <c r="K15" s="1207">
        <v>0</v>
      </c>
      <c r="L15" s="1205">
        <v>0</v>
      </c>
      <c r="M15" s="1205">
        <v>0</v>
      </c>
      <c r="N15" s="1205">
        <v>0</v>
      </c>
      <c r="O15" s="1208">
        <v>0</v>
      </c>
      <c r="P15" s="183"/>
      <c r="Q15" s="1082"/>
      <c r="R15" s="1083"/>
      <c r="S15" s="1047"/>
      <c r="T15" s="1047"/>
      <c r="U15" s="1084"/>
    </row>
    <row r="16" spans="1:21" s="1199" customFormat="1" ht="12" customHeight="1">
      <c r="A16" s="192" t="s">
        <v>5</v>
      </c>
      <c r="B16" s="8"/>
      <c r="C16" s="8"/>
      <c r="D16" s="8"/>
      <c r="E16" s="8"/>
      <c r="F16" s="1082"/>
      <c r="G16" s="1083"/>
      <c r="H16" s="1083"/>
      <c r="I16" s="1205"/>
      <c r="J16" s="1206"/>
      <c r="K16" s="1207"/>
      <c r="L16" s="1205"/>
      <c r="M16" s="1205"/>
      <c r="N16" s="1205"/>
      <c r="O16" s="1208"/>
      <c r="P16" s="183"/>
      <c r="Q16" s="1082"/>
      <c r="R16" s="1083"/>
      <c r="S16" s="1047"/>
      <c r="T16" s="1047"/>
      <c r="U16" s="1084"/>
    </row>
    <row r="17" spans="1:22" s="1199" customFormat="1" ht="12" customHeight="1">
      <c r="A17" s="192" t="s">
        <v>6</v>
      </c>
      <c r="B17" s="171"/>
      <c r="C17" s="171"/>
      <c r="D17" s="171"/>
      <c r="E17" s="171"/>
      <c r="F17" s="1082"/>
      <c r="G17" s="1083"/>
      <c r="H17" s="1083"/>
      <c r="I17" s="1205"/>
      <c r="J17" s="1206"/>
      <c r="K17" s="1207"/>
      <c r="L17" s="1205"/>
      <c r="M17" s="1205"/>
      <c r="N17" s="1205"/>
      <c r="O17" s="1208"/>
      <c r="P17" s="183"/>
      <c r="Q17" s="1082"/>
      <c r="R17" s="1083"/>
      <c r="S17" s="1047"/>
      <c r="T17" s="1047"/>
      <c r="U17" s="1084"/>
    </row>
    <row r="18" spans="1:22" s="1212" customFormat="1" ht="12" customHeight="1">
      <c r="A18" s="1209" t="s">
        <v>7</v>
      </c>
      <c r="B18" s="8"/>
      <c r="C18" s="8"/>
      <c r="D18" s="8"/>
      <c r="E18" s="8"/>
      <c r="F18" s="1093">
        <f>SUM(F12,F14:F17)</f>
        <v>678</v>
      </c>
      <c r="G18" s="1094">
        <f t="shared" ref="G18:O18" si="0">SUM(G12,G14:G17)</f>
        <v>646</v>
      </c>
      <c r="H18" s="1094">
        <f t="shared" si="0"/>
        <v>726</v>
      </c>
      <c r="I18" s="1094">
        <f t="shared" si="0"/>
        <v>843</v>
      </c>
      <c r="J18" s="1210">
        <f t="shared" si="0"/>
        <v>848</v>
      </c>
      <c r="K18" s="1093">
        <f t="shared" si="0"/>
        <v>1108</v>
      </c>
      <c r="L18" s="1094">
        <f t="shared" si="0"/>
        <v>1130</v>
      </c>
      <c r="M18" s="1094">
        <f t="shared" si="0"/>
        <v>1154</v>
      </c>
      <c r="N18" s="1094">
        <f>SUM(N12,N14:N17)</f>
        <v>1184</v>
      </c>
      <c r="O18" s="1211">
        <f t="shared" si="0"/>
        <v>1236</v>
      </c>
      <c r="P18" s="1092"/>
      <c r="Q18" s="1093"/>
      <c r="R18" s="1094"/>
      <c r="S18" s="993"/>
      <c r="T18" s="993"/>
      <c r="U18" s="1095"/>
      <c r="V18" s="1199"/>
    </row>
    <row r="19" spans="1:22" s="1199" customFormat="1" ht="12" customHeight="1">
      <c r="A19" s="1213" t="s">
        <v>8</v>
      </c>
      <c r="B19" s="171"/>
      <c r="C19" s="171"/>
      <c r="D19" s="171"/>
      <c r="E19" s="171"/>
      <c r="F19" s="1101"/>
      <c r="G19" s="1102">
        <f t="shared" ref="G19" si="1">+G18/F18-1</f>
        <v>-4.71976401179941E-2</v>
      </c>
      <c r="H19" s="1102">
        <f t="shared" ref="H19" si="2">+H18/G18-1</f>
        <v>0.12383900928792579</v>
      </c>
      <c r="I19" s="1102">
        <f t="shared" ref="I19" si="3">+I18/H18-1</f>
        <v>0.16115702479338845</v>
      </c>
      <c r="J19" s="1214">
        <f t="shared" ref="J19" si="4">+J18/I18-1</f>
        <v>5.9311981020166993E-3</v>
      </c>
      <c r="K19" s="1101">
        <f t="shared" ref="K19" si="5">+K18/J18-1</f>
        <v>0.30660377358490565</v>
      </c>
      <c r="L19" s="1102">
        <f t="shared" ref="L19" si="6">+L18/K18-1</f>
        <v>1.9855595667870096E-2</v>
      </c>
      <c r="M19" s="1102">
        <f t="shared" ref="M19:O19" si="7">+M18/L18-1</f>
        <v>2.1238938053097289E-2</v>
      </c>
      <c r="N19" s="1102">
        <f t="shared" si="7"/>
        <v>2.5996533795493937E-2</v>
      </c>
      <c r="O19" s="1103">
        <f t="shared" si="7"/>
        <v>4.3918918918918859E-2</v>
      </c>
      <c r="P19" s="1100"/>
      <c r="Q19" s="1101"/>
      <c r="R19" s="1102"/>
      <c r="S19" s="1102"/>
      <c r="T19" s="1102"/>
      <c r="U19" s="1103"/>
    </row>
    <row r="20" spans="1:22" s="1199" customFormat="1" ht="12" customHeight="1">
      <c r="A20" s="1023"/>
      <c r="B20" s="8"/>
      <c r="C20" s="8"/>
      <c r="D20" s="8"/>
      <c r="E20" s="8"/>
      <c r="F20" s="1023"/>
      <c r="G20" s="1023"/>
      <c r="H20" s="1023"/>
      <c r="I20" s="1023"/>
      <c r="J20" s="1024"/>
      <c r="K20" s="1215"/>
      <c r="L20" s="1215"/>
      <c r="M20" s="1215"/>
      <c r="N20" s="1215"/>
      <c r="O20" s="1215"/>
      <c r="P20" s="1023"/>
      <c r="Q20" s="1023"/>
      <c r="R20" s="1215"/>
      <c r="S20" s="1215"/>
      <c r="T20" s="1215"/>
      <c r="U20" s="1215"/>
    </row>
    <row r="21" spans="1:22" s="1199" customFormat="1" ht="12" customHeight="1">
      <c r="A21" s="171" t="s">
        <v>9</v>
      </c>
      <c r="B21" s="171"/>
      <c r="C21" s="171"/>
      <c r="D21" s="171"/>
      <c r="E21" s="171"/>
      <c r="F21" s="171"/>
      <c r="G21" s="171"/>
      <c r="H21" s="171"/>
      <c r="I21" s="171"/>
      <c r="J21" s="198"/>
      <c r="K21" s="8"/>
      <c r="L21" s="8"/>
      <c r="M21" s="8"/>
      <c r="N21" s="8"/>
      <c r="O21" s="183"/>
      <c r="P21" s="171"/>
      <c r="Q21" s="171"/>
      <c r="R21" s="8"/>
      <c r="S21" s="184"/>
      <c r="T21" s="184"/>
      <c r="U21" s="184"/>
    </row>
    <row r="22" spans="1:22" s="1199" customFormat="1" ht="12" customHeight="1">
      <c r="A22" s="189" t="s">
        <v>10</v>
      </c>
      <c r="B22" s="8"/>
      <c r="C22" s="8"/>
      <c r="D22" s="8"/>
      <c r="E22" s="8"/>
      <c r="F22" s="903"/>
      <c r="G22" s="904"/>
      <c r="H22" s="904"/>
      <c r="I22" s="904"/>
      <c r="J22" s="905"/>
      <c r="K22" s="903"/>
      <c r="L22" s="904"/>
      <c r="M22" s="904"/>
      <c r="N22" s="904"/>
      <c r="O22" s="1216"/>
      <c r="P22" s="183"/>
      <c r="Q22" s="1217"/>
      <c r="R22" s="1218"/>
      <c r="S22" s="1218"/>
      <c r="T22" s="1219"/>
      <c r="U22" s="1220"/>
    </row>
    <row r="23" spans="1:22" s="1199" customFormat="1" ht="12" customHeight="1">
      <c r="A23" s="192" t="s">
        <v>30</v>
      </c>
      <c r="B23" s="171"/>
      <c r="C23" s="171"/>
      <c r="D23" s="171"/>
      <c r="E23" s="171"/>
      <c r="F23" s="907"/>
      <c r="G23" s="908"/>
      <c r="H23" s="908"/>
      <c r="I23" s="908"/>
      <c r="J23" s="909"/>
      <c r="K23" s="907"/>
      <c r="L23" s="908"/>
      <c r="M23" s="908"/>
      <c r="N23" s="908"/>
      <c r="O23" s="928"/>
      <c r="P23" s="183"/>
      <c r="Q23" s="929"/>
      <c r="R23" s="930"/>
      <c r="S23" s="930"/>
      <c r="T23" s="1123"/>
      <c r="U23" s="1124"/>
    </row>
    <row r="24" spans="1:22" s="1199" customFormat="1" ht="12" customHeight="1">
      <c r="A24" s="192" t="s">
        <v>31</v>
      </c>
      <c r="B24" s="8"/>
      <c r="C24" s="8"/>
      <c r="D24" s="8"/>
      <c r="E24" s="8"/>
      <c r="F24" s="907"/>
      <c r="G24" s="908"/>
      <c r="H24" s="908"/>
      <c r="I24" s="908"/>
      <c r="J24" s="909"/>
      <c r="K24" s="907"/>
      <c r="L24" s="908"/>
      <c r="M24" s="908"/>
      <c r="N24" s="908"/>
      <c r="O24" s="928"/>
      <c r="P24" s="183"/>
      <c r="Q24" s="929"/>
      <c r="R24" s="930"/>
      <c r="S24" s="930"/>
      <c r="T24" s="1123"/>
      <c r="U24" s="1124"/>
    </row>
    <row r="25" spans="1:22" s="1199" customFormat="1" ht="12" customHeight="1">
      <c r="A25" s="192" t="s">
        <v>32</v>
      </c>
      <c r="B25" s="171"/>
      <c r="C25" s="171"/>
      <c r="D25" s="171"/>
      <c r="E25" s="171"/>
      <c r="F25" s="907"/>
      <c r="G25" s="908"/>
      <c r="H25" s="908"/>
      <c r="I25" s="908"/>
      <c r="J25" s="909"/>
      <c r="K25" s="907"/>
      <c r="L25" s="908"/>
      <c r="M25" s="908"/>
      <c r="N25" s="908"/>
      <c r="O25" s="928"/>
      <c r="P25" s="183"/>
      <c r="Q25" s="929"/>
      <c r="R25" s="930"/>
      <c r="S25" s="930"/>
      <c r="T25" s="1123"/>
      <c r="U25" s="1124"/>
    </row>
    <row r="26" spans="1:22" s="1199" customFormat="1" ht="12" customHeight="1">
      <c r="A26" s="192" t="s">
        <v>11</v>
      </c>
      <c r="B26" s="8"/>
      <c r="C26" s="8"/>
      <c r="D26" s="8"/>
      <c r="E26" s="8"/>
      <c r="F26" s="1120"/>
      <c r="G26" s="1047"/>
      <c r="H26" s="1047"/>
      <c r="I26" s="1047"/>
      <c r="J26" s="1221"/>
      <c r="K26" s="1120"/>
      <c r="L26" s="1047"/>
      <c r="M26" s="1047"/>
      <c r="N26" s="1047"/>
      <c r="O26" s="1084"/>
      <c r="P26" s="183"/>
      <c r="Q26" s="1120"/>
      <c r="R26" s="1047"/>
      <c r="S26" s="1047"/>
      <c r="T26" s="1121"/>
      <c r="U26" s="1122"/>
    </row>
    <row r="27" spans="1:22" s="1199" customFormat="1" ht="12" customHeight="1">
      <c r="A27" s="192" t="s">
        <v>33</v>
      </c>
      <c r="B27" s="171"/>
      <c r="C27" s="171"/>
      <c r="D27" s="171"/>
      <c r="E27" s="171"/>
      <c r="F27" s="907"/>
      <c r="G27" s="908"/>
      <c r="H27" s="908"/>
      <c r="I27" s="908"/>
      <c r="J27" s="909"/>
      <c r="K27" s="907"/>
      <c r="L27" s="908"/>
      <c r="M27" s="908"/>
      <c r="N27" s="908"/>
      <c r="O27" s="928"/>
      <c r="P27" s="183"/>
      <c r="Q27" s="929"/>
      <c r="R27" s="930"/>
      <c r="S27" s="930"/>
      <c r="T27" s="1123"/>
      <c r="U27" s="1124"/>
    </row>
    <row r="28" spans="1:22" s="1199" customFormat="1" ht="12" customHeight="1">
      <c r="A28" s="192" t="s">
        <v>34</v>
      </c>
      <c r="B28" s="8"/>
      <c r="C28" s="8"/>
      <c r="D28" s="8"/>
      <c r="E28" s="8"/>
      <c r="F28" s="907"/>
      <c r="G28" s="908"/>
      <c r="H28" s="908"/>
      <c r="I28" s="908"/>
      <c r="J28" s="909"/>
      <c r="K28" s="907"/>
      <c r="L28" s="908"/>
      <c r="M28" s="908"/>
      <c r="N28" s="908"/>
      <c r="O28" s="928"/>
      <c r="P28" s="183"/>
      <c r="Q28" s="929"/>
      <c r="R28" s="930"/>
      <c r="S28" s="930"/>
      <c r="T28" s="1123"/>
      <c r="U28" s="1124"/>
    </row>
    <row r="29" spans="1:22" s="1199" customFormat="1" ht="12" customHeight="1">
      <c r="A29" s="192" t="s">
        <v>12</v>
      </c>
      <c r="B29" s="171"/>
      <c r="C29" s="171"/>
      <c r="D29" s="171"/>
      <c r="E29" s="171"/>
      <c r="F29" s="1120">
        <v>310</v>
      </c>
      <c r="G29" s="1047">
        <v>345</v>
      </c>
      <c r="H29" s="1047">
        <v>322</v>
      </c>
      <c r="I29" s="1048">
        <v>335</v>
      </c>
      <c r="J29" s="1340">
        <v>848</v>
      </c>
      <c r="K29" s="1341">
        <v>1108</v>
      </c>
      <c r="L29" s="1048">
        <v>1130</v>
      </c>
      <c r="M29" s="1048">
        <v>1154</v>
      </c>
      <c r="N29" s="1048">
        <v>1184</v>
      </c>
      <c r="O29" s="1342">
        <v>1236</v>
      </c>
      <c r="P29" s="183"/>
      <c r="Q29" s="1120"/>
      <c r="R29" s="1047"/>
      <c r="S29" s="1047"/>
      <c r="T29" s="1121"/>
      <c r="U29" s="1122"/>
    </row>
    <row r="30" spans="1:22" s="1199" customFormat="1" ht="12" customHeight="1">
      <c r="A30" s="192" t="s">
        <v>35</v>
      </c>
      <c r="B30" s="8"/>
      <c r="C30" s="8"/>
      <c r="D30" s="8"/>
      <c r="E30" s="8"/>
      <c r="F30" s="1120">
        <v>368</v>
      </c>
      <c r="G30" s="1047">
        <v>301</v>
      </c>
      <c r="H30" s="1047">
        <v>404</v>
      </c>
      <c r="I30" s="1048">
        <v>508</v>
      </c>
      <c r="J30" s="1340"/>
      <c r="K30" s="1341"/>
      <c r="L30" s="1048"/>
      <c r="M30" s="1048"/>
      <c r="N30" s="1048"/>
      <c r="O30" s="1342"/>
      <c r="P30" s="183"/>
      <c r="Q30" s="1120"/>
      <c r="R30" s="1047"/>
      <c r="S30" s="1047"/>
      <c r="T30" s="1121"/>
      <c r="U30" s="1122"/>
    </row>
    <row r="31" spans="1:22" s="1212" customFormat="1" ht="12" customHeight="1">
      <c r="A31" s="1209" t="s">
        <v>13</v>
      </c>
      <c r="B31" s="171"/>
      <c r="C31" s="171"/>
      <c r="D31" s="171"/>
      <c r="E31" s="171"/>
      <c r="F31" s="1093">
        <f t="shared" ref="F31:H31" si="8">SUM(F22:F30)</f>
        <v>678</v>
      </c>
      <c r="G31" s="1094">
        <f t="shared" si="8"/>
        <v>646</v>
      </c>
      <c r="H31" s="1094">
        <f t="shared" si="8"/>
        <v>726</v>
      </c>
      <c r="I31" s="1094">
        <f>SUM(I22:I30)</f>
        <v>843</v>
      </c>
      <c r="J31" s="1210">
        <f t="shared" ref="J31" si="9">SUM(J22:J30)</f>
        <v>848</v>
      </c>
      <c r="K31" s="1093">
        <f>SUM(K22:K30)</f>
        <v>1108</v>
      </c>
      <c r="L31" s="1094">
        <f t="shared" ref="L31:O31" si="10">SUM(L22:L30)</f>
        <v>1130</v>
      </c>
      <c r="M31" s="1094">
        <f t="shared" si="10"/>
        <v>1154</v>
      </c>
      <c r="N31" s="1094">
        <f t="shared" si="10"/>
        <v>1184</v>
      </c>
      <c r="O31" s="1211">
        <f t="shared" si="10"/>
        <v>1236</v>
      </c>
      <c r="P31" s="1092"/>
      <c r="Q31" s="1093"/>
      <c r="R31" s="1094"/>
      <c r="S31" s="1094"/>
      <c r="T31" s="993"/>
      <c r="U31" s="1125"/>
      <c r="V31" s="1199"/>
    </row>
    <row r="32" spans="1:22" ht="12" customHeight="1">
      <c r="A32" s="847" t="s">
        <v>8</v>
      </c>
      <c r="B32" s="791"/>
      <c r="C32" s="791"/>
      <c r="D32" s="791"/>
      <c r="E32" s="791"/>
      <c r="F32" s="848"/>
      <c r="G32" s="849">
        <f t="shared" ref="G32" si="11">+G31/F31-1</f>
        <v>-4.71976401179941E-2</v>
      </c>
      <c r="H32" s="849">
        <f t="shared" ref="H32" si="12">+H31/G31-1</f>
        <v>0.12383900928792579</v>
      </c>
      <c r="I32" s="849">
        <f t="shared" ref="I32" si="13">+I31/H31-1</f>
        <v>0.16115702479338845</v>
      </c>
      <c r="J32" s="850">
        <f t="shared" ref="J32" si="14">+J31/I31-1</f>
        <v>5.9311981020166993E-3</v>
      </c>
      <c r="K32" s="848">
        <f t="shared" ref="K32" si="15">+K31/J31-1</f>
        <v>0.30660377358490565</v>
      </c>
      <c r="L32" s="849">
        <f t="shared" ref="L32" si="16">+L31/K31-1</f>
        <v>1.9855595667870096E-2</v>
      </c>
      <c r="M32" s="849">
        <f t="shared" ref="M32" si="17">+M31/L31-1</f>
        <v>2.1238938053097289E-2</v>
      </c>
      <c r="N32" s="849">
        <f t="shared" ref="N32" si="18">+N31/M31-1</f>
        <v>2.5996533795493937E-2</v>
      </c>
      <c r="O32" s="851">
        <f t="shared" ref="O32" si="19">+O31/N31-1</f>
        <v>4.3918918918918859E-2</v>
      </c>
      <c r="P32" s="852"/>
      <c r="Q32" s="848"/>
      <c r="R32" s="849"/>
      <c r="S32" s="849"/>
      <c r="T32" s="849"/>
      <c r="U32" s="851"/>
    </row>
    <row r="33" spans="1:22" ht="12" customHeight="1">
      <c r="A33" s="853"/>
      <c r="B33" s="3"/>
      <c r="C33" s="3"/>
      <c r="D33" s="3"/>
      <c r="E33" s="3"/>
      <c r="F33" s="874"/>
      <c r="G33" s="874"/>
      <c r="H33" s="874"/>
      <c r="I33" s="874"/>
      <c r="J33" s="875"/>
      <c r="K33" s="1223"/>
      <c r="L33" s="1223"/>
      <c r="M33" s="1223"/>
      <c r="N33" s="1223"/>
      <c r="O33" s="1223"/>
      <c r="P33" s="874"/>
      <c r="Q33" s="874"/>
      <c r="R33" s="874"/>
      <c r="S33" s="855"/>
      <c r="T33" s="855"/>
      <c r="U33" s="855"/>
    </row>
    <row r="34" spans="1:22" ht="12" customHeight="1">
      <c r="A34" s="3" t="s">
        <v>14</v>
      </c>
      <c r="B34" s="791"/>
      <c r="C34" s="791"/>
      <c r="D34" s="791"/>
      <c r="E34" s="791"/>
      <c r="F34" s="3"/>
      <c r="G34" s="3"/>
      <c r="H34" s="3"/>
      <c r="I34" s="3"/>
      <c r="J34" s="164"/>
      <c r="K34" s="5"/>
      <c r="L34" s="5"/>
      <c r="M34" s="5"/>
      <c r="N34" s="5"/>
      <c r="O34" s="6"/>
      <c r="P34" s="6"/>
      <c r="Q34" s="5"/>
      <c r="R34" s="5"/>
      <c r="S34" s="5"/>
      <c r="T34" s="5"/>
      <c r="U34" s="5"/>
    </row>
    <row r="35" spans="1:22" ht="12" customHeight="1">
      <c r="A35" s="3" t="s">
        <v>15</v>
      </c>
      <c r="B35" s="3"/>
      <c r="C35" s="3"/>
      <c r="D35" s="3"/>
      <c r="E35" s="3"/>
      <c r="F35" s="3"/>
      <c r="G35" s="3"/>
      <c r="H35" s="3"/>
      <c r="I35" s="3"/>
      <c r="J35" s="16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2" s="1199" customFormat="1" ht="12" customHeight="1">
      <c r="A36" s="1224" t="s">
        <v>22</v>
      </c>
      <c r="B36" s="8"/>
      <c r="C36" s="8"/>
      <c r="D36" s="8"/>
      <c r="E36" s="8"/>
      <c r="F36" s="1114"/>
      <c r="G36" s="1077"/>
      <c r="H36" s="1077"/>
      <c r="I36" s="1077"/>
      <c r="J36" s="1225"/>
      <c r="K36" s="1114"/>
      <c r="L36" s="1077"/>
      <c r="M36" s="1077"/>
      <c r="N36" s="1077"/>
      <c r="O36" s="1078"/>
      <c r="P36" s="183"/>
      <c r="Q36" s="1114"/>
      <c r="R36" s="1077"/>
      <c r="S36" s="1077"/>
      <c r="T36" s="1115"/>
      <c r="U36" s="1116"/>
    </row>
    <row r="37" spans="1:22" s="1199" customFormat="1" ht="12" customHeight="1">
      <c r="A37" s="1226" t="s">
        <v>23</v>
      </c>
      <c r="B37" s="171"/>
      <c r="C37" s="171"/>
      <c r="D37" s="171"/>
      <c r="E37" s="171"/>
      <c r="F37" s="1120"/>
      <c r="G37" s="1047"/>
      <c r="H37" s="1047"/>
      <c r="I37" s="1047"/>
      <c r="J37" s="1221"/>
      <c r="K37" s="1120"/>
      <c r="L37" s="1047"/>
      <c r="M37" s="1047"/>
      <c r="N37" s="1047"/>
      <c r="O37" s="1084"/>
      <c r="P37" s="183"/>
      <c r="Q37" s="1120"/>
      <c r="R37" s="1047"/>
      <c r="S37" s="1121"/>
      <c r="T37" s="1121"/>
      <c r="U37" s="1122"/>
    </row>
    <row r="38" spans="1:22" s="1199" customFormat="1" ht="12" customHeight="1">
      <c r="A38" s="1226" t="s">
        <v>24</v>
      </c>
      <c r="B38" s="8"/>
      <c r="C38" s="8"/>
      <c r="D38" s="8"/>
      <c r="E38" s="8"/>
      <c r="F38" s="1120"/>
      <c r="G38" s="1047"/>
      <c r="H38" s="1047"/>
      <c r="I38" s="1047"/>
      <c r="J38" s="1221"/>
      <c r="K38" s="1120"/>
      <c r="L38" s="1047"/>
      <c r="M38" s="1047"/>
      <c r="N38" s="1047"/>
      <c r="O38" s="1084"/>
      <c r="P38" s="183"/>
      <c r="Q38" s="1120"/>
      <c r="R38" s="1047"/>
      <c r="S38" s="1121"/>
      <c r="T38" s="1121"/>
      <c r="U38" s="1122"/>
    </row>
    <row r="39" spans="1:22" s="1199" customFormat="1" ht="12" customHeight="1">
      <c r="A39" s="1227" t="s">
        <v>25</v>
      </c>
      <c r="B39" s="171"/>
      <c r="C39" s="171"/>
      <c r="D39" s="171"/>
      <c r="E39" s="171"/>
      <c r="F39" s="1128">
        <f t="shared" ref="F39:J39" si="20">SUM(F36:F38)</f>
        <v>0</v>
      </c>
      <c r="G39" s="1129">
        <f t="shared" si="20"/>
        <v>0</v>
      </c>
      <c r="H39" s="1129">
        <f t="shared" si="20"/>
        <v>0</v>
      </c>
      <c r="I39" s="1129">
        <f t="shared" si="20"/>
        <v>0</v>
      </c>
      <c r="J39" s="1130">
        <f t="shared" si="20"/>
        <v>0</v>
      </c>
      <c r="K39" s="1128">
        <f>SUM(K36:K38)</f>
        <v>0</v>
      </c>
      <c r="L39" s="1129">
        <f t="shared" ref="L39:O39" si="21">SUM(L36:L38)</f>
        <v>0</v>
      </c>
      <c r="M39" s="1129">
        <f t="shared" si="21"/>
        <v>0</v>
      </c>
      <c r="N39" s="1129">
        <f t="shared" si="21"/>
        <v>0</v>
      </c>
      <c r="O39" s="1131">
        <f t="shared" si="21"/>
        <v>0</v>
      </c>
      <c r="P39" s="183"/>
      <c r="Q39" s="1168"/>
      <c r="R39" s="1169"/>
      <c r="S39" s="1170"/>
      <c r="T39" s="1170"/>
      <c r="U39" s="1171"/>
    </row>
    <row r="40" spans="1:22" s="1199" customFormat="1" ht="12" customHeight="1">
      <c r="A40" s="171" t="s">
        <v>16</v>
      </c>
      <c r="B40" s="8"/>
      <c r="C40" s="8"/>
      <c r="D40" s="8"/>
      <c r="E40" s="8"/>
      <c r="F40" s="171"/>
      <c r="G40" s="171"/>
      <c r="H40" s="171"/>
      <c r="I40" s="39"/>
      <c r="J40" s="204"/>
      <c r="K40" s="39"/>
      <c r="L40" s="39"/>
      <c r="M40" s="39"/>
      <c r="N40" s="39"/>
      <c r="O40" s="39"/>
      <c r="P40" s="8"/>
      <c r="Q40" s="8"/>
      <c r="R40" s="8"/>
      <c r="S40" s="188"/>
      <c r="T40" s="188"/>
      <c r="U40" s="188"/>
    </row>
    <row r="41" spans="1:22" s="1199" customFormat="1" ht="12" customHeight="1">
      <c r="A41" s="189" t="s">
        <v>26</v>
      </c>
      <c r="B41" s="171"/>
      <c r="C41" s="171"/>
      <c r="D41" s="171"/>
      <c r="E41" s="171"/>
      <c r="F41" s="535"/>
      <c r="G41" s="536"/>
      <c r="H41" s="536"/>
      <c r="I41" s="536"/>
      <c r="J41" s="537"/>
      <c r="K41" s="535"/>
      <c r="L41" s="536"/>
      <c r="M41" s="536"/>
      <c r="N41" s="536"/>
      <c r="O41" s="538"/>
      <c r="P41" s="10"/>
      <c r="Q41" s="157"/>
      <c r="R41" s="158"/>
      <c r="S41" s="190"/>
      <c r="T41" s="190"/>
      <c r="U41" s="191"/>
    </row>
    <row r="42" spans="1:22" s="1199" customFormat="1" ht="12" customHeight="1">
      <c r="A42" s="192" t="s">
        <v>27</v>
      </c>
      <c r="B42" s="8"/>
      <c r="C42" s="8"/>
      <c r="D42" s="8"/>
      <c r="E42" s="8"/>
      <c r="F42" s="549"/>
      <c r="G42" s="550"/>
      <c r="H42" s="550"/>
      <c r="I42" s="550"/>
      <c r="J42" s="551"/>
      <c r="K42" s="549"/>
      <c r="L42" s="550"/>
      <c r="M42" s="550"/>
      <c r="N42" s="550"/>
      <c r="O42" s="552"/>
      <c r="P42" s="10"/>
      <c r="Q42" s="159"/>
      <c r="R42" s="160"/>
      <c r="S42" s="193"/>
      <c r="T42" s="193"/>
      <c r="U42" s="194"/>
    </row>
    <row r="43" spans="1:22" s="1199" customFormat="1" ht="12" customHeight="1">
      <c r="A43" s="192" t="s">
        <v>28</v>
      </c>
      <c r="B43" s="171"/>
      <c r="C43" s="171"/>
      <c r="D43" s="171"/>
      <c r="E43" s="171"/>
      <c r="F43" s="549"/>
      <c r="G43" s="550"/>
      <c r="H43" s="550"/>
      <c r="I43" s="550"/>
      <c r="J43" s="551"/>
      <c r="K43" s="549"/>
      <c r="L43" s="550"/>
      <c r="M43" s="550"/>
      <c r="N43" s="550"/>
      <c r="O43" s="552"/>
      <c r="P43" s="10"/>
      <c r="Q43" s="159"/>
      <c r="R43" s="160"/>
      <c r="S43" s="193"/>
      <c r="T43" s="193"/>
      <c r="U43" s="194"/>
    </row>
    <row r="44" spans="1:22" s="1199" customFormat="1" ht="12" customHeight="1">
      <c r="A44" s="195" t="s">
        <v>46</v>
      </c>
      <c r="B44" s="8"/>
      <c r="C44" s="8"/>
      <c r="D44" s="8"/>
      <c r="E44" s="8"/>
      <c r="F44" s="553"/>
      <c r="G44" s="554"/>
      <c r="H44" s="554"/>
      <c r="I44" s="554"/>
      <c r="J44" s="555"/>
      <c r="K44" s="553"/>
      <c r="L44" s="554"/>
      <c r="M44" s="554"/>
      <c r="N44" s="554"/>
      <c r="O44" s="556"/>
      <c r="P44" s="10"/>
      <c r="Q44" s="161"/>
      <c r="R44" s="162"/>
      <c r="S44" s="196"/>
      <c r="T44" s="1013"/>
      <c r="U44" s="1228"/>
    </row>
    <row r="45" spans="1:22" s="1199" customFormat="1" ht="12" customHeight="1">
      <c r="A45" s="8"/>
      <c r="B45" s="171"/>
      <c r="C45" s="171"/>
      <c r="D45" s="171"/>
      <c r="E45" s="171"/>
      <c r="F45" s="8"/>
      <c r="G45" s="8"/>
      <c r="H45" s="8"/>
      <c r="I45" s="8"/>
      <c r="J45" s="1229"/>
      <c r="K45" s="202"/>
      <c r="L45" s="202"/>
      <c r="M45" s="202"/>
      <c r="N45" s="202"/>
      <c r="O45" s="202"/>
      <c r="P45" s="10"/>
      <c r="Q45" s="202"/>
      <c r="R45" s="202"/>
      <c r="S45" s="203"/>
      <c r="T45" s="1230"/>
      <c r="U45" s="1230"/>
    </row>
    <row r="46" spans="1:22" s="1231" customFormat="1" ht="12" customHeight="1">
      <c r="A46" s="171" t="s">
        <v>36</v>
      </c>
      <c r="B46" s="8"/>
      <c r="C46" s="8"/>
      <c r="D46" s="8"/>
      <c r="E46" s="8"/>
      <c r="F46" s="8"/>
      <c r="G46" s="8"/>
      <c r="H46" s="8"/>
      <c r="I46" s="8"/>
      <c r="J46" s="1229"/>
      <c r="K46" s="1100"/>
      <c r="L46" s="1100"/>
      <c r="M46" s="1100"/>
      <c r="N46" s="1100"/>
      <c r="O46" s="1100"/>
      <c r="P46" s="1100"/>
      <c r="Q46" s="1100"/>
      <c r="R46" s="1100"/>
      <c r="S46" s="1100"/>
      <c r="T46" s="1100"/>
      <c r="U46" s="1100"/>
      <c r="V46" s="1199"/>
    </row>
    <row r="47" spans="1:22" s="1231" customFormat="1" ht="12" customHeight="1">
      <c r="A47" s="1232" t="s">
        <v>47</v>
      </c>
      <c r="B47" s="171"/>
      <c r="C47" s="171"/>
      <c r="D47" s="171"/>
      <c r="E47" s="171"/>
      <c r="F47" s="1233"/>
      <c r="G47" s="1234"/>
      <c r="H47" s="1234"/>
      <c r="I47" s="1234"/>
      <c r="J47" s="1235"/>
      <c r="K47" s="1233"/>
      <c r="L47" s="1234"/>
      <c r="M47" s="1234"/>
      <c r="N47" s="1234"/>
      <c r="O47" s="1236"/>
      <c r="P47" s="1237"/>
      <c r="Q47" s="1238"/>
      <c r="R47" s="1239"/>
      <c r="S47" s="1234"/>
      <c r="T47" s="1234"/>
      <c r="U47" s="1236"/>
      <c r="V47" s="1199"/>
    </row>
    <row r="48" spans="1:22" s="802" customFormat="1" ht="12" customHeight="1">
      <c r="A48" s="5"/>
      <c r="B48" s="791"/>
      <c r="C48" s="791"/>
      <c r="D48" s="791"/>
      <c r="E48" s="791"/>
      <c r="F48" s="5"/>
      <c r="G48" s="5"/>
      <c r="H48" s="5"/>
      <c r="I48" s="5"/>
      <c r="J48" s="800"/>
      <c r="K48" s="33"/>
      <c r="L48" s="33"/>
      <c r="M48" s="33"/>
      <c r="N48" s="33"/>
      <c r="O48" s="33"/>
      <c r="P48" s="10"/>
      <c r="Q48" s="33"/>
      <c r="R48" s="33"/>
      <c r="S48" s="34"/>
      <c r="T48" s="19"/>
      <c r="U48" s="19"/>
      <c r="V48" s="1"/>
    </row>
    <row r="49" spans="1:22" ht="12" customHeight="1">
      <c r="A49" s="3" t="s">
        <v>48</v>
      </c>
      <c r="B49" s="3"/>
      <c r="C49" s="3"/>
      <c r="D49" s="3"/>
      <c r="E49" s="3"/>
      <c r="F49" s="791"/>
      <c r="G49" s="791"/>
      <c r="H49" s="791"/>
      <c r="I49" s="791"/>
      <c r="J49" s="792"/>
      <c r="K49" s="902"/>
      <c r="L49" s="902"/>
      <c r="M49" s="902"/>
      <c r="N49" s="902"/>
      <c r="O49" s="902"/>
      <c r="P49" s="902"/>
      <c r="Q49" s="902"/>
      <c r="R49" s="902"/>
      <c r="S49" s="902"/>
      <c r="T49" s="902"/>
      <c r="U49" s="902"/>
    </row>
    <row r="50" spans="1:22" s="802" customFormat="1" ht="12" customHeight="1">
      <c r="A50" s="876" t="s">
        <v>49</v>
      </c>
      <c r="B50" s="791"/>
      <c r="C50" s="791"/>
      <c r="D50" s="791"/>
      <c r="E50" s="791"/>
      <c r="F50" s="1240"/>
      <c r="G50" s="1241"/>
      <c r="H50" s="1241"/>
      <c r="I50" s="1241"/>
      <c r="J50" s="1242"/>
      <c r="K50" s="1114">
        <f>K15</f>
        <v>0</v>
      </c>
      <c r="L50" s="1077">
        <f t="shared" ref="L50:O50" si="22">L15</f>
        <v>0</v>
      </c>
      <c r="M50" s="1077">
        <f t="shared" si="22"/>
        <v>0</v>
      </c>
      <c r="N50" s="1077">
        <f t="shared" si="22"/>
        <v>0</v>
      </c>
      <c r="O50" s="1078">
        <f t="shared" si="22"/>
        <v>0</v>
      </c>
      <c r="P50" s="183"/>
      <c r="Q50" s="860"/>
      <c r="R50" s="861"/>
      <c r="S50" s="861"/>
      <c r="T50" s="877"/>
      <c r="U50" s="878"/>
      <c r="V50" s="1"/>
    </row>
    <row r="51" spans="1:22" s="802" customFormat="1" ht="12" customHeight="1">
      <c r="A51" s="879" t="s">
        <v>50</v>
      </c>
      <c r="B51" s="3"/>
      <c r="C51" s="3"/>
      <c r="D51" s="3"/>
      <c r="E51" s="3"/>
      <c r="F51" s="1243"/>
      <c r="G51" s="1244"/>
      <c r="H51" s="1244"/>
      <c r="I51" s="1244"/>
      <c r="J51" s="1245"/>
      <c r="K51" s="1120"/>
      <c r="L51" s="1047"/>
      <c r="M51" s="1047"/>
      <c r="N51" s="1047"/>
      <c r="O51" s="1084"/>
      <c r="P51" s="183"/>
      <c r="Q51" s="868"/>
      <c r="R51" s="869"/>
      <c r="S51" s="870"/>
      <c r="T51" s="870"/>
      <c r="U51" s="871"/>
      <c r="V51" s="1"/>
    </row>
    <row r="52" spans="1:22" s="802" customFormat="1" ht="12" customHeight="1">
      <c r="A52" s="31" t="s">
        <v>51</v>
      </c>
      <c r="B52" s="791"/>
      <c r="C52" s="791"/>
      <c r="D52" s="791"/>
      <c r="E52" s="791"/>
      <c r="F52" s="1246"/>
      <c r="G52" s="1247"/>
      <c r="H52" s="1247"/>
      <c r="I52" s="1247"/>
      <c r="J52" s="1248"/>
      <c r="K52" s="161"/>
      <c r="L52" s="162"/>
      <c r="M52" s="162"/>
      <c r="N52" s="162"/>
      <c r="O52" s="163"/>
      <c r="P52" s="10"/>
      <c r="Q52" s="26"/>
      <c r="R52" s="25"/>
      <c r="S52" s="16"/>
      <c r="T52" s="915"/>
      <c r="U52" s="916"/>
      <c r="V52" s="1"/>
    </row>
    <row r="53" spans="1:22" s="802" customFormat="1" ht="12" customHeight="1">
      <c r="A53" s="5"/>
      <c r="B53" s="3"/>
      <c r="C53" s="3"/>
      <c r="D53" s="3"/>
      <c r="E53" s="3"/>
      <c r="F53" s="5"/>
      <c r="G53" s="5"/>
      <c r="H53" s="5"/>
      <c r="I53" s="5"/>
      <c r="J53" s="800"/>
      <c r="K53" s="33"/>
      <c r="L53" s="33"/>
      <c r="M53" s="33"/>
      <c r="N53" s="33"/>
      <c r="O53" s="33"/>
      <c r="P53" s="10"/>
      <c r="Q53" s="33"/>
      <c r="R53" s="33"/>
      <c r="S53" s="34"/>
      <c r="T53" s="19"/>
      <c r="U53" s="19"/>
      <c r="V53" s="1"/>
    </row>
    <row r="54" spans="1:22" ht="12" customHeight="1">
      <c r="A54" s="3" t="s">
        <v>423</v>
      </c>
      <c r="B54" s="791"/>
      <c r="C54" s="791"/>
      <c r="D54" s="791"/>
      <c r="E54" s="791"/>
      <c r="F54" s="791"/>
      <c r="G54" s="791"/>
      <c r="H54" s="791"/>
      <c r="I54" s="791"/>
      <c r="J54" s="792"/>
      <c r="K54" s="902"/>
      <c r="L54" s="902"/>
      <c r="M54" s="902"/>
      <c r="N54" s="902"/>
      <c r="O54" s="902"/>
      <c r="P54" s="902"/>
      <c r="Q54" s="902"/>
      <c r="R54" s="902"/>
      <c r="S54" s="902"/>
      <c r="T54" s="902"/>
      <c r="U54" s="902"/>
    </row>
    <row r="55" spans="1:22" s="802" customFormat="1" ht="12" customHeight="1">
      <c r="A55" s="917" t="s">
        <v>44</v>
      </c>
      <c r="B55" s="448"/>
      <c r="C55" s="448"/>
      <c r="D55" s="448"/>
      <c r="E55" s="448"/>
      <c r="F55" s="1240"/>
      <c r="G55" s="1241"/>
      <c r="H55" s="1241"/>
      <c r="I55" s="1241"/>
      <c r="J55" s="1242"/>
      <c r="K55" s="1240"/>
      <c r="L55" s="1241"/>
      <c r="M55" s="1241"/>
      <c r="N55" s="1241"/>
      <c r="O55" s="1249"/>
      <c r="P55" s="922"/>
      <c r="Q55" s="1250"/>
      <c r="R55" s="1251"/>
      <c r="S55" s="1251"/>
      <c r="T55" s="1251"/>
      <c r="U55" s="1252"/>
      <c r="V55" s="1"/>
    </row>
    <row r="56" spans="1:22" s="802" customFormat="1" ht="12" customHeight="1">
      <c r="A56" s="926" t="s">
        <v>37</v>
      </c>
      <c r="B56" s="927"/>
      <c r="C56" s="927"/>
      <c r="D56" s="927"/>
      <c r="E56" s="927"/>
      <c r="F56" s="1243"/>
      <c r="G56" s="1244"/>
      <c r="H56" s="1244"/>
      <c r="I56" s="1244"/>
      <c r="J56" s="1245"/>
      <c r="K56" s="1243"/>
      <c r="L56" s="1244"/>
      <c r="M56" s="1244"/>
      <c r="N56" s="1244"/>
      <c r="O56" s="1253"/>
      <c r="P56" s="183"/>
      <c r="Q56" s="1254"/>
      <c r="R56" s="1255"/>
      <c r="S56" s="1255"/>
      <c r="T56" s="1255"/>
      <c r="U56" s="1256"/>
      <c r="V56" s="1"/>
    </row>
    <row r="57" spans="1:22" s="802" customFormat="1" ht="12" customHeight="1">
      <c r="A57" s="449" t="s">
        <v>45</v>
      </c>
      <c r="B57" s="448"/>
      <c r="C57" s="448"/>
      <c r="D57" s="448"/>
      <c r="E57" s="448"/>
      <c r="F57" s="1246"/>
      <c r="G57" s="1247"/>
      <c r="H57" s="1247"/>
      <c r="I57" s="1247"/>
      <c r="J57" s="1248"/>
      <c r="K57" s="1246"/>
      <c r="L57" s="1247"/>
      <c r="M57" s="1247"/>
      <c r="N57" s="1247"/>
      <c r="O57" s="1257"/>
      <c r="P57" s="183"/>
      <c r="Q57" s="1258"/>
      <c r="R57" s="1259"/>
      <c r="S57" s="1259"/>
      <c r="T57" s="1259"/>
      <c r="U57" s="1260"/>
      <c r="V57" s="1"/>
    </row>
    <row r="58" spans="1:22" ht="12" customHeight="1">
      <c r="A58" s="32"/>
      <c r="B58" s="791"/>
      <c r="C58" s="791"/>
      <c r="D58" s="791"/>
      <c r="E58" s="791"/>
      <c r="F58" s="936"/>
      <c r="G58" s="936"/>
      <c r="H58" s="936"/>
      <c r="I58" s="938"/>
      <c r="J58" s="1261"/>
      <c r="K58" s="938"/>
      <c r="L58" s="938"/>
      <c r="M58" s="938"/>
      <c r="N58" s="938"/>
      <c r="O58" s="938"/>
      <c r="P58" s="939"/>
      <c r="Q58" s="938"/>
      <c r="R58" s="938"/>
      <c r="S58" s="940"/>
      <c r="T58" s="940"/>
      <c r="U58" s="940"/>
    </row>
    <row r="59" spans="1:22" ht="12" customHeight="1">
      <c r="A59" s="3" t="s">
        <v>17</v>
      </c>
      <c r="B59" s="3"/>
      <c r="C59" s="3"/>
      <c r="D59" s="3"/>
      <c r="E59" s="3"/>
      <c r="F59" s="3"/>
      <c r="G59" s="3"/>
      <c r="H59" s="3"/>
      <c r="I59" s="3"/>
      <c r="J59" s="164"/>
      <c r="K59" s="5"/>
      <c r="L59" s="5"/>
      <c r="M59" s="5"/>
      <c r="N59" s="5"/>
      <c r="O59" s="6"/>
      <c r="P59" s="6"/>
      <c r="Q59" s="5"/>
      <c r="R59" s="5"/>
      <c r="S59" s="7"/>
      <c r="T59" s="7"/>
      <c r="U59" s="7"/>
    </row>
    <row r="60" spans="1:22" ht="12" customHeight="1">
      <c r="A60" s="20" t="s">
        <v>18</v>
      </c>
      <c r="B60" s="791"/>
      <c r="C60" s="791"/>
      <c r="D60" s="791"/>
      <c r="E60" s="791"/>
      <c r="F60" s="860"/>
      <c r="G60" s="861"/>
      <c r="H60" s="861"/>
      <c r="I60" s="861"/>
      <c r="J60" s="941"/>
      <c r="K60" s="860"/>
      <c r="L60" s="861"/>
      <c r="M60" s="861"/>
      <c r="N60" s="861"/>
      <c r="O60" s="906"/>
      <c r="P60" s="6"/>
      <c r="Q60" s="860"/>
      <c r="R60" s="861"/>
      <c r="S60" s="862"/>
      <c r="T60" s="862"/>
      <c r="U60" s="863"/>
    </row>
    <row r="61" spans="1:22" s="846" customFormat="1" ht="12" customHeight="1">
      <c r="A61" s="942" t="s">
        <v>19</v>
      </c>
      <c r="B61" s="3"/>
      <c r="C61" s="3"/>
      <c r="D61" s="3"/>
      <c r="E61" s="3"/>
      <c r="F61" s="948">
        <f>F18-F60</f>
        <v>678</v>
      </c>
      <c r="G61" s="949">
        <f t="shared" ref="G61:J61" si="23">G18-G60</f>
        <v>646</v>
      </c>
      <c r="H61" s="949">
        <f t="shared" si="23"/>
        <v>726</v>
      </c>
      <c r="I61" s="949">
        <f t="shared" si="23"/>
        <v>843</v>
      </c>
      <c r="J61" s="1262">
        <f t="shared" si="23"/>
        <v>848</v>
      </c>
      <c r="K61" s="948">
        <f>K18-K60</f>
        <v>1108</v>
      </c>
      <c r="L61" s="949">
        <f t="shared" ref="L61:O61" si="24">L18-L60</f>
        <v>1130</v>
      </c>
      <c r="M61" s="949">
        <f t="shared" si="24"/>
        <v>1154</v>
      </c>
      <c r="N61" s="949">
        <f t="shared" si="24"/>
        <v>1184</v>
      </c>
      <c r="O61" s="1263">
        <f t="shared" si="24"/>
        <v>1236</v>
      </c>
      <c r="P61" s="947"/>
      <c r="Q61" s="948"/>
      <c r="R61" s="949"/>
      <c r="S61" s="950"/>
      <c r="T61" s="950"/>
      <c r="U61" s="951"/>
      <c r="V61" s="1"/>
    </row>
    <row r="62" spans="1:22" s="952" customFormat="1" ht="12" customHeight="1">
      <c r="A62" s="5"/>
      <c r="B62" s="791"/>
      <c r="C62" s="791"/>
      <c r="D62" s="791"/>
      <c r="E62" s="791"/>
      <c r="F62" s="5"/>
      <c r="G62" s="5"/>
      <c r="H62" s="5"/>
      <c r="I62" s="5"/>
      <c r="J62" s="800"/>
      <c r="K62" s="19"/>
      <c r="L62" s="19"/>
      <c r="M62" s="19"/>
      <c r="N62" s="19"/>
      <c r="O62" s="19"/>
      <c r="P62" s="18"/>
      <c r="Q62" s="19"/>
      <c r="R62" s="19"/>
      <c r="S62" s="17"/>
      <c r="T62" s="17"/>
      <c r="U62" s="17"/>
      <c r="V62" s="1"/>
    </row>
    <row r="63" spans="1:22" ht="12" customHeight="1">
      <c r="A63" s="3" t="s">
        <v>20</v>
      </c>
      <c r="B63" s="3"/>
      <c r="C63" s="3"/>
      <c r="D63" s="3"/>
      <c r="E63" s="3"/>
      <c r="F63" s="3"/>
      <c r="G63" s="3"/>
      <c r="H63" s="3"/>
      <c r="I63" s="3"/>
      <c r="J63" s="164"/>
      <c r="K63" s="5"/>
      <c r="L63" s="5"/>
      <c r="M63" s="5"/>
      <c r="N63" s="5"/>
      <c r="O63" s="6"/>
      <c r="P63" s="6"/>
      <c r="Q63" s="5"/>
      <c r="R63" s="5"/>
      <c r="S63" s="7"/>
      <c r="T63" s="7"/>
      <c r="U63" s="7"/>
    </row>
    <row r="64" spans="1:22" s="961" customFormat="1" ht="12" customHeight="1">
      <c r="A64" s="876" t="s">
        <v>38</v>
      </c>
      <c r="B64" s="791"/>
      <c r="C64" s="791"/>
      <c r="D64" s="791"/>
      <c r="E64" s="791"/>
      <c r="F64" s="1264"/>
      <c r="G64" s="1265"/>
      <c r="H64" s="1265"/>
      <c r="I64" s="1265"/>
      <c r="J64" s="1266"/>
      <c r="K64" s="1264"/>
      <c r="L64" s="1265"/>
      <c r="M64" s="1265"/>
      <c r="N64" s="1265"/>
      <c r="O64" s="1267"/>
      <c r="P64" s="21"/>
      <c r="Q64" s="1268"/>
      <c r="R64" s="1269"/>
      <c r="S64" s="1269"/>
      <c r="T64" s="1269"/>
      <c r="U64" s="1270"/>
      <c r="V64" s="1"/>
    </row>
    <row r="65" spans="1:22" s="952" customFormat="1" ht="12" customHeight="1">
      <c r="A65" s="879" t="s">
        <v>39</v>
      </c>
      <c r="B65" s="3"/>
      <c r="C65" s="3"/>
      <c r="D65" s="3"/>
      <c r="E65" s="3"/>
      <c r="F65" s="1271"/>
      <c r="G65" s="1272"/>
      <c r="H65" s="1272"/>
      <c r="I65" s="1272"/>
      <c r="J65" s="1273"/>
      <c r="K65" s="1271"/>
      <c r="L65" s="1272"/>
      <c r="M65" s="1272"/>
      <c r="N65" s="1272"/>
      <c r="O65" s="1274"/>
      <c r="P65" s="967"/>
      <c r="Q65" s="1275"/>
      <c r="R65" s="1276"/>
      <c r="S65" s="1276"/>
      <c r="T65" s="1276"/>
      <c r="U65" s="1277"/>
      <c r="V65" s="1"/>
    </row>
    <row r="66" spans="1:22" s="952" customFormat="1" ht="12" customHeight="1">
      <c r="A66" s="972" t="s">
        <v>40</v>
      </c>
      <c r="B66" s="791"/>
      <c r="C66" s="791"/>
      <c r="D66" s="791"/>
      <c r="E66" s="791"/>
      <c r="F66" s="842">
        <f>F61</f>
        <v>678</v>
      </c>
      <c r="G66" s="843">
        <f t="shared" ref="G66:J66" si="25">G61</f>
        <v>646</v>
      </c>
      <c r="H66" s="843">
        <f t="shared" si="25"/>
        <v>726</v>
      </c>
      <c r="I66" s="843">
        <f t="shared" si="25"/>
        <v>843</v>
      </c>
      <c r="J66" s="1278">
        <f t="shared" si="25"/>
        <v>848</v>
      </c>
      <c r="K66" s="842">
        <f>K61</f>
        <v>1108</v>
      </c>
      <c r="L66" s="843">
        <f t="shared" ref="L66:O66" si="26">L61</f>
        <v>1130</v>
      </c>
      <c r="M66" s="843">
        <f t="shared" si="26"/>
        <v>1154</v>
      </c>
      <c r="N66" s="843">
        <f t="shared" si="26"/>
        <v>1184</v>
      </c>
      <c r="O66" s="1279">
        <f t="shared" si="26"/>
        <v>1236</v>
      </c>
      <c r="P66" s="841"/>
      <c r="Q66" s="842"/>
      <c r="R66" s="843"/>
      <c r="S66" s="843"/>
      <c r="T66" s="843"/>
      <c r="U66" s="1279"/>
      <c r="V66" s="1"/>
    </row>
    <row r="67" spans="1:22" s="952" customFormat="1" ht="12" customHeight="1">
      <c r="A67" s="981" t="s">
        <v>8</v>
      </c>
      <c r="B67" s="3"/>
      <c r="C67" s="3"/>
      <c r="D67" s="3"/>
      <c r="E67" s="3"/>
      <c r="F67" s="1180"/>
      <c r="G67" s="1181">
        <f t="shared" ref="G67:J67" si="27">G66/F66-1</f>
        <v>-4.71976401179941E-2</v>
      </c>
      <c r="H67" s="1181">
        <f t="shared" si="27"/>
        <v>0.12383900928792579</v>
      </c>
      <c r="I67" s="1181">
        <f t="shared" si="27"/>
        <v>0.16115702479338845</v>
      </c>
      <c r="J67" s="1182">
        <f t="shared" si="27"/>
        <v>5.9311981020166993E-3</v>
      </c>
      <c r="K67" s="1180">
        <f>K66/J66-1</f>
        <v>0.30660377358490565</v>
      </c>
      <c r="L67" s="1181">
        <f>L66/K66-1</f>
        <v>1.9855595667870096E-2</v>
      </c>
      <c r="M67" s="1181">
        <f t="shared" ref="M67:O67" si="28">M66/L66-1</f>
        <v>2.1238938053097289E-2</v>
      </c>
      <c r="N67" s="1181">
        <f t="shared" si="28"/>
        <v>2.5996533795493937E-2</v>
      </c>
      <c r="O67" s="1183">
        <f t="shared" si="28"/>
        <v>4.3918918918918859E-2</v>
      </c>
      <c r="P67" s="18"/>
      <c r="Q67" s="1180"/>
      <c r="R67" s="1181"/>
      <c r="S67" s="1181"/>
      <c r="T67" s="1181"/>
      <c r="U67" s="1183"/>
      <c r="V67" s="1"/>
    </row>
    <row r="68" spans="1:22" s="952" customFormat="1" ht="12" customHeight="1">
      <c r="A68" s="991" t="s">
        <v>21</v>
      </c>
      <c r="B68" s="791"/>
      <c r="C68" s="791"/>
      <c r="D68" s="791"/>
      <c r="E68" s="791"/>
      <c r="F68" s="1184">
        <f>'T1'!F68</f>
        <v>149.863</v>
      </c>
      <c r="G68" s="844">
        <f>'T1'!G68</f>
        <v>163.30528635600001</v>
      </c>
      <c r="H68" s="844">
        <f>'T1'!H68</f>
        <v>171.66498065517399</v>
      </c>
      <c r="I68" s="844">
        <f>'T1'!I68</f>
        <v>182.71100000000001</v>
      </c>
      <c r="J68" s="1185">
        <f>'T1'!J68</f>
        <v>187.7</v>
      </c>
      <c r="K68" s="1184">
        <f>'T1'!K68</f>
        <v>189.6</v>
      </c>
      <c r="L68" s="844">
        <f>'T1'!L68</f>
        <v>195.6</v>
      </c>
      <c r="M68" s="844">
        <f>'T1'!M68</f>
        <v>198.8</v>
      </c>
      <c r="N68" s="844">
        <f>'T1'!N68</f>
        <v>202.9</v>
      </c>
      <c r="O68" s="845">
        <f>'T1'!O68</f>
        <v>206.7</v>
      </c>
      <c r="P68" s="947"/>
      <c r="Q68" s="1184"/>
      <c r="R68" s="844"/>
      <c r="S68" s="844"/>
      <c r="T68" s="844"/>
      <c r="U68" s="845"/>
      <c r="V68" s="1"/>
    </row>
    <row r="69" spans="1:22" s="952" customFormat="1" ht="12" customHeight="1">
      <c r="A69" s="981" t="s">
        <v>8</v>
      </c>
      <c r="B69" s="3"/>
      <c r="C69" s="3"/>
      <c r="D69" s="3"/>
      <c r="E69" s="3"/>
      <c r="F69" s="1180"/>
      <c r="G69" s="1181">
        <f t="shared" ref="G69:J69" si="29">G68/F68-1</f>
        <v>8.9697165784750066E-2</v>
      </c>
      <c r="H69" s="1181">
        <f t="shared" si="29"/>
        <v>5.1190592084999098E-2</v>
      </c>
      <c r="I69" s="1181">
        <f t="shared" si="29"/>
        <v>6.4346375729446681E-2</v>
      </c>
      <c r="J69" s="1182">
        <f t="shared" si="29"/>
        <v>2.7305416751043809E-2</v>
      </c>
      <c r="K69" s="1180">
        <f>K68/J68-1</f>
        <v>1.0122535961641033E-2</v>
      </c>
      <c r="L69" s="1181">
        <f>L68/K68-1</f>
        <v>3.1645569620253111E-2</v>
      </c>
      <c r="M69" s="1181">
        <f t="shared" ref="M69:O69" si="30">M68/L68-1</f>
        <v>1.6359918200409052E-2</v>
      </c>
      <c r="N69" s="1181">
        <f t="shared" si="30"/>
        <v>2.0623742454728422E-2</v>
      </c>
      <c r="O69" s="1183">
        <f t="shared" si="30"/>
        <v>1.8728437654016661E-2</v>
      </c>
      <c r="P69" s="18"/>
      <c r="Q69" s="1180"/>
      <c r="R69" s="1181"/>
      <c r="S69" s="1181"/>
      <c r="T69" s="1181"/>
      <c r="U69" s="1183"/>
      <c r="V69" s="1"/>
    </row>
    <row r="70" spans="1:22" s="952" customFormat="1" ht="12" customHeight="1">
      <c r="A70" s="991" t="s">
        <v>41</v>
      </c>
      <c r="B70" s="791"/>
      <c r="C70" s="791"/>
      <c r="D70" s="791"/>
      <c r="E70" s="791"/>
      <c r="F70" s="1186">
        <f t="shared" ref="F70:J70" si="31">F66/F68</f>
        <v>4.5241320405970784</v>
      </c>
      <c r="G70" s="1187">
        <f t="shared" si="31"/>
        <v>3.9557813125029022</v>
      </c>
      <c r="H70" s="1187">
        <f t="shared" si="31"/>
        <v>4.2291677500510545</v>
      </c>
      <c r="I70" s="1187">
        <f t="shared" si="31"/>
        <v>4.6138437204109222</v>
      </c>
      <c r="J70" s="1188">
        <f t="shared" si="31"/>
        <v>4.5178476291955247</v>
      </c>
      <c r="K70" s="1186">
        <f t="shared" ref="K70" si="32">K66/K68</f>
        <v>5.8438818565400847</v>
      </c>
      <c r="L70" s="1187">
        <f>L66/L68</f>
        <v>5.7770961145194279</v>
      </c>
      <c r="M70" s="1187">
        <f t="shared" ref="M70:O70" si="33">M66/M68</f>
        <v>5.8048289738430583</v>
      </c>
      <c r="N70" s="1187">
        <f t="shared" si="33"/>
        <v>5.8353868900936421</v>
      </c>
      <c r="O70" s="1189">
        <f t="shared" si="33"/>
        <v>5.9796806966618288</v>
      </c>
      <c r="P70" s="1006"/>
      <c r="Q70" s="1186"/>
      <c r="R70" s="1187"/>
      <c r="S70" s="1187"/>
      <c r="T70" s="1187"/>
      <c r="U70" s="1189"/>
      <c r="V70" s="1"/>
    </row>
    <row r="71" spans="1:22" ht="12" customHeight="1">
      <c r="A71" s="1011" t="s">
        <v>8</v>
      </c>
      <c r="B71" s="3"/>
      <c r="C71" s="3"/>
      <c r="D71" s="3"/>
      <c r="E71" s="3"/>
      <c r="F71" s="1190"/>
      <c r="G71" s="1191">
        <f t="shared" ref="G71" si="34">G70/F70-1</f>
        <v>-0.12562646779406716</v>
      </c>
      <c r="H71" s="1191">
        <f t="shared" ref="H71" si="35">H70/G70-1</f>
        <v>6.9110604442179202E-2</v>
      </c>
      <c r="I71" s="1191">
        <f t="shared" ref="I71" si="36">I70/H70-1</f>
        <v>9.0957841612034462E-2</v>
      </c>
      <c r="J71" s="1192">
        <f t="shared" ref="J71" si="37">J70/I70-1</f>
        <v>-2.0806099433044456E-2</v>
      </c>
      <c r="K71" s="1190">
        <f>K70/J70-1</f>
        <v>0.29351017036860139</v>
      </c>
      <c r="L71" s="1191">
        <f t="shared" ref="L71" si="38">L70/K70-1</f>
        <v>-1.1428318309671948E-2</v>
      </c>
      <c r="M71" s="1191">
        <f t="shared" ref="M71" si="39">M70/L70-1</f>
        <v>4.8004843218603099E-3</v>
      </c>
      <c r="N71" s="1191">
        <f t="shared" ref="N71" si="40">N70/M70-1</f>
        <v>5.2642233540867167E-3</v>
      </c>
      <c r="O71" s="1193">
        <f t="shared" ref="O71" si="41">O70/N70-1</f>
        <v>2.4727376142470447E-2</v>
      </c>
      <c r="P71" s="18"/>
      <c r="Q71" s="1190"/>
      <c r="R71" s="1191"/>
      <c r="S71" s="1191"/>
      <c r="T71" s="1191"/>
      <c r="U71" s="1193"/>
    </row>
    <row r="72" spans="1:22" s="901" customFormat="1" ht="12" customHeight="1">
      <c r="A72" s="1022"/>
      <c r="B72" s="1022"/>
      <c r="C72" s="1022"/>
      <c r="D72" s="1022"/>
      <c r="E72" s="1022"/>
      <c r="F72" s="1023"/>
      <c r="G72" s="1023"/>
      <c r="H72" s="1023"/>
      <c r="I72" s="1023"/>
      <c r="J72" s="1024"/>
      <c r="K72" s="1023"/>
      <c r="L72" s="1023"/>
      <c r="M72" s="1023"/>
      <c r="N72" s="1023"/>
      <c r="O72" s="1023"/>
      <c r="P72" s="18"/>
      <c r="Q72" s="952"/>
      <c r="R72" s="952"/>
      <c r="S72" s="952"/>
      <c r="T72" s="952"/>
      <c r="U72" s="952"/>
      <c r="V72" s="1"/>
    </row>
    <row r="73" spans="1:22" s="901" customFormat="1" ht="12" customHeight="1">
      <c r="A73" s="1026" t="s">
        <v>424</v>
      </c>
      <c r="B73" s="802"/>
      <c r="C73" s="802"/>
      <c r="D73" s="802"/>
      <c r="E73" s="802"/>
      <c r="F73" s="802"/>
      <c r="G73" s="802"/>
      <c r="H73" s="802"/>
      <c r="I73" s="802"/>
      <c r="J73" s="1026"/>
      <c r="K73" s="802"/>
      <c r="L73" s="802"/>
      <c r="M73" s="802"/>
      <c r="N73" s="802"/>
      <c r="O73" s="802"/>
      <c r="P73" s="802"/>
      <c r="Q73" s="1"/>
      <c r="R73" s="1"/>
      <c r="S73" s="1"/>
      <c r="T73" s="1"/>
      <c r="U73" s="1"/>
      <c r="V73" s="1"/>
    </row>
    <row r="74" spans="1:22" ht="12" customHeight="1">
      <c r="A74" s="29" t="s">
        <v>425</v>
      </c>
      <c r="B74" s="1027"/>
      <c r="C74" s="1027"/>
      <c r="D74" s="1027"/>
      <c r="E74" s="1027"/>
      <c r="F74" s="1027"/>
      <c r="G74" s="1027"/>
      <c r="H74" s="1027"/>
      <c r="I74" s="1027"/>
      <c r="J74" s="1028"/>
      <c r="K74" s="21"/>
      <c r="L74" s="21"/>
      <c r="M74" s="21"/>
      <c r="N74" s="98"/>
      <c r="O74" s="1029"/>
      <c r="P74" s="892"/>
      <c r="Q74" s="901"/>
      <c r="R74" s="901"/>
      <c r="S74" s="901"/>
      <c r="T74" s="901"/>
      <c r="U74" s="901"/>
    </row>
    <row r="75" spans="1:22" ht="12" customHeight="1">
      <c r="A75" s="29" t="s">
        <v>426</v>
      </c>
      <c r="B75" s="5"/>
      <c r="C75" s="5"/>
      <c r="D75" s="5"/>
      <c r="E75" s="5"/>
      <c r="F75" s="5"/>
      <c r="G75" s="5"/>
      <c r="H75" s="5"/>
      <c r="I75" s="5"/>
      <c r="J75" s="800"/>
      <c r="K75" s="21"/>
      <c r="L75" s="30"/>
      <c r="M75" s="30"/>
      <c r="N75" s="99"/>
      <c r="O75" s="21"/>
      <c r="P75" s="21"/>
    </row>
    <row r="76" spans="1:22" ht="12" customHeight="1">
      <c r="A76" s="29" t="s">
        <v>427</v>
      </c>
      <c r="B76" s="1030"/>
      <c r="C76" s="1030"/>
      <c r="D76" s="1030"/>
      <c r="E76" s="1030"/>
      <c r="F76" s="1030"/>
      <c r="G76" s="1030"/>
      <c r="H76" s="1030"/>
      <c r="I76" s="1030"/>
      <c r="J76" s="1031"/>
      <c r="K76" s="22"/>
      <c r="L76" s="22"/>
      <c r="M76" s="22"/>
      <c r="N76" s="35"/>
      <c r="O76" s="30"/>
      <c r="P76" s="1032"/>
      <c r="Q76" s="1032"/>
    </row>
    <row r="77" spans="1:22" ht="12" customHeight="1">
      <c r="A77" s="29"/>
      <c r="B77" s="802"/>
      <c r="C77" s="802"/>
      <c r="D77" s="802"/>
      <c r="E77" s="802"/>
      <c r="F77" s="802"/>
      <c r="G77" s="802"/>
      <c r="H77" s="802"/>
      <c r="I77" s="802"/>
      <c r="J77" s="1026"/>
      <c r="K77" s="22"/>
      <c r="L77" s="22"/>
      <c r="M77" s="22"/>
      <c r="N77" s="35"/>
      <c r="O77" s="30"/>
      <c r="P77" s="30"/>
    </row>
  </sheetData>
  <mergeCells count="4">
    <mergeCell ref="K7:O7"/>
    <mergeCell ref="Q7:U7"/>
    <mergeCell ref="A1:O1"/>
    <mergeCell ref="F7:J7"/>
  </mergeCells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148"/>
  <sheetViews>
    <sheetView showGridLines="0" zoomScaleNormal="100" workbookViewId="0">
      <selection activeCell="K13" sqref="K13"/>
    </sheetView>
  </sheetViews>
  <sheetFormatPr defaultColWidth="12.54296875" defaultRowHeight="12" customHeight="1"/>
  <cols>
    <col min="1" max="1" width="33.453125" style="812" customWidth="1"/>
    <col min="2" max="2" width="0.453125" style="812" customWidth="1"/>
    <col min="3" max="5" width="8" style="812" hidden="1" customWidth="1"/>
    <col min="6" max="9" width="8" style="812" customWidth="1"/>
    <col min="10" max="10" width="8" style="1033" customWidth="1"/>
    <col min="11" max="15" width="8" style="793" customWidth="1"/>
    <col min="16" max="16" width="0.7265625" style="793" customWidth="1"/>
    <col min="17" max="17" width="9" style="1" hidden="1" customWidth="1"/>
    <col min="18" max="18" width="9.54296875" style="1" hidden="1" customWidth="1"/>
    <col min="19" max="21" width="9" style="1" hidden="1" customWidth="1"/>
    <col min="22" max="31" width="12.26953125" style="1" customWidth="1"/>
    <col min="32" max="16384" width="12.54296875" style="1"/>
  </cols>
  <sheetData>
    <row r="1" spans="1:31" ht="12" customHeight="1">
      <c r="A1" s="1385" t="s">
        <v>0</v>
      </c>
      <c r="B1" s="1385"/>
      <c r="C1" s="1385"/>
      <c r="D1" s="1385"/>
      <c r="E1" s="1385"/>
      <c r="F1" s="1385"/>
      <c r="G1" s="1385"/>
      <c r="H1" s="1385"/>
      <c r="I1" s="1385"/>
      <c r="J1" s="1385"/>
      <c r="K1" s="1385"/>
      <c r="L1" s="1385"/>
      <c r="M1" s="1385"/>
      <c r="N1" s="1385"/>
      <c r="O1" s="1385"/>
      <c r="P1" s="790"/>
      <c r="Q1" s="790"/>
      <c r="R1" s="790"/>
      <c r="S1" s="790"/>
      <c r="T1" s="790"/>
      <c r="U1" s="790"/>
    </row>
    <row r="2" spans="1:31" ht="12" customHeight="1">
      <c r="A2" s="791"/>
      <c r="B2" s="791"/>
      <c r="C2" s="791"/>
      <c r="D2" s="791"/>
      <c r="E2" s="791"/>
      <c r="F2" s="791"/>
      <c r="G2" s="791"/>
      <c r="H2" s="791"/>
      <c r="I2" s="791"/>
      <c r="J2" s="792"/>
    </row>
    <row r="3" spans="1:31" ht="12" customHeight="1">
      <c r="A3" s="794" t="str">
        <f>Header!B3</f>
        <v>Ireland - TCZ</v>
      </c>
      <c r="B3" s="795"/>
      <c r="C3" s="795"/>
      <c r="D3" s="795"/>
      <c r="E3" s="795"/>
      <c r="F3" s="795"/>
      <c r="G3" s="795"/>
      <c r="H3" s="795"/>
      <c r="I3" s="795"/>
      <c r="J3" s="796"/>
      <c r="K3" s="5"/>
      <c r="L3" s="5"/>
      <c r="M3" s="5"/>
      <c r="N3" s="5"/>
      <c r="O3" s="5"/>
      <c r="P3" s="5"/>
      <c r="Q3" s="797"/>
      <c r="R3" s="797"/>
      <c r="S3" s="797"/>
      <c r="T3" s="797"/>
      <c r="U3" s="797"/>
    </row>
    <row r="4" spans="1:31" ht="12" customHeight="1">
      <c r="A4" s="798" t="s">
        <v>145</v>
      </c>
      <c r="B4" s="795"/>
      <c r="C4" s="795"/>
      <c r="D4" s="795"/>
      <c r="E4" s="795"/>
      <c r="F4" s="795"/>
      <c r="G4" s="795"/>
      <c r="H4" s="795"/>
      <c r="I4" s="795"/>
      <c r="J4" s="796"/>
      <c r="K4" s="5"/>
      <c r="L4" s="5"/>
      <c r="M4" s="5"/>
      <c r="N4" s="5"/>
      <c r="O4" s="5"/>
      <c r="P4" s="5"/>
    </row>
    <row r="5" spans="1:31" ht="12" customHeight="1">
      <c r="A5" s="799" t="s">
        <v>482</v>
      </c>
      <c r="B5" s="795"/>
      <c r="C5" s="795"/>
      <c r="D5" s="795"/>
      <c r="E5" s="795"/>
      <c r="F5" s="795"/>
      <c r="G5" s="795"/>
      <c r="H5" s="795"/>
      <c r="I5" s="5"/>
      <c r="J5" s="800"/>
      <c r="K5" s="5"/>
      <c r="L5" s="5"/>
      <c r="M5" s="5"/>
      <c r="N5" s="5"/>
      <c r="O5" s="5"/>
      <c r="P5" s="5"/>
    </row>
    <row r="6" spans="1:31" ht="12" customHeight="1">
      <c r="A6" s="791"/>
      <c r="B6" s="791"/>
      <c r="C6" s="791"/>
      <c r="D6" s="791"/>
      <c r="E6" s="791"/>
      <c r="F6" s="791"/>
      <c r="G6" s="791"/>
      <c r="H6" s="791"/>
      <c r="I6" s="791"/>
      <c r="J6" s="792"/>
    </row>
    <row r="7" spans="1:31" ht="12" customHeight="1">
      <c r="A7" s="1"/>
      <c r="B7" s="1"/>
      <c r="C7" s="1"/>
      <c r="D7" s="1"/>
      <c r="E7" s="1"/>
      <c r="F7" s="1379" t="s">
        <v>155</v>
      </c>
      <c r="G7" s="1380"/>
      <c r="H7" s="1380"/>
      <c r="I7" s="1380"/>
      <c r="J7" s="1381"/>
      <c r="K7" s="1369" t="s">
        <v>156</v>
      </c>
      <c r="L7" s="1370"/>
      <c r="M7" s="1370"/>
      <c r="N7" s="1370"/>
      <c r="O7" s="1371"/>
      <c r="P7" s="2"/>
      <c r="Q7" s="1382" t="s">
        <v>52</v>
      </c>
      <c r="R7" s="1383"/>
      <c r="S7" s="1383"/>
      <c r="T7" s="1383"/>
      <c r="U7" s="1384"/>
    </row>
    <row r="8" spans="1:31" ht="12" customHeight="1">
      <c r="A8" s="1"/>
      <c r="B8" s="1"/>
      <c r="C8" s="1"/>
      <c r="D8" s="1"/>
      <c r="E8" s="1"/>
      <c r="F8" s="109"/>
      <c r="G8" s="109"/>
      <c r="H8" s="109"/>
      <c r="I8" s="109"/>
      <c r="J8" s="801"/>
      <c r="K8" s="109"/>
      <c r="L8" s="109"/>
      <c r="M8" s="109"/>
      <c r="N8" s="109"/>
      <c r="O8" s="109"/>
      <c r="P8" s="802"/>
    </row>
    <row r="9" spans="1:31" ht="12" customHeight="1">
      <c r="A9" s="803" t="s">
        <v>1</v>
      </c>
      <c r="B9" s="791"/>
      <c r="C9" s="791"/>
      <c r="D9" s="791"/>
      <c r="E9" s="791"/>
      <c r="F9" s="804">
        <v>2015</v>
      </c>
      <c r="G9" s="805">
        <v>2016</v>
      </c>
      <c r="H9" s="805">
        <v>2017</v>
      </c>
      <c r="I9" s="805">
        <v>2018</v>
      </c>
      <c r="J9" s="806">
        <v>2019</v>
      </c>
      <c r="K9" s="804">
        <v>2020</v>
      </c>
      <c r="L9" s="805">
        <v>2021</v>
      </c>
      <c r="M9" s="805">
        <v>2022</v>
      </c>
      <c r="N9" s="805">
        <v>2023</v>
      </c>
      <c r="O9" s="807">
        <v>2024</v>
      </c>
      <c r="P9" s="808"/>
      <c r="Q9" s="809">
        <v>2020</v>
      </c>
      <c r="R9" s="810">
        <v>2021</v>
      </c>
      <c r="S9" s="810">
        <v>2022</v>
      </c>
      <c r="T9" s="810">
        <v>2023</v>
      </c>
      <c r="U9" s="811">
        <v>2024</v>
      </c>
    </row>
    <row r="10" spans="1:31" ht="12" customHeight="1">
      <c r="A10" s="791"/>
      <c r="B10" s="791"/>
      <c r="C10" s="791"/>
      <c r="D10" s="791"/>
      <c r="E10" s="791"/>
      <c r="F10" s="791"/>
      <c r="G10" s="791"/>
      <c r="H10" s="791"/>
      <c r="I10" s="791"/>
      <c r="J10" s="792"/>
      <c r="K10" s="812"/>
      <c r="L10" s="812"/>
      <c r="M10" s="812"/>
      <c r="Q10" s="812"/>
      <c r="R10" s="812"/>
      <c r="S10" s="812"/>
      <c r="T10" s="812"/>
      <c r="U10" s="812"/>
    </row>
    <row r="11" spans="1:31" ht="12" customHeight="1">
      <c r="A11" s="3" t="s">
        <v>2</v>
      </c>
      <c r="B11" s="3"/>
      <c r="C11" s="3"/>
      <c r="D11" s="3"/>
      <c r="E11" s="3"/>
      <c r="F11" s="3"/>
      <c r="G11" s="3"/>
      <c r="H11" s="3"/>
      <c r="I11" s="3"/>
      <c r="J11" s="164"/>
      <c r="K11" s="5"/>
      <c r="L11" s="5"/>
      <c r="M11" s="5"/>
      <c r="N11" s="5"/>
      <c r="O11" s="6"/>
      <c r="P11" s="6"/>
      <c r="Q11" s="5"/>
      <c r="R11" s="5"/>
      <c r="S11" s="7"/>
      <c r="T11" s="7"/>
      <c r="U11" s="7"/>
    </row>
    <row r="12" spans="1:31" ht="12" customHeight="1">
      <c r="A12" s="813" t="s">
        <v>3</v>
      </c>
      <c r="B12" s="791"/>
      <c r="C12" s="791"/>
      <c r="D12" s="791"/>
      <c r="E12" s="791"/>
      <c r="F12" s="1072">
        <v>0</v>
      </c>
      <c r="G12" s="1070">
        <v>0</v>
      </c>
      <c r="H12" s="1070">
        <v>0</v>
      </c>
      <c r="I12" s="1070">
        <v>0</v>
      </c>
      <c r="J12" s="1071">
        <v>0</v>
      </c>
      <c r="K12" s="1072">
        <v>0</v>
      </c>
      <c r="L12" s="1070">
        <v>0</v>
      </c>
      <c r="M12" s="1070">
        <v>0</v>
      </c>
      <c r="N12" s="1070">
        <v>0</v>
      </c>
      <c r="O12" s="1073">
        <v>0</v>
      </c>
      <c r="P12" s="1074"/>
      <c r="Q12" s="1075"/>
      <c r="R12" s="1076"/>
      <c r="S12" s="1077"/>
      <c r="T12" s="1077"/>
      <c r="U12" s="1078"/>
    </row>
    <row r="13" spans="1:31" ht="12" customHeight="1">
      <c r="A13" s="823" t="s">
        <v>42</v>
      </c>
      <c r="B13" s="3"/>
      <c r="C13" s="3"/>
      <c r="D13" s="3"/>
      <c r="E13" s="3"/>
      <c r="F13" s="1309"/>
      <c r="G13" s="826"/>
      <c r="H13" s="826"/>
      <c r="I13" s="826"/>
      <c r="J13" s="827"/>
      <c r="K13" s="1079">
        <v>0</v>
      </c>
      <c r="L13" s="1080">
        <v>0</v>
      </c>
      <c r="M13" s="1080">
        <v>0</v>
      </c>
      <c r="N13" s="1080">
        <v>0</v>
      </c>
      <c r="O13" s="1081">
        <v>0</v>
      </c>
      <c r="P13" s="1074"/>
      <c r="Q13" s="1082"/>
      <c r="R13" s="1083"/>
      <c r="S13" s="1047"/>
      <c r="T13" s="1047"/>
      <c r="U13" s="1084"/>
    </row>
    <row r="14" spans="1:31" ht="12" customHeight="1">
      <c r="A14" s="823" t="s">
        <v>29</v>
      </c>
      <c r="B14" s="791"/>
      <c r="C14" s="791"/>
      <c r="D14" s="791"/>
      <c r="E14" s="791"/>
      <c r="F14" s="1089">
        <v>0</v>
      </c>
      <c r="G14" s="1087">
        <v>0</v>
      </c>
      <c r="H14" s="1087">
        <v>0</v>
      </c>
      <c r="I14" s="1087">
        <v>0</v>
      </c>
      <c r="J14" s="1088">
        <v>0</v>
      </c>
      <c r="K14" s="1089">
        <v>0</v>
      </c>
      <c r="L14" s="1087">
        <v>0</v>
      </c>
      <c r="M14" s="1087">
        <v>0</v>
      </c>
      <c r="N14" s="1087">
        <v>0</v>
      </c>
      <c r="O14" s="1090">
        <v>0</v>
      </c>
      <c r="P14" s="183"/>
      <c r="Q14" s="1082"/>
      <c r="R14" s="1083"/>
      <c r="S14" s="1047"/>
      <c r="T14" s="1047"/>
      <c r="U14" s="1084"/>
      <c r="AE14" s="1091"/>
    </row>
    <row r="15" spans="1:31" ht="12" customHeight="1">
      <c r="A15" s="823" t="s">
        <v>4</v>
      </c>
      <c r="B15" s="3"/>
      <c r="C15" s="3"/>
      <c r="D15" s="3"/>
      <c r="E15" s="3"/>
      <c r="F15" s="1089">
        <v>0</v>
      </c>
      <c r="G15" s="1087">
        <v>0</v>
      </c>
      <c r="H15" s="1087">
        <v>0</v>
      </c>
      <c r="I15" s="1087">
        <v>0</v>
      </c>
      <c r="J15" s="1088">
        <v>0</v>
      </c>
      <c r="K15" s="1089">
        <v>0</v>
      </c>
      <c r="L15" s="1087">
        <v>0</v>
      </c>
      <c r="M15" s="1087">
        <v>0</v>
      </c>
      <c r="N15" s="1087">
        <v>0</v>
      </c>
      <c r="O15" s="1090">
        <v>0</v>
      </c>
      <c r="P15" s="183"/>
      <c r="Q15" s="1082"/>
      <c r="R15" s="1083"/>
      <c r="S15" s="1047"/>
      <c r="T15" s="1047"/>
      <c r="U15" s="1084"/>
      <c r="AE15" s="1091"/>
    </row>
    <row r="16" spans="1:31" ht="12" customHeight="1">
      <c r="A16" s="823" t="s">
        <v>5</v>
      </c>
      <c r="B16" s="791"/>
      <c r="C16" s="791"/>
      <c r="D16" s="791"/>
      <c r="E16" s="791"/>
      <c r="F16" s="1089">
        <v>0</v>
      </c>
      <c r="G16" s="1087">
        <v>0</v>
      </c>
      <c r="H16" s="1087">
        <v>0</v>
      </c>
      <c r="I16" s="1087">
        <v>0</v>
      </c>
      <c r="J16" s="1088">
        <v>0</v>
      </c>
      <c r="K16" s="1089">
        <v>0</v>
      </c>
      <c r="L16" s="1087">
        <v>0</v>
      </c>
      <c r="M16" s="1087">
        <v>0</v>
      </c>
      <c r="N16" s="1087">
        <v>0</v>
      </c>
      <c r="O16" s="1090">
        <v>0</v>
      </c>
      <c r="P16" s="183"/>
      <c r="Q16" s="1082"/>
      <c r="R16" s="1083"/>
      <c r="S16" s="1047"/>
      <c r="T16" s="1047"/>
      <c r="U16" s="1084"/>
      <c r="AE16" s="1091"/>
    </row>
    <row r="17" spans="1:31" ht="12" customHeight="1">
      <c r="A17" s="823" t="s">
        <v>6</v>
      </c>
      <c r="B17" s="3"/>
      <c r="C17" s="3"/>
      <c r="D17" s="3"/>
      <c r="E17" s="3"/>
      <c r="F17" s="1089">
        <v>0</v>
      </c>
      <c r="G17" s="1087">
        <v>0</v>
      </c>
      <c r="H17" s="1087">
        <v>0</v>
      </c>
      <c r="I17" s="1087">
        <v>0</v>
      </c>
      <c r="J17" s="1088">
        <v>0</v>
      </c>
      <c r="K17" s="1089">
        <v>0</v>
      </c>
      <c r="L17" s="1087">
        <v>0</v>
      </c>
      <c r="M17" s="1087">
        <v>0</v>
      </c>
      <c r="N17" s="1087">
        <v>0</v>
      </c>
      <c r="O17" s="1090">
        <v>0</v>
      </c>
      <c r="P17" s="183"/>
      <c r="Q17" s="1082"/>
      <c r="R17" s="1083"/>
      <c r="S17" s="1047"/>
      <c r="T17" s="1047"/>
      <c r="U17" s="1084"/>
      <c r="AE17" s="1091"/>
    </row>
    <row r="18" spans="1:31" s="846" customFormat="1" ht="12" customHeight="1">
      <c r="A18" s="836" t="s">
        <v>7</v>
      </c>
      <c r="B18" s="791"/>
      <c r="C18" s="791"/>
      <c r="D18" s="791"/>
      <c r="E18" s="791"/>
      <c r="F18" s="973">
        <f t="shared" ref="F18:O18" si="0">F12+SUM(F14:F17)</f>
        <v>0</v>
      </c>
      <c r="G18" s="974">
        <f t="shared" si="0"/>
        <v>0</v>
      </c>
      <c r="H18" s="974">
        <f t="shared" si="0"/>
        <v>0</v>
      </c>
      <c r="I18" s="974">
        <f t="shared" si="0"/>
        <v>0</v>
      </c>
      <c r="J18" s="975">
        <f t="shared" si="0"/>
        <v>0</v>
      </c>
      <c r="K18" s="973">
        <f t="shared" si="0"/>
        <v>0</v>
      </c>
      <c r="L18" s="974">
        <f t="shared" si="0"/>
        <v>0</v>
      </c>
      <c r="M18" s="974">
        <f t="shared" si="0"/>
        <v>0</v>
      </c>
      <c r="N18" s="974">
        <f t="shared" si="0"/>
        <v>0</v>
      </c>
      <c r="O18" s="977">
        <f t="shared" si="0"/>
        <v>0</v>
      </c>
      <c r="P18" s="1092"/>
      <c r="Q18" s="1093"/>
      <c r="R18" s="1094"/>
      <c r="S18" s="993"/>
      <c r="T18" s="993"/>
      <c r="U18" s="1095"/>
      <c r="V18" s="1"/>
      <c r="W18" s="1"/>
      <c r="AE18" s="797"/>
    </row>
    <row r="19" spans="1:31" ht="12" customHeight="1">
      <c r="A19" s="847" t="s">
        <v>8</v>
      </c>
      <c r="B19" s="3"/>
      <c r="C19" s="3"/>
      <c r="D19" s="3"/>
      <c r="E19" s="3"/>
      <c r="F19" s="1096"/>
      <c r="G19" s="1097" t="e">
        <f t="shared" ref="G19:O19" si="1">+G18/F18-1</f>
        <v>#DIV/0!</v>
      </c>
      <c r="H19" s="1097" t="e">
        <f t="shared" si="1"/>
        <v>#DIV/0!</v>
      </c>
      <c r="I19" s="1097" t="e">
        <f t="shared" si="1"/>
        <v>#DIV/0!</v>
      </c>
      <c r="J19" s="1098" t="e">
        <f t="shared" si="1"/>
        <v>#DIV/0!</v>
      </c>
      <c r="K19" s="1096" t="e">
        <f t="shared" si="1"/>
        <v>#DIV/0!</v>
      </c>
      <c r="L19" s="1097" t="e">
        <f t="shared" si="1"/>
        <v>#DIV/0!</v>
      </c>
      <c r="M19" s="1097" t="e">
        <f t="shared" si="1"/>
        <v>#DIV/0!</v>
      </c>
      <c r="N19" s="1097" t="e">
        <f t="shared" si="1"/>
        <v>#DIV/0!</v>
      </c>
      <c r="O19" s="1099" t="e">
        <f t="shared" si="1"/>
        <v>#DIV/0!</v>
      </c>
      <c r="P19" s="1100"/>
      <c r="Q19" s="1101"/>
      <c r="R19" s="1102"/>
      <c r="S19" s="1102"/>
      <c r="T19" s="1102"/>
      <c r="U19" s="1103"/>
      <c r="AE19" s="797"/>
    </row>
    <row r="20" spans="1:31" ht="12" customHeight="1">
      <c r="A20" s="853"/>
      <c r="B20" s="791"/>
      <c r="C20" s="791"/>
      <c r="D20" s="791"/>
      <c r="E20" s="791"/>
      <c r="F20" s="1104"/>
      <c r="G20" s="1104"/>
      <c r="H20" s="1104"/>
      <c r="I20" s="1105"/>
      <c r="J20" s="1106"/>
      <c r="K20" s="1107"/>
      <c r="L20" s="1107"/>
      <c r="M20" s="1107"/>
      <c r="N20" s="1107"/>
      <c r="O20" s="1107"/>
      <c r="P20" s="853"/>
      <c r="Q20" s="853"/>
      <c r="R20" s="855"/>
      <c r="S20" s="855"/>
      <c r="T20" s="855"/>
      <c r="U20" s="855"/>
      <c r="AE20" s="797"/>
    </row>
    <row r="21" spans="1:31" ht="12" customHeight="1">
      <c r="A21" s="3" t="s">
        <v>9</v>
      </c>
      <c r="B21" s="3"/>
      <c r="C21" s="3"/>
      <c r="D21" s="3"/>
      <c r="E21" s="3"/>
      <c r="F21" s="103"/>
      <c r="G21" s="103"/>
      <c r="H21" s="103"/>
      <c r="I21" s="36"/>
      <c r="J21" s="170"/>
      <c r="K21" s="37"/>
      <c r="L21" s="37"/>
      <c r="M21" s="37"/>
      <c r="N21" s="37"/>
      <c r="O21" s="38"/>
      <c r="P21" s="3"/>
      <c r="Q21" s="3"/>
      <c r="R21" s="5"/>
      <c r="S21" s="7"/>
      <c r="T21" s="7"/>
      <c r="U21" s="7"/>
      <c r="AE21" s="797"/>
    </row>
    <row r="22" spans="1:31" ht="12" customHeight="1">
      <c r="A22" s="813" t="s">
        <v>10</v>
      </c>
      <c r="B22" s="791"/>
      <c r="C22" s="791"/>
      <c r="D22" s="791"/>
      <c r="E22" s="791"/>
      <c r="F22" s="1112">
        <v>0</v>
      </c>
      <c r="G22" s="1110">
        <v>0</v>
      </c>
      <c r="H22" s="1110">
        <v>0</v>
      </c>
      <c r="I22" s="1110">
        <v>0</v>
      </c>
      <c r="J22" s="1111">
        <v>0</v>
      </c>
      <c r="K22" s="1112">
        <v>0</v>
      </c>
      <c r="L22" s="1110">
        <v>0</v>
      </c>
      <c r="M22" s="1110">
        <v>0</v>
      </c>
      <c r="N22" s="1110">
        <v>0</v>
      </c>
      <c r="O22" s="1113">
        <v>0</v>
      </c>
      <c r="P22" s="183"/>
      <c r="Q22" s="1114"/>
      <c r="R22" s="1077"/>
      <c r="S22" s="1077"/>
      <c r="T22" s="1115"/>
      <c r="U22" s="1116"/>
      <c r="AE22" s="797"/>
    </row>
    <row r="23" spans="1:31" ht="12" customHeight="1">
      <c r="A23" s="823" t="s">
        <v>30</v>
      </c>
      <c r="B23" s="3"/>
      <c r="C23" s="3"/>
      <c r="D23" s="3"/>
      <c r="E23" s="3"/>
      <c r="F23" s="1079">
        <v>0</v>
      </c>
      <c r="G23" s="1080">
        <v>0</v>
      </c>
      <c r="H23" s="1080">
        <v>0</v>
      </c>
      <c r="I23" s="1080">
        <v>0</v>
      </c>
      <c r="J23" s="1119">
        <v>0</v>
      </c>
      <c r="K23" s="1079">
        <v>0</v>
      </c>
      <c r="L23" s="1080">
        <v>0</v>
      </c>
      <c r="M23" s="1080">
        <v>0</v>
      </c>
      <c r="N23" s="1080">
        <v>0</v>
      </c>
      <c r="O23" s="1081">
        <v>0</v>
      </c>
      <c r="P23" s="183"/>
      <c r="Q23" s="1120"/>
      <c r="R23" s="1047"/>
      <c r="S23" s="1047"/>
      <c r="T23" s="1121"/>
      <c r="U23" s="1122"/>
      <c r="AE23" s="797"/>
    </row>
    <row r="24" spans="1:31" ht="12" customHeight="1">
      <c r="A24" s="823" t="s">
        <v>31</v>
      </c>
      <c r="B24" s="791"/>
      <c r="C24" s="791"/>
      <c r="D24" s="791"/>
      <c r="E24" s="791"/>
      <c r="F24" s="1079">
        <v>0</v>
      </c>
      <c r="G24" s="1080">
        <v>0</v>
      </c>
      <c r="H24" s="1080">
        <v>0</v>
      </c>
      <c r="I24" s="1080">
        <v>0</v>
      </c>
      <c r="J24" s="1119">
        <v>0</v>
      </c>
      <c r="K24" s="1079">
        <v>0</v>
      </c>
      <c r="L24" s="1080">
        <v>0</v>
      </c>
      <c r="M24" s="1080">
        <v>0</v>
      </c>
      <c r="N24" s="1080">
        <v>0</v>
      </c>
      <c r="O24" s="1081">
        <v>0</v>
      </c>
      <c r="P24" s="183"/>
      <c r="Q24" s="1120"/>
      <c r="R24" s="1047"/>
      <c r="S24" s="1047"/>
      <c r="T24" s="1121"/>
      <c r="U24" s="1122"/>
      <c r="AE24" s="797"/>
    </row>
    <row r="25" spans="1:31" ht="12" customHeight="1">
      <c r="A25" s="823" t="s">
        <v>32</v>
      </c>
      <c r="B25" s="3"/>
      <c r="C25" s="3"/>
      <c r="D25" s="3"/>
      <c r="E25" s="3"/>
      <c r="F25" s="1079">
        <v>0</v>
      </c>
      <c r="G25" s="1080">
        <v>0</v>
      </c>
      <c r="H25" s="1080">
        <v>0</v>
      </c>
      <c r="I25" s="1080">
        <v>0</v>
      </c>
      <c r="J25" s="1119">
        <v>0</v>
      </c>
      <c r="K25" s="1079">
        <v>0</v>
      </c>
      <c r="L25" s="1080">
        <v>0</v>
      </c>
      <c r="M25" s="1080">
        <v>0</v>
      </c>
      <c r="N25" s="1080">
        <v>0</v>
      </c>
      <c r="O25" s="1081">
        <v>0</v>
      </c>
      <c r="P25" s="183"/>
      <c r="Q25" s="1120"/>
      <c r="R25" s="1047"/>
      <c r="S25" s="1047"/>
      <c r="T25" s="1121"/>
      <c r="U25" s="1122"/>
      <c r="AE25" s="797"/>
    </row>
    <row r="26" spans="1:31" ht="12" customHeight="1">
      <c r="A26" s="823" t="s">
        <v>11</v>
      </c>
      <c r="B26" s="791"/>
      <c r="C26" s="791"/>
      <c r="D26" s="791"/>
      <c r="E26" s="791"/>
      <c r="F26" s="1079">
        <v>0</v>
      </c>
      <c r="G26" s="1080">
        <v>0</v>
      </c>
      <c r="H26" s="1080">
        <v>0</v>
      </c>
      <c r="I26" s="1080">
        <v>0</v>
      </c>
      <c r="J26" s="1119">
        <v>0</v>
      </c>
      <c r="K26" s="1079">
        <v>0</v>
      </c>
      <c r="L26" s="1080">
        <v>0</v>
      </c>
      <c r="M26" s="1080">
        <v>0</v>
      </c>
      <c r="N26" s="1080">
        <v>0</v>
      </c>
      <c r="O26" s="1081">
        <v>0</v>
      </c>
      <c r="P26" s="183"/>
      <c r="Q26" s="1120"/>
      <c r="R26" s="1047"/>
      <c r="S26" s="1047"/>
      <c r="T26" s="1121"/>
      <c r="U26" s="1122"/>
      <c r="AE26" s="797"/>
    </row>
    <row r="27" spans="1:31" ht="12" customHeight="1">
      <c r="A27" s="823" t="s">
        <v>33</v>
      </c>
      <c r="B27" s="3"/>
      <c r="C27" s="3"/>
      <c r="D27" s="3"/>
      <c r="E27" s="3"/>
      <c r="F27" s="1079">
        <v>0</v>
      </c>
      <c r="G27" s="1080">
        <v>0</v>
      </c>
      <c r="H27" s="1080">
        <v>0</v>
      </c>
      <c r="I27" s="1080">
        <v>0</v>
      </c>
      <c r="J27" s="1119">
        <v>0</v>
      </c>
      <c r="K27" s="1079">
        <v>0</v>
      </c>
      <c r="L27" s="1080">
        <v>0</v>
      </c>
      <c r="M27" s="1080">
        <v>0</v>
      </c>
      <c r="N27" s="1080">
        <v>0</v>
      </c>
      <c r="O27" s="1081">
        <v>0</v>
      </c>
      <c r="P27" s="183"/>
      <c r="Q27" s="1120"/>
      <c r="R27" s="1047"/>
      <c r="S27" s="1047"/>
      <c r="T27" s="1121"/>
      <c r="U27" s="1122"/>
      <c r="AE27" s="797"/>
    </row>
    <row r="28" spans="1:31" ht="12" customHeight="1">
      <c r="A28" s="823" t="s">
        <v>34</v>
      </c>
      <c r="B28" s="791"/>
      <c r="C28" s="791"/>
      <c r="D28" s="791"/>
      <c r="E28" s="791"/>
      <c r="F28" s="1079">
        <v>0</v>
      </c>
      <c r="G28" s="1080">
        <v>0</v>
      </c>
      <c r="H28" s="1080">
        <v>0</v>
      </c>
      <c r="I28" s="1080">
        <v>0</v>
      </c>
      <c r="J28" s="1119">
        <v>0</v>
      </c>
      <c r="K28" s="1079">
        <v>0</v>
      </c>
      <c r="L28" s="1080">
        <v>0</v>
      </c>
      <c r="M28" s="1080">
        <v>0</v>
      </c>
      <c r="N28" s="1080">
        <v>0</v>
      </c>
      <c r="O28" s="1081">
        <v>0</v>
      </c>
      <c r="P28" s="183"/>
      <c r="Q28" s="1120"/>
      <c r="R28" s="1047"/>
      <c r="S28" s="1047"/>
      <c r="T28" s="1121"/>
      <c r="U28" s="1122"/>
      <c r="AE28" s="797"/>
    </row>
    <row r="29" spans="1:31" ht="12" customHeight="1">
      <c r="A29" s="823" t="s">
        <v>12</v>
      </c>
      <c r="B29" s="3"/>
      <c r="C29" s="3"/>
      <c r="D29" s="3"/>
      <c r="E29" s="3"/>
      <c r="F29" s="1079">
        <v>0</v>
      </c>
      <c r="G29" s="1080">
        <v>0</v>
      </c>
      <c r="H29" s="1080">
        <v>0</v>
      </c>
      <c r="I29" s="1080">
        <v>0</v>
      </c>
      <c r="J29" s="1119">
        <v>0</v>
      </c>
      <c r="K29" s="1079">
        <v>0</v>
      </c>
      <c r="L29" s="1080">
        <v>0</v>
      </c>
      <c r="M29" s="1080">
        <v>0</v>
      </c>
      <c r="N29" s="1080">
        <v>0</v>
      </c>
      <c r="O29" s="1081">
        <v>0</v>
      </c>
      <c r="P29" s="183"/>
      <c r="Q29" s="929"/>
      <c r="R29" s="930"/>
      <c r="S29" s="930"/>
      <c r="T29" s="1123"/>
      <c r="U29" s="1124"/>
      <c r="AE29" s="797"/>
    </row>
    <row r="30" spans="1:31" ht="12" customHeight="1">
      <c r="A30" s="823" t="s">
        <v>35</v>
      </c>
      <c r="B30" s="791"/>
      <c r="C30" s="791"/>
      <c r="D30" s="791"/>
      <c r="E30" s="791"/>
      <c r="F30" s="1079">
        <v>0</v>
      </c>
      <c r="G30" s="1080">
        <v>0</v>
      </c>
      <c r="H30" s="1080">
        <v>0</v>
      </c>
      <c r="I30" s="1080">
        <v>0</v>
      </c>
      <c r="J30" s="1119">
        <v>0</v>
      </c>
      <c r="K30" s="1079">
        <v>0</v>
      </c>
      <c r="L30" s="1080">
        <v>0</v>
      </c>
      <c r="M30" s="1080">
        <v>0</v>
      </c>
      <c r="N30" s="1080">
        <v>0</v>
      </c>
      <c r="O30" s="1081">
        <v>0</v>
      </c>
      <c r="P30" s="183"/>
      <c r="Q30" s="929"/>
      <c r="R30" s="930"/>
      <c r="S30" s="930"/>
      <c r="T30" s="1123"/>
      <c r="U30" s="1124"/>
      <c r="AE30" s="797"/>
    </row>
    <row r="31" spans="1:31" s="846" customFormat="1" ht="12" customHeight="1">
      <c r="A31" s="836" t="s">
        <v>13</v>
      </c>
      <c r="B31" s="3"/>
      <c r="C31" s="3"/>
      <c r="D31" s="3"/>
      <c r="E31" s="3"/>
      <c r="F31" s="973">
        <f t="shared" ref="F31:J31" si="2">SUM(F22:F30)</f>
        <v>0</v>
      </c>
      <c r="G31" s="974">
        <f t="shared" si="2"/>
        <v>0</v>
      </c>
      <c r="H31" s="974">
        <f t="shared" si="2"/>
        <v>0</v>
      </c>
      <c r="I31" s="974">
        <f t="shared" si="2"/>
        <v>0</v>
      </c>
      <c r="J31" s="975">
        <f t="shared" si="2"/>
        <v>0</v>
      </c>
      <c r="K31" s="973">
        <f t="shared" ref="K31:O31" si="3">SUM(K22:K30)</f>
        <v>0</v>
      </c>
      <c r="L31" s="974">
        <f t="shared" si="3"/>
        <v>0</v>
      </c>
      <c r="M31" s="974">
        <f t="shared" si="3"/>
        <v>0</v>
      </c>
      <c r="N31" s="974">
        <f t="shared" si="3"/>
        <v>0</v>
      </c>
      <c r="O31" s="977">
        <f t="shared" si="3"/>
        <v>0</v>
      </c>
      <c r="P31" s="1092"/>
      <c r="Q31" s="1093"/>
      <c r="R31" s="1094"/>
      <c r="S31" s="1094"/>
      <c r="T31" s="993"/>
      <c r="U31" s="1125"/>
      <c r="V31" s="1"/>
      <c r="AE31" s="797"/>
    </row>
    <row r="32" spans="1:31" ht="12" customHeight="1">
      <c r="A32" s="847" t="s">
        <v>8</v>
      </c>
      <c r="B32" s="791"/>
      <c r="C32" s="791"/>
      <c r="D32" s="791"/>
      <c r="E32" s="791"/>
      <c r="F32" s="1096"/>
      <c r="G32" s="1097" t="e">
        <f t="shared" ref="G32:O32" si="4">+G31/F31-1</f>
        <v>#DIV/0!</v>
      </c>
      <c r="H32" s="1097" t="e">
        <f t="shared" si="4"/>
        <v>#DIV/0!</v>
      </c>
      <c r="I32" s="1097" t="e">
        <f t="shared" si="4"/>
        <v>#DIV/0!</v>
      </c>
      <c r="J32" s="1098" t="e">
        <f t="shared" si="4"/>
        <v>#DIV/0!</v>
      </c>
      <c r="K32" s="1096" t="e">
        <f t="shared" si="4"/>
        <v>#DIV/0!</v>
      </c>
      <c r="L32" s="1097" t="e">
        <f t="shared" si="4"/>
        <v>#DIV/0!</v>
      </c>
      <c r="M32" s="1097" t="e">
        <f t="shared" si="4"/>
        <v>#DIV/0!</v>
      </c>
      <c r="N32" s="1097" t="e">
        <f t="shared" si="4"/>
        <v>#DIV/0!</v>
      </c>
      <c r="O32" s="1099" t="e">
        <f t="shared" si="4"/>
        <v>#DIV/0!</v>
      </c>
      <c r="P32" s="1100"/>
      <c r="Q32" s="1101"/>
      <c r="R32" s="1102"/>
      <c r="S32" s="1102"/>
      <c r="T32" s="1102"/>
      <c r="U32" s="1103"/>
      <c r="AE32" s="797"/>
    </row>
    <row r="33" spans="1:31" ht="12" customHeight="1">
      <c r="A33" s="853"/>
      <c r="B33" s="3"/>
      <c r="C33" s="3"/>
      <c r="D33" s="3"/>
      <c r="E33" s="3"/>
      <c r="F33" s="874"/>
      <c r="G33" s="874"/>
      <c r="H33" s="874"/>
      <c r="I33" s="1126"/>
      <c r="J33" s="1127"/>
      <c r="K33" s="1126"/>
      <c r="L33" s="1126"/>
      <c r="M33" s="1126"/>
      <c r="N33" s="1126"/>
      <c r="O33" s="1126"/>
      <c r="P33" s="874"/>
      <c r="Q33" s="874"/>
      <c r="R33" s="874"/>
      <c r="S33" s="855"/>
      <c r="T33" s="855"/>
      <c r="U33" s="855"/>
      <c r="AE33" s="797"/>
    </row>
    <row r="34" spans="1:31" ht="12" customHeight="1">
      <c r="A34" s="3" t="s">
        <v>14</v>
      </c>
      <c r="B34" s="791"/>
      <c r="C34" s="791"/>
      <c r="D34" s="791"/>
      <c r="E34" s="791"/>
      <c r="F34" s="3"/>
      <c r="G34" s="3"/>
      <c r="H34" s="3"/>
      <c r="I34" s="36"/>
      <c r="J34" s="170"/>
      <c r="K34" s="37"/>
      <c r="L34" s="37"/>
      <c r="M34" s="37"/>
      <c r="N34" s="37"/>
      <c r="O34" s="38"/>
      <c r="P34" s="6"/>
      <c r="Q34" s="5"/>
      <c r="R34" s="5"/>
      <c r="S34" s="5"/>
      <c r="T34" s="5"/>
      <c r="U34" s="5"/>
      <c r="AE34" s="797"/>
    </row>
    <row r="35" spans="1:31" ht="12" customHeight="1">
      <c r="A35" s="3" t="s">
        <v>15</v>
      </c>
      <c r="B35" s="3"/>
      <c r="C35" s="3"/>
      <c r="D35" s="3"/>
      <c r="E35" s="3"/>
      <c r="F35" s="3"/>
      <c r="G35" s="3"/>
      <c r="H35" s="3"/>
      <c r="I35" s="36"/>
      <c r="J35" s="170"/>
      <c r="K35" s="37"/>
      <c r="L35" s="37"/>
      <c r="M35" s="37"/>
      <c r="N35" s="37"/>
      <c r="O35" s="37"/>
      <c r="P35" s="5"/>
      <c r="Q35" s="5"/>
      <c r="R35" s="5"/>
      <c r="S35" s="5"/>
      <c r="T35" s="5"/>
      <c r="U35" s="5"/>
      <c r="AE35" s="797"/>
    </row>
    <row r="36" spans="1:31" s="802" customFormat="1" ht="12" customHeight="1">
      <c r="A36" s="876" t="s">
        <v>22</v>
      </c>
      <c r="B36" s="791"/>
      <c r="C36" s="791"/>
      <c r="D36" s="791"/>
      <c r="E36" s="791"/>
      <c r="F36" s="1112">
        <v>0</v>
      </c>
      <c r="G36" s="1110">
        <v>0</v>
      </c>
      <c r="H36" s="1110">
        <v>0</v>
      </c>
      <c r="I36" s="1110">
        <v>0</v>
      </c>
      <c r="J36" s="1111">
        <v>0</v>
      </c>
      <c r="K36" s="1112">
        <v>0</v>
      </c>
      <c r="L36" s="1110">
        <v>0</v>
      </c>
      <c r="M36" s="1110">
        <v>0</v>
      </c>
      <c r="N36" s="1110">
        <v>0</v>
      </c>
      <c r="O36" s="1113">
        <v>0</v>
      </c>
      <c r="P36" s="183"/>
      <c r="Q36" s="860"/>
      <c r="R36" s="861"/>
      <c r="S36" s="861"/>
      <c r="T36" s="877"/>
      <c r="U36" s="878"/>
      <c r="V36" s="1"/>
      <c r="AE36" s="797"/>
    </row>
    <row r="37" spans="1:31" s="802" customFormat="1" ht="12" customHeight="1">
      <c r="A37" s="879" t="s">
        <v>23</v>
      </c>
      <c r="B37" s="3"/>
      <c r="C37" s="3"/>
      <c r="D37" s="3"/>
      <c r="E37" s="3"/>
      <c r="F37" s="1079">
        <v>0</v>
      </c>
      <c r="G37" s="1080">
        <v>0</v>
      </c>
      <c r="H37" s="1080">
        <v>0</v>
      </c>
      <c r="I37" s="1080">
        <v>0</v>
      </c>
      <c r="J37" s="1119">
        <v>0</v>
      </c>
      <c r="K37" s="1079">
        <v>0</v>
      </c>
      <c r="L37" s="1080">
        <v>0</v>
      </c>
      <c r="M37" s="1080">
        <v>0</v>
      </c>
      <c r="N37" s="1080">
        <v>0</v>
      </c>
      <c r="O37" s="1081">
        <v>0</v>
      </c>
      <c r="P37" s="183"/>
      <c r="Q37" s="868"/>
      <c r="R37" s="869"/>
      <c r="S37" s="870"/>
      <c r="T37" s="870"/>
      <c r="U37" s="871"/>
      <c r="V37" s="1"/>
      <c r="AE37" s="797"/>
    </row>
    <row r="38" spans="1:31" s="802" customFormat="1" ht="12" customHeight="1">
      <c r="A38" s="879" t="s">
        <v>24</v>
      </c>
      <c r="B38" s="791"/>
      <c r="C38" s="791"/>
      <c r="D38" s="791"/>
      <c r="E38" s="791"/>
      <c r="F38" s="1079">
        <v>0</v>
      </c>
      <c r="G38" s="1080">
        <v>0</v>
      </c>
      <c r="H38" s="1080">
        <v>0</v>
      </c>
      <c r="I38" s="1080">
        <v>0</v>
      </c>
      <c r="J38" s="1119">
        <v>0</v>
      </c>
      <c r="K38" s="1079">
        <v>0</v>
      </c>
      <c r="L38" s="1080">
        <v>0</v>
      </c>
      <c r="M38" s="1080">
        <v>0</v>
      </c>
      <c r="N38" s="1080">
        <v>0</v>
      </c>
      <c r="O38" s="1081">
        <v>0</v>
      </c>
      <c r="P38" s="183"/>
      <c r="Q38" s="868"/>
      <c r="R38" s="869"/>
      <c r="S38" s="870"/>
      <c r="T38" s="870"/>
      <c r="U38" s="871"/>
      <c r="V38" s="1"/>
      <c r="AE38" s="797"/>
    </row>
    <row r="39" spans="1:31" s="802" customFormat="1" ht="12" customHeight="1">
      <c r="A39" s="880" t="s">
        <v>25</v>
      </c>
      <c r="B39" s="3"/>
      <c r="C39" s="3"/>
      <c r="D39" s="3"/>
      <c r="E39" s="3"/>
      <c r="F39" s="1128">
        <f t="shared" ref="F39:O39" si="5">SUM(F36:F38)</f>
        <v>0</v>
      </c>
      <c r="G39" s="1129">
        <f t="shared" si="5"/>
        <v>0</v>
      </c>
      <c r="H39" s="1129">
        <f t="shared" si="5"/>
        <v>0</v>
      </c>
      <c r="I39" s="1129">
        <f t="shared" si="5"/>
        <v>0</v>
      </c>
      <c r="J39" s="1130">
        <f t="shared" si="5"/>
        <v>0</v>
      </c>
      <c r="K39" s="1128">
        <f t="shared" si="5"/>
        <v>0</v>
      </c>
      <c r="L39" s="1129">
        <f t="shared" si="5"/>
        <v>0</v>
      </c>
      <c r="M39" s="1129">
        <f t="shared" si="5"/>
        <v>0</v>
      </c>
      <c r="N39" s="1129">
        <f t="shared" si="5"/>
        <v>0</v>
      </c>
      <c r="O39" s="1131">
        <f t="shared" si="5"/>
        <v>0</v>
      </c>
      <c r="P39" s="183"/>
      <c r="Q39" s="885"/>
      <c r="R39" s="886"/>
      <c r="S39" s="887"/>
      <c r="T39" s="887"/>
      <c r="U39" s="888"/>
      <c r="V39" s="1"/>
      <c r="AE39" s="797"/>
    </row>
    <row r="40" spans="1:31" ht="12" customHeight="1">
      <c r="A40" s="3" t="s">
        <v>16</v>
      </c>
      <c r="B40" s="791"/>
      <c r="C40" s="791"/>
      <c r="D40" s="791"/>
      <c r="E40" s="791"/>
      <c r="F40" s="171"/>
      <c r="G40" s="171"/>
      <c r="H40" s="171"/>
      <c r="I40" s="172"/>
      <c r="J40" s="173"/>
      <c r="K40" s="39"/>
      <c r="L40" s="39"/>
      <c r="M40" s="39"/>
      <c r="N40" s="39"/>
      <c r="O40" s="39"/>
      <c r="P40" s="8"/>
      <c r="Q40" s="8"/>
      <c r="R40" s="8"/>
      <c r="S40" s="4"/>
      <c r="T40" s="4"/>
      <c r="U40" s="4"/>
      <c r="AE40" s="797"/>
    </row>
    <row r="41" spans="1:31" s="802" customFormat="1" ht="12" customHeight="1">
      <c r="A41" s="9" t="s">
        <v>26</v>
      </c>
      <c r="B41" s="3"/>
      <c r="C41" s="3"/>
      <c r="D41" s="3"/>
      <c r="E41" s="3"/>
      <c r="F41" s="535" t="str">
        <f>IF(F39=0,"",F16/F39)</f>
        <v/>
      </c>
      <c r="G41" s="536" t="str">
        <f t="shared" ref="G41:O41" si="6">IF(G39=0,"",G16/G39)</f>
        <v/>
      </c>
      <c r="H41" s="536" t="str">
        <f t="shared" si="6"/>
        <v/>
      </c>
      <c r="I41" s="536" t="str">
        <f t="shared" si="6"/>
        <v/>
      </c>
      <c r="J41" s="537" t="str">
        <f t="shared" si="6"/>
        <v/>
      </c>
      <c r="K41" s="535" t="str">
        <f t="shared" si="6"/>
        <v/>
      </c>
      <c r="L41" s="536" t="str">
        <f t="shared" si="6"/>
        <v/>
      </c>
      <c r="M41" s="536" t="str">
        <f t="shared" si="6"/>
        <v/>
      </c>
      <c r="N41" s="536" t="str">
        <f t="shared" si="6"/>
        <v/>
      </c>
      <c r="O41" s="538" t="str">
        <f t="shared" si="6"/>
        <v/>
      </c>
      <c r="P41" s="10"/>
      <c r="Q41" s="27"/>
      <c r="R41" s="28"/>
      <c r="S41" s="11"/>
      <c r="T41" s="11"/>
      <c r="U41" s="12"/>
      <c r="V41" s="1"/>
      <c r="AE41" s="797"/>
    </row>
    <row r="42" spans="1:31" s="802" customFormat="1" ht="12" customHeight="1">
      <c r="A42" s="13" t="s">
        <v>27</v>
      </c>
      <c r="B42" s="791"/>
      <c r="C42" s="791"/>
      <c r="D42" s="791"/>
      <c r="E42" s="791"/>
      <c r="F42" s="747"/>
      <c r="G42" s="748"/>
      <c r="H42" s="748"/>
      <c r="I42" s="749"/>
      <c r="J42" s="750"/>
      <c r="K42" s="751"/>
      <c r="L42" s="749"/>
      <c r="M42" s="749"/>
      <c r="N42" s="749"/>
      <c r="O42" s="752"/>
      <c r="P42" s="10"/>
      <c r="Q42" s="24"/>
      <c r="R42" s="23"/>
      <c r="S42" s="14"/>
      <c r="T42" s="14"/>
      <c r="U42" s="15"/>
      <c r="V42" s="1"/>
      <c r="AE42" s="797"/>
    </row>
    <row r="43" spans="1:31" s="802" customFormat="1" ht="12" customHeight="1">
      <c r="A43" s="13" t="s">
        <v>28</v>
      </c>
      <c r="B43" s="3"/>
      <c r="C43" s="3"/>
      <c r="D43" s="3"/>
      <c r="E43" s="3"/>
      <c r="F43" s="753"/>
      <c r="G43" s="754"/>
      <c r="H43" s="754"/>
      <c r="I43" s="755"/>
      <c r="J43" s="756"/>
      <c r="K43" s="757"/>
      <c r="L43" s="755"/>
      <c r="M43" s="755"/>
      <c r="N43" s="755"/>
      <c r="O43" s="758"/>
      <c r="P43" s="10"/>
      <c r="Q43" s="24"/>
      <c r="R43" s="23"/>
      <c r="S43" s="14"/>
      <c r="T43" s="14"/>
      <c r="U43" s="15"/>
      <c r="V43" s="1"/>
      <c r="AE43" s="797"/>
    </row>
    <row r="44" spans="1:31" s="802" customFormat="1" ht="12" customHeight="1">
      <c r="A44" s="31" t="s">
        <v>46</v>
      </c>
      <c r="B44" s="791"/>
      <c r="C44" s="791"/>
      <c r="D44" s="791"/>
      <c r="E44" s="791"/>
      <c r="F44" s="759"/>
      <c r="G44" s="760"/>
      <c r="H44" s="760"/>
      <c r="I44" s="761"/>
      <c r="J44" s="762"/>
      <c r="K44" s="763"/>
      <c r="L44" s="761"/>
      <c r="M44" s="761"/>
      <c r="N44" s="761"/>
      <c r="O44" s="764"/>
      <c r="P44" s="10"/>
      <c r="Q44" s="26"/>
      <c r="R44" s="25"/>
      <c r="S44" s="16"/>
      <c r="T44" s="915"/>
      <c r="U44" s="916"/>
      <c r="V44" s="1"/>
      <c r="AE44" s="797"/>
    </row>
    <row r="45" spans="1:31" s="802" customFormat="1" ht="12" customHeight="1">
      <c r="A45" s="5"/>
      <c r="B45" s="3"/>
      <c r="C45" s="3"/>
      <c r="D45" s="3"/>
      <c r="E45" s="3"/>
      <c r="F45" s="5"/>
      <c r="G45" s="5"/>
      <c r="H45" s="5"/>
      <c r="I45" s="37"/>
      <c r="J45" s="1132"/>
      <c r="K45" s="40"/>
      <c r="L45" s="40"/>
      <c r="M45" s="40"/>
      <c r="N45" s="40"/>
      <c r="O45" s="40"/>
      <c r="P45" s="10"/>
      <c r="Q45" s="33"/>
      <c r="R45" s="33"/>
      <c r="S45" s="34"/>
      <c r="T45" s="19"/>
      <c r="U45" s="19"/>
      <c r="V45" s="1"/>
      <c r="AE45" s="797"/>
    </row>
    <row r="46" spans="1:31" s="892" customFormat="1" ht="12" customHeight="1">
      <c r="A46" s="891" t="s">
        <v>36</v>
      </c>
      <c r="B46" s="791"/>
      <c r="C46" s="791"/>
      <c r="D46" s="791"/>
      <c r="E46" s="791"/>
      <c r="F46" s="5"/>
      <c r="G46" s="5"/>
      <c r="H46" s="5"/>
      <c r="I46" s="37"/>
      <c r="J46" s="1132"/>
      <c r="K46" s="1133"/>
      <c r="L46" s="1133"/>
      <c r="M46" s="1133"/>
      <c r="N46" s="1133"/>
      <c r="O46" s="1133"/>
      <c r="P46" s="852"/>
      <c r="Q46" s="852"/>
      <c r="R46" s="852"/>
      <c r="S46" s="852"/>
      <c r="T46" s="852"/>
      <c r="U46" s="852"/>
      <c r="V46" s="1"/>
      <c r="AE46" s="797"/>
    </row>
    <row r="47" spans="1:31" s="901" customFormat="1" ht="12" customHeight="1">
      <c r="A47" s="893" t="s">
        <v>47</v>
      </c>
      <c r="B47" s="3"/>
      <c r="C47" s="3"/>
      <c r="D47" s="3"/>
      <c r="E47" s="3"/>
      <c r="F47" s="1134">
        <v>0</v>
      </c>
      <c r="G47" s="1135">
        <v>0</v>
      </c>
      <c r="H47" s="1135">
        <v>0</v>
      </c>
      <c r="I47" s="1135">
        <v>0</v>
      </c>
      <c r="J47" s="1136">
        <v>0</v>
      </c>
      <c r="K47" s="1134">
        <v>0</v>
      </c>
      <c r="L47" s="1135">
        <v>0</v>
      </c>
      <c r="M47" s="1135">
        <v>0</v>
      </c>
      <c r="N47" s="1135">
        <v>0</v>
      </c>
      <c r="O47" s="1137">
        <v>0</v>
      </c>
      <c r="P47" s="898"/>
      <c r="Q47" s="899"/>
      <c r="R47" s="900"/>
      <c r="S47" s="895"/>
      <c r="T47" s="895"/>
      <c r="U47" s="897"/>
      <c r="V47" s="1"/>
      <c r="AE47" s="797"/>
    </row>
    <row r="48" spans="1:31" s="802" customFormat="1" ht="12" customHeight="1">
      <c r="A48" s="5"/>
      <c r="B48" s="791"/>
      <c r="C48" s="791"/>
      <c r="D48" s="791"/>
      <c r="E48" s="791"/>
      <c r="F48" s="5"/>
      <c r="G48" s="5"/>
      <c r="H48" s="5"/>
      <c r="I48" s="37"/>
      <c r="J48" s="1132"/>
      <c r="K48" s="40"/>
      <c r="L48" s="40"/>
      <c r="M48" s="40"/>
      <c r="N48" s="40"/>
      <c r="O48" s="40"/>
      <c r="P48" s="10"/>
      <c r="Q48" s="33"/>
      <c r="R48" s="33"/>
      <c r="S48" s="34"/>
      <c r="T48" s="19"/>
      <c r="U48" s="19"/>
      <c r="V48" s="1"/>
      <c r="AE48" s="797"/>
    </row>
    <row r="49" spans="1:31" ht="12" customHeight="1">
      <c r="A49" s="3" t="s">
        <v>48</v>
      </c>
      <c r="B49" s="3"/>
      <c r="C49" s="3"/>
      <c r="D49" s="3"/>
      <c r="E49" s="3"/>
      <c r="F49" s="791"/>
      <c r="G49" s="791"/>
      <c r="H49" s="791"/>
      <c r="I49" s="1138"/>
      <c r="J49" s="1139"/>
      <c r="K49" s="1140"/>
      <c r="L49" s="1140"/>
      <c r="M49" s="1140"/>
      <c r="N49" s="1140"/>
      <c r="O49" s="1140"/>
      <c r="P49" s="902"/>
      <c r="Q49" s="902"/>
      <c r="R49" s="902"/>
      <c r="S49" s="902"/>
      <c r="T49" s="902"/>
      <c r="U49" s="902"/>
      <c r="AE49" s="797"/>
    </row>
    <row r="50" spans="1:31" s="802" customFormat="1" ht="12" customHeight="1">
      <c r="A50" s="876" t="s">
        <v>49</v>
      </c>
      <c r="B50" s="791"/>
      <c r="C50" s="791"/>
      <c r="D50" s="791"/>
      <c r="E50" s="791"/>
      <c r="F50" s="1141"/>
      <c r="G50" s="1142"/>
      <c r="H50" s="1142"/>
      <c r="I50" s="1142"/>
      <c r="J50" s="1143"/>
      <c r="K50" s="1144">
        <v>0</v>
      </c>
      <c r="L50" s="1145">
        <v>0</v>
      </c>
      <c r="M50" s="1145">
        <v>0</v>
      </c>
      <c r="N50" s="1145">
        <v>0</v>
      </c>
      <c r="O50" s="1146">
        <v>0</v>
      </c>
      <c r="P50" s="183"/>
      <c r="Q50" s="860"/>
      <c r="R50" s="861"/>
      <c r="S50" s="861"/>
      <c r="T50" s="877"/>
      <c r="U50" s="878"/>
      <c r="V50" s="1"/>
      <c r="AE50" s="797"/>
    </row>
    <row r="51" spans="1:31" s="802" customFormat="1" ht="12" customHeight="1">
      <c r="A51" s="879" t="s">
        <v>50</v>
      </c>
      <c r="B51" s="3"/>
      <c r="C51" s="3"/>
      <c r="D51" s="3"/>
      <c r="E51" s="3"/>
      <c r="F51" s="824"/>
      <c r="G51" s="825"/>
      <c r="H51" s="825"/>
      <c r="I51" s="825"/>
      <c r="J51" s="1147"/>
      <c r="K51" s="1148">
        <v>0</v>
      </c>
      <c r="L51" s="1149">
        <v>0</v>
      </c>
      <c r="M51" s="1149">
        <v>0</v>
      </c>
      <c r="N51" s="1149">
        <v>0</v>
      </c>
      <c r="O51" s="1150">
        <v>0</v>
      </c>
      <c r="P51" s="183"/>
      <c r="Q51" s="868"/>
      <c r="R51" s="869"/>
      <c r="S51" s="870"/>
      <c r="T51" s="870"/>
      <c r="U51" s="871"/>
      <c r="V51" s="1"/>
      <c r="AE51" s="797"/>
    </row>
    <row r="52" spans="1:31" s="802" customFormat="1" ht="12" customHeight="1">
      <c r="A52" s="31" t="s">
        <v>51</v>
      </c>
      <c r="B52" s="791"/>
      <c r="C52" s="791"/>
      <c r="D52" s="791"/>
      <c r="E52" s="791"/>
      <c r="F52" s="450"/>
      <c r="G52" s="451"/>
      <c r="H52" s="451"/>
      <c r="I52" s="451"/>
      <c r="J52" s="452"/>
      <c r="K52" s="180">
        <v>0</v>
      </c>
      <c r="L52" s="181">
        <v>0</v>
      </c>
      <c r="M52" s="182">
        <v>0</v>
      </c>
      <c r="N52" s="1151">
        <v>0</v>
      </c>
      <c r="O52" s="1152">
        <v>0</v>
      </c>
      <c r="P52" s="10"/>
      <c r="Q52" s="26"/>
      <c r="R52" s="25"/>
      <c r="S52" s="16"/>
      <c r="T52" s="915"/>
      <c r="U52" s="916"/>
      <c r="V52" s="1"/>
      <c r="AE52" s="797"/>
    </row>
    <row r="53" spans="1:31" s="802" customFormat="1" ht="12" customHeight="1">
      <c r="A53" s="5"/>
      <c r="B53" s="3"/>
      <c r="C53" s="3"/>
      <c r="D53" s="3"/>
      <c r="E53" s="3"/>
      <c r="F53" s="5"/>
      <c r="G53" s="5"/>
      <c r="H53" s="5"/>
      <c r="I53" s="37"/>
      <c r="J53" s="1132"/>
      <c r="K53" s="40"/>
      <c r="L53" s="40"/>
      <c r="M53" s="40"/>
      <c r="N53" s="40"/>
      <c r="O53" s="40"/>
      <c r="P53" s="10"/>
      <c r="Q53" s="33"/>
      <c r="R53" s="33"/>
      <c r="S53" s="34"/>
      <c r="T53" s="19"/>
      <c r="U53" s="19"/>
      <c r="V53" s="1"/>
      <c r="AE53" s="797"/>
    </row>
    <row r="54" spans="1:31" ht="12" customHeight="1">
      <c r="A54" s="3" t="s">
        <v>423</v>
      </c>
      <c r="B54" s="791"/>
      <c r="C54" s="791"/>
      <c r="D54" s="791"/>
      <c r="E54" s="791"/>
      <c r="F54" s="791"/>
      <c r="G54" s="791"/>
      <c r="H54" s="791"/>
      <c r="I54" s="1138"/>
      <c r="J54" s="1139"/>
      <c r="K54" s="1140"/>
      <c r="L54" s="1140"/>
      <c r="M54" s="1140"/>
      <c r="N54" s="1140"/>
      <c r="O54" s="1140"/>
      <c r="P54" s="902"/>
      <c r="Q54" s="902"/>
      <c r="R54" s="902"/>
      <c r="S54" s="902"/>
      <c r="T54" s="902"/>
      <c r="U54" s="902"/>
      <c r="AE54" s="797"/>
    </row>
    <row r="55" spans="1:31" s="802" customFormat="1" ht="12" customHeight="1">
      <c r="A55" s="917" t="s">
        <v>44</v>
      </c>
      <c r="B55" s="448"/>
      <c r="C55" s="448"/>
      <c r="D55" s="448"/>
      <c r="E55" s="448"/>
      <c r="F55" s="1141"/>
      <c r="G55" s="1142"/>
      <c r="H55" s="1142"/>
      <c r="I55" s="1142"/>
      <c r="J55" s="1143"/>
      <c r="K55" s="1141"/>
      <c r="L55" s="1142"/>
      <c r="M55" s="1142"/>
      <c r="N55" s="1142"/>
      <c r="O55" s="1153"/>
      <c r="P55" s="922"/>
      <c r="Q55" s="1154"/>
      <c r="R55" s="1155"/>
      <c r="S55" s="1155"/>
      <c r="T55" s="1155"/>
      <c r="U55" s="1156"/>
      <c r="V55" s="1"/>
      <c r="AE55" s="797"/>
    </row>
    <row r="56" spans="1:31" s="802" customFormat="1" ht="12" customHeight="1">
      <c r="A56" s="926" t="s">
        <v>37</v>
      </c>
      <c r="B56" s="927"/>
      <c r="C56" s="927"/>
      <c r="D56" s="927"/>
      <c r="E56" s="927"/>
      <c r="F56" s="824"/>
      <c r="G56" s="825"/>
      <c r="H56" s="825"/>
      <c r="I56" s="825"/>
      <c r="J56" s="1147"/>
      <c r="K56" s="824"/>
      <c r="L56" s="825"/>
      <c r="M56" s="825"/>
      <c r="N56" s="825"/>
      <c r="O56" s="1157"/>
      <c r="P56" s="183"/>
      <c r="Q56" s="1158"/>
      <c r="R56" s="1159"/>
      <c r="S56" s="1159"/>
      <c r="T56" s="1159"/>
      <c r="U56" s="1160"/>
      <c r="V56" s="1"/>
      <c r="AE56" s="797"/>
    </row>
    <row r="57" spans="1:31" s="802" customFormat="1" ht="12" customHeight="1">
      <c r="A57" s="449" t="s">
        <v>45</v>
      </c>
      <c r="B57" s="448"/>
      <c r="C57" s="448"/>
      <c r="D57" s="448"/>
      <c r="E57" s="448"/>
      <c r="F57" s="450"/>
      <c r="G57" s="451"/>
      <c r="H57" s="451"/>
      <c r="I57" s="451"/>
      <c r="J57" s="452"/>
      <c r="K57" s="450"/>
      <c r="L57" s="451"/>
      <c r="M57" s="451"/>
      <c r="N57" s="451"/>
      <c r="O57" s="453"/>
      <c r="P57" s="183"/>
      <c r="Q57" s="100"/>
      <c r="R57" s="102"/>
      <c r="S57" s="102"/>
      <c r="T57" s="102"/>
      <c r="U57" s="101"/>
      <c r="V57" s="1"/>
      <c r="AE57" s="797"/>
    </row>
    <row r="58" spans="1:31" ht="12" customHeight="1">
      <c r="A58" s="32"/>
      <c r="B58" s="791"/>
      <c r="C58" s="791"/>
      <c r="D58" s="791"/>
      <c r="E58" s="791"/>
      <c r="F58" s="936"/>
      <c r="G58" s="936"/>
      <c r="H58" s="936"/>
      <c r="I58" s="1161"/>
      <c r="J58" s="1162"/>
      <c r="K58" s="1163"/>
      <c r="L58" s="1163"/>
      <c r="M58" s="1163"/>
      <c r="N58" s="1163"/>
      <c r="O58" s="1163"/>
      <c r="P58" s="939"/>
      <c r="Q58" s="938"/>
      <c r="R58" s="938"/>
      <c r="S58" s="940"/>
      <c r="T58" s="940"/>
      <c r="U58" s="940"/>
      <c r="AE58" s="797"/>
    </row>
    <row r="59" spans="1:31" ht="12" customHeight="1">
      <c r="A59" s="3" t="s">
        <v>17</v>
      </c>
      <c r="B59" s="3"/>
      <c r="C59" s="3"/>
      <c r="D59" s="3"/>
      <c r="E59" s="3"/>
      <c r="F59" s="3"/>
      <c r="G59" s="3"/>
      <c r="H59" s="3"/>
      <c r="I59" s="36"/>
      <c r="J59" s="170"/>
      <c r="K59" s="37"/>
      <c r="L59" s="37"/>
      <c r="M59" s="37"/>
      <c r="N59" s="37"/>
      <c r="O59" s="38"/>
      <c r="P59" s="6"/>
      <c r="Q59" s="5"/>
      <c r="R59" s="5"/>
      <c r="S59" s="7"/>
      <c r="T59" s="7"/>
      <c r="U59" s="7"/>
      <c r="AE59" s="797"/>
    </row>
    <row r="60" spans="1:31" ht="12" customHeight="1">
      <c r="A60" s="20" t="s">
        <v>18</v>
      </c>
      <c r="B60" s="791"/>
      <c r="C60" s="791"/>
      <c r="D60" s="791"/>
      <c r="E60" s="791"/>
      <c r="F60" s="1108">
        <v>0</v>
      </c>
      <c r="G60" s="1109">
        <v>0</v>
      </c>
      <c r="H60" s="1109">
        <v>0</v>
      </c>
      <c r="I60" s="1110">
        <v>0</v>
      </c>
      <c r="J60" s="1111">
        <v>0</v>
      </c>
      <c r="K60" s="1112">
        <v>0</v>
      </c>
      <c r="L60" s="1110">
        <v>0</v>
      </c>
      <c r="M60" s="1110">
        <v>0</v>
      </c>
      <c r="N60" s="1110">
        <v>0</v>
      </c>
      <c r="O60" s="1113">
        <v>0</v>
      </c>
      <c r="P60" s="183"/>
      <c r="Q60" s="1114"/>
      <c r="R60" s="1077"/>
      <c r="S60" s="1115"/>
      <c r="T60" s="1115"/>
      <c r="U60" s="1116"/>
      <c r="AE60" s="797"/>
    </row>
    <row r="61" spans="1:31" ht="12" customHeight="1">
      <c r="A61" s="942" t="s">
        <v>19</v>
      </c>
      <c r="B61" s="3"/>
      <c r="C61" s="3"/>
      <c r="D61" s="3"/>
      <c r="E61" s="3"/>
      <c r="F61" s="1164">
        <f t="shared" ref="F61:O61" si="7">F18-F60</f>
        <v>0</v>
      </c>
      <c r="G61" s="1165">
        <f t="shared" si="7"/>
        <v>0</v>
      </c>
      <c r="H61" s="1165">
        <f t="shared" si="7"/>
        <v>0</v>
      </c>
      <c r="I61" s="1165">
        <f t="shared" si="7"/>
        <v>0</v>
      </c>
      <c r="J61" s="1166">
        <f>J18-J60</f>
        <v>0</v>
      </c>
      <c r="K61" s="1164">
        <f t="shared" si="7"/>
        <v>0</v>
      </c>
      <c r="L61" s="1165">
        <f t="shared" si="7"/>
        <v>0</v>
      </c>
      <c r="M61" s="1165">
        <f t="shared" si="7"/>
        <v>0</v>
      </c>
      <c r="N61" s="1165">
        <f t="shared" si="7"/>
        <v>0</v>
      </c>
      <c r="O61" s="1167">
        <f t="shared" si="7"/>
        <v>0</v>
      </c>
      <c r="P61" s="1100"/>
      <c r="Q61" s="1168"/>
      <c r="R61" s="1169"/>
      <c r="S61" s="1170"/>
      <c r="T61" s="1170"/>
      <c r="U61" s="1171"/>
      <c r="AE61" s="797"/>
    </row>
    <row r="62" spans="1:31" s="952" customFormat="1" ht="12" customHeight="1">
      <c r="A62" s="5"/>
      <c r="B62" s="791"/>
      <c r="C62" s="791"/>
      <c r="D62" s="791"/>
      <c r="E62" s="791"/>
      <c r="F62" s="5"/>
      <c r="G62" s="5"/>
      <c r="H62" s="5"/>
      <c r="I62" s="37"/>
      <c r="J62" s="1132"/>
      <c r="K62" s="41"/>
      <c r="L62" s="41"/>
      <c r="M62" s="41"/>
      <c r="N62" s="41"/>
      <c r="O62" s="41"/>
      <c r="P62" s="18"/>
      <c r="Q62" s="19"/>
      <c r="R62" s="19"/>
      <c r="S62" s="17"/>
      <c r="T62" s="17"/>
      <c r="U62" s="17"/>
      <c r="V62" s="1"/>
      <c r="AE62" s="797"/>
    </row>
    <row r="63" spans="1:31" ht="12" customHeight="1">
      <c r="A63" s="3" t="s">
        <v>20</v>
      </c>
      <c r="B63" s="3"/>
      <c r="C63" s="3"/>
      <c r="D63" s="3"/>
      <c r="E63" s="3"/>
      <c r="F63" s="3"/>
      <c r="G63" s="3"/>
      <c r="H63" s="3"/>
      <c r="I63" s="36"/>
      <c r="J63" s="170"/>
      <c r="K63" s="37"/>
      <c r="L63" s="37"/>
      <c r="M63" s="37"/>
      <c r="N63" s="37"/>
      <c r="O63" s="38"/>
      <c r="P63" s="6"/>
      <c r="Q63" s="5"/>
      <c r="R63" s="5"/>
      <c r="S63" s="7"/>
      <c r="T63" s="7"/>
      <c r="U63" s="7"/>
      <c r="AE63" s="797"/>
    </row>
    <row r="64" spans="1:31" s="961" customFormat="1" ht="12" customHeight="1">
      <c r="A64" s="876" t="s">
        <v>38</v>
      </c>
      <c r="B64" s="791"/>
      <c r="C64" s="791"/>
      <c r="D64" s="791"/>
      <c r="E64" s="791"/>
      <c r="F64" s="1172">
        <f>'T1'!F64</f>
        <v>0</v>
      </c>
      <c r="G64" s="1173">
        <f>'T1'!G64</f>
        <v>-2E-3</v>
      </c>
      <c r="H64" s="1173">
        <f>'T1'!H64</f>
        <v>3.0000000000000001E-3</v>
      </c>
      <c r="I64" s="1173">
        <f>'T1'!I64</f>
        <v>7.0000000000000001E-3</v>
      </c>
      <c r="J64" s="1174">
        <f>'T1'!J64</f>
        <v>1.2E-2</v>
      </c>
      <c r="K64" s="1172">
        <f>'T1'!K64</f>
        <v>1.4999999999999999E-2</v>
      </c>
      <c r="L64" s="1173">
        <f>'T1'!L64</f>
        <v>1.7000000000000001E-2</v>
      </c>
      <c r="M64" s="1173">
        <f>'T1'!M64</f>
        <v>1.9E-2</v>
      </c>
      <c r="N64" s="1173">
        <f>'T1'!N64</f>
        <v>0.02</v>
      </c>
      <c r="O64" s="1175">
        <f>'T1'!O64</f>
        <v>0.02</v>
      </c>
      <c r="P64" s="21"/>
      <c r="Q64" s="1172"/>
      <c r="R64" s="1173"/>
      <c r="S64" s="1173"/>
      <c r="T64" s="1173"/>
      <c r="U64" s="1175"/>
      <c r="V64" s="1"/>
      <c r="AE64" s="797"/>
    </row>
    <row r="65" spans="1:31" s="952" customFormat="1" ht="12" customHeight="1">
      <c r="A65" s="879" t="s">
        <v>39</v>
      </c>
      <c r="B65" s="3"/>
      <c r="C65" s="3"/>
      <c r="D65" s="3"/>
      <c r="E65" s="3"/>
      <c r="F65" s="1176">
        <f>'T1'!F65</f>
        <v>99.900698705486761</v>
      </c>
      <c r="G65" s="1177">
        <f>'T1'!G65</f>
        <v>99.700897308075781</v>
      </c>
      <c r="H65" s="1177">
        <f>'T1'!H65</f>
        <v>100</v>
      </c>
      <c r="I65" s="1177">
        <f>'T1'!I65</f>
        <v>100.69999999999999</v>
      </c>
      <c r="J65" s="1178">
        <f>'T1'!J65</f>
        <v>101.90839999999999</v>
      </c>
      <c r="K65" s="1176">
        <f>'T1'!K65</f>
        <v>103.43702599999997</v>
      </c>
      <c r="L65" s="1177">
        <f>'T1'!L65</f>
        <v>105.19545544199997</v>
      </c>
      <c r="M65" s="1177">
        <f>'T1'!M65</f>
        <v>107.19416909539795</v>
      </c>
      <c r="N65" s="1177">
        <f>'T1'!N65</f>
        <v>109.33805247730591</v>
      </c>
      <c r="O65" s="1179">
        <f>'T1'!O65</f>
        <v>111.52481352685203</v>
      </c>
      <c r="P65" s="967"/>
      <c r="Q65" s="1176"/>
      <c r="R65" s="1177"/>
      <c r="S65" s="1177"/>
      <c r="T65" s="1177"/>
      <c r="U65" s="1179"/>
      <c r="V65" s="1"/>
      <c r="AE65" s="797"/>
    </row>
    <row r="66" spans="1:31" s="952" customFormat="1" ht="12" customHeight="1">
      <c r="A66" s="972" t="s">
        <v>40</v>
      </c>
      <c r="B66" s="791"/>
      <c r="C66" s="791"/>
      <c r="D66" s="791"/>
      <c r="E66" s="791"/>
      <c r="F66" s="837">
        <f>((F61-F29-F30-F15-F16+F79+F80)/(F65/100))+F29+F30+F15+F16-F79-F80</f>
        <v>0</v>
      </c>
      <c r="G66" s="838">
        <f t="shared" ref="G66:O66" si="8">((G61-G29-G30-G15-G16+G79+G80)/(G65/100))+G29+G30+G15+G16-G79-G80</f>
        <v>0</v>
      </c>
      <c r="H66" s="838">
        <f t="shared" si="8"/>
        <v>0</v>
      </c>
      <c r="I66" s="838">
        <f t="shared" si="8"/>
        <v>0</v>
      </c>
      <c r="J66" s="839">
        <f t="shared" si="8"/>
        <v>0</v>
      </c>
      <c r="K66" s="837">
        <f t="shared" si="8"/>
        <v>0</v>
      </c>
      <c r="L66" s="838">
        <f t="shared" si="8"/>
        <v>0</v>
      </c>
      <c r="M66" s="838">
        <f t="shared" si="8"/>
        <v>0</v>
      </c>
      <c r="N66" s="838">
        <f t="shared" si="8"/>
        <v>0</v>
      </c>
      <c r="O66" s="840">
        <f t="shared" si="8"/>
        <v>0</v>
      </c>
      <c r="P66" s="841"/>
      <c r="Q66" s="837"/>
      <c r="R66" s="838"/>
      <c r="S66" s="838"/>
      <c r="T66" s="838"/>
      <c r="U66" s="840"/>
      <c r="V66" s="1"/>
      <c r="AE66" s="797"/>
    </row>
    <row r="67" spans="1:31" s="952" customFormat="1" ht="12" customHeight="1">
      <c r="A67" s="981" t="s">
        <v>8</v>
      </c>
      <c r="B67" s="3"/>
      <c r="C67" s="3"/>
      <c r="D67" s="3"/>
      <c r="E67" s="3"/>
      <c r="F67" s="1180"/>
      <c r="G67" s="1181" t="e">
        <f t="shared" ref="G67:O67" si="9">G66/F66-1</f>
        <v>#DIV/0!</v>
      </c>
      <c r="H67" s="1181" t="e">
        <f t="shared" si="9"/>
        <v>#DIV/0!</v>
      </c>
      <c r="I67" s="1181" t="e">
        <f t="shared" si="9"/>
        <v>#DIV/0!</v>
      </c>
      <c r="J67" s="1182" t="e">
        <f t="shared" si="9"/>
        <v>#DIV/0!</v>
      </c>
      <c r="K67" s="1180" t="e">
        <f t="shared" si="9"/>
        <v>#DIV/0!</v>
      </c>
      <c r="L67" s="1181" t="e">
        <f t="shared" si="9"/>
        <v>#DIV/0!</v>
      </c>
      <c r="M67" s="1181" t="e">
        <f t="shared" si="9"/>
        <v>#DIV/0!</v>
      </c>
      <c r="N67" s="1181" t="e">
        <f t="shared" si="9"/>
        <v>#DIV/0!</v>
      </c>
      <c r="O67" s="1183" t="e">
        <f t="shared" si="9"/>
        <v>#DIV/0!</v>
      </c>
      <c r="P67" s="18"/>
      <c r="Q67" s="1180"/>
      <c r="R67" s="1181"/>
      <c r="S67" s="1181"/>
      <c r="T67" s="1181"/>
      <c r="U67" s="1183"/>
      <c r="V67" s="1"/>
      <c r="AE67" s="797"/>
    </row>
    <row r="68" spans="1:31" s="952" customFormat="1" ht="12" customHeight="1">
      <c r="A68" s="991" t="s">
        <v>21</v>
      </c>
      <c r="B68" s="791"/>
      <c r="C68" s="791"/>
      <c r="D68" s="791"/>
      <c r="E68" s="791"/>
      <c r="F68" s="1184">
        <f>'T1'!F68</f>
        <v>149.863</v>
      </c>
      <c r="G68" s="844">
        <f>'T1'!G68</f>
        <v>163.30528635600001</v>
      </c>
      <c r="H68" s="844">
        <f>'T1'!H68</f>
        <v>171.66498065517399</v>
      </c>
      <c r="I68" s="844">
        <f>'T1'!I68</f>
        <v>182.71100000000001</v>
      </c>
      <c r="J68" s="1185">
        <f>'T1'!J68</f>
        <v>187.7</v>
      </c>
      <c r="K68" s="1184">
        <f>'T1'!K68</f>
        <v>189.6</v>
      </c>
      <c r="L68" s="844">
        <f>'T1'!L68</f>
        <v>195.6</v>
      </c>
      <c r="M68" s="844">
        <f>'T1'!M68</f>
        <v>198.8</v>
      </c>
      <c r="N68" s="844">
        <f>'T1'!N68</f>
        <v>202.9</v>
      </c>
      <c r="O68" s="845">
        <f>'T1'!O68</f>
        <v>206.7</v>
      </c>
      <c r="P68" s="947"/>
      <c r="Q68" s="1184"/>
      <c r="R68" s="844"/>
      <c r="S68" s="844"/>
      <c r="T68" s="844"/>
      <c r="U68" s="845"/>
      <c r="V68" s="1"/>
      <c r="AE68" s="797"/>
    </row>
    <row r="69" spans="1:31" s="952" customFormat="1" ht="12" customHeight="1">
      <c r="A69" s="981" t="s">
        <v>8</v>
      </c>
      <c r="B69" s="3"/>
      <c r="C69" s="3"/>
      <c r="D69" s="3"/>
      <c r="E69" s="3"/>
      <c r="F69" s="1180"/>
      <c r="G69" s="1181">
        <f t="shared" ref="G69:O69" si="10">G68/F68-1</f>
        <v>8.9697165784750066E-2</v>
      </c>
      <c r="H69" s="1181">
        <f t="shared" si="10"/>
        <v>5.1190592084999098E-2</v>
      </c>
      <c r="I69" s="1181">
        <f t="shared" si="10"/>
        <v>6.4346375729446681E-2</v>
      </c>
      <c r="J69" s="1182">
        <f t="shared" si="10"/>
        <v>2.7305416751043809E-2</v>
      </c>
      <c r="K69" s="1180">
        <f t="shared" si="10"/>
        <v>1.0122535961641033E-2</v>
      </c>
      <c r="L69" s="1181">
        <f t="shared" si="10"/>
        <v>3.1645569620253111E-2</v>
      </c>
      <c r="M69" s="1181">
        <f t="shared" si="10"/>
        <v>1.6359918200409052E-2</v>
      </c>
      <c r="N69" s="1181">
        <f t="shared" si="10"/>
        <v>2.0623742454728422E-2</v>
      </c>
      <c r="O69" s="1183">
        <f t="shared" si="10"/>
        <v>1.8728437654016661E-2</v>
      </c>
      <c r="P69" s="18"/>
      <c r="Q69" s="1180"/>
      <c r="R69" s="1181"/>
      <c r="S69" s="1181"/>
      <c r="T69" s="1181"/>
      <c r="U69" s="1183"/>
      <c r="V69" s="1"/>
      <c r="AE69" s="797"/>
    </row>
    <row r="70" spans="1:31" s="952" customFormat="1" ht="12" customHeight="1">
      <c r="A70" s="991" t="s">
        <v>41</v>
      </c>
      <c r="B70" s="791"/>
      <c r="C70" s="791"/>
      <c r="D70" s="791"/>
      <c r="E70" s="791"/>
      <c r="F70" s="1186">
        <f t="shared" ref="F70:O70" si="11">F66/F68</f>
        <v>0</v>
      </c>
      <c r="G70" s="1187">
        <f t="shared" si="11"/>
        <v>0</v>
      </c>
      <c r="H70" s="1187">
        <f t="shared" si="11"/>
        <v>0</v>
      </c>
      <c r="I70" s="1187">
        <f t="shared" si="11"/>
        <v>0</v>
      </c>
      <c r="J70" s="1188">
        <f t="shared" si="11"/>
        <v>0</v>
      </c>
      <c r="K70" s="1186">
        <f t="shared" si="11"/>
        <v>0</v>
      </c>
      <c r="L70" s="1187">
        <f t="shared" si="11"/>
        <v>0</v>
      </c>
      <c r="M70" s="1187">
        <f t="shared" si="11"/>
        <v>0</v>
      </c>
      <c r="N70" s="1187">
        <f t="shared" si="11"/>
        <v>0</v>
      </c>
      <c r="O70" s="1189">
        <f t="shared" si="11"/>
        <v>0</v>
      </c>
      <c r="P70" s="1006"/>
      <c r="Q70" s="1186"/>
      <c r="R70" s="1187"/>
      <c r="S70" s="1187"/>
      <c r="T70" s="1187"/>
      <c r="U70" s="1189"/>
      <c r="V70" s="1"/>
      <c r="AE70" s="797"/>
    </row>
    <row r="71" spans="1:31" ht="12" customHeight="1">
      <c r="A71" s="1011" t="s">
        <v>8</v>
      </c>
      <c r="B71" s="3"/>
      <c r="C71" s="3"/>
      <c r="D71" s="3"/>
      <c r="E71" s="3"/>
      <c r="F71" s="1190"/>
      <c r="G71" s="1191" t="e">
        <f t="shared" ref="G71:O71" si="12">+G70/F70-1</f>
        <v>#DIV/0!</v>
      </c>
      <c r="H71" s="1191" t="e">
        <f t="shared" si="12"/>
        <v>#DIV/0!</v>
      </c>
      <c r="I71" s="1191" t="e">
        <f t="shared" si="12"/>
        <v>#DIV/0!</v>
      </c>
      <c r="J71" s="1192" t="e">
        <f t="shared" si="12"/>
        <v>#DIV/0!</v>
      </c>
      <c r="K71" s="1190" t="e">
        <f t="shared" si="12"/>
        <v>#DIV/0!</v>
      </c>
      <c r="L71" s="1191" t="e">
        <f t="shared" si="12"/>
        <v>#DIV/0!</v>
      </c>
      <c r="M71" s="1191" t="e">
        <f t="shared" si="12"/>
        <v>#DIV/0!</v>
      </c>
      <c r="N71" s="1191" t="e">
        <f t="shared" si="12"/>
        <v>#DIV/0!</v>
      </c>
      <c r="O71" s="1193" t="e">
        <f t="shared" si="12"/>
        <v>#DIV/0!</v>
      </c>
      <c r="P71" s="18"/>
      <c r="Q71" s="1190"/>
      <c r="R71" s="1191"/>
      <c r="S71" s="1191"/>
      <c r="T71" s="1191"/>
      <c r="U71" s="1193"/>
      <c r="AE71" s="797"/>
    </row>
    <row r="72" spans="1:31" s="901" customFormat="1" ht="12" customHeight="1">
      <c r="A72" s="1022"/>
      <c r="B72" s="1022"/>
      <c r="C72" s="1022"/>
      <c r="D72" s="1022"/>
      <c r="E72" s="1022"/>
      <c r="F72" s="1023"/>
      <c r="G72" s="1023"/>
      <c r="H72" s="1023"/>
      <c r="I72" s="1023"/>
      <c r="J72" s="1024"/>
      <c r="K72" s="1023"/>
      <c r="L72" s="1023"/>
      <c r="M72" s="1023"/>
      <c r="N72" s="1023"/>
      <c r="O72" s="1023"/>
      <c r="P72" s="1025"/>
      <c r="Q72" s="1194"/>
      <c r="R72" s="1194"/>
      <c r="S72" s="1194"/>
      <c r="T72" s="1194"/>
      <c r="U72" s="1194"/>
      <c r="V72" s="1"/>
      <c r="AE72" s="797"/>
    </row>
    <row r="73" spans="1:31" s="901" customFormat="1" ht="12" customHeight="1">
      <c r="A73" s="1026" t="s">
        <v>424</v>
      </c>
      <c r="B73" s="802"/>
      <c r="C73" s="802"/>
      <c r="D73" s="802"/>
      <c r="E73" s="802"/>
      <c r="F73" s="802"/>
      <c r="G73" s="802"/>
      <c r="H73" s="802"/>
      <c r="I73" s="802"/>
      <c r="J73" s="1026"/>
      <c r="K73" s="802"/>
      <c r="L73" s="802"/>
      <c r="M73" s="802"/>
      <c r="N73" s="802"/>
      <c r="O73" s="802"/>
      <c r="P73" s="802"/>
      <c r="Q73" s="1"/>
      <c r="R73" s="1"/>
      <c r="S73" s="1"/>
      <c r="T73" s="1"/>
      <c r="U73" s="1"/>
      <c r="V73" s="1"/>
      <c r="AE73" s="797"/>
    </row>
    <row r="74" spans="1:31" ht="12" customHeight="1">
      <c r="A74" s="29" t="s">
        <v>425</v>
      </c>
      <c r="B74" s="1027"/>
      <c r="C74" s="1027"/>
      <c r="D74" s="1027"/>
      <c r="E74" s="1027"/>
      <c r="F74" s="1027"/>
      <c r="G74" s="1027"/>
      <c r="H74" s="1027"/>
      <c r="I74" s="1027"/>
      <c r="J74" s="1028"/>
      <c r="K74" s="21"/>
      <c r="L74" s="21"/>
      <c r="M74" s="21"/>
      <c r="N74" s="98"/>
      <c r="O74" s="1029"/>
      <c r="P74" s="892"/>
      <c r="Q74" s="901"/>
      <c r="R74" s="901"/>
      <c r="S74" s="901"/>
      <c r="T74" s="901"/>
      <c r="U74" s="901"/>
      <c r="AE74" s="797"/>
    </row>
    <row r="75" spans="1:31" ht="12" customHeight="1">
      <c r="A75" s="29" t="s">
        <v>426</v>
      </c>
      <c r="B75" s="5"/>
      <c r="C75" s="5"/>
      <c r="D75" s="5"/>
      <c r="E75" s="5"/>
      <c r="F75" s="5"/>
      <c r="G75" s="5"/>
      <c r="H75" s="5"/>
      <c r="I75" s="5"/>
      <c r="J75" s="800"/>
      <c r="K75" s="21"/>
      <c r="L75" s="30"/>
      <c r="M75" s="30"/>
      <c r="N75" s="99"/>
      <c r="O75" s="21"/>
      <c r="P75" s="21"/>
      <c r="AE75" s="797"/>
    </row>
    <row r="76" spans="1:31" ht="12" customHeight="1">
      <c r="A76" s="29" t="s">
        <v>427</v>
      </c>
      <c r="B76" s="1030"/>
      <c r="C76" s="1030"/>
      <c r="D76" s="1030"/>
      <c r="E76" s="1030"/>
      <c r="F76" s="1030"/>
      <c r="G76" s="1030"/>
      <c r="H76" s="1030"/>
      <c r="I76" s="1030"/>
      <c r="J76" s="1031"/>
      <c r="K76" s="22"/>
      <c r="L76" s="22"/>
      <c r="M76" s="22"/>
      <c r="N76" s="35"/>
      <c r="O76" s="30"/>
      <c r="P76" s="1032"/>
      <c r="Q76" s="1032"/>
      <c r="AE76" s="797"/>
    </row>
    <row r="77" spans="1:31" ht="12" customHeight="1">
      <c r="A77" s="29"/>
      <c r="B77" s="802"/>
      <c r="C77" s="802"/>
      <c r="D77" s="802"/>
      <c r="E77" s="802"/>
      <c r="F77" s="802"/>
      <c r="G77" s="802"/>
      <c r="H77" s="802"/>
      <c r="I77" s="802"/>
      <c r="J77" s="1026"/>
      <c r="K77" s="22"/>
      <c r="L77" s="22"/>
      <c r="M77" s="22"/>
      <c r="N77" s="35"/>
      <c r="O77" s="30"/>
      <c r="P77" s="30"/>
      <c r="AE77" s="797"/>
    </row>
    <row r="78" spans="1:31" ht="12" customHeight="1">
      <c r="A78" s="1311" t="s">
        <v>444</v>
      </c>
      <c r="B78" s="793"/>
      <c r="C78" s="793"/>
      <c r="D78" s="793"/>
      <c r="E78" s="793"/>
      <c r="F78" s="793"/>
      <c r="G78" s="793"/>
      <c r="H78" s="793"/>
      <c r="I78" s="793"/>
      <c r="J78" s="1312"/>
      <c r="AE78" s="797"/>
    </row>
    <row r="79" spans="1:31" ht="12" customHeight="1">
      <c r="A79" s="5" t="s">
        <v>4</v>
      </c>
      <c r="B79" s="5"/>
      <c r="C79" s="5"/>
      <c r="D79" s="5"/>
      <c r="E79" s="5"/>
      <c r="F79" s="1313">
        <v>0</v>
      </c>
      <c r="G79" s="1314">
        <v>0</v>
      </c>
      <c r="H79" s="1314">
        <v>0</v>
      </c>
      <c r="I79" s="1314">
        <v>0</v>
      </c>
      <c r="J79" s="1315">
        <v>0</v>
      </c>
      <c r="K79" s="1314">
        <v>0</v>
      </c>
      <c r="L79" s="1314">
        <v>0</v>
      </c>
      <c r="M79" s="1314">
        <v>0</v>
      </c>
      <c r="N79" s="1314">
        <v>0</v>
      </c>
      <c r="O79" s="1314">
        <v>0</v>
      </c>
      <c r="AE79" s="797"/>
    </row>
    <row r="80" spans="1:31" ht="12" customHeight="1">
      <c r="A80" s="5" t="s">
        <v>5</v>
      </c>
      <c r="B80" s="5"/>
      <c r="C80" s="5"/>
      <c r="D80" s="5"/>
      <c r="E80" s="5"/>
      <c r="F80" s="1313">
        <v>0</v>
      </c>
      <c r="G80" s="1314">
        <v>0</v>
      </c>
      <c r="H80" s="1314">
        <v>0</v>
      </c>
      <c r="I80" s="1314">
        <v>0</v>
      </c>
      <c r="J80" s="1315">
        <v>0</v>
      </c>
      <c r="K80" s="1314">
        <v>0</v>
      </c>
      <c r="L80" s="1314">
        <v>0</v>
      </c>
      <c r="M80" s="1314">
        <v>0</v>
      </c>
      <c r="N80" s="1314">
        <v>0</v>
      </c>
      <c r="O80" s="1314">
        <v>0</v>
      </c>
      <c r="AE80" s="797"/>
    </row>
    <row r="81" spans="1:31" ht="12" customHeight="1">
      <c r="A81" s="793"/>
      <c r="B81" s="793"/>
      <c r="C81" s="793"/>
      <c r="D81" s="793"/>
      <c r="E81" s="793"/>
      <c r="F81" s="793"/>
      <c r="G81" s="793"/>
      <c r="H81" s="793"/>
      <c r="I81" s="793"/>
      <c r="J81" s="1312"/>
      <c r="AE81" s="797"/>
    </row>
    <row r="82" spans="1:31" ht="12" customHeight="1">
      <c r="AE82" s="797"/>
    </row>
    <row r="83" spans="1:31" ht="12" customHeight="1">
      <c r="AE83" s="797"/>
    </row>
    <row r="84" spans="1:31" ht="12" customHeight="1">
      <c r="AE84" s="797"/>
    </row>
    <row r="85" spans="1:31" ht="12" customHeight="1">
      <c r="AE85" s="797"/>
    </row>
    <row r="86" spans="1:31" ht="12" customHeight="1">
      <c r="AE86" s="797"/>
    </row>
    <row r="87" spans="1:31" ht="12" customHeight="1">
      <c r="AE87" s="797"/>
    </row>
    <row r="88" spans="1:31" ht="12" customHeight="1">
      <c r="AE88" s="797"/>
    </row>
    <row r="89" spans="1:31" ht="12" customHeight="1">
      <c r="AE89" s="797"/>
    </row>
    <row r="90" spans="1:31" ht="12" customHeight="1">
      <c r="AE90" s="797"/>
    </row>
    <row r="91" spans="1:31" ht="12" customHeight="1">
      <c r="AE91" s="797"/>
    </row>
    <row r="92" spans="1:31" ht="12" customHeight="1">
      <c r="AE92" s="797"/>
    </row>
    <row r="93" spans="1:31" ht="12" customHeight="1">
      <c r="AE93" s="797"/>
    </row>
    <row r="94" spans="1:31" ht="12" customHeight="1">
      <c r="AE94" s="797"/>
    </row>
    <row r="95" spans="1:31" ht="12" customHeight="1">
      <c r="AE95" s="797"/>
    </row>
    <row r="96" spans="1:31" ht="12" customHeight="1">
      <c r="AE96" s="797"/>
    </row>
    <row r="97" spans="31:31" ht="12" customHeight="1">
      <c r="AE97" s="797"/>
    </row>
    <row r="98" spans="31:31" ht="12" customHeight="1">
      <c r="AE98" s="797"/>
    </row>
    <row r="99" spans="31:31" ht="12" customHeight="1">
      <c r="AE99" s="797"/>
    </row>
    <row r="100" spans="31:31" ht="12" customHeight="1">
      <c r="AE100" s="797"/>
    </row>
    <row r="101" spans="31:31" ht="12" customHeight="1">
      <c r="AE101" s="797"/>
    </row>
    <row r="102" spans="31:31" ht="12" customHeight="1">
      <c r="AE102" s="797"/>
    </row>
    <row r="103" spans="31:31" ht="12" customHeight="1">
      <c r="AE103" s="797"/>
    </row>
    <row r="104" spans="31:31" ht="12" customHeight="1">
      <c r="AE104" s="797"/>
    </row>
    <row r="105" spans="31:31" ht="12" customHeight="1">
      <c r="AE105" s="797"/>
    </row>
    <row r="106" spans="31:31" ht="12" customHeight="1">
      <c r="AE106" s="797"/>
    </row>
    <row r="107" spans="31:31" ht="12" customHeight="1">
      <c r="AE107" s="797"/>
    </row>
    <row r="108" spans="31:31" ht="12" customHeight="1">
      <c r="AE108" s="797"/>
    </row>
    <row r="109" spans="31:31" ht="12" customHeight="1">
      <c r="AE109" s="797"/>
    </row>
    <row r="110" spans="31:31" ht="12" customHeight="1">
      <c r="AE110" s="797"/>
    </row>
    <row r="111" spans="31:31" ht="12" customHeight="1">
      <c r="AE111" s="797"/>
    </row>
    <row r="112" spans="31:31" ht="12" customHeight="1">
      <c r="AE112" s="797"/>
    </row>
    <row r="113" spans="31:31" ht="12" customHeight="1">
      <c r="AE113" s="797"/>
    </row>
    <row r="114" spans="31:31" ht="12" customHeight="1">
      <c r="AE114" s="797"/>
    </row>
    <row r="115" spans="31:31" ht="12" customHeight="1">
      <c r="AE115" s="797"/>
    </row>
    <row r="116" spans="31:31" ht="12" customHeight="1">
      <c r="AE116" s="797"/>
    </row>
    <row r="117" spans="31:31" ht="12" customHeight="1">
      <c r="AE117" s="797"/>
    </row>
    <row r="118" spans="31:31" ht="12" customHeight="1">
      <c r="AE118" s="797"/>
    </row>
    <row r="119" spans="31:31" ht="12" customHeight="1">
      <c r="AE119" s="797"/>
    </row>
    <row r="120" spans="31:31" ht="12" customHeight="1">
      <c r="AE120" s="797"/>
    </row>
    <row r="121" spans="31:31" ht="12" customHeight="1">
      <c r="AE121" s="797"/>
    </row>
    <row r="122" spans="31:31" ht="12" customHeight="1">
      <c r="AE122" s="797"/>
    </row>
    <row r="123" spans="31:31" ht="12" customHeight="1">
      <c r="AE123" s="797"/>
    </row>
    <row r="124" spans="31:31" ht="12" customHeight="1">
      <c r="AE124" s="797"/>
    </row>
    <row r="125" spans="31:31" ht="12" customHeight="1">
      <c r="AE125" s="797"/>
    </row>
    <row r="126" spans="31:31" ht="12" customHeight="1">
      <c r="AE126" s="797"/>
    </row>
    <row r="127" spans="31:31" ht="12" customHeight="1">
      <c r="AE127" s="797"/>
    </row>
    <row r="128" spans="31:31" ht="12" customHeight="1">
      <c r="AE128" s="797"/>
    </row>
    <row r="129" spans="31:31" ht="12" customHeight="1">
      <c r="AE129" s="797"/>
    </row>
    <row r="130" spans="31:31" ht="12" customHeight="1">
      <c r="AE130" s="797"/>
    </row>
    <row r="131" spans="31:31" ht="12" customHeight="1">
      <c r="AE131" s="797"/>
    </row>
    <row r="132" spans="31:31" ht="12" customHeight="1">
      <c r="AE132" s="797"/>
    </row>
    <row r="133" spans="31:31" ht="12" customHeight="1">
      <c r="AE133" s="797"/>
    </row>
    <row r="134" spans="31:31" ht="12" customHeight="1">
      <c r="AE134" s="797"/>
    </row>
    <row r="135" spans="31:31" ht="12" customHeight="1">
      <c r="AE135" s="797"/>
    </row>
    <row r="136" spans="31:31" ht="12" customHeight="1">
      <c r="AE136" s="797"/>
    </row>
    <row r="137" spans="31:31" ht="12" customHeight="1">
      <c r="AE137" s="797"/>
    </row>
    <row r="138" spans="31:31" ht="12" customHeight="1">
      <c r="AE138" s="797"/>
    </row>
    <row r="139" spans="31:31" ht="12" customHeight="1">
      <c r="AE139" s="797"/>
    </row>
    <row r="140" spans="31:31" ht="12" customHeight="1">
      <c r="AE140" s="797"/>
    </row>
    <row r="141" spans="31:31" ht="12" customHeight="1">
      <c r="AE141" s="797"/>
    </row>
    <row r="142" spans="31:31" ht="12" customHeight="1">
      <c r="AE142" s="797"/>
    </row>
    <row r="143" spans="31:31" ht="12" customHeight="1">
      <c r="AE143" s="797"/>
    </row>
    <row r="144" spans="31:31" ht="12" customHeight="1">
      <c r="AE144" s="797"/>
    </row>
    <row r="145" spans="31:31" ht="12" customHeight="1">
      <c r="AE145" s="797"/>
    </row>
    <row r="146" spans="31:31" ht="12" customHeight="1">
      <c r="AE146" s="797"/>
    </row>
    <row r="147" spans="31:31" ht="12" customHeight="1">
      <c r="AE147" s="797"/>
    </row>
    <row r="148" spans="31:31" ht="12" customHeight="1">
      <c r="AE148" s="797"/>
    </row>
  </sheetData>
  <mergeCells count="4">
    <mergeCell ref="A1:O1"/>
    <mergeCell ref="F7:J7"/>
    <mergeCell ref="K7:O7"/>
    <mergeCell ref="Q7:U7"/>
  </mergeCells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148"/>
  <sheetViews>
    <sheetView showGridLines="0" topLeftCell="A34" zoomScaleNormal="100" workbookViewId="0">
      <selection activeCell="K51" sqref="K51"/>
    </sheetView>
  </sheetViews>
  <sheetFormatPr defaultColWidth="12.54296875" defaultRowHeight="12" customHeight="1"/>
  <cols>
    <col min="1" max="1" width="33.453125" style="812" customWidth="1"/>
    <col min="2" max="2" width="0.453125" style="812" customWidth="1"/>
    <col min="3" max="5" width="8" style="812" hidden="1" customWidth="1"/>
    <col min="6" max="9" width="8" style="812" customWidth="1"/>
    <col min="10" max="10" width="8" style="1033" customWidth="1"/>
    <col min="11" max="15" width="8" style="793" customWidth="1"/>
    <col min="16" max="16" width="0.7265625" style="793" customWidth="1"/>
    <col min="17" max="17" width="9" style="1" hidden="1" customWidth="1"/>
    <col min="18" max="18" width="9.54296875" style="1" hidden="1" customWidth="1"/>
    <col min="19" max="21" width="9" style="1" hidden="1" customWidth="1"/>
    <col min="22" max="31" width="12.26953125" style="1" customWidth="1"/>
    <col min="32" max="16384" width="12.54296875" style="1"/>
  </cols>
  <sheetData>
    <row r="1" spans="1:31" ht="12" customHeight="1">
      <c r="A1" s="1385" t="s">
        <v>0</v>
      </c>
      <c r="B1" s="1385"/>
      <c r="C1" s="1385"/>
      <c r="D1" s="1385"/>
      <c r="E1" s="1385"/>
      <c r="F1" s="1385"/>
      <c r="G1" s="1385"/>
      <c r="H1" s="1385"/>
      <c r="I1" s="1385"/>
      <c r="J1" s="1385"/>
      <c r="K1" s="1385"/>
      <c r="L1" s="1385"/>
      <c r="M1" s="1385"/>
      <c r="N1" s="1385"/>
      <c r="O1" s="1385"/>
      <c r="P1" s="790"/>
      <c r="Q1" s="790"/>
      <c r="R1" s="790"/>
      <c r="S1" s="790"/>
      <c r="T1" s="790"/>
      <c r="U1" s="790"/>
    </row>
    <row r="2" spans="1:31" ht="12" customHeight="1">
      <c r="A2" s="791"/>
      <c r="B2" s="791"/>
      <c r="C2" s="791"/>
      <c r="D2" s="791"/>
      <c r="E2" s="791"/>
      <c r="F2" s="791"/>
      <c r="G2" s="791"/>
      <c r="H2" s="791"/>
      <c r="I2" s="791"/>
      <c r="J2" s="792"/>
    </row>
    <row r="3" spans="1:31" ht="12" customHeight="1">
      <c r="A3" s="794" t="str">
        <f>Header!B3</f>
        <v>Ireland - TCZ</v>
      </c>
      <c r="B3" s="795"/>
      <c r="C3" s="795"/>
      <c r="D3" s="795"/>
      <c r="E3" s="795"/>
      <c r="F3" s="795"/>
      <c r="G3" s="795"/>
      <c r="H3" s="795"/>
      <c r="I3" s="795"/>
      <c r="J3" s="796"/>
      <c r="K3" s="5"/>
      <c r="L3" s="5"/>
      <c r="M3" s="5"/>
      <c r="N3" s="5"/>
      <c r="O3" s="5"/>
      <c r="P3" s="5"/>
      <c r="Q3" s="797"/>
      <c r="R3" s="797"/>
      <c r="S3" s="797"/>
      <c r="T3" s="797"/>
      <c r="U3" s="797"/>
    </row>
    <row r="4" spans="1:31" ht="12" customHeight="1">
      <c r="A4" s="798" t="s">
        <v>145</v>
      </c>
      <c r="B4" s="795"/>
      <c r="C4" s="795"/>
      <c r="D4" s="795"/>
      <c r="E4" s="795"/>
      <c r="F4" s="795"/>
      <c r="G4" s="795"/>
      <c r="H4" s="795"/>
      <c r="I4" s="795"/>
      <c r="J4" s="796"/>
      <c r="K4" s="5"/>
      <c r="L4" s="5"/>
      <c r="M4" s="5"/>
      <c r="N4" s="5"/>
      <c r="O4" s="5"/>
      <c r="P4" s="5"/>
    </row>
    <row r="5" spans="1:31" ht="12" customHeight="1">
      <c r="A5" s="799" t="s">
        <v>451</v>
      </c>
      <c r="B5" s="795"/>
      <c r="C5" s="795"/>
      <c r="D5" s="795"/>
      <c r="E5" s="795"/>
      <c r="F5" s="795"/>
      <c r="G5" s="795"/>
      <c r="H5" s="795"/>
      <c r="I5" s="5"/>
      <c r="J5" s="800"/>
      <c r="K5" s="5"/>
      <c r="L5" s="5"/>
      <c r="M5" s="5"/>
      <c r="N5" s="5"/>
      <c r="O5" s="5"/>
      <c r="P5" s="5"/>
    </row>
    <row r="6" spans="1:31" ht="12" customHeight="1">
      <c r="A6" s="791"/>
      <c r="B6" s="791"/>
      <c r="C6" s="791"/>
      <c r="D6" s="791"/>
      <c r="E6" s="791"/>
      <c r="F6" s="791"/>
      <c r="G6" s="791"/>
      <c r="H6" s="791"/>
      <c r="I6" s="791"/>
      <c r="J6" s="792"/>
    </row>
    <row r="7" spans="1:31" ht="12" customHeight="1">
      <c r="A7" s="1"/>
      <c r="B7" s="1"/>
      <c r="C7" s="1"/>
      <c r="D7" s="1"/>
      <c r="E7" s="1"/>
      <c r="F7" s="1379" t="s">
        <v>155</v>
      </c>
      <c r="G7" s="1380"/>
      <c r="H7" s="1380"/>
      <c r="I7" s="1380"/>
      <c r="J7" s="1381"/>
      <c r="K7" s="1369" t="s">
        <v>156</v>
      </c>
      <c r="L7" s="1370"/>
      <c r="M7" s="1370"/>
      <c r="N7" s="1370"/>
      <c r="O7" s="1371"/>
      <c r="P7" s="2"/>
      <c r="Q7" s="1382" t="s">
        <v>52</v>
      </c>
      <c r="R7" s="1383"/>
      <c r="S7" s="1383"/>
      <c r="T7" s="1383"/>
      <c r="U7" s="1384"/>
    </row>
    <row r="8" spans="1:31" ht="12" customHeight="1">
      <c r="A8" s="1"/>
      <c r="B8" s="1"/>
      <c r="C8" s="1"/>
      <c r="D8" s="1"/>
      <c r="E8" s="1"/>
      <c r="F8" s="109"/>
      <c r="G8" s="109"/>
      <c r="H8" s="109"/>
      <c r="I8" s="109"/>
      <c r="J8" s="801"/>
      <c r="K8" s="109"/>
      <c r="L8" s="109"/>
      <c r="M8" s="109"/>
      <c r="N8" s="109"/>
      <c r="O8" s="109"/>
      <c r="P8" s="802"/>
    </row>
    <row r="9" spans="1:31" ht="12" customHeight="1">
      <c r="A9" s="803" t="s">
        <v>1</v>
      </c>
      <c r="B9" s="791"/>
      <c r="C9" s="791"/>
      <c r="D9" s="791"/>
      <c r="E9" s="791"/>
      <c r="F9" s="804">
        <v>2015</v>
      </c>
      <c r="G9" s="805">
        <v>2016</v>
      </c>
      <c r="H9" s="805">
        <v>2017</v>
      </c>
      <c r="I9" s="805">
        <v>2018</v>
      </c>
      <c r="J9" s="806">
        <v>2019</v>
      </c>
      <c r="K9" s="804">
        <v>2020</v>
      </c>
      <c r="L9" s="805">
        <v>2021</v>
      </c>
      <c r="M9" s="805">
        <v>2022</v>
      </c>
      <c r="N9" s="805">
        <v>2023</v>
      </c>
      <c r="O9" s="807">
        <v>2024</v>
      </c>
      <c r="P9" s="808"/>
      <c r="Q9" s="809">
        <v>2020</v>
      </c>
      <c r="R9" s="810">
        <v>2021</v>
      </c>
      <c r="S9" s="810">
        <v>2022</v>
      </c>
      <c r="T9" s="810">
        <v>2023</v>
      </c>
      <c r="U9" s="811">
        <v>2024</v>
      </c>
    </row>
    <row r="10" spans="1:31" ht="12" customHeight="1">
      <c r="A10" s="791"/>
      <c r="B10" s="791"/>
      <c r="C10" s="791"/>
      <c r="D10" s="791"/>
      <c r="E10" s="791"/>
      <c r="F10" s="791"/>
      <c r="G10" s="791"/>
      <c r="H10" s="791"/>
      <c r="I10" s="791"/>
      <c r="J10" s="792"/>
      <c r="K10" s="812"/>
      <c r="L10" s="812"/>
      <c r="M10" s="812"/>
      <c r="Q10" s="812"/>
      <c r="R10" s="812"/>
      <c r="S10" s="812"/>
      <c r="T10" s="812"/>
      <c r="U10" s="812"/>
    </row>
    <row r="11" spans="1:31" ht="12" customHeight="1">
      <c r="A11" s="3" t="s">
        <v>2</v>
      </c>
      <c r="B11" s="3"/>
      <c r="C11" s="3"/>
      <c r="D11" s="3"/>
      <c r="E11" s="3"/>
      <c r="F11" s="3"/>
      <c r="G11" s="3"/>
      <c r="H11" s="3"/>
      <c r="I11" s="3"/>
      <c r="J11" s="164"/>
      <c r="K11" s="5"/>
      <c r="L11" s="5"/>
      <c r="M11" s="5"/>
      <c r="N11" s="5"/>
      <c r="O11" s="6"/>
      <c r="P11" s="6"/>
      <c r="Q11" s="5"/>
      <c r="R11" s="5"/>
      <c r="S11" s="7"/>
      <c r="T11" s="7"/>
      <c r="U11" s="7"/>
    </row>
    <row r="12" spans="1:31" ht="12" customHeight="1">
      <c r="A12" s="813" t="s">
        <v>3</v>
      </c>
      <c r="B12" s="791"/>
      <c r="C12" s="791"/>
      <c r="D12" s="791"/>
      <c r="E12" s="791"/>
      <c r="F12" s="1072">
        <f>'T1'!F12</f>
        <v>10385</v>
      </c>
      <c r="G12" s="1070">
        <f>'T1'!G12</f>
        <v>10697</v>
      </c>
      <c r="H12" s="1070">
        <f>'T1'!H12</f>
        <v>11130</v>
      </c>
      <c r="I12" s="1070">
        <f>'T1'!I12</f>
        <v>11362</v>
      </c>
      <c r="J12" s="1071">
        <f>'T1'!J12</f>
        <v>11953</v>
      </c>
      <c r="K12" s="1072">
        <f>'T1'!K12</f>
        <v>12860</v>
      </c>
      <c r="L12" s="1070">
        <f>'T1'!L12</f>
        <v>13600</v>
      </c>
      <c r="M12" s="1070">
        <f>'T1'!M12</f>
        <v>14263</v>
      </c>
      <c r="N12" s="1070">
        <f>'T1'!N12</f>
        <v>14839</v>
      </c>
      <c r="O12" s="1073">
        <f>'T1'!O12</f>
        <v>15389</v>
      </c>
      <c r="P12" s="1074"/>
      <c r="Q12" s="1075"/>
      <c r="R12" s="1076"/>
      <c r="S12" s="1077"/>
      <c r="T12" s="1077"/>
      <c r="U12" s="1078"/>
    </row>
    <row r="13" spans="1:31" ht="12" customHeight="1">
      <c r="A13" s="823" t="s">
        <v>42</v>
      </c>
      <c r="B13" s="3"/>
      <c r="C13" s="3"/>
      <c r="D13" s="3"/>
      <c r="E13" s="3"/>
      <c r="F13" s="1309"/>
      <c r="G13" s="826"/>
      <c r="H13" s="826"/>
      <c r="I13" s="826"/>
      <c r="J13" s="827"/>
      <c r="K13" s="1079">
        <f>'T1'!K13</f>
        <v>1907</v>
      </c>
      <c r="L13" s="1080">
        <f>'T1'!L13</f>
        <v>1995</v>
      </c>
      <c r="M13" s="1080">
        <f>'T1'!M13</f>
        <v>2069</v>
      </c>
      <c r="N13" s="1080">
        <f>'T1'!N13</f>
        <v>2147</v>
      </c>
      <c r="O13" s="1081">
        <f>'T1'!O13</f>
        <v>2197</v>
      </c>
      <c r="P13" s="1074"/>
      <c r="Q13" s="1082"/>
      <c r="R13" s="1083"/>
      <c r="S13" s="1047"/>
      <c r="T13" s="1047"/>
      <c r="U13" s="1084"/>
    </row>
    <row r="14" spans="1:31" ht="12" customHeight="1">
      <c r="A14" s="823" t="s">
        <v>29</v>
      </c>
      <c r="B14" s="791"/>
      <c r="C14" s="791"/>
      <c r="D14" s="791"/>
      <c r="E14" s="791"/>
      <c r="F14" s="1089">
        <f>'T1'!F14</f>
        <v>5207</v>
      </c>
      <c r="G14" s="1087">
        <f>'T1'!G14</f>
        <v>5910</v>
      </c>
      <c r="H14" s="1087">
        <f>'T1'!H14</f>
        <v>6340</v>
      </c>
      <c r="I14" s="1087">
        <f>'T1'!I14</f>
        <v>6684</v>
      </c>
      <c r="J14" s="1088">
        <f>'T1'!J14</f>
        <v>6989</v>
      </c>
      <c r="K14" s="1089">
        <f>'T1'!K14</f>
        <v>10064</v>
      </c>
      <c r="L14" s="1087">
        <f>'T1'!L14</f>
        <v>9929</v>
      </c>
      <c r="M14" s="1087">
        <f>'T1'!M14</f>
        <v>9507</v>
      </c>
      <c r="N14" s="1087">
        <f>'T1'!N14</f>
        <v>9823</v>
      </c>
      <c r="O14" s="1090">
        <f>'T1'!O14</f>
        <v>9983</v>
      </c>
      <c r="P14" s="183"/>
      <c r="Q14" s="1082"/>
      <c r="R14" s="1083"/>
      <c r="S14" s="1047"/>
      <c r="T14" s="1047"/>
      <c r="U14" s="1084"/>
      <c r="AE14" s="1091"/>
    </row>
    <row r="15" spans="1:31" ht="12" customHeight="1">
      <c r="A15" s="823" t="s">
        <v>4</v>
      </c>
      <c r="B15" s="3"/>
      <c r="C15" s="3"/>
      <c r="D15" s="3"/>
      <c r="E15" s="3"/>
      <c r="F15" s="1089">
        <f>'T1'!F15</f>
        <v>3820</v>
      </c>
      <c r="G15" s="1087">
        <f>'T1'!G15</f>
        <v>3850</v>
      </c>
      <c r="H15" s="1087">
        <f>'T1'!H15</f>
        <v>3896</v>
      </c>
      <c r="I15" s="1087">
        <f>'T1'!I15</f>
        <v>3889</v>
      </c>
      <c r="J15" s="1088">
        <f>'T1'!J15</f>
        <v>3585</v>
      </c>
      <c r="K15" s="1089">
        <f>'T1'!K15</f>
        <v>6095</v>
      </c>
      <c r="L15" s="1087">
        <f>'T1'!L15</f>
        <v>8142</v>
      </c>
      <c r="M15" s="1087">
        <f>'T1'!M15</f>
        <v>9464</v>
      </c>
      <c r="N15" s="1087">
        <f>'T1'!N15</f>
        <v>9953</v>
      </c>
      <c r="O15" s="1090">
        <f>'T1'!O15</f>
        <v>10465</v>
      </c>
      <c r="P15" s="183"/>
      <c r="Q15" s="1082"/>
      <c r="R15" s="1083"/>
      <c r="S15" s="1047"/>
      <c r="T15" s="1047"/>
      <c r="U15" s="1084"/>
      <c r="AE15" s="1091"/>
    </row>
    <row r="16" spans="1:31" ht="12" customHeight="1">
      <c r="A16" s="823" t="s">
        <v>5</v>
      </c>
      <c r="B16" s="791"/>
      <c r="C16" s="791"/>
      <c r="D16" s="791"/>
      <c r="E16" s="791"/>
      <c r="F16" s="1089">
        <f>'T1'!F16</f>
        <v>2920.5650000000001</v>
      </c>
      <c r="G16" s="1087">
        <f>'T1'!G16</f>
        <v>2750.7200400000002</v>
      </c>
      <c r="H16" s="1087">
        <f>'T1'!H16</f>
        <v>2514</v>
      </c>
      <c r="I16" s="1087">
        <f>'T1'!I16</f>
        <v>2310</v>
      </c>
      <c r="J16" s="1088">
        <f>'T1'!J16</f>
        <v>2314</v>
      </c>
      <c r="K16" s="1089">
        <f>'T1'!K16</f>
        <v>3810</v>
      </c>
      <c r="L16" s="1087">
        <f>'T1'!L16</f>
        <v>5515</v>
      </c>
      <c r="M16" s="1087">
        <f>'T1'!M16</f>
        <v>6156</v>
      </c>
      <c r="N16" s="1087">
        <f>'T1'!N16</f>
        <v>5920</v>
      </c>
      <c r="O16" s="1090">
        <f>'T1'!O16</f>
        <v>5690</v>
      </c>
      <c r="P16" s="183"/>
      <c r="Q16" s="1082"/>
      <c r="R16" s="1083"/>
      <c r="S16" s="1047"/>
      <c r="T16" s="1047"/>
      <c r="U16" s="1084"/>
      <c r="AE16" s="1091"/>
    </row>
    <row r="17" spans="1:31" ht="12" customHeight="1">
      <c r="A17" s="823" t="s">
        <v>6</v>
      </c>
      <c r="B17" s="3"/>
      <c r="C17" s="3"/>
      <c r="D17" s="3"/>
      <c r="E17" s="3"/>
      <c r="F17" s="1089">
        <f>'T1'!F17</f>
        <v>0</v>
      </c>
      <c r="G17" s="1087">
        <f>'T1'!G17</f>
        <v>0</v>
      </c>
      <c r="H17" s="1087">
        <f>'T1'!H17</f>
        <v>0</v>
      </c>
      <c r="I17" s="1087">
        <f>'T1'!I17</f>
        <v>0</v>
      </c>
      <c r="J17" s="1088">
        <f>'T1'!J17</f>
        <v>0</v>
      </c>
      <c r="K17" s="1089">
        <f>'T1'!K17</f>
        <v>0</v>
      </c>
      <c r="L17" s="1087">
        <f>'T1'!L17</f>
        <v>0</v>
      </c>
      <c r="M17" s="1087">
        <f>'T1'!M17</f>
        <v>0</v>
      </c>
      <c r="N17" s="1087">
        <f>'T1'!N17</f>
        <v>0</v>
      </c>
      <c r="O17" s="1090">
        <f>'T1'!O17</f>
        <v>0</v>
      </c>
      <c r="P17" s="183"/>
      <c r="Q17" s="1082"/>
      <c r="R17" s="1083"/>
      <c r="S17" s="1047"/>
      <c r="T17" s="1047"/>
      <c r="U17" s="1084"/>
      <c r="AE17" s="1091"/>
    </row>
    <row r="18" spans="1:31" s="846" customFormat="1" ht="12" customHeight="1">
      <c r="A18" s="836" t="s">
        <v>7</v>
      </c>
      <c r="B18" s="791"/>
      <c r="C18" s="791"/>
      <c r="D18" s="791"/>
      <c r="E18" s="791"/>
      <c r="F18" s="973">
        <f t="shared" ref="F18:O18" si="0">F12+SUM(F14:F17)</f>
        <v>22332.565000000002</v>
      </c>
      <c r="G18" s="974">
        <f t="shared" si="0"/>
        <v>23207.72004</v>
      </c>
      <c r="H18" s="974">
        <f t="shared" si="0"/>
        <v>23880</v>
      </c>
      <c r="I18" s="974">
        <f t="shared" si="0"/>
        <v>24245</v>
      </c>
      <c r="J18" s="975">
        <f t="shared" si="0"/>
        <v>24841</v>
      </c>
      <c r="K18" s="973">
        <f t="shared" si="0"/>
        <v>32829</v>
      </c>
      <c r="L18" s="974">
        <f t="shared" si="0"/>
        <v>37186</v>
      </c>
      <c r="M18" s="974">
        <f t="shared" si="0"/>
        <v>39390</v>
      </c>
      <c r="N18" s="974">
        <f t="shared" si="0"/>
        <v>40535</v>
      </c>
      <c r="O18" s="977">
        <f t="shared" si="0"/>
        <v>41527</v>
      </c>
      <c r="P18" s="1092"/>
      <c r="Q18" s="1093"/>
      <c r="R18" s="1094"/>
      <c r="S18" s="993"/>
      <c r="T18" s="993"/>
      <c r="U18" s="1095"/>
      <c r="V18" s="1"/>
      <c r="W18" s="1"/>
      <c r="AE18" s="797"/>
    </row>
    <row r="19" spans="1:31" ht="12" customHeight="1">
      <c r="A19" s="847" t="s">
        <v>8</v>
      </c>
      <c r="B19" s="3"/>
      <c r="C19" s="3"/>
      <c r="D19" s="3"/>
      <c r="E19" s="3"/>
      <c r="F19" s="1096"/>
      <c r="G19" s="1097">
        <f t="shared" ref="G19:O19" si="1">+G18/F18-1</f>
        <v>3.9187394730520131E-2</v>
      </c>
      <c r="H19" s="1097">
        <f t="shared" si="1"/>
        <v>2.8967945099358294E-2</v>
      </c>
      <c r="I19" s="1097">
        <f t="shared" si="1"/>
        <v>1.5284757118928072E-2</v>
      </c>
      <c r="J19" s="1098">
        <f t="shared" si="1"/>
        <v>2.4582388121262122E-2</v>
      </c>
      <c r="K19" s="1096">
        <f t="shared" si="1"/>
        <v>0.32156515438186872</v>
      </c>
      <c r="L19" s="1097">
        <f t="shared" si="1"/>
        <v>0.13271802369855923</v>
      </c>
      <c r="M19" s="1097">
        <f t="shared" si="1"/>
        <v>5.9269617598020741E-2</v>
      </c>
      <c r="N19" s="1097">
        <f t="shared" si="1"/>
        <v>2.9068291444529049E-2</v>
      </c>
      <c r="O19" s="1099">
        <f t="shared" si="1"/>
        <v>2.4472677932650733E-2</v>
      </c>
      <c r="P19" s="1100"/>
      <c r="Q19" s="1101"/>
      <c r="R19" s="1102"/>
      <c r="S19" s="1102"/>
      <c r="T19" s="1102"/>
      <c r="U19" s="1103"/>
      <c r="AE19" s="797"/>
    </row>
    <row r="20" spans="1:31" ht="12" customHeight="1">
      <c r="A20" s="853"/>
      <c r="B20" s="791"/>
      <c r="C20" s="791"/>
      <c r="D20" s="791"/>
      <c r="E20" s="791"/>
      <c r="F20" s="1104"/>
      <c r="G20" s="1104"/>
      <c r="H20" s="1104"/>
      <c r="I20" s="1105"/>
      <c r="J20" s="1106"/>
      <c r="K20" s="1107"/>
      <c r="L20" s="1107"/>
      <c r="M20" s="1107"/>
      <c r="N20" s="1107"/>
      <c r="O20" s="1107"/>
      <c r="P20" s="853"/>
      <c r="Q20" s="853"/>
      <c r="R20" s="855"/>
      <c r="S20" s="855"/>
      <c r="T20" s="855"/>
      <c r="U20" s="855"/>
      <c r="AE20" s="797"/>
    </row>
    <row r="21" spans="1:31" ht="12" customHeight="1">
      <c r="A21" s="3" t="s">
        <v>9</v>
      </c>
      <c r="B21" s="3"/>
      <c r="C21" s="3"/>
      <c r="D21" s="3"/>
      <c r="E21" s="3"/>
      <c r="F21" s="103"/>
      <c r="G21" s="103"/>
      <c r="H21" s="103"/>
      <c r="I21" s="36"/>
      <c r="J21" s="170"/>
      <c r="K21" s="37"/>
      <c r="L21" s="37"/>
      <c r="M21" s="37"/>
      <c r="N21" s="37"/>
      <c r="O21" s="38"/>
      <c r="P21" s="3"/>
      <c r="Q21" s="3"/>
      <c r="R21" s="5"/>
      <c r="S21" s="7"/>
      <c r="T21" s="7"/>
      <c r="U21" s="7"/>
      <c r="AE21" s="797"/>
    </row>
    <row r="22" spans="1:31" ht="12" customHeight="1">
      <c r="A22" s="813" t="s">
        <v>10</v>
      </c>
      <c r="B22" s="791"/>
      <c r="C22" s="791"/>
      <c r="D22" s="791"/>
      <c r="E22" s="791"/>
      <c r="F22" s="1112">
        <f>'T1'!F22</f>
        <v>18202.564999999999</v>
      </c>
      <c r="G22" s="1110">
        <f>'T1'!G22</f>
        <v>18669.72</v>
      </c>
      <c r="H22" s="1110">
        <f>'T1'!H22</f>
        <v>19161</v>
      </c>
      <c r="I22" s="1110">
        <f>'T1'!I22</f>
        <v>19524</v>
      </c>
      <c r="J22" s="1111">
        <f>'T1'!J22</f>
        <v>20007.926015767131</v>
      </c>
      <c r="K22" s="1112">
        <f>'T1'!K22</f>
        <v>27211.795251538853</v>
      </c>
      <c r="L22" s="1110">
        <f>'T1'!L22</f>
        <v>31156.895635673623</v>
      </c>
      <c r="M22" s="1110">
        <f>'T1'!M22</f>
        <v>33125.831443513678</v>
      </c>
      <c r="N22" s="1110">
        <f>'T1'!N22</f>
        <v>34019.487943721942</v>
      </c>
      <c r="O22" s="1113">
        <f>'T1'!O22</f>
        <v>34846.278335724535</v>
      </c>
      <c r="P22" s="183"/>
      <c r="Q22" s="1114"/>
      <c r="R22" s="1077"/>
      <c r="S22" s="1077"/>
      <c r="T22" s="1115"/>
      <c r="U22" s="1116"/>
      <c r="AE22" s="797"/>
    </row>
    <row r="23" spans="1:31" ht="12" customHeight="1">
      <c r="A23" s="823" t="s">
        <v>30</v>
      </c>
      <c r="B23" s="3"/>
      <c r="C23" s="3"/>
      <c r="D23" s="3"/>
      <c r="E23" s="3"/>
      <c r="F23" s="1079">
        <f>'T1'!F23</f>
        <v>573</v>
      </c>
      <c r="G23" s="1080">
        <f>'T1'!G23</f>
        <v>625</v>
      </c>
      <c r="H23" s="1080">
        <f>'T1'!H23</f>
        <v>641</v>
      </c>
      <c r="I23" s="1080">
        <f>'T1'!I23</f>
        <v>653</v>
      </c>
      <c r="J23" s="1119">
        <f>'T1'!J23</f>
        <v>669.48860781425969</v>
      </c>
      <c r="K23" s="1079">
        <f>'T1'!K23</f>
        <v>910.12611653630768</v>
      </c>
      <c r="L23" s="1080">
        <f>'T1'!L23</f>
        <v>1042.0740037950663</v>
      </c>
      <c r="M23" s="1080">
        <f>'T1'!M23</f>
        <v>1107.9270606747814</v>
      </c>
      <c r="N23" s="1080">
        <f>'T1'!N23</f>
        <v>1137.8163095293191</v>
      </c>
      <c r="O23" s="1081">
        <f>'T1'!O23</f>
        <v>1165.4691535150646</v>
      </c>
      <c r="P23" s="183"/>
      <c r="Q23" s="1120"/>
      <c r="R23" s="1047"/>
      <c r="S23" s="1047"/>
      <c r="T23" s="1121"/>
      <c r="U23" s="1122"/>
      <c r="AE23" s="797"/>
    </row>
    <row r="24" spans="1:31" ht="12" customHeight="1">
      <c r="A24" s="823" t="s">
        <v>31</v>
      </c>
      <c r="B24" s="791"/>
      <c r="C24" s="791"/>
      <c r="D24" s="791"/>
      <c r="E24" s="791"/>
      <c r="F24" s="1079">
        <f>'T1'!F24</f>
        <v>480</v>
      </c>
      <c r="G24" s="1080">
        <f>'T1'!G24</f>
        <v>519</v>
      </c>
      <c r="H24" s="1080">
        <f>'T1'!H24</f>
        <v>533</v>
      </c>
      <c r="I24" s="1080">
        <f>'T1'!I24</f>
        <v>543</v>
      </c>
      <c r="J24" s="1119">
        <f>'T1'!J24</f>
        <v>556.30858528978604</v>
      </c>
      <c r="K24" s="1079">
        <f>'T1'!K24</f>
        <v>756.8123756190123</v>
      </c>
      <c r="L24" s="1080">
        <f>'T1'!L24</f>
        <v>866.53320683111951</v>
      </c>
      <c r="M24" s="1080">
        <f>'T1'!M24</f>
        <v>921.29309945850878</v>
      </c>
      <c r="N24" s="1080">
        <f>'T1'!N24</f>
        <v>946.14740593326235</v>
      </c>
      <c r="O24" s="1081">
        <f>'T1'!O24</f>
        <v>969.14203730272595</v>
      </c>
      <c r="P24" s="183"/>
      <c r="Q24" s="1120"/>
      <c r="R24" s="1047"/>
      <c r="S24" s="1047"/>
      <c r="T24" s="1121"/>
      <c r="U24" s="1122"/>
      <c r="AE24" s="797"/>
    </row>
    <row r="25" spans="1:31" ht="12" customHeight="1">
      <c r="A25" s="823" t="s">
        <v>32</v>
      </c>
      <c r="B25" s="3"/>
      <c r="C25" s="3"/>
      <c r="D25" s="3"/>
      <c r="E25" s="3"/>
      <c r="F25" s="1079">
        <f>'T1'!F25</f>
        <v>776</v>
      </c>
      <c r="G25" s="1080">
        <f>'T1'!G25</f>
        <v>849</v>
      </c>
      <c r="H25" s="1080">
        <f>'T1'!H25</f>
        <v>870</v>
      </c>
      <c r="I25" s="1080">
        <f>'T1'!I25</f>
        <v>887</v>
      </c>
      <c r="J25" s="1119">
        <f>'T1'!J25</f>
        <v>909.27679112882265</v>
      </c>
      <c r="K25" s="1079">
        <f>'T1'!K25</f>
        <v>1236.2662563058268</v>
      </c>
      <c r="L25" s="1080">
        <f>'T1'!L25</f>
        <v>1415.4971537001898</v>
      </c>
      <c r="M25" s="1080">
        <f>'T1'!M25</f>
        <v>1504.9483963530338</v>
      </c>
      <c r="N25" s="1080">
        <f>'T1'!N25</f>
        <v>1545.5483408154764</v>
      </c>
      <c r="O25" s="1081">
        <f>'T1'!O25</f>
        <v>1583.1104734576757</v>
      </c>
      <c r="P25" s="183"/>
      <c r="Q25" s="1120"/>
      <c r="R25" s="1047"/>
      <c r="S25" s="1047"/>
      <c r="T25" s="1121"/>
      <c r="U25" s="1122"/>
      <c r="AE25" s="797"/>
    </row>
    <row r="26" spans="1:31" ht="12" customHeight="1">
      <c r="A26" s="823" t="s">
        <v>11</v>
      </c>
      <c r="B26" s="791"/>
      <c r="C26" s="791"/>
      <c r="D26" s="791"/>
      <c r="E26" s="791"/>
      <c r="F26" s="1079">
        <f>'T1'!F26</f>
        <v>0</v>
      </c>
      <c r="G26" s="1080">
        <f>'T1'!G26</f>
        <v>0</v>
      </c>
      <c r="H26" s="1080">
        <f>'T1'!H26</f>
        <v>0</v>
      </c>
      <c r="I26" s="1080">
        <f>'T1'!I26</f>
        <v>0</v>
      </c>
      <c r="J26" s="1119">
        <f>'T1'!J26</f>
        <v>0</v>
      </c>
      <c r="K26" s="1079">
        <f>'T1'!K26</f>
        <v>0</v>
      </c>
      <c r="L26" s="1080">
        <f>'T1'!L26</f>
        <v>0</v>
      </c>
      <c r="M26" s="1080">
        <f>'T1'!M26</f>
        <v>0</v>
      </c>
      <c r="N26" s="1080">
        <f>'T1'!N26</f>
        <v>0</v>
      </c>
      <c r="O26" s="1081">
        <f>'T1'!O26</f>
        <v>0</v>
      </c>
      <c r="P26" s="183"/>
      <c r="Q26" s="1120"/>
      <c r="R26" s="1047"/>
      <c r="S26" s="1047"/>
      <c r="T26" s="1121"/>
      <c r="U26" s="1122"/>
      <c r="AE26" s="797"/>
    </row>
    <row r="27" spans="1:31" ht="12" customHeight="1">
      <c r="A27" s="823" t="s">
        <v>33</v>
      </c>
      <c r="B27" s="3"/>
      <c r="C27" s="3"/>
      <c r="D27" s="3"/>
      <c r="E27" s="3"/>
      <c r="F27" s="1079">
        <f>'T1'!F27</f>
        <v>0</v>
      </c>
      <c r="G27" s="1080">
        <f>'T1'!G27</f>
        <v>0</v>
      </c>
      <c r="H27" s="1080">
        <f>'T1'!H27</f>
        <v>0</v>
      </c>
      <c r="I27" s="1080">
        <f>'T1'!I27</f>
        <v>0</v>
      </c>
      <c r="J27" s="1119">
        <f>'T1'!J27</f>
        <v>0</v>
      </c>
      <c r="K27" s="1079">
        <f>'T1'!K27</f>
        <v>0</v>
      </c>
      <c r="L27" s="1080">
        <f>'T1'!L27</f>
        <v>0</v>
      </c>
      <c r="M27" s="1080">
        <f>'T1'!M27</f>
        <v>0</v>
      </c>
      <c r="N27" s="1080">
        <f>'T1'!N27</f>
        <v>0</v>
      </c>
      <c r="O27" s="1081">
        <f>'T1'!O27</f>
        <v>0</v>
      </c>
      <c r="P27" s="183"/>
      <c r="Q27" s="1120"/>
      <c r="R27" s="1047"/>
      <c r="S27" s="1047"/>
      <c r="T27" s="1121"/>
      <c r="U27" s="1122"/>
      <c r="AE27" s="797"/>
    </row>
    <row r="28" spans="1:31" ht="12" customHeight="1">
      <c r="A28" s="823" t="s">
        <v>34</v>
      </c>
      <c r="B28" s="791"/>
      <c r="C28" s="791"/>
      <c r="D28" s="791"/>
      <c r="E28" s="791"/>
      <c r="F28" s="1079">
        <f>'T1'!F28</f>
        <v>1623</v>
      </c>
      <c r="G28" s="1080">
        <f>'T1'!G28</f>
        <v>1899</v>
      </c>
      <c r="H28" s="1080">
        <f>'T1'!H28</f>
        <v>1949</v>
      </c>
      <c r="I28" s="1080">
        <f>'T1'!I28</f>
        <v>1795</v>
      </c>
      <c r="J28" s="1119">
        <f>'T1'!J28</f>
        <v>1850</v>
      </c>
      <c r="K28" s="1079">
        <f>'T1'!K28</f>
        <v>1606</v>
      </c>
      <c r="L28" s="1080">
        <f>'T1'!L28</f>
        <v>1575</v>
      </c>
      <c r="M28" s="1080">
        <f>'T1'!M28</f>
        <v>1576</v>
      </c>
      <c r="N28" s="1080">
        <f>'T1'!N28</f>
        <v>1702</v>
      </c>
      <c r="O28" s="1081">
        <f>'T1'!O28</f>
        <v>1727</v>
      </c>
      <c r="P28" s="183"/>
      <c r="Q28" s="1120"/>
      <c r="R28" s="1047"/>
      <c r="S28" s="1047"/>
      <c r="T28" s="1121"/>
      <c r="U28" s="1122"/>
      <c r="AE28" s="797"/>
    </row>
    <row r="29" spans="1:31" ht="12" customHeight="1">
      <c r="A29" s="823" t="s">
        <v>12</v>
      </c>
      <c r="B29" s="3"/>
      <c r="C29" s="3"/>
      <c r="D29" s="3"/>
      <c r="E29" s="3"/>
      <c r="F29" s="1079">
        <f>'T1'!F29</f>
        <v>310</v>
      </c>
      <c r="G29" s="1080">
        <f>'T1'!G29</f>
        <v>345</v>
      </c>
      <c r="H29" s="1080">
        <f>'T1'!H29</f>
        <v>322</v>
      </c>
      <c r="I29" s="1080">
        <f>'T1'!I29</f>
        <v>335</v>
      </c>
      <c r="J29" s="1119">
        <f>'T1'!J29</f>
        <v>848</v>
      </c>
      <c r="K29" s="1079">
        <f>'T1'!K29</f>
        <v>1108</v>
      </c>
      <c r="L29" s="1080">
        <f>'T1'!L29</f>
        <v>1130</v>
      </c>
      <c r="M29" s="1080">
        <f>'T1'!M29</f>
        <v>1154</v>
      </c>
      <c r="N29" s="1080">
        <f>'T1'!N29</f>
        <v>1184</v>
      </c>
      <c r="O29" s="1081">
        <f>'T1'!O29</f>
        <v>1236</v>
      </c>
      <c r="P29" s="183"/>
      <c r="Q29" s="929"/>
      <c r="R29" s="930"/>
      <c r="S29" s="930"/>
      <c r="T29" s="1123"/>
      <c r="U29" s="1124"/>
      <c r="AE29" s="797"/>
    </row>
    <row r="30" spans="1:31" ht="12" customHeight="1">
      <c r="A30" s="823" t="s">
        <v>35</v>
      </c>
      <c r="B30" s="791"/>
      <c r="C30" s="791"/>
      <c r="D30" s="791"/>
      <c r="E30" s="791"/>
      <c r="F30" s="1079">
        <f>'T1'!F30</f>
        <v>368</v>
      </c>
      <c r="G30" s="1080">
        <f>'T1'!G30</f>
        <v>301</v>
      </c>
      <c r="H30" s="1080">
        <f>'T1'!H30</f>
        <v>404</v>
      </c>
      <c r="I30" s="1080">
        <f>'T1'!I30</f>
        <v>508</v>
      </c>
      <c r="J30" s="1119">
        <f>'T1'!J30</f>
        <v>0</v>
      </c>
      <c r="K30" s="1079">
        <f>'T1'!K30</f>
        <v>0</v>
      </c>
      <c r="L30" s="1080">
        <f>'T1'!L30</f>
        <v>0</v>
      </c>
      <c r="M30" s="1080">
        <f>'T1'!M30</f>
        <v>0</v>
      </c>
      <c r="N30" s="1080">
        <f>'T1'!N30</f>
        <v>0</v>
      </c>
      <c r="O30" s="1081">
        <f>'T1'!O30</f>
        <v>0</v>
      </c>
      <c r="P30" s="183"/>
      <c r="Q30" s="929"/>
      <c r="R30" s="930"/>
      <c r="S30" s="930"/>
      <c r="T30" s="1123"/>
      <c r="U30" s="1124"/>
      <c r="AE30" s="797"/>
    </row>
    <row r="31" spans="1:31" s="846" customFormat="1" ht="12" customHeight="1">
      <c r="A31" s="836" t="s">
        <v>13</v>
      </c>
      <c r="B31" s="3"/>
      <c r="C31" s="3"/>
      <c r="D31" s="3"/>
      <c r="E31" s="3"/>
      <c r="F31" s="973">
        <f t="shared" ref="F31:J31" si="2">SUM(F22:F30)</f>
        <v>22332.564999999999</v>
      </c>
      <c r="G31" s="974">
        <f t="shared" si="2"/>
        <v>23207.72</v>
      </c>
      <c r="H31" s="974">
        <f t="shared" si="2"/>
        <v>23880</v>
      </c>
      <c r="I31" s="974">
        <f t="shared" si="2"/>
        <v>24245</v>
      </c>
      <c r="J31" s="975">
        <f t="shared" si="2"/>
        <v>24840.999999999996</v>
      </c>
      <c r="K31" s="973">
        <f t="shared" ref="K31:O31" si="3">SUM(K22:K30)</f>
        <v>32829</v>
      </c>
      <c r="L31" s="974">
        <f t="shared" si="3"/>
        <v>37186</v>
      </c>
      <c r="M31" s="974">
        <f t="shared" si="3"/>
        <v>39390.000000000007</v>
      </c>
      <c r="N31" s="974">
        <f t="shared" si="3"/>
        <v>40535</v>
      </c>
      <c r="O31" s="977">
        <f t="shared" si="3"/>
        <v>41527</v>
      </c>
      <c r="P31" s="1092"/>
      <c r="Q31" s="1093"/>
      <c r="R31" s="1094"/>
      <c r="S31" s="1094"/>
      <c r="T31" s="993"/>
      <c r="U31" s="1125"/>
      <c r="V31" s="1"/>
      <c r="AE31" s="797"/>
    </row>
    <row r="32" spans="1:31" ht="12" customHeight="1">
      <c r="A32" s="847" t="s">
        <v>8</v>
      </c>
      <c r="B32" s="791"/>
      <c r="C32" s="791"/>
      <c r="D32" s="791"/>
      <c r="E32" s="791"/>
      <c r="F32" s="1096"/>
      <c r="G32" s="1097">
        <f t="shared" ref="G32:O32" si="4">+G31/F31-1</f>
        <v>3.9187392939413979E-2</v>
      </c>
      <c r="H32" s="1097">
        <f t="shared" si="4"/>
        <v>2.896794687285098E-2</v>
      </c>
      <c r="I32" s="1097">
        <f t="shared" si="4"/>
        <v>1.5284757118928072E-2</v>
      </c>
      <c r="J32" s="1098">
        <f t="shared" si="4"/>
        <v>2.45823881212619E-2</v>
      </c>
      <c r="K32" s="1096">
        <f t="shared" si="4"/>
        <v>0.32156515438186895</v>
      </c>
      <c r="L32" s="1097">
        <f t="shared" si="4"/>
        <v>0.13271802369855923</v>
      </c>
      <c r="M32" s="1097">
        <f t="shared" si="4"/>
        <v>5.9269617598020963E-2</v>
      </c>
      <c r="N32" s="1097">
        <f t="shared" si="4"/>
        <v>2.9068291444528827E-2</v>
      </c>
      <c r="O32" s="1099">
        <f t="shared" si="4"/>
        <v>2.4472677932650733E-2</v>
      </c>
      <c r="P32" s="1100"/>
      <c r="Q32" s="1101"/>
      <c r="R32" s="1102"/>
      <c r="S32" s="1102"/>
      <c r="T32" s="1102"/>
      <c r="U32" s="1103"/>
      <c r="AE32" s="797"/>
    </row>
    <row r="33" spans="1:31" ht="12" customHeight="1">
      <c r="A33" s="853"/>
      <c r="B33" s="3"/>
      <c r="C33" s="3"/>
      <c r="D33" s="3"/>
      <c r="E33" s="3"/>
      <c r="F33" s="874"/>
      <c r="G33" s="874"/>
      <c r="H33" s="874"/>
      <c r="I33" s="1126"/>
      <c r="J33" s="1127"/>
      <c r="K33" s="1126"/>
      <c r="L33" s="1126"/>
      <c r="M33" s="1126"/>
      <c r="N33" s="1126"/>
      <c r="O33" s="1126"/>
      <c r="P33" s="874"/>
      <c r="Q33" s="874"/>
      <c r="R33" s="874"/>
      <c r="S33" s="855"/>
      <c r="T33" s="855"/>
      <c r="U33" s="855"/>
      <c r="AE33" s="797"/>
    </row>
    <row r="34" spans="1:31" ht="12" customHeight="1">
      <c r="A34" s="3" t="s">
        <v>14</v>
      </c>
      <c r="B34" s="791"/>
      <c r="C34" s="791"/>
      <c r="D34" s="791"/>
      <c r="E34" s="791"/>
      <c r="F34" s="3"/>
      <c r="G34" s="3"/>
      <c r="H34" s="3"/>
      <c r="I34" s="36"/>
      <c r="J34" s="170"/>
      <c r="K34" s="37"/>
      <c r="L34" s="37"/>
      <c r="M34" s="37"/>
      <c r="N34" s="37"/>
      <c r="O34" s="38"/>
      <c r="P34" s="6"/>
      <c r="Q34" s="5"/>
      <c r="R34" s="5"/>
      <c r="S34" s="5"/>
      <c r="T34" s="5"/>
      <c r="U34" s="5"/>
      <c r="AE34" s="797"/>
    </row>
    <row r="35" spans="1:31" ht="12" customHeight="1">
      <c r="A35" s="3" t="s">
        <v>15</v>
      </c>
      <c r="B35" s="3"/>
      <c r="C35" s="3"/>
      <c r="D35" s="3"/>
      <c r="E35" s="3"/>
      <c r="F35" s="3"/>
      <c r="G35" s="3"/>
      <c r="H35" s="3"/>
      <c r="I35" s="36"/>
      <c r="J35" s="170"/>
      <c r="K35" s="37"/>
      <c r="L35" s="37"/>
      <c r="M35" s="37"/>
      <c r="N35" s="37"/>
      <c r="O35" s="37"/>
      <c r="P35" s="5"/>
      <c r="Q35" s="5"/>
      <c r="R35" s="5"/>
      <c r="S35" s="5"/>
      <c r="T35" s="5"/>
      <c r="U35" s="5"/>
      <c r="AE35" s="797"/>
    </row>
    <row r="36" spans="1:31" s="802" customFormat="1" ht="12" customHeight="1">
      <c r="A36" s="876" t="s">
        <v>22</v>
      </c>
      <c r="B36" s="791"/>
      <c r="C36" s="791"/>
      <c r="D36" s="791"/>
      <c r="E36" s="791"/>
      <c r="F36" s="1112">
        <f>'T1'!F36</f>
        <v>27295</v>
      </c>
      <c r="G36" s="1110">
        <f>'T1'!G36</f>
        <v>25469.63</v>
      </c>
      <c r="H36" s="1110">
        <f>'T1'!H36</f>
        <v>22772</v>
      </c>
      <c r="I36" s="1110">
        <f>'T1'!I36</f>
        <v>20263</v>
      </c>
      <c r="J36" s="1111">
        <f>'T1'!J36</f>
        <v>20298.245614035088</v>
      </c>
      <c r="K36" s="1112">
        <f>'T1'!K36</f>
        <v>64952.495852812543</v>
      </c>
      <c r="L36" s="1110">
        <f>'T1'!L36</f>
        <v>90574.071355160762</v>
      </c>
      <c r="M36" s="1110">
        <f>'T1'!M36</f>
        <v>97754.25547132027</v>
      </c>
      <c r="N36" s="1110">
        <f>'T1'!N36</f>
        <v>92458.692275102396</v>
      </c>
      <c r="O36" s="1113">
        <f>'T1'!O36</f>
        <v>88744.527609094759</v>
      </c>
      <c r="P36" s="183"/>
      <c r="Q36" s="860"/>
      <c r="R36" s="861"/>
      <c r="S36" s="861"/>
      <c r="T36" s="877"/>
      <c r="U36" s="878"/>
      <c r="V36" s="1"/>
      <c r="AE36" s="797"/>
    </row>
    <row r="37" spans="1:31" s="802" customFormat="1" ht="12" customHeight="1">
      <c r="A37" s="879" t="s">
        <v>23</v>
      </c>
      <c r="B37" s="3"/>
      <c r="C37" s="3"/>
      <c r="D37" s="3"/>
      <c r="E37" s="3"/>
      <c r="F37" s="1079">
        <v>0</v>
      </c>
      <c r="G37" s="1080">
        <v>0</v>
      </c>
      <c r="H37" s="1080">
        <v>0</v>
      </c>
      <c r="I37" s="1080">
        <v>0</v>
      </c>
      <c r="J37" s="1119">
        <v>0</v>
      </c>
      <c r="K37" s="1079">
        <v>0</v>
      </c>
      <c r="L37" s="1080">
        <v>0</v>
      </c>
      <c r="M37" s="1080">
        <v>0</v>
      </c>
      <c r="N37" s="1080">
        <v>0</v>
      </c>
      <c r="O37" s="1081">
        <v>0</v>
      </c>
      <c r="P37" s="183"/>
      <c r="Q37" s="868"/>
      <c r="R37" s="869"/>
      <c r="S37" s="870"/>
      <c r="T37" s="870"/>
      <c r="U37" s="871"/>
      <c r="V37" s="1"/>
      <c r="AE37" s="797"/>
    </row>
    <row r="38" spans="1:31" s="802" customFormat="1" ht="12" customHeight="1">
      <c r="A38" s="879" t="s">
        <v>24</v>
      </c>
      <c r="B38" s="791"/>
      <c r="C38" s="791"/>
      <c r="D38" s="791"/>
      <c r="E38" s="791"/>
      <c r="F38" s="1079">
        <v>0</v>
      </c>
      <c r="G38" s="1080">
        <v>0</v>
      </c>
      <c r="H38" s="1080">
        <v>0</v>
      </c>
      <c r="I38" s="1080">
        <v>0</v>
      </c>
      <c r="J38" s="1119">
        <v>0</v>
      </c>
      <c r="K38" s="1079">
        <v>0</v>
      </c>
      <c r="L38" s="1080">
        <v>0</v>
      </c>
      <c r="M38" s="1080">
        <v>0</v>
      </c>
      <c r="N38" s="1080">
        <v>0</v>
      </c>
      <c r="O38" s="1081">
        <v>0</v>
      </c>
      <c r="P38" s="183"/>
      <c r="Q38" s="868"/>
      <c r="R38" s="869"/>
      <c r="S38" s="870"/>
      <c r="T38" s="870"/>
      <c r="U38" s="871"/>
      <c r="V38" s="1"/>
      <c r="AE38" s="797"/>
    </row>
    <row r="39" spans="1:31" s="802" customFormat="1" ht="12" customHeight="1">
      <c r="A39" s="880" t="s">
        <v>25</v>
      </c>
      <c r="B39" s="3"/>
      <c r="C39" s="3"/>
      <c r="D39" s="3"/>
      <c r="E39" s="3"/>
      <c r="F39" s="1128">
        <f t="shared" ref="F39:O39" si="5">SUM(F36:F38)</f>
        <v>27295</v>
      </c>
      <c r="G39" s="1129">
        <f t="shared" si="5"/>
        <v>25469.63</v>
      </c>
      <c r="H39" s="1129">
        <f t="shared" si="5"/>
        <v>22772</v>
      </c>
      <c r="I39" s="1129">
        <f t="shared" si="5"/>
        <v>20263</v>
      </c>
      <c r="J39" s="1130">
        <f t="shared" si="5"/>
        <v>20298.245614035088</v>
      </c>
      <c r="K39" s="1128">
        <f t="shared" si="5"/>
        <v>64952.495852812543</v>
      </c>
      <c r="L39" s="1129">
        <f t="shared" si="5"/>
        <v>90574.071355160762</v>
      </c>
      <c r="M39" s="1129">
        <f t="shared" si="5"/>
        <v>97754.25547132027</v>
      </c>
      <c r="N39" s="1129">
        <f t="shared" si="5"/>
        <v>92458.692275102396</v>
      </c>
      <c r="O39" s="1131">
        <f t="shared" si="5"/>
        <v>88744.527609094759</v>
      </c>
      <c r="P39" s="183"/>
      <c r="Q39" s="885"/>
      <c r="R39" s="886"/>
      <c r="S39" s="887"/>
      <c r="T39" s="887"/>
      <c r="U39" s="888"/>
      <c r="V39" s="1"/>
      <c r="AE39" s="797"/>
    </row>
    <row r="40" spans="1:31" ht="12" customHeight="1">
      <c r="A40" s="3" t="s">
        <v>16</v>
      </c>
      <c r="B40" s="791"/>
      <c r="C40" s="791"/>
      <c r="D40" s="791"/>
      <c r="E40" s="791"/>
      <c r="F40" s="171"/>
      <c r="G40" s="171"/>
      <c r="H40" s="171"/>
      <c r="I40" s="172"/>
      <c r="J40" s="173"/>
      <c r="K40" s="39"/>
      <c r="L40" s="39"/>
      <c r="M40" s="39"/>
      <c r="N40" s="39"/>
      <c r="O40" s="39"/>
      <c r="P40" s="8"/>
      <c r="Q40" s="8"/>
      <c r="R40" s="8"/>
      <c r="S40" s="4"/>
      <c r="T40" s="4"/>
      <c r="U40" s="4"/>
      <c r="AE40" s="797"/>
    </row>
    <row r="41" spans="1:31" s="802" customFormat="1" ht="12" customHeight="1">
      <c r="A41" s="9" t="s">
        <v>26</v>
      </c>
      <c r="B41" s="3"/>
      <c r="C41" s="3"/>
      <c r="D41" s="3"/>
      <c r="E41" s="3"/>
      <c r="F41" s="535">
        <f>IF(F39=0,"",F16/F39)</f>
        <v>0.107</v>
      </c>
      <c r="G41" s="536">
        <f t="shared" ref="G41:O41" si="6">IF(G39=0,"",G16/G39)</f>
        <v>0.108</v>
      </c>
      <c r="H41" s="536">
        <f t="shared" si="6"/>
        <v>0.11039873528895135</v>
      </c>
      <c r="I41" s="536">
        <f t="shared" si="6"/>
        <v>0.11400088831861027</v>
      </c>
      <c r="J41" s="537">
        <f t="shared" si="6"/>
        <v>0.114</v>
      </c>
      <c r="K41" s="535">
        <f t="shared" si="6"/>
        <v>5.865825400510797E-2</v>
      </c>
      <c r="L41" s="536">
        <f t="shared" si="6"/>
        <v>6.0889390500891559E-2</v>
      </c>
      <c r="M41" s="536">
        <f t="shared" si="6"/>
        <v>6.2974240561896405E-2</v>
      </c>
      <c r="N41" s="536">
        <f t="shared" si="6"/>
        <v>6.402859324881624E-2</v>
      </c>
      <c r="O41" s="538">
        <f t="shared" si="6"/>
        <v>6.4116629535327818E-2</v>
      </c>
      <c r="P41" s="10"/>
      <c r="Q41" s="27"/>
      <c r="R41" s="28"/>
      <c r="S41" s="11"/>
      <c r="T41" s="11"/>
      <c r="U41" s="12"/>
      <c r="V41" s="1"/>
      <c r="AE41" s="797"/>
    </row>
    <row r="42" spans="1:31" s="802" customFormat="1" ht="12" customHeight="1">
      <c r="A42" s="13" t="s">
        <v>27</v>
      </c>
      <c r="B42" s="791"/>
      <c r="C42" s="791"/>
      <c r="D42" s="791"/>
      <c r="E42" s="791"/>
      <c r="F42" s="747"/>
      <c r="G42" s="748"/>
      <c r="H42" s="748"/>
      <c r="I42" s="749"/>
      <c r="J42" s="750"/>
      <c r="K42" s="751"/>
      <c r="L42" s="749"/>
      <c r="M42" s="749"/>
      <c r="N42" s="749"/>
      <c r="O42" s="752"/>
      <c r="P42" s="10"/>
      <c r="Q42" s="24"/>
      <c r="R42" s="23"/>
      <c r="S42" s="14"/>
      <c r="T42" s="14"/>
      <c r="U42" s="15"/>
      <c r="V42" s="1"/>
      <c r="AE42" s="797"/>
    </row>
    <row r="43" spans="1:31" s="802" customFormat="1" ht="12" customHeight="1">
      <c r="A43" s="13" t="s">
        <v>28</v>
      </c>
      <c r="B43" s="3"/>
      <c r="C43" s="3"/>
      <c r="D43" s="3"/>
      <c r="E43" s="3"/>
      <c r="F43" s="753"/>
      <c r="G43" s="754"/>
      <c r="H43" s="754"/>
      <c r="I43" s="755"/>
      <c r="J43" s="756"/>
      <c r="K43" s="757"/>
      <c r="L43" s="755"/>
      <c r="M43" s="755"/>
      <c r="N43" s="755"/>
      <c r="O43" s="758"/>
      <c r="P43" s="10"/>
      <c r="Q43" s="24"/>
      <c r="R43" s="23"/>
      <c r="S43" s="14"/>
      <c r="T43" s="14"/>
      <c r="U43" s="15"/>
      <c r="V43" s="1"/>
      <c r="AE43" s="797"/>
    </row>
    <row r="44" spans="1:31" s="802" customFormat="1" ht="12" customHeight="1">
      <c r="A44" s="31" t="s">
        <v>46</v>
      </c>
      <c r="B44" s="791"/>
      <c r="C44" s="791"/>
      <c r="D44" s="791"/>
      <c r="E44" s="791"/>
      <c r="F44" s="759"/>
      <c r="G44" s="760"/>
      <c r="H44" s="760"/>
      <c r="I44" s="761"/>
      <c r="J44" s="762"/>
      <c r="K44" s="763"/>
      <c r="L44" s="761"/>
      <c r="M44" s="761"/>
      <c r="N44" s="761"/>
      <c r="O44" s="764"/>
      <c r="P44" s="10"/>
      <c r="Q44" s="26"/>
      <c r="R44" s="25"/>
      <c r="S44" s="16"/>
      <c r="T44" s="915"/>
      <c r="U44" s="916"/>
      <c r="V44" s="1"/>
      <c r="AE44" s="797"/>
    </row>
    <row r="45" spans="1:31" s="802" customFormat="1" ht="12" customHeight="1">
      <c r="A45" s="5"/>
      <c r="B45" s="3"/>
      <c r="C45" s="3"/>
      <c r="D45" s="3"/>
      <c r="E45" s="3"/>
      <c r="F45" s="5"/>
      <c r="G45" s="5"/>
      <c r="H45" s="5"/>
      <c r="I45" s="37"/>
      <c r="J45" s="1132"/>
      <c r="K45" s="40"/>
      <c r="L45" s="40"/>
      <c r="M45" s="40"/>
      <c r="N45" s="40"/>
      <c r="O45" s="40"/>
      <c r="P45" s="10"/>
      <c r="Q45" s="33"/>
      <c r="R45" s="33"/>
      <c r="S45" s="34"/>
      <c r="T45" s="19"/>
      <c r="U45" s="19"/>
      <c r="V45" s="1"/>
      <c r="AE45" s="797"/>
    </row>
    <row r="46" spans="1:31" s="892" customFormat="1" ht="12" customHeight="1">
      <c r="A46" s="891" t="s">
        <v>36</v>
      </c>
      <c r="B46" s="791"/>
      <c r="C46" s="791"/>
      <c r="D46" s="791"/>
      <c r="E46" s="791"/>
      <c r="F46" s="5"/>
      <c r="G46" s="5"/>
      <c r="H46" s="5"/>
      <c r="I46" s="37"/>
      <c r="J46" s="1132"/>
      <c r="K46" s="1133"/>
      <c r="L46" s="1133"/>
      <c r="M46" s="1133"/>
      <c r="N46" s="1133"/>
      <c r="O46" s="1133"/>
      <c r="P46" s="852"/>
      <c r="Q46" s="852"/>
      <c r="R46" s="852"/>
      <c r="S46" s="852"/>
      <c r="T46" s="852"/>
      <c r="U46" s="852"/>
      <c r="V46" s="1"/>
      <c r="AE46" s="797"/>
    </row>
    <row r="47" spans="1:31" s="901" customFormat="1" ht="12" customHeight="1">
      <c r="A47" s="893" t="s">
        <v>47</v>
      </c>
      <c r="B47" s="3"/>
      <c r="C47" s="3"/>
      <c r="D47" s="3"/>
      <c r="E47" s="3"/>
      <c r="F47" s="1134">
        <v>0</v>
      </c>
      <c r="G47" s="1135">
        <v>0</v>
      </c>
      <c r="H47" s="1135">
        <v>0</v>
      </c>
      <c r="I47" s="1135">
        <v>0</v>
      </c>
      <c r="J47" s="1136">
        <v>0</v>
      </c>
      <c r="K47" s="1134">
        <v>0</v>
      </c>
      <c r="L47" s="1135">
        <v>0</v>
      </c>
      <c r="M47" s="1135">
        <v>0</v>
      </c>
      <c r="N47" s="1135">
        <v>0</v>
      </c>
      <c r="O47" s="1137">
        <v>0</v>
      </c>
      <c r="P47" s="898"/>
      <c r="Q47" s="899"/>
      <c r="R47" s="900"/>
      <c r="S47" s="895"/>
      <c r="T47" s="895"/>
      <c r="U47" s="897"/>
      <c r="V47" s="1"/>
      <c r="AE47" s="797"/>
    </row>
    <row r="48" spans="1:31" s="802" customFormat="1" ht="12" customHeight="1">
      <c r="A48" s="5"/>
      <c r="B48" s="791"/>
      <c r="C48" s="791"/>
      <c r="D48" s="791"/>
      <c r="E48" s="791"/>
      <c r="F48" s="5"/>
      <c r="G48" s="5"/>
      <c r="H48" s="5"/>
      <c r="I48" s="37"/>
      <c r="J48" s="1132"/>
      <c r="K48" s="40"/>
      <c r="L48" s="40"/>
      <c r="M48" s="40"/>
      <c r="N48" s="40"/>
      <c r="O48" s="40"/>
      <c r="P48" s="10"/>
      <c r="Q48" s="33"/>
      <c r="R48" s="33"/>
      <c r="S48" s="34"/>
      <c r="T48" s="19"/>
      <c r="U48" s="19"/>
      <c r="V48" s="1"/>
      <c r="AE48" s="797"/>
    </row>
    <row r="49" spans="1:31" ht="12" customHeight="1">
      <c r="A49" s="3" t="s">
        <v>48</v>
      </c>
      <c r="B49" s="3"/>
      <c r="C49" s="3"/>
      <c r="D49" s="3"/>
      <c r="E49" s="3"/>
      <c r="F49" s="791"/>
      <c r="G49" s="791"/>
      <c r="H49" s="791"/>
      <c r="I49" s="1138"/>
      <c r="J49" s="1139"/>
      <c r="K49" s="1140"/>
      <c r="L49" s="1140"/>
      <c r="M49" s="1140"/>
      <c r="N49" s="1140"/>
      <c r="O49" s="1140"/>
      <c r="P49" s="902"/>
      <c r="Q49" s="902"/>
      <c r="R49" s="902"/>
      <c r="S49" s="902"/>
      <c r="T49" s="902"/>
      <c r="U49" s="902"/>
      <c r="AE49" s="797"/>
    </row>
    <row r="50" spans="1:31" s="802" customFormat="1" ht="12" customHeight="1">
      <c r="A50" s="876" t="s">
        <v>49</v>
      </c>
      <c r="B50" s="791"/>
      <c r="C50" s="791"/>
      <c r="D50" s="791"/>
      <c r="E50" s="791"/>
      <c r="F50" s="1141"/>
      <c r="G50" s="1142"/>
      <c r="H50" s="1142"/>
      <c r="I50" s="1142"/>
      <c r="J50" s="1143"/>
      <c r="K50" s="1144">
        <f>K15</f>
        <v>6095</v>
      </c>
      <c r="L50" s="1145">
        <f t="shared" ref="L50:O50" si="7">L15</f>
        <v>8142</v>
      </c>
      <c r="M50" s="1145">
        <f t="shared" si="7"/>
        <v>9464</v>
      </c>
      <c r="N50" s="1145">
        <f t="shared" si="7"/>
        <v>9953</v>
      </c>
      <c r="O50" s="1146">
        <f t="shared" si="7"/>
        <v>10465</v>
      </c>
      <c r="P50" s="183"/>
      <c r="Q50" s="860"/>
      <c r="R50" s="861"/>
      <c r="S50" s="861"/>
      <c r="T50" s="877"/>
      <c r="U50" s="878"/>
      <c r="V50" s="1"/>
      <c r="AE50" s="797"/>
    </row>
    <row r="51" spans="1:31" s="802" customFormat="1" ht="12" customHeight="1">
      <c r="A51" s="879" t="s">
        <v>50</v>
      </c>
      <c r="B51" s="3"/>
      <c r="C51" s="3"/>
      <c r="D51" s="3"/>
      <c r="E51" s="3"/>
      <c r="F51" s="824"/>
      <c r="G51" s="825"/>
      <c r="H51" s="825"/>
      <c r="I51" s="825"/>
      <c r="J51" s="1147"/>
      <c r="K51" s="1148">
        <f>K16</f>
        <v>3810</v>
      </c>
      <c r="L51" s="1149">
        <f t="shared" ref="L51:O51" si="8">L16</f>
        <v>5515</v>
      </c>
      <c r="M51" s="1149">
        <f t="shared" si="8"/>
        <v>6156</v>
      </c>
      <c r="N51" s="1149">
        <f t="shared" si="8"/>
        <v>5920</v>
      </c>
      <c r="O51" s="1150">
        <f t="shared" si="8"/>
        <v>5690</v>
      </c>
      <c r="P51" s="183"/>
      <c r="Q51" s="868"/>
      <c r="R51" s="869"/>
      <c r="S51" s="870"/>
      <c r="T51" s="870"/>
      <c r="U51" s="871"/>
      <c r="V51" s="1"/>
      <c r="AE51" s="797"/>
    </row>
    <row r="52" spans="1:31" s="802" customFormat="1" ht="12" customHeight="1">
      <c r="A52" s="31" t="s">
        <v>51</v>
      </c>
      <c r="B52" s="791"/>
      <c r="C52" s="791"/>
      <c r="D52" s="791"/>
      <c r="E52" s="791"/>
      <c r="F52" s="450"/>
      <c r="G52" s="451"/>
      <c r="H52" s="451"/>
      <c r="I52" s="451"/>
      <c r="J52" s="452"/>
      <c r="K52" s="180">
        <v>0</v>
      </c>
      <c r="L52" s="181">
        <v>0</v>
      </c>
      <c r="M52" s="182">
        <v>0</v>
      </c>
      <c r="N52" s="1151">
        <v>0</v>
      </c>
      <c r="O52" s="1152">
        <v>0</v>
      </c>
      <c r="P52" s="10"/>
      <c r="Q52" s="26"/>
      <c r="R52" s="25"/>
      <c r="S52" s="16"/>
      <c r="T52" s="915"/>
      <c r="U52" s="916"/>
      <c r="V52" s="1"/>
      <c r="AE52" s="797"/>
    </row>
    <row r="53" spans="1:31" s="802" customFormat="1" ht="12" customHeight="1">
      <c r="A53" s="5"/>
      <c r="B53" s="3"/>
      <c r="C53" s="3"/>
      <c r="D53" s="3"/>
      <c r="E53" s="3"/>
      <c r="F53" s="5"/>
      <c r="G53" s="5"/>
      <c r="H53" s="5"/>
      <c r="I53" s="37"/>
      <c r="J53" s="1132"/>
      <c r="K53" s="40"/>
      <c r="L53" s="40"/>
      <c r="M53" s="40"/>
      <c r="N53" s="40"/>
      <c r="O53" s="40"/>
      <c r="P53" s="10"/>
      <c r="Q53" s="33"/>
      <c r="R53" s="33"/>
      <c r="S53" s="34"/>
      <c r="T53" s="19"/>
      <c r="U53" s="19"/>
      <c r="V53" s="1"/>
      <c r="AE53" s="797"/>
    </row>
    <row r="54" spans="1:31" ht="12" customHeight="1">
      <c r="A54" s="3" t="s">
        <v>423</v>
      </c>
      <c r="B54" s="791"/>
      <c r="C54" s="791"/>
      <c r="D54" s="791"/>
      <c r="E54" s="791"/>
      <c r="F54" s="791"/>
      <c r="G54" s="791"/>
      <c r="H54" s="791"/>
      <c r="I54" s="1138"/>
      <c r="J54" s="1139"/>
      <c r="K54" s="1140"/>
      <c r="L54" s="1140"/>
      <c r="M54" s="1140"/>
      <c r="N54" s="1140"/>
      <c r="O54" s="1140"/>
      <c r="P54" s="902"/>
      <c r="Q54" s="902"/>
      <c r="R54" s="902"/>
      <c r="S54" s="902"/>
      <c r="T54" s="902"/>
      <c r="U54" s="902"/>
      <c r="AE54" s="797"/>
    </row>
    <row r="55" spans="1:31" s="802" customFormat="1" ht="12" customHeight="1">
      <c r="A55" s="917" t="s">
        <v>44</v>
      </c>
      <c r="B55" s="448"/>
      <c r="C55" s="448"/>
      <c r="D55" s="448"/>
      <c r="E55" s="448"/>
      <c r="F55" s="1141"/>
      <c r="G55" s="1142"/>
      <c r="H55" s="1142"/>
      <c r="I55" s="1142"/>
      <c r="J55" s="1143"/>
      <c r="K55" s="1141"/>
      <c r="L55" s="1142"/>
      <c r="M55" s="1142"/>
      <c r="N55" s="1142"/>
      <c r="O55" s="1153"/>
      <c r="P55" s="922"/>
      <c r="Q55" s="1154"/>
      <c r="R55" s="1155"/>
      <c r="S55" s="1155"/>
      <c r="T55" s="1155"/>
      <c r="U55" s="1156"/>
      <c r="V55" s="1"/>
      <c r="AE55" s="797"/>
    </row>
    <row r="56" spans="1:31" s="802" customFormat="1" ht="12" customHeight="1">
      <c r="A56" s="926" t="s">
        <v>37</v>
      </c>
      <c r="B56" s="927"/>
      <c r="C56" s="927"/>
      <c r="D56" s="927"/>
      <c r="E56" s="927"/>
      <c r="F56" s="824"/>
      <c r="G56" s="825"/>
      <c r="H56" s="825"/>
      <c r="I56" s="825"/>
      <c r="J56" s="1147"/>
      <c r="K56" s="824"/>
      <c r="L56" s="825"/>
      <c r="M56" s="825"/>
      <c r="N56" s="825"/>
      <c r="O56" s="1157"/>
      <c r="P56" s="183"/>
      <c r="Q56" s="1158"/>
      <c r="R56" s="1159"/>
      <c r="S56" s="1159"/>
      <c r="T56" s="1159"/>
      <c r="U56" s="1160"/>
      <c r="V56" s="1"/>
      <c r="AE56" s="797"/>
    </row>
    <row r="57" spans="1:31" s="802" customFormat="1" ht="12" customHeight="1">
      <c r="A57" s="449" t="s">
        <v>45</v>
      </c>
      <c r="B57" s="448"/>
      <c r="C57" s="448"/>
      <c r="D57" s="448"/>
      <c r="E57" s="448"/>
      <c r="F57" s="450"/>
      <c r="G57" s="451"/>
      <c r="H57" s="451"/>
      <c r="I57" s="451"/>
      <c r="J57" s="452"/>
      <c r="K57" s="450"/>
      <c r="L57" s="451"/>
      <c r="M57" s="451"/>
      <c r="N57" s="451"/>
      <c r="O57" s="453"/>
      <c r="P57" s="183"/>
      <c r="Q57" s="100"/>
      <c r="R57" s="102"/>
      <c r="S57" s="102"/>
      <c r="T57" s="102"/>
      <c r="U57" s="101"/>
      <c r="V57" s="1"/>
      <c r="AE57" s="797"/>
    </row>
    <row r="58" spans="1:31" ht="12" customHeight="1">
      <c r="A58" s="32"/>
      <c r="B58" s="791"/>
      <c r="C58" s="791"/>
      <c r="D58" s="791"/>
      <c r="E58" s="791"/>
      <c r="F58" s="936"/>
      <c r="G58" s="936"/>
      <c r="H58" s="936"/>
      <c r="I58" s="1161"/>
      <c r="J58" s="1162"/>
      <c r="K58" s="1163"/>
      <c r="L58" s="1163"/>
      <c r="M58" s="1163"/>
      <c r="N58" s="1163"/>
      <c r="O58" s="1163"/>
      <c r="P58" s="939"/>
      <c r="Q58" s="938"/>
      <c r="R58" s="938"/>
      <c r="S58" s="940"/>
      <c r="T58" s="940"/>
      <c r="U58" s="940"/>
      <c r="AE58" s="797"/>
    </row>
    <row r="59" spans="1:31" ht="12" customHeight="1">
      <c r="A59" s="3" t="s">
        <v>17</v>
      </c>
      <c r="B59" s="3"/>
      <c r="C59" s="3"/>
      <c r="D59" s="3"/>
      <c r="E59" s="3"/>
      <c r="F59" s="3"/>
      <c r="G59" s="3"/>
      <c r="H59" s="3"/>
      <c r="I59" s="36"/>
      <c r="J59" s="170"/>
      <c r="K59" s="37"/>
      <c r="L59" s="37"/>
      <c r="M59" s="37"/>
      <c r="N59" s="37"/>
      <c r="O59" s="38"/>
      <c r="P59" s="6"/>
      <c r="Q59" s="5"/>
      <c r="R59" s="5"/>
      <c r="S59" s="7"/>
      <c r="T59" s="7"/>
      <c r="U59" s="7"/>
      <c r="AE59" s="797"/>
    </row>
    <row r="60" spans="1:31" ht="12" customHeight="1">
      <c r="A60" s="20" t="s">
        <v>18</v>
      </c>
      <c r="B60" s="791"/>
      <c r="C60" s="791"/>
      <c r="D60" s="791"/>
      <c r="E60" s="791"/>
      <c r="F60" s="1108">
        <v>0</v>
      </c>
      <c r="G60" s="1109">
        <v>0</v>
      </c>
      <c r="H60" s="1109">
        <v>0</v>
      </c>
      <c r="I60" s="1110">
        <v>0</v>
      </c>
      <c r="J60" s="1111">
        <v>0</v>
      </c>
      <c r="K60" s="1112">
        <v>0</v>
      </c>
      <c r="L60" s="1110">
        <v>0</v>
      </c>
      <c r="M60" s="1110">
        <v>0</v>
      </c>
      <c r="N60" s="1110">
        <v>0</v>
      </c>
      <c r="O60" s="1113">
        <v>0</v>
      </c>
      <c r="P60" s="183"/>
      <c r="Q60" s="1114"/>
      <c r="R60" s="1077"/>
      <c r="S60" s="1115"/>
      <c r="T60" s="1115"/>
      <c r="U60" s="1116"/>
      <c r="AE60" s="797"/>
    </row>
    <row r="61" spans="1:31" ht="12" customHeight="1">
      <c r="A61" s="942" t="s">
        <v>19</v>
      </c>
      <c r="B61" s="3"/>
      <c r="C61" s="3"/>
      <c r="D61" s="3"/>
      <c r="E61" s="3"/>
      <c r="F61" s="1164">
        <f t="shared" ref="F61:O61" si="9">F18-F60</f>
        <v>22332.565000000002</v>
      </c>
      <c r="G61" s="1165">
        <f t="shared" si="9"/>
        <v>23207.72004</v>
      </c>
      <c r="H61" s="1165">
        <f t="shared" si="9"/>
        <v>23880</v>
      </c>
      <c r="I61" s="1165">
        <f t="shared" si="9"/>
        <v>24245</v>
      </c>
      <c r="J61" s="1166">
        <f>J18-J60</f>
        <v>24841</v>
      </c>
      <c r="K61" s="1164">
        <f t="shared" si="9"/>
        <v>32829</v>
      </c>
      <c r="L61" s="1165">
        <f t="shared" si="9"/>
        <v>37186</v>
      </c>
      <c r="M61" s="1165">
        <f t="shared" si="9"/>
        <v>39390</v>
      </c>
      <c r="N61" s="1165">
        <f t="shared" si="9"/>
        <v>40535</v>
      </c>
      <c r="O61" s="1167">
        <f t="shared" si="9"/>
        <v>41527</v>
      </c>
      <c r="P61" s="1100"/>
      <c r="Q61" s="1168"/>
      <c r="R61" s="1169"/>
      <c r="S61" s="1170"/>
      <c r="T61" s="1170"/>
      <c r="U61" s="1171"/>
      <c r="AE61" s="797"/>
    </row>
    <row r="62" spans="1:31" s="952" customFormat="1" ht="12" customHeight="1">
      <c r="A62" s="5"/>
      <c r="B62" s="791"/>
      <c r="C62" s="791"/>
      <c r="D62" s="791"/>
      <c r="E62" s="791"/>
      <c r="F62" s="5"/>
      <c r="G62" s="5"/>
      <c r="H62" s="5"/>
      <c r="I62" s="37"/>
      <c r="J62" s="1132"/>
      <c r="K62" s="41"/>
      <c r="L62" s="41"/>
      <c r="M62" s="41"/>
      <c r="N62" s="41"/>
      <c r="O62" s="41"/>
      <c r="P62" s="18"/>
      <c r="Q62" s="19"/>
      <c r="R62" s="19"/>
      <c r="S62" s="17"/>
      <c r="T62" s="17"/>
      <c r="U62" s="17"/>
      <c r="V62" s="1"/>
      <c r="AE62" s="797"/>
    </row>
    <row r="63" spans="1:31" ht="12" customHeight="1">
      <c r="A63" s="3" t="s">
        <v>20</v>
      </c>
      <c r="B63" s="3"/>
      <c r="C63" s="3"/>
      <c r="D63" s="3"/>
      <c r="E63" s="3"/>
      <c r="F63" s="3"/>
      <c r="G63" s="3"/>
      <c r="H63" s="3"/>
      <c r="I63" s="36"/>
      <c r="J63" s="170"/>
      <c r="K63" s="37"/>
      <c r="L63" s="37"/>
      <c r="M63" s="37"/>
      <c r="N63" s="37"/>
      <c r="O63" s="38"/>
      <c r="P63" s="6"/>
      <c r="Q63" s="5"/>
      <c r="R63" s="5"/>
      <c r="S63" s="7"/>
      <c r="T63" s="7"/>
      <c r="U63" s="7"/>
      <c r="AE63" s="797"/>
    </row>
    <row r="64" spans="1:31" s="961" customFormat="1" ht="12" customHeight="1">
      <c r="A64" s="876" t="s">
        <v>38</v>
      </c>
      <c r="B64" s="791"/>
      <c r="C64" s="791"/>
      <c r="D64" s="791"/>
      <c r="E64" s="791"/>
      <c r="F64" s="1172">
        <f>'T1'!F64</f>
        <v>0</v>
      </c>
      <c r="G64" s="1173">
        <f>'T1'!G64</f>
        <v>-2E-3</v>
      </c>
      <c r="H64" s="1173">
        <f>'T1'!H64</f>
        <v>3.0000000000000001E-3</v>
      </c>
      <c r="I64" s="1173">
        <f>'T1'!I64</f>
        <v>7.0000000000000001E-3</v>
      </c>
      <c r="J64" s="1174">
        <f>'T1'!J64</f>
        <v>1.2E-2</v>
      </c>
      <c r="K64" s="1172">
        <f>'T1'!K64</f>
        <v>1.4999999999999999E-2</v>
      </c>
      <c r="L64" s="1173">
        <f>'T1'!L64</f>
        <v>1.7000000000000001E-2</v>
      </c>
      <c r="M64" s="1173">
        <f>'T1'!M64</f>
        <v>1.9E-2</v>
      </c>
      <c r="N64" s="1173">
        <f>'T1'!N64</f>
        <v>0.02</v>
      </c>
      <c r="O64" s="1175">
        <f>'T1'!O64</f>
        <v>0.02</v>
      </c>
      <c r="P64" s="21"/>
      <c r="Q64" s="1172"/>
      <c r="R64" s="1173"/>
      <c r="S64" s="1173"/>
      <c r="T64" s="1173"/>
      <c r="U64" s="1175"/>
      <c r="V64" s="1"/>
      <c r="AE64" s="797"/>
    </row>
    <row r="65" spans="1:31" s="952" customFormat="1" ht="12" customHeight="1">
      <c r="A65" s="879" t="s">
        <v>39</v>
      </c>
      <c r="B65" s="3"/>
      <c r="C65" s="3"/>
      <c r="D65" s="3"/>
      <c r="E65" s="3"/>
      <c r="F65" s="1176">
        <f>'T1'!F65</f>
        <v>99.900698705486761</v>
      </c>
      <c r="G65" s="1177">
        <f>'T1'!G65</f>
        <v>99.700897308075781</v>
      </c>
      <c r="H65" s="1177">
        <f>'T1'!H65</f>
        <v>100</v>
      </c>
      <c r="I65" s="1177">
        <f>'T1'!I65</f>
        <v>100.69999999999999</v>
      </c>
      <c r="J65" s="1178">
        <f>'T1'!J65</f>
        <v>101.90839999999999</v>
      </c>
      <c r="K65" s="1176">
        <f>'T1'!K65</f>
        <v>103.43702599999997</v>
      </c>
      <c r="L65" s="1177">
        <f>'T1'!L65</f>
        <v>105.19545544199997</v>
      </c>
      <c r="M65" s="1177">
        <f>'T1'!M65</f>
        <v>107.19416909539795</v>
      </c>
      <c r="N65" s="1177">
        <f>'T1'!N65</f>
        <v>109.33805247730591</v>
      </c>
      <c r="O65" s="1179">
        <f>'T1'!O65</f>
        <v>111.52481352685203</v>
      </c>
      <c r="P65" s="967"/>
      <c r="Q65" s="1176"/>
      <c r="R65" s="1177"/>
      <c r="S65" s="1177"/>
      <c r="T65" s="1177"/>
      <c r="U65" s="1179"/>
      <c r="V65" s="1"/>
      <c r="AE65" s="797"/>
    </row>
    <row r="66" spans="1:31" s="952" customFormat="1" ht="12" customHeight="1">
      <c r="A66" s="972" t="s">
        <v>40</v>
      </c>
      <c r="B66" s="791"/>
      <c r="C66" s="791"/>
      <c r="D66" s="791"/>
      <c r="E66" s="791"/>
      <c r="F66" s="837">
        <f t="shared" ref="F66:O66" si="10">((F61-F29-F30-F15-F16+F79+F80)/(F65/100))+F29+F30+F15+F16-F79-F80</f>
        <v>22347.389515999999</v>
      </c>
      <c r="G66" s="838">
        <f t="shared" si="10"/>
        <v>23255.603039999998</v>
      </c>
      <c r="H66" s="838">
        <f t="shared" si="10"/>
        <v>23880</v>
      </c>
      <c r="I66" s="1344">
        <f t="shared" si="10"/>
        <v>24125.304865938433</v>
      </c>
      <c r="J66" s="839">
        <f t="shared" si="10"/>
        <v>24502.160516699314</v>
      </c>
      <c r="K66" s="837">
        <f t="shared" si="10"/>
        <v>32104.093628310624</v>
      </c>
      <c r="L66" s="838">
        <f t="shared" si="10"/>
        <v>36079.744925040795</v>
      </c>
      <c r="M66" s="838">
        <f t="shared" si="10"/>
        <v>37872.162512806812</v>
      </c>
      <c r="N66" s="838">
        <f t="shared" si="10"/>
        <v>38529.853657122774</v>
      </c>
      <c r="O66" s="840">
        <f t="shared" si="10"/>
        <v>39032.820539057648</v>
      </c>
      <c r="P66" s="841"/>
      <c r="Q66" s="837"/>
      <c r="R66" s="838"/>
      <c r="S66" s="838"/>
      <c r="T66" s="838"/>
      <c r="U66" s="840"/>
      <c r="V66" s="1"/>
      <c r="AE66" s="797"/>
    </row>
    <row r="67" spans="1:31" s="952" customFormat="1" ht="12" customHeight="1">
      <c r="A67" s="981" t="s">
        <v>8</v>
      </c>
      <c r="B67" s="3"/>
      <c r="C67" s="3"/>
      <c r="D67" s="3"/>
      <c r="E67" s="3"/>
      <c r="F67" s="1180"/>
      <c r="G67" s="1181">
        <f t="shared" ref="G67:O67" si="11">G66/F66-1</f>
        <v>4.0640698697704591E-2</v>
      </c>
      <c r="H67" s="1181">
        <f t="shared" si="11"/>
        <v>2.6849312783935542E-2</v>
      </c>
      <c r="I67" s="1181">
        <f t="shared" si="11"/>
        <v>1.0272398071123678E-2</v>
      </c>
      <c r="J67" s="1182">
        <f t="shared" si="11"/>
        <v>1.5620762218551132E-2</v>
      </c>
      <c r="K67" s="1180">
        <f t="shared" si="11"/>
        <v>0.31025562445524968</v>
      </c>
      <c r="L67" s="1181">
        <f t="shared" si="11"/>
        <v>0.1238362728055431</v>
      </c>
      <c r="M67" s="1181">
        <f t="shared" si="11"/>
        <v>4.9679330923484644E-2</v>
      </c>
      <c r="N67" s="1181">
        <f t="shared" si="11"/>
        <v>1.7366083705770974E-2</v>
      </c>
      <c r="O67" s="1183">
        <f t="shared" si="11"/>
        <v>1.305395256392039E-2</v>
      </c>
      <c r="P67" s="18"/>
      <c r="Q67" s="1180"/>
      <c r="R67" s="1181"/>
      <c r="S67" s="1181"/>
      <c r="T67" s="1181"/>
      <c r="U67" s="1183"/>
      <c r="V67" s="1"/>
      <c r="AE67" s="797"/>
    </row>
    <row r="68" spans="1:31" s="952" customFormat="1" ht="12" customHeight="1">
      <c r="A68" s="991" t="s">
        <v>21</v>
      </c>
      <c r="B68" s="791"/>
      <c r="C68" s="791"/>
      <c r="D68" s="791"/>
      <c r="E68" s="791"/>
      <c r="F68" s="1184">
        <f>'T1'!F68</f>
        <v>149.863</v>
      </c>
      <c r="G68" s="844">
        <f>'T1'!G68</f>
        <v>163.30528635600001</v>
      </c>
      <c r="H68" s="844">
        <f>'T1'!H68</f>
        <v>171.66498065517399</v>
      </c>
      <c r="I68" s="844">
        <f>'T1'!I68</f>
        <v>182.71100000000001</v>
      </c>
      <c r="J68" s="1185">
        <f>'T1'!J68</f>
        <v>187.7</v>
      </c>
      <c r="K68" s="1184">
        <f>'T1'!K68</f>
        <v>189.6</v>
      </c>
      <c r="L68" s="844">
        <f>'T1'!L68</f>
        <v>195.6</v>
      </c>
      <c r="M68" s="844">
        <f>'T1'!M68</f>
        <v>198.8</v>
      </c>
      <c r="N68" s="844">
        <f>'T1'!N68</f>
        <v>202.9</v>
      </c>
      <c r="O68" s="845">
        <f>'T1'!O68</f>
        <v>206.7</v>
      </c>
      <c r="P68" s="947"/>
      <c r="Q68" s="1184"/>
      <c r="R68" s="844"/>
      <c r="S68" s="844"/>
      <c r="T68" s="844"/>
      <c r="U68" s="845"/>
      <c r="V68" s="1"/>
      <c r="AE68" s="797"/>
    </row>
    <row r="69" spans="1:31" s="952" customFormat="1" ht="12" customHeight="1">
      <c r="A69" s="981" t="s">
        <v>8</v>
      </c>
      <c r="B69" s="3"/>
      <c r="C69" s="3"/>
      <c r="D69" s="3"/>
      <c r="E69" s="3"/>
      <c r="F69" s="1180"/>
      <c r="G69" s="1181">
        <f t="shared" ref="G69:O69" si="12">G68/F68-1</f>
        <v>8.9697165784750066E-2</v>
      </c>
      <c r="H69" s="1181">
        <f t="shared" si="12"/>
        <v>5.1190592084999098E-2</v>
      </c>
      <c r="I69" s="1181">
        <f t="shared" si="12"/>
        <v>6.4346375729446681E-2</v>
      </c>
      <c r="J69" s="1182">
        <f t="shared" si="12"/>
        <v>2.7305416751043809E-2</v>
      </c>
      <c r="K69" s="1180">
        <f t="shared" si="12"/>
        <v>1.0122535961641033E-2</v>
      </c>
      <c r="L69" s="1181">
        <f t="shared" si="12"/>
        <v>3.1645569620253111E-2</v>
      </c>
      <c r="M69" s="1181">
        <f t="shared" si="12"/>
        <v>1.6359918200409052E-2</v>
      </c>
      <c r="N69" s="1181">
        <f t="shared" si="12"/>
        <v>2.0623742454728422E-2</v>
      </c>
      <c r="O69" s="1183">
        <f t="shared" si="12"/>
        <v>1.8728437654016661E-2</v>
      </c>
      <c r="P69" s="18"/>
      <c r="Q69" s="1180"/>
      <c r="R69" s="1181"/>
      <c r="S69" s="1181"/>
      <c r="T69" s="1181"/>
      <c r="U69" s="1183"/>
      <c r="V69" s="1"/>
      <c r="AE69" s="797"/>
    </row>
    <row r="70" spans="1:31" s="952" customFormat="1" ht="12" customHeight="1">
      <c r="A70" s="991" t="s">
        <v>41</v>
      </c>
      <c r="B70" s="791"/>
      <c r="C70" s="791"/>
      <c r="D70" s="791"/>
      <c r="E70" s="791"/>
      <c r="F70" s="1186">
        <f t="shared" ref="F70:O70" si="13">F66/F68</f>
        <v>149.11879193663546</v>
      </c>
      <c r="G70" s="1187">
        <f t="shared" si="13"/>
        <v>142.40569646535243</v>
      </c>
      <c r="H70" s="1187">
        <f t="shared" si="13"/>
        <v>139.10816235705121</v>
      </c>
      <c r="I70" s="1187">
        <f t="shared" si="13"/>
        <v>132.04079046110212</v>
      </c>
      <c r="J70" s="1188">
        <f t="shared" si="13"/>
        <v>130.53894787799317</v>
      </c>
      <c r="K70" s="1186">
        <f t="shared" si="13"/>
        <v>169.32538833497165</v>
      </c>
      <c r="L70" s="1187">
        <f t="shared" si="13"/>
        <v>184.45677364540285</v>
      </c>
      <c r="M70" s="1187">
        <f t="shared" si="13"/>
        <v>190.50383557749905</v>
      </c>
      <c r="N70" s="1187">
        <f t="shared" si="13"/>
        <v>189.89577948310878</v>
      </c>
      <c r="O70" s="1189">
        <f t="shared" si="13"/>
        <v>188.83802873274141</v>
      </c>
      <c r="P70" s="1006"/>
      <c r="Q70" s="1186"/>
      <c r="R70" s="1187"/>
      <c r="S70" s="1187"/>
      <c r="T70" s="1187"/>
      <c r="U70" s="1189"/>
      <c r="V70" s="1"/>
      <c r="AE70" s="797"/>
    </row>
    <row r="71" spans="1:31" ht="12" customHeight="1">
      <c r="A71" s="1011" t="s">
        <v>8</v>
      </c>
      <c r="B71" s="3"/>
      <c r="C71" s="3"/>
      <c r="D71" s="3"/>
      <c r="E71" s="3"/>
      <c r="F71" s="1190"/>
      <c r="G71" s="1191">
        <f t="shared" ref="G71:O71" si="14">+G70/F70-1</f>
        <v>-4.5018440560701367E-2</v>
      </c>
      <c r="H71" s="1191">
        <f t="shared" si="14"/>
        <v>-2.3155914335937555E-2</v>
      </c>
      <c r="I71" s="1191">
        <f t="shared" si="14"/>
        <v>-5.0804868500880285E-2</v>
      </c>
      <c r="J71" s="1192">
        <f t="shared" si="14"/>
        <v>-1.1374080523634755E-2</v>
      </c>
      <c r="K71" s="1190">
        <f t="shared" si="14"/>
        <v>0.29712542568697442</v>
      </c>
      <c r="L71" s="1191">
        <f t="shared" si="14"/>
        <v>8.9362767504759466E-2</v>
      </c>
      <c r="M71" s="1191">
        <f t="shared" si="14"/>
        <v>3.2783084148056307E-2</v>
      </c>
      <c r="N71" s="1191">
        <f t="shared" si="14"/>
        <v>-3.191831243433918E-3</v>
      </c>
      <c r="O71" s="1193">
        <f t="shared" si="14"/>
        <v>-5.5701646094850066E-3</v>
      </c>
      <c r="P71" s="18"/>
      <c r="Q71" s="1190"/>
      <c r="R71" s="1191"/>
      <c r="S71" s="1191"/>
      <c r="T71" s="1191"/>
      <c r="U71" s="1193"/>
      <c r="AE71" s="797"/>
    </row>
    <row r="72" spans="1:31" s="901" customFormat="1" ht="12" customHeight="1">
      <c r="A72" s="1022"/>
      <c r="B72" s="1022"/>
      <c r="C72" s="1022"/>
      <c r="D72" s="1022"/>
      <c r="E72" s="1022"/>
      <c r="F72" s="1023"/>
      <c r="G72" s="1023"/>
      <c r="H72" s="1023"/>
      <c r="I72" s="1023"/>
      <c r="J72" s="1024"/>
      <c r="K72" s="1023"/>
      <c r="L72" s="1023"/>
      <c r="M72" s="1023"/>
      <c r="N72" s="1023"/>
      <c r="O72" s="1023"/>
      <c r="P72" s="1025"/>
      <c r="Q72" s="1194"/>
      <c r="R72" s="1194"/>
      <c r="S72" s="1194"/>
      <c r="T72" s="1194"/>
      <c r="U72" s="1194"/>
      <c r="V72" s="1"/>
      <c r="AE72" s="797"/>
    </row>
    <row r="73" spans="1:31" s="901" customFormat="1" ht="12" customHeight="1">
      <c r="A73" s="1026" t="s">
        <v>424</v>
      </c>
      <c r="B73" s="802"/>
      <c r="C73" s="802"/>
      <c r="D73" s="802"/>
      <c r="E73" s="802"/>
      <c r="F73" s="802"/>
      <c r="G73" s="802"/>
      <c r="H73" s="802"/>
      <c r="I73" s="802"/>
      <c r="J73" s="1026"/>
      <c r="K73" s="802"/>
      <c r="L73" s="802"/>
      <c r="M73" s="802"/>
      <c r="N73" s="802"/>
      <c r="O73" s="802"/>
      <c r="P73" s="802"/>
      <c r="Q73" s="1"/>
      <c r="R73" s="1"/>
      <c r="S73" s="1"/>
      <c r="T73" s="1"/>
      <c r="U73" s="1"/>
      <c r="V73" s="1"/>
      <c r="AE73" s="797"/>
    </row>
    <row r="74" spans="1:31" ht="12" customHeight="1">
      <c r="A74" s="29" t="s">
        <v>425</v>
      </c>
      <c r="B74" s="1027"/>
      <c r="C74" s="1027"/>
      <c r="D74" s="1027"/>
      <c r="E74" s="1027"/>
      <c r="F74" s="1027"/>
      <c r="G74" s="1027"/>
      <c r="H74" s="1027"/>
      <c r="I74" s="1027"/>
      <c r="J74" s="1028"/>
      <c r="K74" s="21"/>
      <c r="L74" s="21"/>
      <c r="M74" s="21"/>
      <c r="N74" s="98"/>
      <c r="O74" s="1029"/>
      <c r="P74" s="892"/>
      <c r="Q74" s="901"/>
      <c r="R74" s="901"/>
      <c r="S74" s="901"/>
      <c r="T74" s="901"/>
      <c r="U74" s="901"/>
      <c r="AE74" s="797"/>
    </row>
    <row r="75" spans="1:31" ht="12" customHeight="1">
      <c r="A75" s="29" t="s">
        <v>426</v>
      </c>
      <c r="B75" s="5"/>
      <c r="C75" s="5"/>
      <c r="D75" s="5"/>
      <c r="E75" s="5"/>
      <c r="F75" s="5"/>
      <c r="G75" s="5"/>
      <c r="H75" s="5"/>
      <c r="I75" s="5"/>
      <c r="J75" s="800"/>
      <c r="K75" s="21"/>
      <c r="L75" s="30"/>
      <c r="M75" s="30"/>
      <c r="N75" s="99"/>
      <c r="O75" s="21"/>
      <c r="P75" s="21"/>
      <c r="AE75" s="797"/>
    </row>
    <row r="76" spans="1:31" ht="12" customHeight="1">
      <c r="A76" s="29" t="s">
        <v>427</v>
      </c>
      <c r="B76" s="1030"/>
      <c r="C76" s="1030"/>
      <c r="D76" s="1030"/>
      <c r="E76" s="1030"/>
      <c r="F76" s="1030"/>
      <c r="G76" s="1030"/>
      <c r="H76" s="1030"/>
      <c r="I76" s="1030"/>
      <c r="J76" s="1031"/>
      <c r="K76" s="22"/>
      <c r="L76" s="22"/>
      <c r="M76" s="22"/>
      <c r="N76" s="35"/>
      <c r="O76" s="30"/>
      <c r="P76" s="1032"/>
      <c r="Q76" s="1032"/>
      <c r="AE76" s="797"/>
    </row>
    <row r="77" spans="1:31" ht="12" customHeight="1">
      <c r="A77" s="29"/>
      <c r="B77" s="802"/>
      <c r="C77" s="802"/>
      <c r="D77" s="802"/>
      <c r="E77" s="802"/>
      <c r="F77" s="802"/>
      <c r="G77" s="802"/>
      <c r="H77" s="802"/>
      <c r="I77" s="802"/>
      <c r="J77" s="1026"/>
      <c r="K77" s="22"/>
      <c r="L77" s="22"/>
      <c r="M77" s="22"/>
      <c r="N77" s="35"/>
      <c r="O77" s="30"/>
      <c r="P77" s="30"/>
      <c r="AE77" s="797"/>
    </row>
    <row r="78" spans="1:31" ht="12" customHeight="1">
      <c r="A78" s="1311" t="s">
        <v>444</v>
      </c>
      <c r="B78" s="793"/>
      <c r="C78" s="793"/>
      <c r="D78" s="793"/>
      <c r="E78" s="793"/>
      <c r="F78" s="793"/>
      <c r="G78" s="793"/>
      <c r="H78" s="793"/>
      <c r="I78" s="793"/>
      <c r="J78" s="1312"/>
      <c r="AE78" s="797"/>
    </row>
    <row r="79" spans="1:31" ht="12" customHeight="1">
      <c r="A79" s="5" t="s">
        <v>4</v>
      </c>
      <c r="B79" s="5"/>
      <c r="C79" s="5"/>
      <c r="D79" s="5"/>
      <c r="E79" s="5"/>
      <c r="F79" s="1313">
        <v>0</v>
      </c>
      <c r="G79" s="1314">
        <v>0</v>
      </c>
      <c r="H79" s="1314">
        <v>0</v>
      </c>
      <c r="I79" s="1314">
        <f>'T1 NSA'!I15</f>
        <v>16</v>
      </c>
      <c r="J79" s="1315">
        <v>0</v>
      </c>
      <c r="K79" s="1314">
        <v>0</v>
      </c>
      <c r="L79" s="1314">
        <v>0</v>
      </c>
      <c r="M79" s="1314">
        <v>0</v>
      </c>
      <c r="N79" s="1314">
        <v>0</v>
      </c>
      <c r="O79" s="1314">
        <v>0</v>
      </c>
      <c r="AE79" s="797"/>
    </row>
    <row r="80" spans="1:31" ht="12" customHeight="1">
      <c r="A80" s="5" t="s">
        <v>5</v>
      </c>
      <c r="B80" s="5"/>
      <c r="C80" s="5"/>
      <c r="D80" s="5"/>
      <c r="E80" s="5"/>
      <c r="F80" s="1313">
        <v>0</v>
      </c>
      <c r="G80" s="1314">
        <v>0</v>
      </c>
      <c r="H80" s="1314">
        <v>0</v>
      </c>
      <c r="I80" s="1314">
        <v>0</v>
      </c>
      <c r="J80" s="1315">
        <v>0</v>
      </c>
      <c r="K80" s="1314">
        <v>0</v>
      </c>
      <c r="L80" s="1314">
        <v>0</v>
      </c>
      <c r="M80" s="1314">
        <v>0</v>
      </c>
      <c r="N80" s="1314">
        <v>0</v>
      </c>
      <c r="O80" s="1314">
        <v>0</v>
      </c>
      <c r="AE80" s="797"/>
    </row>
    <row r="81" spans="31:31" ht="12" customHeight="1">
      <c r="AE81" s="797"/>
    </row>
    <row r="82" spans="31:31" ht="12" customHeight="1">
      <c r="AE82" s="797"/>
    </row>
    <row r="83" spans="31:31" ht="12" customHeight="1">
      <c r="AE83" s="797"/>
    </row>
    <row r="84" spans="31:31" ht="12" customHeight="1">
      <c r="AE84" s="797"/>
    </row>
    <row r="85" spans="31:31" ht="12" customHeight="1">
      <c r="AE85" s="797"/>
    </row>
    <row r="86" spans="31:31" ht="12" customHeight="1">
      <c r="AE86" s="797"/>
    </row>
    <row r="87" spans="31:31" ht="12" customHeight="1">
      <c r="AE87" s="797"/>
    </row>
    <row r="88" spans="31:31" ht="12" customHeight="1">
      <c r="AE88" s="797"/>
    </row>
    <row r="89" spans="31:31" ht="12" customHeight="1">
      <c r="AE89" s="797"/>
    </row>
    <row r="90" spans="31:31" ht="12" customHeight="1">
      <c r="AE90" s="797"/>
    </row>
    <row r="91" spans="31:31" ht="12" customHeight="1">
      <c r="AE91" s="797"/>
    </row>
    <row r="92" spans="31:31" ht="12" customHeight="1">
      <c r="AE92" s="797"/>
    </row>
    <row r="93" spans="31:31" ht="12" customHeight="1">
      <c r="AE93" s="797"/>
    </row>
    <row r="94" spans="31:31" ht="12" customHeight="1">
      <c r="AE94" s="797"/>
    </row>
    <row r="95" spans="31:31" ht="12" customHeight="1">
      <c r="AE95" s="797"/>
    </row>
    <row r="96" spans="31:31" ht="12" customHeight="1">
      <c r="AE96" s="797"/>
    </row>
    <row r="97" spans="31:31" ht="12" customHeight="1">
      <c r="AE97" s="797"/>
    </row>
    <row r="98" spans="31:31" ht="12" customHeight="1">
      <c r="AE98" s="797"/>
    </row>
    <row r="99" spans="31:31" ht="12" customHeight="1">
      <c r="AE99" s="797"/>
    </row>
    <row r="100" spans="31:31" ht="12" customHeight="1">
      <c r="AE100" s="797"/>
    </row>
    <row r="101" spans="31:31" ht="12" customHeight="1">
      <c r="AE101" s="797"/>
    </row>
    <row r="102" spans="31:31" ht="12" customHeight="1">
      <c r="AE102" s="797"/>
    </row>
    <row r="103" spans="31:31" ht="12" customHeight="1">
      <c r="AE103" s="797"/>
    </row>
    <row r="104" spans="31:31" ht="12" customHeight="1">
      <c r="AE104" s="797"/>
    </row>
    <row r="105" spans="31:31" ht="12" customHeight="1">
      <c r="AE105" s="797"/>
    </row>
    <row r="106" spans="31:31" ht="12" customHeight="1">
      <c r="AE106" s="797"/>
    </row>
    <row r="107" spans="31:31" ht="12" customHeight="1">
      <c r="AE107" s="797"/>
    </row>
    <row r="108" spans="31:31" ht="12" customHeight="1">
      <c r="AE108" s="797"/>
    </row>
    <row r="109" spans="31:31" ht="12" customHeight="1">
      <c r="AE109" s="797"/>
    </row>
    <row r="110" spans="31:31" ht="12" customHeight="1">
      <c r="AE110" s="797"/>
    </row>
    <row r="111" spans="31:31" ht="12" customHeight="1">
      <c r="AE111" s="797"/>
    </row>
    <row r="112" spans="31:31" ht="12" customHeight="1">
      <c r="AE112" s="797"/>
    </row>
    <row r="113" spans="31:31" ht="12" customHeight="1">
      <c r="AE113" s="797"/>
    </row>
    <row r="114" spans="31:31" ht="12" customHeight="1">
      <c r="AE114" s="797"/>
    </row>
    <row r="115" spans="31:31" ht="12" customHeight="1">
      <c r="AE115" s="797"/>
    </row>
    <row r="116" spans="31:31" ht="12" customHeight="1">
      <c r="AE116" s="797"/>
    </row>
    <row r="117" spans="31:31" ht="12" customHeight="1">
      <c r="AE117" s="797"/>
    </row>
    <row r="118" spans="31:31" ht="12" customHeight="1">
      <c r="AE118" s="797"/>
    </row>
    <row r="119" spans="31:31" ht="12" customHeight="1">
      <c r="AE119" s="797"/>
    </row>
    <row r="120" spans="31:31" ht="12" customHeight="1">
      <c r="AE120" s="797"/>
    </row>
    <row r="121" spans="31:31" ht="12" customHeight="1">
      <c r="AE121" s="797"/>
    </row>
    <row r="122" spans="31:31" ht="12" customHeight="1">
      <c r="AE122" s="797"/>
    </row>
    <row r="123" spans="31:31" ht="12" customHeight="1">
      <c r="AE123" s="797"/>
    </row>
    <row r="124" spans="31:31" ht="12" customHeight="1">
      <c r="AE124" s="797"/>
    </row>
    <row r="125" spans="31:31" ht="12" customHeight="1">
      <c r="AE125" s="797"/>
    </row>
    <row r="126" spans="31:31" ht="12" customHeight="1">
      <c r="AE126" s="797"/>
    </row>
    <row r="127" spans="31:31" ht="12" customHeight="1">
      <c r="AE127" s="797"/>
    </row>
    <row r="128" spans="31:31" ht="12" customHeight="1">
      <c r="AE128" s="797"/>
    </row>
    <row r="129" spans="31:31" ht="12" customHeight="1">
      <c r="AE129" s="797"/>
    </row>
    <row r="130" spans="31:31" ht="12" customHeight="1">
      <c r="AE130" s="797"/>
    </row>
    <row r="131" spans="31:31" ht="12" customHeight="1">
      <c r="AE131" s="797"/>
    </row>
    <row r="132" spans="31:31" ht="12" customHeight="1">
      <c r="AE132" s="797"/>
    </row>
    <row r="133" spans="31:31" ht="12" customHeight="1">
      <c r="AE133" s="797"/>
    </row>
    <row r="134" spans="31:31" ht="12" customHeight="1">
      <c r="AE134" s="797"/>
    </row>
    <row r="135" spans="31:31" ht="12" customHeight="1">
      <c r="AE135" s="797"/>
    </row>
    <row r="136" spans="31:31" ht="12" customHeight="1">
      <c r="AE136" s="797"/>
    </row>
    <row r="137" spans="31:31" ht="12" customHeight="1">
      <c r="AE137" s="797"/>
    </row>
    <row r="138" spans="31:31" ht="12" customHeight="1">
      <c r="AE138" s="797"/>
    </row>
    <row r="139" spans="31:31" ht="12" customHeight="1">
      <c r="AE139" s="797"/>
    </row>
    <row r="140" spans="31:31" ht="12" customHeight="1">
      <c r="AE140" s="797"/>
    </row>
    <row r="141" spans="31:31" ht="12" customHeight="1">
      <c r="AE141" s="797"/>
    </row>
    <row r="142" spans="31:31" ht="12" customHeight="1">
      <c r="AE142" s="797"/>
    </row>
    <row r="143" spans="31:31" ht="12" customHeight="1">
      <c r="AE143" s="797"/>
    </row>
    <row r="144" spans="31:31" ht="12" customHeight="1">
      <c r="AE144" s="797"/>
    </row>
    <row r="145" spans="31:31" ht="12" customHeight="1">
      <c r="AE145" s="797"/>
    </row>
    <row r="146" spans="31:31" ht="12" customHeight="1">
      <c r="AE146" s="797"/>
    </row>
    <row r="147" spans="31:31" ht="12" customHeight="1">
      <c r="AE147" s="797"/>
    </row>
    <row r="148" spans="31:31" ht="12" customHeight="1">
      <c r="AE148" s="797"/>
    </row>
  </sheetData>
  <mergeCells count="4">
    <mergeCell ref="A1:O1"/>
    <mergeCell ref="F7:J7"/>
    <mergeCell ref="K7:O7"/>
    <mergeCell ref="Q7:U7"/>
  </mergeCells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73"/>
  <sheetViews>
    <sheetView showGridLines="0" zoomScaleNormal="100" workbookViewId="0">
      <selection activeCell="L11" sqref="L11"/>
    </sheetView>
  </sheetViews>
  <sheetFormatPr defaultColWidth="13.26953125" defaultRowHeight="12" customHeight="1"/>
  <cols>
    <col min="1" max="1" width="33.453125" style="812" customWidth="1"/>
    <col min="2" max="2" width="0.453125" style="812" customWidth="1"/>
    <col min="3" max="5" width="7.7265625" style="812" hidden="1" customWidth="1"/>
    <col min="6" max="8" width="8" style="812" customWidth="1"/>
    <col min="9" max="10" width="8" style="793" customWidth="1"/>
    <col min="11" max="15" width="8" style="812" customWidth="1"/>
    <col min="16" max="16" width="0.7265625" style="1" customWidth="1"/>
    <col min="17" max="21" width="8" style="1" hidden="1" customWidth="1"/>
    <col min="22" max="23" width="8" style="1" customWidth="1"/>
    <col min="24" max="25" width="8.7265625" style="1" customWidth="1"/>
    <col min="26" max="258" width="13.26953125" style="1"/>
    <col min="259" max="259" width="26" style="1" customWidth="1"/>
    <col min="260" max="260" width="0.54296875" style="1" customWidth="1"/>
    <col min="261" max="265" width="8.7265625" style="1" customWidth="1"/>
    <col min="266" max="266" width="0.54296875" style="1" customWidth="1"/>
    <col min="267" max="271" width="8.7265625" style="1" customWidth="1"/>
    <col min="272" max="272" width="0.7265625" style="1" customWidth="1"/>
    <col min="273" max="273" width="13.26953125" style="1"/>
    <col min="274" max="274" width="10.7265625" style="1" bestFit="1" customWidth="1"/>
    <col min="275" max="514" width="13.26953125" style="1"/>
    <col min="515" max="515" width="26" style="1" customWidth="1"/>
    <col min="516" max="516" width="0.54296875" style="1" customWidth="1"/>
    <col min="517" max="521" width="8.7265625" style="1" customWidth="1"/>
    <col min="522" max="522" width="0.54296875" style="1" customWidth="1"/>
    <col min="523" max="527" width="8.7265625" style="1" customWidth="1"/>
    <col min="528" max="528" width="0.7265625" style="1" customWidth="1"/>
    <col min="529" max="529" width="13.26953125" style="1"/>
    <col min="530" max="530" width="10.7265625" style="1" bestFit="1" customWidth="1"/>
    <col min="531" max="770" width="13.26953125" style="1"/>
    <col min="771" max="771" width="26" style="1" customWidth="1"/>
    <col min="772" max="772" width="0.54296875" style="1" customWidth="1"/>
    <col min="773" max="777" width="8.7265625" style="1" customWidth="1"/>
    <col min="778" max="778" width="0.54296875" style="1" customWidth="1"/>
    <col min="779" max="783" width="8.7265625" style="1" customWidth="1"/>
    <col min="784" max="784" width="0.7265625" style="1" customWidth="1"/>
    <col min="785" max="785" width="13.26953125" style="1"/>
    <col min="786" max="786" width="10.7265625" style="1" bestFit="1" customWidth="1"/>
    <col min="787" max="1026" width="13.26953125" style="1"/>
    <col min="1027" max="1027" width="26" style="1" customWidth="1"/>
    <col min="1028" max="1028" width="0.54296875" style="1" customWidth="1"/>
    <col min="1029" max="1033" width="8.7265625" style="1" customWidth="1"/>
    <col min="1034" max="1034" width="0.54296875" style="1" customWidth="1"/>
    <col min="1035" max="1039" width="8.7265625" style="1" customWidth="1"/>
    <col min="1040" max="1040" width="0.7265625" style="1" customWidth="1"/>
    <col min="1041" max="1041" width="13.26953125" style="1"/>
    <col min="1042" max="1042" width="10.7265625" style="1" bestFit="1" customWidth="1"/>
    <col min="1043" max="1282" width="13.26953125" style="1"/>
    <col min="1283" max="1283" width="26" style="1" customWidth="1"/>
    <col min="1284" max="1284" width="0.54296875" style="1" customWidth="1"/>
    <col min="1285" max="1289" width="8.7265625" style="1" customWidth="1"/>
    <col min="1290" max="1290" width="0.54296875" style="1" customWidth="1"/>
    <col min="1291" max="1295" width="8.7265625" style="1" customWidth="1"/>
    <col min="1296" max="1296" width="0.7265625" style="1" customWidth="1"/>
    <col min="1297" max="1297" width="13.26953125" style="1"/>
    <col min="1298" max="1298" width="10.7265625" style="1" bestFit="1" customWidth="1"/>
    <col min="1299" max="1538" width="13.26953125" style="1"/>
    <col min="1539" max="1539" width="26" style="1" customWidth="1"/>
    <col min="1540" max="1540" width="0.54296875" style="1" customWidth="1"/>
    <col min="1541" max="1545" width="8.7265625" style="1" customWidth="1"/>
    <col min="1546" max="1546" width="0.54296875" style="1" customWidth="1"/>
    <col min="1547" max="1551" width="8.7265625" style="1" customWidth="1"/>
    <col min="1552" max="1552" width="0.7265625" style="1" customWidth="1"/>
    <col min="1553" max="1553" width="13.26953125" style="1"/>
    <col min="1554" max="1554" width="10.7265625" style="1" bestFit="1" customWidth="1"/>
    <col min="1555" max="1794" width="13.26953125" style="1"/>
    <col min="1795" max="1795" width="26" style="1" customWidth="1"/>
    <col min="1796" max="1796" width="0.54296875" style="1" customWidth="1"/>
    <col min="1797" max="1801" width="8.7265625" style="1" customWidth="1"/>
    <col min="1802" max="1802" width="0.54296875" style="1" customWidth="1"/>
    <col min="1803" max="1807" width="8.7265625" style="1" customWidth="1"/>
    <col min="1808" max="1808" width="0.7265625" style="1" customWidth="1"/>
    <col min="1809" max="1809" width="13.26953125" style="1"/>
    <col min="1810" max="1810" width="10.7265625" style="1" bestFit="1" customWidth="1"/>
    <col min="1811" max="2050" width="13.26953125" style="1"/>
    <col min="2051" max="2051" width="26" style="1" customWidth="1"/>
    <col min="2052" max="2052" width="0.54296875" style="1" customWidth="1"/>
    <col min="2053" max="2057" width="8.7265625" style="1" customWidth="1"/>
    <col min="2058" max="2058" width="0.54296875" style="1" customWidth="1"/>
    <col min="2059" max="2063" width="8.7265625" style="1" customWidth="1"/>
    <col min="2064" max="2064" width="0.7265625" style="1" customWidth="1"/>
    <col min="2065" max="2065" width="13.26953125" style="1"/>
    <col min="2066" max="2066" width="10.7265625" style="1" bestFit="1" customWidth="1"/>
    <col min="2067" max="2306" width="13.26953125" style="1"/>
    <col min="2307" max="2307" width="26" style="1" customWidth="1"/>
    <col min="2308" max="2308" width="0.54296875" style="1" customWidth="1"/>
    <col min="2309" max="2313" width="8.7265625" style="1" customWidth="1"/>
    <col min="2314" max="2314" width="0.54296875" style="1" customWidth="1"/>
    <col min="2315" max="2319" width="8.7265625" style="1" customWidth="1"/>
    <col min="2320" max="2320" width="0.7265625" style="1" customWidth="1"/>
    <col min="2321" max="2321" width="13.26953125" style="1"/>
    <col min="2322" max="2322" width="10.7265625" style="1" bestFit="1" customWidth="1"/>
    <col min="2323" max="2562" width="13.26953125" style="1"/>
    <col min="2563" max="2563" width="26" style="1" customWidth="1"/>
    <col min="2564" max="2564" width="0.54296875" style="1" customWidth="1"/>
    <col min="2565" max="2569" width="8.7265625" style="1" customWidth="1"/>
    <col min="2570" max="2570" width="0.54296875" style="1" customWidth="1"/>
    <col min="2571" max="2575" width="8.7265625" style="1" customWidth="1"/>
    <col min="2576" max="2576" width="0.7265625" style="1" customWidth="1"/>
    <col min="2577" max="2577" width="13.26953125" style="1"/>
    <col min="2578" max="2578" width="10.7265625" style="1" bestFit="1" customWidth="1"/>
    <col min="2579" max="2818" width="13.26953125" style="1"/>
    <col min="2819" max="2819" width="26" style="1" customWidth="1"/>
    <col min="2820" max="2820" width="0.54296875" style="1" customWidth="1"/>
    <col min="2821" max="2825" width="8.7265625" style="1" customWidth="1"/>
    <col min="2826" max="2826" width="0.54296875" style="1" customWidth="1"/>
    <col min="2827" max="2831" width="8.7265625" style="1" customWidth="1"/>
    <col min="2832" max="2832" width="0.7265625" style="1" customWidth="1"/>
    <col min="2833" max="2833" width="13.26953125" style="1"/>
    <col min="2834" max="2834" width="10.7265625" style="1" bestFit="1" customWidth="1"/>
    <col min="2835" max="3074" width="13.26953125" style="1"/>
    <col min="3075" max="3075" width="26" style="1" customWidth="1"/>
    <col min="3076" max="3076" width="0.54296875" style="1" customWidth="1"/>
    <col min="3077" max="3081" width="8.7265625" style="1" customWidth="1"/>
    <col min="3082" max="3082" width="0.54296875" style="1" customWidth="1"/>
    <col min="3083" max="3087" width="8.7265625" style="1" customWidth="1"/>
    <col min="3088" max="3088" width="0.7265625" style="1" customWidth="1"/>
    <col min="3089" max="3089" width="13.26953125" style="1"/>
    <col min="3090" max="3090" width="10.7265625" style="1" bestFit="1" customWidth="1"/>
    <col min="3091" max="3330" width="13.26953125" style="1"/>
    <col min="3331" max="3331" width="26" style="1" customWidth="1"/>
    <col min="3332" max="3332" width="0.54296875" style="1" customWidth="1"/>
    <col min="3333" max="3337" width="8.7265625" style="1" customWidth="1"/>
    <col min="3338" max="3338" width="0.54296875" style="1" customWidth="1"/>
    <col min="3339" max="3343" width="8.7265625" style="1" customWidth="1"/>
    <col min="3344" max="3344" width="0.7265625" style="1" customWidth="1"/>
    <col min="3345" max="3345" width="13.26953125" style="1"/>
    <col min="3346" max="3346" width="10.7265625" style="1" bestFit="1" customWidth="1"/>
    <col min="3347" max="3586" width="13.26953125" style="1"/>
    <col min="3587" max="3587" width="26" style="1" customWidth="1"/>
    <col min="3588" max="3588" width="0.54296875" style="1" customWidth="1"/>
    <col min="3589" max="3593" width="8.7265625" style="1" customWidth="1"/>
    <col min="3594" max="3594" width="0.54296875" style="1" customWidth="1"/>
    <col min="3595" max="3599" width="8.7265625" style="1" customWidth="1"/>
    <col min="3600" max="3600" width="0.7265625" style="1" customWidth="1"/>
    <col min="3601" max="3601" width="13.26953125" style="1"/>
    <col min="3602" max="3602" width="10.7265625" style="1" bestFit="1" customWidth="1"/>
    <col min="3603" max="3842" width="13.26953125" style="1"/>
    <col min="3843" max="3843" width="26" style="1" customWidth="1"/>
    <col min="3844" max="3844" width="0.54296875" style="1" customWidth="1"/>
    <col min="3845" max="3849" width="8.7265625" style="1" customWidth="1"/>
    <col min="3850" max="3850" width="0.54296875" style="1" customWidth="1"/>
    <col min="3851" max="3855" width="8.7265625" style="1" customWidth="1"/>
    <col min="3856" max="3856" width="0.7265625" style="1" customWidth="1"/>
    <col min="3857" max="3857" width="13.26953125" style="1"/>
    <col min="3858" max="3858" width="10.7265625" style="1" bestFit="1" customWidth="1"/>
    <col min="3859" max="4098" width="13.26953125" style="1"/>
    <col min="4099" max="4099" width="26" style="1" customWidth="1"/>
    <col min="4100" max="4100" width="0.54296875" style="1" customWidth="1"/>
    <col min="4101" max="4105" width="8.7265625" style="1" customWidth="1"/>
    <col min="4106" max="4106" width="0.54296875" style="1" customWidth="1"/>
    <col min="4107" max="4111" width="8.7265625" style="1" customWidth="1"/>
    <col min="4112" max="4112" width="0.7265625" style="1" customWidth="1"/>
    <col min="4113" max="4113" width="13.26953125" style="1"/>
    <col min="4114" max="4114" width="10.7265625" style="1" bestFit="1" customWidth="1"/>
    <col min="4115" max="4354" width="13.26953125" style="1"/>
    <col min="4355" max="4355" width="26" style="1" customWidth="1"/>
    <col min="4356" max="4356" width="0.54296875" style="1" customWidth="1"/>
    <col min="4357" max="4361" width="8.7265625" style="1" customWidth="1"/>
    <col min="4362" max="4362" width="0.54296875" style="1" customWidth="1"/>
    <col min="4363" max="4367" width="8.7265625" style="1" customWidth="1"/>
    <col min="4368" max="4368" width="0.7265625" style="1" customWidth="1"/>
    <col min="4369" max="4369" width="13.26953125" style="1"/>
    <col min="4370" max="4370" width="10.7265625" style="1" bestFit="1" customWidth="1"/>
    <col min="4371" max="4610" width="13.26953125" style="1"/>
    <col min="4611" max="4611" width="26" style="1" customWidth="1"/>
    <col min="4612" max="4612" width="0.54296875" style="1" customWidth="1"/>
    <col min="4613" max="4617" width="8.7265625" style="1" customWidth="1"/>
    <col min="4618" max="4618" width="0.54296875" style="1" customWidth="1"/>
    <col min="4619" max="4623" width="8.7265625" style="1" customWidth="1"/>
    <col min="4624" max="4624" width="0.7265625" style="1" customWidth="1"/>
    <col min="4625" max="4625" width="13.26953125" style="1"/>
    <col min="4626" max="4626" width="10.7265625" style="1" bestFit="1" customWidth="1"/>
    <col min="4627" max="4866" width="13.26953125" style="1"/>
    <col min="4867" max="4867" width="26" style="1" customWidth="1"/>
    <col min="4868" max="4868" width="0.54296875" style="1" customWidth="1"/>
    <col min="4869" max="4873" width="8.7265625" style="1" customWidth="1"/>
    <col min="4874" max="4874" width="0.54296875" style="1" customWidth="1"/>
    <col min="4875" max="4879" width="8.7265625" style="1" customWidth="1"/>
    <col min="4880" max="4880" width="0.7265625" style="1" customWidth="1"/>
    <col min="4881" max="4881" width="13.26953125" style="1"/>
    <col min="4882" max="4882" width="10.7265625" style="1" bestFit="1" customWidth="1"/>
    <col min="4883" max="5122" width="13.26953125" style="1"/>
    <col min="5123" max="5123" width="26" style="1" customWidth="1"/>
    <col min="5124" max="5124" width="0.54296875" style="1" customWidth="1"/>
    <col min="5125" max="5129" width="8.7265625" style="1" customWidth="1"/>
    <col min="5130" max="5130" width="0.54296875" style="1" customWidth="1"/>
    <col min="5131" max="5135" width="8.7265625" style="1" customWidth="1"/>
    <col min="5136" max="5136" width="0.7265625" style="1" customWidth="1"/>
    <col min="5137" max="5137" width="13.26953125" style="1"/>
    <col min="5138" max="5138" width="10.7265625" style="1" bestFit="1" customWidth="1"/>
    <col min="5139" max="5378" width="13.26953125" style="1"/>
    <col min="5379" max="5379" width="26" style="1" customWidth="1"/>
    <col min="5380" max="5380" width="0.54296875" style="1" customWidth="1"/>
    <col min="5381" max="5385" width="8.7265625" style="1" customWidth="1"/>
    <col min="5386" max="5386" width="0.54296875" style="1" customWidth="1"/>
    <col min="5387" max="5391" width="8.7265625" style="1" customWidth="1"/>
    <col min="5392" max="5392" width="0.7265625" style="1" customWidth="1"/>
    <col min="5393" max="5393" width="13.26953125" style="1"/>
    <col min="5394" max="5394" width="10.7265625" style="1" bestFit="1" customWidth="1"/>
    <col min="5395" max="5634" width="13.26953125" style="1"/>
    <col min="5635" max="5635" width="26" style="1" customWidth="1"/>
    <col min="5636" max="5636" width="0.54296875" style="1" customWidth="1"/>
    <col min="5637" max="5641" width="8.7265625" style="1" customWidth="1"/>
    <col min="5642" max="5642" width="0.54296875" style="1" customWidth="1"/>
    <col min="5643" max="5647" width="8.7265625" style="1" customWidth="1"/>
    <col min="5648" max="5648" width="0.7265625" style="1" customWidth="1"/>
    <col min="5649" max="5649" width="13.26953125" style="1"/>
    <col min="5650" max="5650" width="10.7265625" style="1" bestFit="1" customWidth="1"/>
    <col min="5651" max="5890" width="13.26953125" style="1"/>
    <col min="5891" max="5891" width="26" style="1" customWidth="1"/>
    <col min="5892" max="5892" width="0.54296875" style="1" customWidth="1"/>
    <col min="5893" max="5897" width="8.7265625" style="1" customWidth="1"/>
    <col min="5898" max="5898" width="0.54296875" style="1" customWidth="1"/>
    <col min="5899" max="5903" width="8.7265625" style="1" customWidth="1"/>
    <col min="5904" max="5904" width="0.7265625" style="1" customWidth="1"/>
    <col min="5905" max="5905" width="13.26953125" style="1"/>
    <col min="5906" max="5906" width="10.7265625" style="1" bestFit="1" customWidth="1"/>
    <col min="5907" max="6146" width="13.26953125" style="1"/>
    <col min="6147" max="6147" width="26" style="1" customWidth="1"/>
    <col min="6148" max="6148" width="0.54296875" style="1" customWidth="1"/>
    <col min="6149" max="6153" width="8.7265625" style="1" customWidth="1"/>
    <col min="6154" max="6154" width="0.54296875" style="1" customWidth="1"/>
    <col min="6155" max="6159" width="8.7265625" style="1" customWidth="1"/>
    <col min="6160" max="6160" width="0.7265625" style="1" customWidth="1"/>
    <col min="6161" max="6161" width="13.26953125" style="1"/>
    <col min="6162" max="6162" width="10.7265625" style="1" bestFit="1" customWidth="1"/>
    <col min="6163" max="6402" width="13.26953125" style="1"/>
    <col min="6403" max="6403" width="26" style="1" customWidth="1"/>
    <col min="6404" max="6404" width="0.54296875" style="1" customWidth="1"/>
    <col min="6405" max="6409" width="8.7265625" style="1" customWidth="1"/>
    <col min="6410" max="6410" width="0.54296875" style="1" customWidth="1"/>
    <col min="6411" max="6415" width="8.7265625" style="1" customWidth="1"/>
    <col min="6416" max="6416" width="0.7265625" style="1" customWidth="1"/>
    <col min="6417" max="6417" width="13.26953125" style="1"/>
    <col min="6418" max="6418" width="10.7265625" style="1" bestFit="1" customWidth="1"/>
    <col min="6419" max="6658" width="13.26953125" style="1"/>
    <col min="6659" max="6659" width="26" style="1" customWidth="1"/>
    <col min="6660" max="6660" width="0.54296875" style="1" customWidth="1"/>
    <col min="6661" max="6665" width="8.7265625" style="1" customWidth="1"/>
    <col min="6666" max="6666" width="0.54296875" style="1" customWidth="1"/>
    <col min="6667" max="6671" width="8.7265625" style="1" customWidth="1"/>
    <col min="6672" max="6672" width="0.7265625" style="1" customWidth="1"/>
    <col min="6673" max="6673" width="13.26953125" style="1"/>
    <col min="6674" max="6674" width="10.7265625" style="1" bestFit="1" customWidth="1"/>
    <col min="6675" max="6914" width="13.26953125" style="1"/>
    <col min="6915" max="6915" width="26" style="1" customWidth="1"/>
    <col min="6916" max="6916" width="0.54296875" style="1" customWidth="1"/>
    <col min="6917" max="6921" width="8.7265625" style="1" customWidth="1"/>
    <col min="6922" max="6922" width="0.54296875" style="1" customWidth="1"/>
    <col min="6923" max="6927" width="8.7265625" style="1" customWidth="1"/>
    <col min="6928" max="6928" width="0.7265625" style="1" customWidth="1"/>
    <col min="6929" max="6929" width="13.26953125" style="1"/>
    <col min="6930" max="6930" width="10.7265625" style="1" bestFit="1" customWidth="1"/>
    <col min="6931" max="7170" width="13.26953125" style="1"/>
    <col min="7171" max="7171" width="26" style="1" customWidth="1"/>
    <col min="7172" max="7172" width="0.54296875" style="1" customWidth="1"/>
    <col min="7173" max="7177" width="8.7265625" style="1" customWidth="1"/>
    <col min="7178" max="7178" width="0.54296875" style="1" customWidth="1"/>
    <col min="7179" max="7183" width="8.7265625" style="1" customWidth="1"/>
    <col min="7184" max="7184" width="0.7265625" style="1" customWidth="1"/>
    <col min="7185" max="7185" width="13.26953125" style="1"/>
    <col min="7186" max="7186" width="10.7265625" style="1" bestFit="1" customWidth="1"/>
    <col min="7187" max="7426" width="13.26953125" style="1"/>
    <col min="7427" max="7427" width="26" style="1" customWidth="1"/>
    <col min="7428" max="7428" width="0.54296875" style="1" customWidth="1"/>
    <col min="7429" max="7433" width="8.7265625" style="1" customWidth="1"/>
    <col min="7434" max="7434" width="0.54296875" style="1" customWidth="1"/>
    <col min="7435" max="7439" width="8.7265625" style="1" customWidth="1"/>
    <col min="7440" max="7440" width="0.7265625" style="1" customWidth="1"/>
    <col min="7441" max="7441" width="13.26953125" style="1"/>
    <col min="7442" max="7442" width="10.7265625" style="1" bestFit="1" customWidth="1"/>
    <col min="7443" max="7682" width="13.26953125" style="1"/>
    <col min="7683" max="7683" width="26" style="1" customWidth="1"/>
    <col min="7684" max="7684" width="0.54296875" style="1" customWidth="1"/>
    <col min="7685" max="7689" width="8.7265625" style="1" customWidth="1"/>
    <col min="7690" max="7690" width="0.54296875" style="1" customWidth="1"/>
    <col min="7691" max="7695" width="8.7265625" style="1" customWidth="1"/>
    <col min="7696" max="7696" width="0.7265625" style="1" customWidth="1"/>
    <col min="7697" max="7697" width="13.26953125" style="1"/>
    <col min="7698" max="7698" width="10.7265625" style="1" bestFit="1" customWidth="1"/>
    <col min="7699" max="7938" width="13.26953125" style="1"/>
    <col min="7939" max="7939" width="26" style="1" customWidth="1"/>
    <col min="7940" max="7940" width="0.54296875" style="1" customWidth="1"/>
    <col min="7941" max="7945" width="8.7265625" style="1" customWidth="1"/>
    <col min="7946" max="7946" width="0.54296875" style="1" customWidth="1"/>
    <col min="7947" max="7951" width="8.7265625" style="1" customWidth="1"/>
    <col min="7952" max="7952" width="0.7265625" style="1" customWidth="1"/>
    <col min="7953" max="7953" width="13.26953125" style="1"/>
    <col min="7954" max="7954" width="10.7265625" style="1" bestFit="1" customWidth="1"/>
    <col min="7955" max="8194" width="13.26953125" style="1"/>
    <col min="8195" max="8195" width="26" style="1" customWidth="1"/>
    <col min="8196" max="8196" width="0.54296875" style="1" customWidth="1"/>
    <col min="8197" max="8201" width="8.7265625" style="1" customWidth="1"/>
    <col min="8202" max="8202" width="0.54296875" style="1" customWidth="1"/>
    <col min="8203" max="8207" width="8.7265625" style="1" customWidth="1"/>
    <col min="8208" max="8208" width="0.7265625" style="1" customWidth="1"/>
    <col min="8209" max="8209" width="13.26953125" style="1"/>
    <col min="8210" max="8210" width="10.7265625" style="1" bestFit="1" customWidth="1"/>
    <col min="8211" max="8450" width="13.26953125" style="1"/>
    <col min="8451" max="8451" width="26" style="1" customWidth="1"/>
    <col min="8452" max="8452" width="0.54296875" style="1" customWidth="1"/>
    <col min="8453" max="8457" width="8.7265625" style="1" customWidth="1"/>
    <col min="8458" max="8458" width="0.54296875" style="1" customWidth="1"/>
    <col min="8459" max="8463" width="8.7265625" style="1" customWidth="1"/>
    <col min="8464" max="8464" width="0.7265625" style="1" customWidth="1"/>
    <col min="8465" max="8465" width="13.26953125" style="1"/>
    <col min="8466" max="8466" width="10.7265625" style="1" bestFit="1" customWidth="1"/>
    <col min="8467" max="8706" width="13.26953125" style="1"/>
    <col min="8707" max="8707" width="26" style="1" customWidth="1"/>
    <col min="8708" max="8708" width="0.54296875" style="1" customWidth="1"/>
    <col min="8709" max="8713" width="8.7265625" style="1" customWidth="1"/>
    <col min="8714" max="8714" width="0.54296875" style="1" customWidth="1"/>
    <col min="8715" max="8719" width="8.7265625" style="1" customWidth="1"/>
    <col min="8720" max="8720" width="0.7265625" style="1" customWidth="1"/>
    <col min="8721" max="8721" width="13.26953125" style="1"/>
    <col min="8722" max="8722" width="10.7265625" style="1" bestFit="1" customWidth="1"/>
    <col min="8723" max="8962" width="13.26953125" style="1"/>
    <col min="8963" max="8963" width="26" style="1" customWidth="1"/>
    <col min="8964" max="8964" width="0.54296875" style="1" customWidth="1"/>
    <col min="8965" max="8969" width="8.7265625" style="1" customWidth="1"/>
    <col min="8970" max="8970" width="0.54296875" style="1" customWidth="1"/>
    <col min="8971" max="8975" width="8.7265625" style="1" customWidth="1"/>
    <col min="8976" max="8976" width="0.7265625" style="1" customWidth="1"/>
    <col min="8977" max="8977" width="13.26953125" style="1"/>
    <col min="8978" max="8978" width="10.7265625" style="1" bestFit="1" customWidth="1"/>
    <col min="8979" max="9218" width="13.26953125" style="1"/>
    <col min="9219" max="9219" width="26" style="1" customWidth="1"/>
    <col min="9220" max="9220" width="0.54296875" style="1" customWidth="1"/>
    <col min="9221" max="9225" width="8.7265625" style="1" customWidth="1"/>
    <col min="9226" max="9226" width="0.54296875" style="1" customWidth="1"/>
    <col min="9227" max="9231" width="8.7265625" style="1" customWidth="1"/>
    <col min="9232" max="9232" width="0.7265625" style="1" customWidth="1"/>
    <col min="9233" max="9233" width="13.26953125" style="1"/>
    <col min="9234" max="9234" width="10.7265625" style="1" bestFit="1" customWidth="1"/>
    <col min="9235" max="9474" width="13.26953125" style="1"/>
    <col min="9475" max="9475" width="26" style="1" customWidth="1"/>
    <col min="9476" max="9476" width="0.54296875" style="1" customWidth="1"/>
    <col min="9477" max="9481" width="8.7265625" style="1" customWidth="1"/>
    <col min="9482" max="9482" width="0.54296875" style="1" customWidth="1"/>
    <col min="9483" max="9487" width="8.7265625" style="1" customWidth="1"/>
    <col min="9488" max="9488" width="0.7265625" style="1" customWidth="1"/>
    <col min="9489" max="9489" width="13.26953125" style="1"/>
    <col min="9490" max="9490" width="10.7265625" style="1" bestFit="1" customWidth="1"/>
    <col min="9491" max="9730" width="13.26953125" style="1"/>
    <col min="9731" max="9731" width="26" style="1" customWidth="1"/>
    <col min="9732" max="9732" width="0.54296875" style="1" customWidth="1"/>
    <col min="9733" max="9737" width="8.7265625" style="1" customWidth="1"/>
    <col min="9738" max="9738" width="0.54296875" style="1" customWidth="1"/>
    <col min="9739" max="9743" width="8.7265625" style="1" customWidth="1"/>
    <col min="9744" max="9744" width="0.7265625" style="1" customWidth="1"/>
    <col min="9745" max="9745" width="13.26953125" style="1"/>
    <col min="9746" max="9746" width="10.7265625" style="1" bestFit="1" customWidth="1"/>
    <col min="9747" max="9986" width="13.26953125" style="1"/>
    <col min="9987" max="9987" width="26" style="1" customWidth="1"/>
    <col min="9988" max="9988" width="0.54296875" style="1" customWidth="1"/>
    <col min="9989" max="9993" width="8.7265625" style="1" customWidth="1"/>
    <col min="9994" max="9994" width="0.54296875" style="1" customWidth="1"/>
    <col min="9995" max="9999" width="8.7265625" style="1" customWidth="1"/>
    <col min="10000" max="10000" width="0.7265625" style="1" customWidth="1"/>
    <col min="10001" max="10001" width="13.26953125" style="1"/>
    <col min="10002" max="10002" width="10.7265625" style="1" bestFit="1" customWidth="1"/>
    <col min="10003" max="10242" width="13.26953125" style="1"/>
    <col min="10243" max="10243" width="26" style="1" customWidth="1"/>
    <col min="10244" max="10244" width="0.54296875" style="1" customWidth="1"/>
    <col min="10245" max="10249" width="8.7265625" style="1" customWidth="1"/>
    <col min="10250" max="10250" width="0.54296875" style="1" customWidth="1"/>
    <col min="10251" max="10255" width="8.7265625" style="1" customWidth="1"/>
    <col min="10256" max="10256" width="0.7265625" style="1" customWidth="1"/>
    <col min="10257" max="10257" width="13.26953125" style="1"/>
    <col min="10258" max="10258" width="10.7265625" style="1" bestFit="1" customWidth="1"/>
    <col min="10259" max="10498" width="13.26953125" style="1"/>
    <col min="10499" max="10499" width="26" style="1" customWidth="1"/>
    <col min="10500" max="10500" width="0.54296875" style="1" customWidth="1"/>
    <col min="10501" max="10505" width="8.7265625" style="1" customWidth="1"/>
    <col min="10506" max="10506" width="0.54296875" style="1" customWidth="1"/>
    <col min="10507" max="10511" width="8.7265625" style="1" customWidth="1"/>
    <col min="10512" max="10512" width="0.7265625" style="1" customWidth="1"/>
    <col min="10513" max="10513" width="13.26953125" style="1"/>
    <col min="10514" max="10514" width="10.7265625" style="1" bestFit="1" customWidth="1"/>
    <col min="10515" max="10754" width="13.26953125" style="1"/>
    <col min="10755" max="10755" width="26" style="1" customWidth="1"/>
    <col min="10756" max="10756" width="0.54296875" style="1" customWidth="1"/>
    <col min="10757" max="10761" width="8.7265625" style="1" customWidth="1"/>
    <col min="10762" max="10762" width="0.54296875" style="1" customWidth="1"/>
    <col min="10763" max="10767" width="8.7265625" style="1" customWidth="1"/>
    <col min="10768" max="10768" width="0.7265625" style="1" customWidth="1"/>
    <col min="10769" max="10769" width="13.26953125" style="1"/>
    <col min="10770" max="10770" width="10.7265625" style="1" bestFit="1" customWidth="1"/>
    <col min="10771" max="11010" width="13.26953125" style="1"/>
    <col min="11011" max="11011" width="26" style="1" customWidth="1"/>
    <col min="11012" max="11012" width="0.54296875" style="1" customWidth="1"/>
    <col min="11013" max="11017" width="8.7265625" style="1" customWidth="1"/>
    <col min="11018" max="11018" width="0.54296875" style="1" customWidth="1"/>
    <col min="11019" max="11023" width="8.7265625" style="1" customWidth="1"/>
    <col min="11024" max="11024" width="0.7265625" style="1" customWidth="1"/>
    <col min="11025" max="11025" width="13.26953125" style="1"/>
    <col min="11026" max="11026" width="10.7265625" style="1" bestFit="1" customWidth="1"/>
    <col min="11027" max="11266" width="13.26953125" style="1"/>
    <col min="11267" max="11267" width="26" style="1" customWidth="1"/>
    <col min="11268" max="11268" width="0.54296875" style="1" customWidth="1"/>
    <col min="11269" max="11273" width="8.7265625" style="1" customWidth="1"/>
    <col min="11274" max="11274" width="0.54296875" style="1" customWidth="1"/>
    <col min="11275" max="11279" width="8.7265625" style="1" customWidth="1"/>
    <col min="11280" max="11280" width="0.7265625" style="1" customWidth="1"/>
    <col min="11281" max="11281" width="13.26953125" style="1"/>
    <col min="11282" max="11282" width="10.7265625" style="1" bestFit="1" customWidth="1"/>
    <col min="11283" max="11522" width="13.26953125" style="1"/>
    <col min="11523" max="11523" width="26" style="1" customWidth="1"/>
    <col min="11524" max="11524" width="0.54296875" style="1" customWidth="1"/>
    <col min="11525" max="11529" width="8.7265625" style="1" customWidth="1"/>
    <col min="11530" max="11530" width="0.54296875" style="1" customWidth="1"/>
    <col min="11531" max="11535" width="8.7265625" style="1" customWidth="1"/>
    <col min="11536" max="11536" width="0.7265625" style="1" customWidth="1"/>
    <col min="11537" max="11537" width="13.26953125" style="1"/>
    <col min="11538" max="11538" width="10.7265625" style="1" bestFit="1" customWidth="1"/>
    <col min="11539" max="11778" width="13.26953125" style="1"/>
    <col min="11779" max="11779" width="26" style="1" customWidth="1"/>
    <col min="11780" max="11780" width="0.54296875" style="1" customWidth="1"/>
    <col min="11781" max="11785" width="8.7265625" style="1" customWidth="1"/>
    <col min="11786" max="11786" width="0.54296875" style="1" customWidth="1"/>
    <col min="11787" max="11791" width="8.7265625" style="1" customWidth="1"/>
    <col min="11792" max="11792" width="0.7265625" style="1" customWidth="1"/>
    <col min="11793" max="11793" width="13.26953125" style="1"/>
    <col min="11794" max="11794" width="10.7265625" style="1" bestFit="1" customWidth="1"/>
    <col min="11795" max="12034" width="13.26953125" style="1"/>
    <col min="12035" max="12035" width="26" style="1" customWidth="1"/>
    <col min="12036" max="12036" width="0.54296875" style="1" customWidth="1"/>
    <col min="12037" max="12041" width="8.7265625" style="1" customWidth="1"/>
    <col min="12042" max="12042" width="0.54296875" style="1" customWidth="1"/>
    <col min="12043" max="12047" width="8.7265625" style="1" customWidth="1"/>
    <col min="12048" max="12048" width="0.7265625" style="1" customWidth="1"/>
    <col min="12049" max="12049" width="13.26953125" style="1"/>
    <col min="12050" max="12050" width="10.7265625" style="1" bestFit="1" customWidth="1"/>
    <col min="12051" max="12290" width="13.26953125" style="1"/>
    <col min="12291" max="12291" width="26" style="1" customWidth="1"/>
    <col min="12292" max="12292" width="0.54296875" style="1" customWidth="1"/>
    <col min="12293" max="12297" width="8.7265625" style="1" customWidth="1"/>
    <col min="12298" max="12298" width="0.54296875" style="1" customWidth="1"/>
    <col min="12299" max="12303" width="8.7265625" style="1" customWidth="1"/>
    <col min="12304" max="12304" width="0.7265625" style="1" customWidth="1"/>
    <col min="12305" max="12305" width="13.26953125" style="1"/>
    <col min="12306" max="12306" width="10.7265625" style="1" bestFit="1" customWidth="1"/>
    <col min="12307" max="12546" width="13.26953125" style="1"/>
    <col min="12547" max="12547" width="26" style="1" customWidth="1"/>
    <col min="12548" max="12548" width="0.54296875" style="1" customWidth="1"/>
    <col min="12549" max="12553" width="8.7265625" style="1" customWidth="1"/>
    <col min="12554" max="12554" width="0.54296875" style="1" customWidth="1"/>
    <col min="12555" max="12559" width="8.7265625" style="1" customWidth="1"/>
    <col min="12560" max="12560" width="0.7265625" style="1" customWidth="1"/>
    <col min="12561" max="12561" width="13.26953125" style="1"/>
    <col min="12562" max="12562" width="10.7265625" style="1" bestFit="1" customWidth="1"/>
    <col min="12563" max="12802" width="13.26953125" style="1"/>
    <col min="12803" max="12803" width="26" style="1" customWidth="1"/>
    <col min="12804" max="12804" width="0.54296875" style="1" customWidth="1"/>
    <col min="12805" max="12809" width="8.7265625" style="1" customWidth="1"/>
    <col min="12810" max="12810" width="0.54296875" style="1" customWidth="1"/>
    <col min="12811" max="12815" width="8.7265625" style="1" customWidth="1"/>
    <col min="12816" max="12816" width="0.7265625" style="1" customWidth="1"/>
    <col min="12817" max="12817" width="13.26953125" style="1"/>
    <col min="12818" max="12818" width="10.7265625" style="1" bestFit="1" customWidth="1"/>
    <col min="12819" max="13058" width="13.26953125" style="1"/>
    <col min="13059" max="13059" width="26" style="1" customWidth="1"/>
    <col min="13060" max="13060" width="0.54296875" style="1" customWidth="1"/>
    <col min="13061" max="13065" width="8.7265625" style="1" customWidth="1"/>
    <col min="13066" max="13066" width="0.54296875" style="1" customWidth="1"/>
    <col min="13067" max="13071" width="8.7265625" style="1" customWidth="1"/>
    <col min="13072" max="13072" width="0.7265625" style="1" customWidth="1"/>
    <col min="13073" max="13073" width="13.26953125" style="1"/>
    <col min="13074" max="13074" width="10.7265625" style="1" bestFit="1" customWidth="1"/>
    <col min="13075" max="13314" width="13.26953125" style="1"/>
    <col min="13315" max="13315" width="26" style="1" customWidth="1"/>
    <col min="13316" max="13316" width="0.54296875" style="1" customWidth="1"/>
    <col min="13317" max="13321" width="8.7265625" style="1" customWidth="1"/>
    <col min="13322" max="13322" width="0.54296875" style="1" customWidth="1"/>
    <col min="13323" max="13327" width="8.7265625" style="1" customWidth="1"/>
    <col min="13328" max="13328" width="0.7265625" style="1" customWidth="1"/>
    <col min="13329" max="13329" width="13.26953125" style="1"/>
    <col min="13330" max="13330" width="10.7265625" style="1" bestFit="1" customWidth="1"/>
    <col min="13331" max="13570" width="13.26953125" style="1"/>
    <col min="13571" max="13571" width="26" style="1" customWidth="1"/>
    <col min="13572" max="13572" width="0.54296875" style="1" customWidth="1"/>
    <col min="13573" max="13577" width="8.7265625" style="1" customWidth="1"/>
    <col min="13578" max="13578" width="0.54296875" style="1" customWidth="1"/>
    <col min="13579" max="13583" width="8.7265625" style="1" customWidth="1"/>
    <col min="13584" max="13584" width="0.7265625" style="1" customWidth="1"/>
    <col min="13585" max="13585" width="13.26953125" style="1"/>
    <col min="13586" max="13586" width="10.7265625" style="1" bestFit="1" customWidth="1"/>
    <col min="13587" max="13826" width="13.26953125" style="1"/>
    <col min="13827" max="13827" width="26" style="1" customWidth="1"/>
    <col min="13828" max="13828" width="0.54296875" style="1" customWidth="1"/>
    <col min="13829" max="13833" width="8.7265625" style="1" customWidth="1"/>
    <col min="13834" max="13834" width="0.54296875" style="1" customWidth="1"/>
    <col min="13835" max="13839" width="8.7265625" style="1" customWidth="1"/>
    <col min="13840" max="13840" width="0.7265625" style="1" customWidth="1"/>
    <col min="13841" max="13841" width="13.26953125" style="1"/>
    <col min="13842" max="13842" width="10.7265625" style="1" bestFit="1" customWidth="1"/>
    <col min="13843" max="14082" width="13.26953125" style="1"/>
    <col min="14083" max="14083" width="26" style="1" customWidth="1"/>
    <col min="14084" max="14084" width="0.54296875" style="1" customWidth="1"/>
    <col min="14085" max="14089" width="8.7265625" style="1" customWidth="1"/>
    <col min="14090" max="14090" width="0.54296875" style="1" customWidth="1"/>
    <col min="14091" max="14095" width="8.7265625" style="1" customWidth="1"/>
    <col min="14096" max="14096" width="0.7265625" style="1" customWidth="1"/>
    <col min="14097" max="14097" width="13.26953125" style="1"/>
    <col min="14098" max="14098" width="10.7265625" style="1" bestFit="1" customWidth="1"/>
    <col min="14099" max="14338" width="13.26953125" style="1"/>
    <col min="14339" max="14339" width="26" style="1" customWidth="1"/>
    <col min="14340" max="14340" width="0.54296875" style="1" customWidth="1"/>
    <col min="14341" max="14345" width="8.7265625" style="1" customWidth="1"/>
    <col min="14346" max="14346" width="0.54296875" style="1" customWidth="1"/>
    <col min="14347" max="14351" width="8.7265625" style="1" customWidth="1"/>
    <col min="14352" max="14352" width="0.7265625" style="1" customWidth="1"/>
    <col min="14353" max="14353" width="13.26953125" style="1"/>
    <col min="14354" max="14354" width="10.7265625" style="1" bestFit="1" customWidth="1"/>
    <col min="14355" max="14594" width="13.26953125" style="1"/>
    <col min="14595" max="14595" width="26" style="1" customWidth="1"/>
    <col min="14596" max="14596" width="0.54296875" style="1" customWidth="1"/>
    <col min="14597" max="14601" width="8.7265625" style="1" customWidth="1"/>
    <col min="14602" max="14602" width="0.54296875" style="1" customWidth="1"/>
    <col min="14603" max="14607" width="8.7265625" style="1" customWidth="1"/>
    <col min="14608" max="14608" width="0.7265625" style="1" customWidth="1"/>
    <col min="14609" max="14609" width="13.26953125" style="1"/>
    <col min="14610" max="14610" width="10.7265625" style="1" bestFit="1" customWidth="1"/>
    <col min="14611" max="14850" width="13.26953125" style="1"/>
    <col min="14851" max="14851" width="26" style="1" customWidth="1"/>
    <col min="14852" max="14852" width="0.54296875" style="1" customWidth="1"/>
    <col min="14853" max="14857" width="8.7265625" style="1" customWidth="1"/>
    <col min="14858" max="14858" width="0.54296875" style="1" customWidth="1"/>
    <col min="14859" max="14863" width="8.7265625" style="1" customWidth="1"/>
    <col min="14864" max="14864" width="0.7265625" style="1" customWidth="1"/>
    <col min="14865" max="14865" width="13.26953125" style="1"/>
    <col min="14866" max="14866" width="10.7265625" style="1" bestFit="1" customWidth="1"/>
    <col min="14867" max="15106" width="13.26953125" style="1"/>
    <col min="15107" max="15107" width="26" style="1" customWidth="1"/>
    <col min="15108" max="15108" width="0.54296875" style="1" customWidth="1"/>
    <col min="15109" max="15113" width="8.7265625" style="1" customWidth="1"/>
    <col min="15114" max="15114" width="0.54296875" style="1" customWidth="1"/>
    <col min="15115" max="15119" width="8.7265625" style="1" customWidth="1"/>
    <col min="15120" max="15120" width="0.7265625" style="1" customWidth="1"/>
    <col min="15121" max="15121" width="13.26953125" style="1"/>
    <col min="15122" max="15122" width="10.7265625" style="1" bestFit="1" customWidth="1"/>
    <col min="15123" max="15362" width="13.26953125" style="1"/>
    <col min="15363" max="15363" width="26" style="1" customWidth="1"/>
    <col min="15364" max="15364" width="0.54296875" style="1" customWidth="1"/>
    <col min="15365" max="15369" width="8.7265625" style="1" customWidth="1"/>
    <col min="15370" max="15370" width="0.54296875" style="1" customWidth="1"/>
    <col min="15371" max="15375" width="8.7265625" style="1" customWidth="1"/>
    <col min="15376" max="15376" width="0.7265625" style="1" customWidth="1"/>
    <col min="15377" max="15377" width="13.26953125" style="1"/>
    <col min="15378" max="15378" width="10.7265625" style="1" bestFit="1" customWidth="1"/>
    <col min="15379" max="15618" width="13.26953125" style="1"/>
    <col min="15619" max="15619" width="26" style="1" customWidth="1"/>
    <col min="15620" max="15620" width="0.54296875" style="1" customWidth="1"/>
    <col min="15621" max="15625" width="8.7265625" style="1" customWidth="1"/>
    <col min="15626" max="15626" width="0.54296875" style="1" customWidth="1"/>
    <col min="15627" max="15631" width="8.7265625" style="1" customWidth="1"/>
    <col min="15632" max="15632" width="0.7265625" style="1" customWidth="1"/>
    <col min="15633" max="15633" width="13.26953125" style="1"/>
    <col min="15634" max="15634" width="10.7265625" style="1" bestFit="1" customWidth="1"/>
    <col min="15635" max="15874" width="13.26953125" style="1"/>
    <col min="15875" max="15875" width="26" style="1" customWidth="1"/>
    <col min="15876" max="15876" width="0.54296875" style="1" customWidth="1"/>
    <col min="15877" max="15881" width="8.7265625" style="1" customWidth="1"/>
    <col min="15882" max="15882" width="0.54296875" style="1" customWidth="1"/>
    <col min="15883" max="15887" width="8.7265625" style="1" customWidth="1"/>
    <col min="15888" max="15888" width="0.7265625" style="1" customWidth="1"/>
    <col min="15889" max="15889" width="13.26953125" style="1"/>
    <col min="15890" max="15890" width="10.7265625" style="1" bestFit="1" customWidth="1"/>
    <col min="15891" max="16130" width="13.26953125" style="1"/>
    <col min="16131" max="16131" width="26" style="1" customWidth="1"/>
    <col min="16132" max="16132" width="0.54296875" style="1" customWidth="1"/>
    <col min="16133" max="16137" width="8.7265625" style="1" customWidth="1"/>
    <col min="16138" max="16138" width="0.54296875" style="1" customWidth="1"/>
    <col min="16139" max="16143" width="8.7265625" style="1" customWidth="1"/>
    <col min="16144" max="16144" width="0.7265625" style="1" customWidth="1"/>
    <col min="16145" max="16145" width="13.26953125" style="1"/>
    <col min="16146" max="16146" width="10.7265625" style="1" bestFit="1" customWidth="1"/>
    <col min="16147" max="16384" width="13.26953125" style="1"/>
  </cols>
  <sheetData>
    <row r="1" spans="1:28" ht="12" customHeight="1">
      <c r="A1" s="1385" t="s">
        <v>452</v>
      </c>
      <c r="B1" s="1385"/>
      <c r="C1" s="1385"/>
      <c r="D1" s="1385"/>
      <c r="E1" s="1385"/>
      <c r="F1" s="1385"/>
      <c r="G1" s="1385"/>
      <c r="H1" s="1385"/>
      <c r="I1" s="1385"/>
      <c r="J1" s="1385"/>
      <c r="K1" s="1385"/>
      <c r="L1" s="1385"/>
      <c r="M1" s="1385"/>
      <c r="N1" s="1385"/>
      <c r="O1" s="1385"/>
    </row>
    <row r="2" spans="1:28" ht="12" customHeight="1">
      <c r="A2" s="791"/>
      <c r="B2" s="791"/>
      <c r="C2" s="791"/>
      <c r="D2" s="791"/>
      <c r="E2" s="791"/>
      <c r="F2" s="791"/>
      <c r="G2" s="791"/>
      <c r="H2" s="791"/>
      <c r="I2" s="5"/>
      <c r="Y2" s="1034"/>
    </row>
    <row r="3" spans="1:28" s="1037" customFormat="1" ht="12" customHeight="1">
      <c r="A3" s="794" t="str">
        <f>Header!B3</f>
        <v>Ireland - TCZ</v>
      </c>
      <c r="B3" s="1035"/>
      <c r="C3" s="1035"/>
      <c r="D3" s="1035"/>
      <c r="E3" s="1035"/>
      <c r="F3" s="1035"/>
      <c r="G3" s="1035"/>
      <c r="H3" s="1035"/>
      <c r="I3" s="1035"/>
      <c r="J3" s="1035"/>
      <c r="K3" s="5"/>
      <c r="L3" s="5"/>
      <c r="M3" s="5"/>
      <c r="N3" s="5"/>
      <c r="O3" s="5"/>
      <c r="P3" s="1036"/>
      <c r="Q3" s="1036"/>
      <c r="R3" s="1036"/>
      <c r="S3" s="1036"/>
      <c r="T3" s="1036"/>
      <c r="U3" s="1036"/>
      <c r="V3" s="1036"/>
      <c r="W3" s="1036"/>
      <c r="X3" s="1036"/>
      <c r="Y3" s="1036"/>
    </row>
    <row r="4" spans="1:28" s="1037" customFormat="1" ht="12" customHeight="1">
      <c r="A4" s="798" t="s">
        <v>145</v>
      </c>
      <c r="B4" s="1035"/>
      <c r="C4" s="1035"/>
      <c r="D4" s="1035"/>
      <c r="E4" s="1035"/>
      <c r="F4" s="1035"/>
      <c r="G4" s="1035"/>
      <c r="H4" s="1035"/>
      <c r="I4" s="1035"/>
      <c r="J4" s="1035"/>
      <c r="K4" s="5"/>
      <c r="L4" s="5"/>
      <c r="M4" s="5"/>
      <c r="N4" s="5"/>
      <c r="O4" s="5"/>
      <c r="P4" s="812"/>
      <c r="Q4" s="1038"/>
      <c r="R4" s="1038"/>
      <c r="S4" s="1038"/>
      <c r="T4" s="1038"/>
    </row>
    <row r="5" spans="1:28" s="1037" customFormat="1" ht="12" customHeight="1">
      <c r="A5" s="799" t="s">
        <v>451</v>
      </c>
      <c r="B5" s="1035"/>
      <c r="C5" s="1035"/>
      <c r="D5" s="1035"/>
      <c r="E5" s="1035"/>
      <c r="F5" s="1035"/>
      <c r="G5" s="1035"/>
      <c r="H5" s="1035"/>
      <c r="I5" s="1035"/>
      <c r="J5" s="1035"/>
      <c r="K5" s="5"/>
      <c r="L5" s="5"/>
      <c r="M5" s="5"/>
      <c r="N5" s="5"/>
      <c r="O5" s="5"/>
      <c r="P5" s="812"/>
      <c r="Q5" s="812"/>
      <c r="R5" s="812"/>
      <c r="S5" s="812"/>
      <c r="T5" s="812"/>
    </row>
    <row r="6" spans="1:28" ht="12" customHeight="1">
      <c r="A6" s="791"/>
      <c r="B6" s="791"/>
      <c r="C6" s="791"/>
      <c r="D6" s="791"/>
      <c r="E6" s="791"/>
      <c r="F6" s="791"/>
      <c r="G6" s="791"/>
      <c r="H6" s="791"/>
      <c r="I6" s="5"/>
    </row>
    <row r="7" spans="1:28" ht="12" customHeight="1">
      <c r="A7" s="1"/>
      <c r="B7" s="1"/>
      <c r="C7" s="1"/>
      <c r="D7" s="1"/>
      <c r="E7" s="1"/>
      <c r="F7" s="1379" t="s">
        <v>155</v>
      </c>
      <c r="G7" s="1380"/>
      <c r="H7" s="1380"/>
      <c r="I7" s="1380"/>
      <c r="J7" s="1381"/>
      <c r="K7" s="1369" t="s">
        <v>156</v>
      </c>
      <c r="L7" s="1370"/>
      <c r="M7" s="1370"/>
      <c r="N7" s="1370"/>
      <c r="O7" s="1371"/>
      <c r="Q7" s="1379" t="s">
        <v>463</v>
      </c>
      <c r="R7" s="1380"/>
      <c r="S7" s="1380"/>
      <c r="T7" s="1380"/>
      <c r="U7" s="1381"/>
      <c r="V7" s="1037"/>
      <c r="W7" s="1037"/>
      <c r="X7" s="1037"/>
      <c r="Y7" s="1037"/>
    </row>
    <row r="8" spans="1:28" ht="12" customHeight="1">
      <c r="A8" s="1"/>
      <c r="B8" s="1"/>
      <c r="C8" s="1"/>
      <c r="D8" s="1"/>
      <c r="E8" s="1"/>
      <c r="F8" s="109"/>
      <c r="G8" s="109"/>
      <c r="H8" s="109"/>
      <c r="I8" s="109"/>
      <c r="J8" s="801"/>
      <c r="K8" s="109"/>
      <c r="L8" s="109"/>
      <c r="M8" s="109"/>
      <c r="N8" s="109"/>
      <c r="O8" s="109"/>
      <c r="Q8" s="109"/>
      <c r="R8" s="109"/>
      <c r="S8" s="109"/>
      <c r="T8" s="109"/>
      <c r="U8" s="801"/>
      <c r="V8" s="1037"/>
      <c r="W8" s="1037"/>
      <c r="X8" s="1037"/>
      <c r="Y8" s="1037"/>
    </row>
    <row r="9" spans="1:28" ht="12" customHeight="1">
      <c r="A9" s="803" t="s">
        <v>19</v>
      </c>
      <c r="B9" s="791"/>
      <c r="C9" s="791"/>
      <c r="D9" s="791"/>
      <c r="E9" s="791"/>
      <c r="F9" s="804">
        <v>2015</v>
      </c>
      <c r="G9" s="805">
        <v>2016</v>
      </c>
      <c r="H9" s="805">
        <v>2017</v>
      </c>
      <c r="I9" s="805">
        <v>2018</v>
      </c>
      <c r="J9" s="806">
        <v>2019</v>
      </c>
      <c r="K9" s="804">
        <v>2020</v>
      </c>
      <c r="L9" s="805">
        <v>2021</v>
      </c>
      <c r="M9" s="805">
        <v>2022</v>
      </c>
      <c r="N9" s="805">
        <v>2023</v>
      </c>
      <c r="O9" s="807">
        <v>2024</v>
      </c>
      <c r="Q9" s="804">
        <v>2020</v>
      </c>
      <c r="R9" s="805">
        <v>2021</v>
      </c>
      <c r="S9" s="805">
        <v>2022</v>
      </c>
      <c r="T9" s="805">
        <v>2023</v>
      </c>
      <c r="U9" s="807">
        <v>2024</v>
      </c>
    </row>
    <row r="10" spans="1:28" ht="12" customHeight="1">
      <c r="A10" s="791"/>
      <c r="B10" s="791"/>
      <c r="C10" s="791"/>
      <c r="D10" s="791"/>
      <c r="E10" s="791"/>
      <c r="Q10" s="812"/>
      <c r="R10" s="812"/>
      <c r="S10" s="812"/>
      <c r="T10" s="793"/>
      <c r="U10" s="793"/>
      <c r="V10" s="1037"/>
      <c r="W10" s="1037"/>
      <c r="X10" s="1037"/>
      <c r="Y10" s="1037"/>
    </row>
    <row r="11" spans="1:28" ht="12" customHeight="1">
      <c r="A11" s="1039" t="s">
        <v>487</v>
      </c>
      <c r="B11" s="1040"/>
      <c r="C11" s="791"/>
      <c r="D11" s="791"/>
      <c r="E11" s="791"/>
      <c r="F11" s="1041">
        <f>'T1 others'!F18</f>
        <v>22332.565000000002</v>
      </c>
      <c r="G11" s="821">
        <f>'T1 others'!G18</f>
        <v>23207.72004</v>
      </c>
      <c r="H11" s="821">
        <f>'T1 others'!H18</f>
        <v>23880</v>
      </c>
      <c r="I11" s="821">
        <f>'T1 others'!I18</f>
        <v>24245</v>
      </c>
      <c r="J11" s="1042">
        <f>'T1 others'!J18</f>
        <v>24841</v>
      </c>
      <c r="K11" s="1041">
        <f>'T1 others'!K18</f>
        <v>32829</v>
      </c>
      <c r="L11" s="821">
        <f>'T1 others'!L18</f>
        <v>37186</v>
      </c>
      <c r="M11" s="821">
        <f>'T1 others'!M18</f>
        <v>39390</v>
      </c>
      <c r="N11" s="821">
        <f>'T1 others'!N18</f>
        <v>40535</v>
      </c>
      <c r="O11" s="1042">
        <f>'T1 others'!O18</f>
        <v>41527</v>
      </c>
      <c r="Q11" s="1041"/>
      <c r="R11" s="821"/>
      <c r="S11" s="821"/>
      <c r="T11" s="821"/>
      <c r="U11" s="1042"/>
      <c r="V11" s="1037"/>
      <c r="W11" s="1037"/>
      <c r="X11" s="1037"/>
      <c r="Y11" s="1037"/>
      <c r="Z11" s="1043"/>
      <c r="AA11" s="1043"/>
      <c r="AB11" s="1043"/>
    </row>
    <row r="12" spans="1:28" ht="12" customHeight="1">
      <c r="A12" s="1044"/>
      <c r="B12" s="1044"/>
      <c r="C12" s="5"/>
      <c r="D12" s="5"/>
      <c r="E12" s="5"/>
      <c r="F12" s="1310"/>
      <c r="G12" s="1048"/>
      <c r="H12" s="1048"/>
      <c r="I12" s="1048"/>
      <c r="J12" s="1300"/>
      <c r="K12" s="1301"/>
      <c r="L12" s="1203"/>
      <c r="M12" s="1048"/>
      <c r="N12" s="1048"/>
      <c r="O12" s="1302"/>
      <c r="Q12" s="1045"/>
      <c r="R12" s="869"/>
      <c r="S12" s="869"/>
      <c r="T12" s="869"/>
      <c r="U12" s="1046"/>
      <c r="Z12" s="1043"/>
      <c r="AA12" s="1043"/>
      <c r="AB12" s="1043"/>
    </row>
    <row r="13" spans="1:28" ht="12" customHeight="1">
      <c r="A13" s="1044"/>
      <c r="B13" s="1044"/>
      <c r="C13" s="5"/>
      <c r="D13" s="5"/>
      <c r="E13" s="5"/>
      <c r="F13" s="1310"/>
      <c r="G13" s="1048"/>
      <c r="H13" s="1048"/>
      <c r="I13" s="1048"/>
      <c r="J13" s="1300"/>
      <c r="K13" s="1301"/>
      <c r="L13" s="1203"/>
      <c r="M13" s="1048"/>
      <c r="N13" s="1048"/>
      <c r="O13" s="1302"/>
      <c r="Q13" s="1045"/>
      <c r="R13" s="869"/>
      <c r="S13" s="869"/>
      <c r="T13" s="869"/>
      <c r="U13" s="1046"/>
      <c r="V13" s="1043"/>
      <c r="W13" s="1043"/>
      <c r="X13" s="1043"/>
      <c r="Y13" s="1043"/>
      <c r="Z13" s="1043"/>
      <c r="AA13" s="1043"/>
      <c r="AB13" s="1043"/>
    </row>
    <row r="14" spans="1:28" ht="12" customHeight="1">
      <c r="A14" s="1044"/>
      <c r="B14" s="1044"/>
      <c r="C14" s="5"/>
      <c r="D14" s="5"/>
      <c r="E14" s="5"/>
      <c r="F14" s="1045"/>
      <c r="G14" s="869"/>
      <c r="H14" s="869"/>
      <c r="I14" s="1048"/>
      <c r="J14" s="1300"/>
      <c r="K14" s="1303"/>
      <c r="L14" s="1304"/>
      <c r="M14" s="1048"/>
      <c r="N14" s="1048"/>
      <c r="O14" s="1305"/>
      <c r="Q14" s="1045"/>
      <c r="R14" s="869"/>
      <c r="S14" s="869"/>
      <c r="T14" s="869"/>
      <c r="U14" s="1046"/>
      <c r="V14" s="1043"/>
      <c r="W14" s="1043"/>
      <c r="X14" s="1043"/>
      <c r="Y14" s="1043"/>
      <c r="Z14" s="1043"/>
      <c r="AA14" s="1043"/>
      <c r="AB14" s="1043"/>
    </row>
    <row r="15" spans="1:28" ht="12" customHeight="1">
      <c r="A15" s="1044"/>
      <c r="B15" s="1044"/>
      <c r="C15" s="5"/>
      <c r="D15" s="5"/>
      <c r="E15" s="5"/>
      <c r="F15" s="1045"/>
      <c r="G15" s="869"/>
      <c r="H15" s="869"/>
      <c r="I15" s="1048"/>
      <c r="J15" s="1300"/>
      <c r="K15" s="1303"/>
      <c r="L15" s="1304"/>
      <c r="M15" s="1048"/>
      <c r="N15" s="1048"/>
      <c r="O15" s="1305"/>
      <c r="Q15" s="1045"/>
      <c r="R15" s="869"/>
      <c r="S15" s="869"/>
      <c r="T15" s="869"/>
      <c r="U15" s="1046"/>
      <c r="V15" s="1043"/>
      <c r="W15" s="1043"/>
      <c r="X15" s="1043"/>
      <c r="Y15" s="1043"/>
      <c r="Z15" s="1043"/>
      <c r="AA15" s="1043"/>
      <c r="AB15" s="1043"/>
    </row>
    <row r="16" spans="1:28" ht="12" customHeight="1">
      <c r="A16" s="1044"/>
      <c r="B16" s="1044"/>
      <c r="C16" s="5"/>
      <c r="D16" s="5"/>
      <c r="E16" s="5"/>
      <c r="F16" s="1045"/>
      <c r="G16" s="869"/>
      <c r="H16" s="869"/>
      <c r="I16" s="1048"/>
      <c r="J16" s="1300"/>
      <c r="K16" s="1303"/>
      <c r="L16" s="1304"/>
      <c r="M16" s="1048"/>
      <c r="N16" s="1048"/>
      <c r="O16" s="1305"/>
      <c r="Q16" s="1045"/>
      <c r="R16" s="869"/>
      <c r="S16" s="869"/>
      <c r="T16" s="869"/>
      <c r="U16" s="1046"/>
      <c r="V16" s="1043"/>
      <c r="W16" s="1043"/>
      <c r="X16" s="1043"/>
      <c r="Y16" s="1043"/>
      <c r="Z16" s="1043"/>
      <c r="AA16" s="1043"/>
      <c r="AB16" s="1043"/>
    </row>
    <row r="17" spans="1:28" ht="12" customHeight="1">
      <c r="A17" s="1044"/>
      <c r="B17" s="1044"/>
      <c r="C17" s="5"/>
      <c r="D17" s="5"/>
      <c r="E17" s="5"/>
      <c r="F17" s="1045"/>
      <c r="G17" s="869"/>
      <c r="H17" s="869"/>
      <c r="I17" s="1048"/>
      <c r="J17" s="1300"/>
      <c r="K17" s="1303"/>
      <c r="L17" s="1304"/>
      <c r="M17" s="1048"/>
      <c r="N17" s="1048"/>
      <c r="O17" s="1305"/>
      <c r="Q17" s="1045"/>
      <c r="R17" s="869"/>
      <c r="S17" s="869"/>
      <c r="T17" s="869"/>
      <c r="U17" s="1046"/>
      <c r="V17" s="1043"/>
      <c r="W17" s="1043"/>
      <c r="X17" s="1043"/>
      <c r="Y17" s="1043"/>
      <c r="Z17" s="1043"/>
      <c r="AA17" s="1043"/>
      <c r="AB17" s="1043"/>
    </row>
    <row r="18" spans="1:28" ht="12" customHeight="1">
      <c r="A18" s="1044"/>
      <c r="B18" s="1044"/>
      <c r="C18" s="5"/>
      <c r="D18" s="5"/>
      <c r="E18" s="5"/>
      <c r="F18" s="1045"/>
      <c r="G18" s="869"/>
      <c r="H18" s="869"/>
      <c r="I18" s="1048"/>
      <c r="J18" s="1300"/>
      <c r="K18" s="1303"/>
      <c r="L18" s="1304"/>
      <c r="M18" s="1048"/>
      <c r="N18" s="1048"/>
      <c r="O18" s="1305"/>
      <c r="Q18" s="1045"/>
      <c r="R18" s="869"/>
      <c r="S18" s="869"/>
      <c r="T18" s="869"/>
      <c r="U18" s="1046"/>
      <c r="V18" s="1043"/>
      <c r="W18" s="1043"/>
      <c r="X18" s="1043"/>
      <c r="Y18" s="1043"/>
      <c r="Z18" s="1043"/>
      <c r="AA18" s="1043"/>
      <c r="AB18" s="1043"/>
    </row>
    <row r="19" spans="1:28" ht="12" customHeight="1">
      <c r="A19" s="1044"/>
      <c r="B19" s="1044"/>
      <c r="C19" s="5"/>
      <c r="D19" s="5"/>
      <c r="E19" s="5"/>
      <c r="F19" s="1045"/>
      <c r="G19" s="869"/>
      <c r="H19" s="869"/>
      <c r="I19" s="1048"/>
      <c r="J19" s="1300"/>
      <c r="K19" s="1303"/>
      <c r="L19" s="1304"/>
      <c r="M19" s="1048"/>
      <c r="N19" s="1048"/>
      <c r="O19" s="1305"/>
      <c r="Q19" s="1045"/>
      <c r="R19" s="869"/>
      <c r="S19" s="869"/>
      <c r="T19" s="869"/>
      <c r="U19" s="1046"/>
      <c r="V19" s="1043"/>
      <c r="W19" s="1043"/>
      <c r="X19" s="1043"/>
      <c r="Y19" s="1043"/>
      <c r="Z19" s="1043"/>
      <c r="AA19" s="1043"/>
      <c r="AB19" s="1043"/>
    </row>
    <row r="20" spans="1:28" ht="12" customHeight="1">
      <c r="A20" s="1044"/>
      <c r="B20" s="1044"/>
      <c r="C20" s="5"/>
      <c r="D20" s="5"/>
      <c r="E20" s="5"/>
      <c r="F20" s="1045"/>
      <c r="G20" s="869"/>
      <c r="H20" s="869"/>
      <c r="I20" s="1048"/>
      <c r="J20" s="1300"/>
      <c r="K20" s="1303"/>
      <c r="L20" s="1304"/>
      <c r="M20" s="1048"/>
      <c r="N20" s="1048"/>
      <c r="O20" s="1305"/>
      <c r="Q20" s="1045"/>
      <c r="R20" s="869"/>
      <c r="S20" s="869"/>
      <c r="T20" s="869"/>
      <c r="U20" s="1046"/>
      <c r="V20" s="1043"/>
      <c r="W20" s="1043"/>
      <c r="X20" s="1043"/>
      <c r="Y20" s="1043"/>
      <c r="Z20" s="1043"/>
      <c r="AA20" s="1043"/>
      <c r="AB20" s="1043"/>
    </row>
    <row r="21" spans="1:28" ht="12" customHeight="1">
      <c r="A21" s="1051"/>
      <c r="B21" s="1051"/>
      <c r="C21" s="8"/>
      <c r="D21" s="8"/>
      <c r="E21" s="8"/>
      <c r="F21" s="1052"/>
      <c r="G21" s="1047"/>
      <c r="H21" s="1047"/>
      <c r="I21" s="1047"/>
      <c r="J21" s="1049"/>
      <c r="K21" s="1053"/>
      <c r="L21" s="833"/>
      <c r="M21" s="1047"/>
      <c r="N21" s="1047"/>
      <c r="O21" s="1050"/>
      <c r="Q21" s="1052"/>
      <c r="R21" s="1047"/>
      <c r="S21" s="1047"/>
      <c r="T21" s="1047"/>
      <c r="U21" s="1049"/>
      <c r="V21" s="1043"/>
      <c r="W21" s="1043"/>
      <c r="X21" s="1043"/>
      <c r="Y21" s="1043"/>
      <c r="Z21" s="1043"/>
      <c r="AA21" s="1043"/>
      <c r="AB21" s="1043"/>
    </row>
    <row r="22" spans="1:28" ht="12" customHeight="1">
      <c r="A22" s="1051"/>
      <c r="B22" s="1051"/>
      <c r="C22" s="8"/>
      <c r="D22" s="8"/>
      <c r="E22" s="8"/>
      <c r="F22" s="1052"/>
      <c r="G22" s="1047"/>
      <c r="H22" s="1047"/>
      <c r="I22" s="1047"/>
      <c r="J22" s="1049"/>
      <c r="K22" s="1053"/>
      <c r="L22" s="833"/>
      <c r="M22" s="1047"/>
      <c r="N22" s="1047"/>
      <c r="O22" s="1050"/>
      <c r="Q22" s="1052"/>
      <c r="R22" s="1047"/>
      <c r="S22" s="1047"/>
      <c r="T22" s="1047"/>
      <c r="U22" s="1049"/>
      <c r="V22" s="1043"/>
      <c r="W22" s="1043"/>
      <c r="X22" s="1043"/>
      <c r="Y22" s="1043"/>
      <c r="Z22" s="1043"/>
      <c r="AA22" s="1043"/>
      <c r="AB22" s="1043"/>
    </row>
    <row r="23" spans="1:28" ht="12" customHeight="1">
      <c r="A23" s="1051"/>
      <c r="B23" s="1051"/>
      <c r="C23" s="8"/>
      <c r="D23" s="8"/>
      <c r="E23" s="8"/>
      <c r="F23" s="1052"/>
      <c r="G23" s="1047"/>
      <c r="H23" s="1047"/>
      <c r="I23" s="1047"/>
      <c r="J23" s="1049"/>
      <c r="K23" s="1053"/>
      <c r="L23" s="833"/>
      <c r="M23" s="1047"/>
      <c r="N23" s="1047"/>
      <c r="O23" s="1050"/>
      <c r="Q23" s="1052"/>
      <c r="R23" s="1047"/>
      <c r="S23" s="1047"/>
      <c r="T23" s="1047"/>
      <c r="U23" s="1049"/>
      <c r="V23" s="1043"/>
      <c r="W23" s="1043"/>
      <c r="X23" s="1043"/>
      <c r="Y23" s="1043"/>
      <c r="Z23" s="1043"/>
      <c r="AA23" s="1043"/>
      <c r="AB23" s="1043"/>
    </row>
    <row r="24" spans="1:28" ht="12" customHeight="1">
      <c r="A24" s="1051"/>
      <c r="B24" s="1051"/>
      <c r="C24" s="8"/>
      <c r="D24" s="8"/>
      <c r="E24" s="8"/>
      <c r="F24" s="1052"/>
      <c r="G24" s="1047"/>
      <c r="H24" s="1047"/>
      <c r="I24" s="1047"/>
      <c r="J24" s="1049"/>
      <c r="K24" s="1053"/>
      <c r="L24" s="833"/>
      <c r="M24" s="1047"/>
      <c r="N24" s="1047"/>
      <c r="O24" s="1050"/>
      <c r="Q24" s="1052"/>
      <c r="R24" s="1047"/>
      <c r="S24" s="1047"/>
      <c r="T24" s="1047"/>
      <c r="U24" s="1049"/>
      <c r="V24" s="1043"/>
      <c r="W24" s="1043"/>
      <c r="X24" s="1043"/>
      <c r="Y24" s="1043"/>
      <c r="Z24" s="1043"/>
      <c r="AA24" s="1043"/>
      <c r="AB24" s="1043"/>
    </row>
    <row r="25" spans="1:28" ht="12" customHeight="1">
      <c r="A25" s="1051"/>
      <c r="B25" s="1051"/>
      <c r="C25" s="8"/>
      <c r="D25" s="8"/>
      <c r="E25" s="8"/>
      <c r="F25" s="1052"/>
      <c r="G25" s="1047"/>
      <c r="H25" s="1047"/>
      <c r="I25" s="1047"/>
      <c r="J25" s="1049"/>
      <c r="K25" s="1053"/>
      <c r="L25" s="833"/>
      <c r="M25" s="1047"/>
      <c r="N25" s="1047"/>
      <c r="O25" s="1050"/>
      <c r="Q25" s="1052"/>
      <c r="R25" s="1047"/>
      <c r="S25" s="1047"/>
      <c r="T25" s="1047"/>
      <c r="U25" s="1049"/>
      <c r="V25" s="1043"/>
      <c r="W25" s="1043"/>
      <c r="X25" s="1043"/>
      <c r="Y25" s="1043"/>
      <c r="Z25" s="1043"/>
      <c r="AA25" s="1043"/>
      <c r="AB25" s="1043"/>
    </row>
    <row r="26" spans="1:28" ht="12" customHeight="1">
      <c r="A26" s="1051"/>
      <c r="B26" s="1051"/>
      <c r="C26" s="8"/>
      <c r="D26" s="8"/>
      <c r="E26" s="8"/>
      <c r="F26" s="1052"/>
      <c r="G26" s="1047"/>
      <c r="H26" s="1047"/>
      <c r="I26" s="1047"/>
      <c r="J26" s="1049"/>
      <c r="K26" s="1053"/>
      <c r="L26" s="833"/>
      <c r="M26" s="1047"/>
      <c r="N26" s="1047"/>
      <c r="O26" s="1050"/>
      <c r="Q26" s="1052"/>
      <c r="R26" s="1047"/>
      <c r="S26" s="1047"/>
      <c r="T26" s="1047"/>
      <c r="U26" s="1049"/>
      <c r="V26" s="1043"/>
      <c r="W26" s="1043"/>
      <c r="X26" s="1043"/>
      <c r="Y26" s="1043"/>
      <c r="Z26" s="1043"/>
      <c r="AA26" s="1043"/>
      <c r="AB26" s="1043"/>
    </row>
    <row r="27" spans="1:28" ht="12" customHeight="1">
      <c r="A27" s="1051"/>
      <c r="B27" s="1051"/>
      <c r="C27" s="8"/>
      <c r="D27" s="8"/>
      <c r="E27" s="8"/>
      <c r="F27" s="1052"/>
      <c r="G27" s="1047"/>
      <c r="H27" s="1047"/>
      <c r="I27" s="1047"/>
      <c r="J27" s="1049"/>
      <c r="K27" s="1053"/>
      <c r="L27" s="833"/>
      <c r="M27" s="1047"/>
      <c r="N27" s="1047"/>
      <c r="O27" s="1050"/>
      <c r="Q27" s="1052"/>
      <c r="R27" s="1047"/>
      <c r="S27" s="1047"/>
      <c r="T27" s="1047"/>
      <c r="U27" s="1049"/>
      <c r="V27" s="1043"/>
      <c r="W27" s="1043"/>
      <c r="X27" s="1043"/>
      <c r="Y27" s="1043"/>
      <c r="Z27" s="1043"/>
      <c r="AA27" s="1043"/>
      <c r="AB27" s="1043"/>
    </row>
    <row r="28" spans="1:28" ht="12" customHeight="1">
      <c r="A28" s="1051"/>
      <c r="B28" s="1051"/>
      <c r="C28" s="8"/>
      <c r="D28" s="8"/>
      <c r="E28" s="8"/>
      <c r="F28" s="1052"/>
      <c r="G28" s="1047"/>
      <c r="H28" s="1047"/>
      <c r="I28" s="1047"/>
      <c r="J28" s="1049"/>
      <c r="K28" s="1053"/>
      <c r="L28" s="833"/>
      <c r="M28" s="1047"/>
      <c r="N28" s="1047"/>
      <c r="O28" s="1050"/>
      <c r="Q28" s="1052"/>
      <c r="R28" s="1047"/>
      <c r="S28" s="1047"/>
      <c r="T28" s="1047"/>
      <c r="U28" s="1049"/>
      <c r="V28" s="1043"/>
      <c r="W28" s="1043"/>
      <c r="X28" s="1043"/>
      <c r="Y28" s="1043"/>
      <c r="Z28" s="1043"/>
      <c r="AA28" s="1043"/>
      <c r="AB28" s="1043"/>
    </row>
    <row r="29" spans="1:28" ht="12" customHeight="1">
      <c r="A29" s="1051"/>
      <c r="B29" s="1051"/>
      <c r="C29" s="8"/>
      <c r="D29" s="8"/>
      <c r="E29" s="8"/>
      <c r="F29" s="1052"/>
      <c r="G29" s="1047"/>
      <c r="H29" s="1047"/>
      <c r="I29" s="1047"/>
      <c r="J29" s="1049"/>
      <c r="K29" s="1053"/>
      <c r="L29" s="833"/>
      <c r="M29" s="1047"/>
      <c r="N29" s="1047"/>
      <c r="O29" s="1050"/>
      <c r="Q29" s="1052"/>
      <c r="R29" s="1047"/>
      <c r="S29" s="1047"/>
      <c r="T29" s="1047"/>
      <c r="U29" s="1049"/>
      <c r="V29" s="1043"/>
      <c r="W29" s="1043"/>
      <c r="X29" s="1043"/>
      <c r="Y29" s="1043"/>
      <c r="Z29" s="1043"/>
      <c r="AA29" s="1043"/>
      <c r="AB29" s="1043"/>
    </row>
    <row r="30" spans="1:28" ht="12" customHeight="1">
      <c r="A30" s="1051"/>
      <c r="B30" s="1051"/>
      <c r="C30" s="8"/>
      <c r="D30" s="8"/>
      <c r="E30" s="8"/>
      <c r="F30" s="1052"/>
      <c r="G30" s="1047"/>
      <c r="H30" s="1047"/>
      <c r="I30" s="1047"/>
      <c r="J30" s="1049"/>
      <c r="K30" s="1053"/>
      <c r="L30" s="833"/>
      <c r="M30" s="1047"/>
      <c r="N30" s="1047"/>
      <c r="O30" s="1050"/>
      <c r="Q30" s="1052"/>
      <c r="R30" s="1047"/>
      <c r="S30" s="1047"/>
      <c r="T30" s="1047"/>
      <c r="U30" s="1049"/>
      <c r="V30" s="1043"/>
      <c r="W30" s="1043"/>
      <c r="X30" s="1043"/>
      <c r="Y30" s="1043"/>
      <c r="Z30" s="1043"/>
      <c r="AA30" s="1043"/>
      <c r="AB30" s="1043"/>
    </row>
    <row r="31" spans="1:28" ht="12" customHeight="1">
      <c r="A31" s="1051"/>
      <c r="B31" s="1051"/>
      <c r="C31" s="8"/>
      <c r="D31" s="8"/>
      <c r="E31" s="8"/>
      <c r="F31" s="1052"/>
      <c r="G31" s="1047"/>
      <c r="H31" s="1047"/>
      <c r="I31" s="1047"/>
      <c r="J31" s="1049"/>
      <c r="K31" s="1053"/>
      <c r="L31" s="833"/>
      <c r="M31" s="1047"/>
      <c r="N31" s="1047"/>
      <c r="O31" s="1050"/>
      <c r="Q31" s="1052"/>
      <c r="R31" s="1047"/>
      <c r="S31" s="1047"/>
      <c r="T31" s="1047"/>
      <c r="U31" s="1049"/>
      <c r="V31" s="1043"/>
      <c r="W31" s="1043"/>
      <c r="X31" s="1043"/>
      <c r="Y31" s="1043"/>
      <c r="Z31" s="1043"/>
      <c r="AA31" s="1043"/>
      <c r="AB31" s="1043"/>
    </row>
    <row r="32" spans="1:28" ht="12" customHeight="1">
      <c r="A32" s="1051"/>
      <c r="B32" s="1051"/>
      <c r="C32" s="8"/>
      <c r="D32" s="8"/>
      <c r="E32" s="8"/>
      <c r="F32" s="1052"/>
      <c r="G32" s="1047"/>
      <c r="H32" s="1047"/>
      <c r="I32" s="1047"/>
      <c r="J32" s="1049"/>
      <c r="K32" s="1053"/>
      <c r="L32" s="833"/>
      <c r="M32" s="1047"/>
      <c r="N32" s="1047"/>
      <c r="O32" s="1050"/>
      <c r="Q32" s="1052"/>
      <c r="R32" s="1047"/>
      <c r="S32" s="1047"/>
      <c r="T32" s="1047"/>
      <c r="U32" s="1049"/>
      <c r="V32" s="1043"/>
      <c r="W32" s="1043"/>
      <c r="X32" s="1043"/>
      <c r="Y32" s="1043"/>
      <c r="Z32" s="1043"/>
      <c r="AA32" s="1043"/>
      <c r="AB32" s="1043"/>
    </row>
    <row r="33" spans="1:28" ht="12" customHeight="1">
      <c r="A33" s="1051"/>
      <c r="B33" s="1051"/>
      <c r="C33" s="8"/>
      <c r="D33" s="8"/>
      <c r="E33" s="8"/>
      <c r="F33" s="1052"/>
      <c r="G33" s="1047"/>
      <c r="H33" s="1047"/>
      <c r="I33" s="1047"/>
      <c r="J33" s="1049"/>
      <c r="K33" s="1053"/>
      <c r="L33" s="833"/>
      <c r="M33" s="1047"/>
      <c r="N33" s="1047"/>
      <c r="O33" s="1050"/>
      <c r="Q33" s="1052"/>
      <c r="R33" s="1047"/>
      <c r="S33" s="1047"/>
      <c r="T33" s="1047"/>
      <c r="U33" s="1049"/>
      <c r="V33" s="1043"/>
      <c r="W33" s="1043"/>
      <c r="X33" s="1043"/>
      <c r="Y33" s="1043"/>
      <c r="Z33" s="1043"/>
      <c r="AA33" s="1043"/>
      <c r="AB33" s="1043"/>
    </row>
    <row r="34" spans="1:28" ht="12" customHeight="1">
      <c r="A34" s="1051"/>
      <c r="B34" s="1051"/>
      <c r="C34" s="8"/>
      <c r="D34" s="8"/>
      <c r="E34" s="8"/>
      <c r="F34" s="1052"/>
      <c r="G34" s="1047"/>
      <c r="H34" s="1047"/>
      <c r="I34" s="1047"/>
      <c r="J34" s="1049"/>
      <c r="K34" s="1053"/>
      <c r="L34" s="833"/>
      <c r="M34" s="1047"/>
      <c r="N34" s="1047"/>
      <c r="O34" s="1050"/>
      <c r="Q34" s="1052"/>
      <c r="R34" s="1047"/>
      <c r="S34" s="1047"/>
      <c r="T34" s="1047"/>
      <c r="U34" s="1049"/>
      <c r="V34" s="1043"/>
      <c r="W34" s="1043"/>
      <c r="X34" s="1043"/>
      <c r="Y34" s="1043"/>
      <c r="Z34" s="1043"/>
      <c r="AA34" s="1043"/>
      <c r="AB34" s="1043"/>
    </row>
    <row r="35" spans="1:28" ht="12" customHeight="1">
      <c r="A35" s="1051"/>
      <c r="B35" s="1051"/>
      <c r="C35" s="8"/>
      <c r="D35" s="8"/>
      <c r="E35" s="8"/>
      <c r="F35" s="1052"/>
      <c r="G35" s="1047"/>
      <c r="H35" s="1047"/>
      <c r="I35" s="1047"/>
      <c r="J35" s="1049"/>
      <c r="K35" s="1053"/>
      <c r="L35" s="833"/>
      <c r="M35" s="1047"/>
      <c r="N35" s="1047"/>
      <c r="O35" s="1046"/>
      <c r="Q35" s="1052"/>
      <c r="R35" s="1047"/>
      <c r="S35" s="1047"/>
      <c r="T35" s="1047"/>
      <c r="U35" s="1049"/>
      <c r="V35" s="1043"/>
      <c r="W35" s="1043"/>
      <c r="X35" s="1043"/>
      <c r="Y35" s="1043"/>
      <c r="Z35" s="1043"/>
      <c r="AA35" s="1043"/>
      <c r="AB35" s="1043"/>
    </row>
    <row r="36" spans="1:28" ht="12" customHeight="1">
      <c r="A36" s="1051"/>
      <c r="B36" s="1051"/>
      <c r="C36" s="8"/>
      <c r="D36" s="8"/>
      <c r="E36" s="8"/>
      <c r="F36" s="1052"/>
      <c r="G36" s="1047"/>
      <c r="H36" s="1047"/>
      <c r="I36" s="1047"/>
      <c r="J36" s="1049"/>
      <c r="K36" s="1053"/>
      <c r="L36" s="833"/>
      <c r="M36" s="1047"/>
      <c r="N36" s="1047"/>
      <c r="O36" s="1046"/>
      <c r="Q36" s="1052"/>
      <c r="R36" s="1047"/>
      <c r="S36" s="1047"/>
      <c r="T36" s="1047"/>
      <c r="U36" s="1049"/>
      <c r="V36" s="1043"/>
      <c r="W36" s="1043"/>
      <c r="X36" s="1043"/>
      <c r="Y36" s="1043"/>
      <c r="Z36" s="1043"/>
      <c r="AA36" s="1043"/>
      <c r="AB36" s="1043"/>
    </row>
    <row r="37" spans="1:28" ht="12" customHeight="1">
      <c r="A37" s="1051"/>
      <c r="B37" s="1051"/>
      <c r="C37" s="8"/>
      <c r="D37" s="8"/>
      <c r="E37" s="8"/>
      <c r="F37" s="1052"/>
      <c r="G37" s="1047"/>
      <c r="H37" s="1047"/>
      <c r="I37" s="1047"/>
      <c r="J37" s="1049"/>
      <c r="K37" s="1053"/>
      <c r="L37" s="833"/>
      <c r="M37" s="1047"/>
      <c r="N37" s="1047"/>
      <c r="O37" s="1046"/>
      <c r="Q37" s="1052"/>
      <c r="R37" s="1047"/>
      <c r="S37" s="1047"/>
      <c r="T37" s="1047"/>
      <c r="U37" s="1049"/>
      <c r="V37" s="1043"/>
      <c r="W37" s="1043"/>
      <c r="X37" s="1043"/>
      <c r="Y37" s="1043"/>
      <c r="Z37" s="1043"/>
      <c r="AA37" s="1043"/>
      <c r="AB37" s="1043"/>
    </row>
    <row r="38" spans="1:28" ht="12" customHeight="1">
      <c r="A38" s="1054" t="s">
        <v>464</v>
      </c>
      <c r="B38" s="1055"/>
      <c r="C38" s="1056"/>
      <c r="D38" s="1056"/>
      <c r="E38" s="1056"/>
      <c r="F38" s="1057">
        <f t="shared" ref="F38:O38" si="0">SUM(F11:F37)</f>
        <v>22332.565000000002</v>
      </c>
      <c r="G38" s="1058">
        <f t="shared" si="0"/>
        <v>23207.72004</v>
      </c>
      <c r="H38" s="1058">
        <f t="shared" si="0"/>
        <v>23880</v>
      </c>
      <c r="I38" s="1058">
        <f t="shared" si="0"/>
        <v>24245</v>
      </c>
      <c r="J38" s="1059">
        <f t="shared" si="0"/>
        <v>24841</v>
      </c>
      <c r="K38" s="1057">
        <f t="shared" si="0"/>
        <v>32829</v>
      </c>
      <c r="L38" s="1058">
        <f t="shared" si="0"/>
        <v>37186</v>
      </c>
      <c r="M38" s="1058">
        <f t="shared" si="0"/>
        <v>39390</v>
      </c>
      <c r="N38" s="1058">
        <f t="shared" si="0"/>
        <v>40535</v>
      </c>
      <c r="O38" s="1060">
        <f t="shared" si="0"/>
        <v>41527</v>
      </c>
      <c r="Q38" s="1057">
        <f>SUM(Q11:Q37)</f>
        <v>0</v>
      </c>
      <c r="R38" s="1058">
        <f>SUM(R11:R37)</f>
        <v>0</v>
      </c>
      <c r="S38" s="1058">
        <f>SUM(S11:S37)</f>
        <v>0</v>
      </c>
      <c r="T38" s="1058">
        <f>SUM(T11:T37)</f>
        <v>0</v>
      </c>
      <c r="U38" s="1059">
        <f>SUM(U11:U37)</f>
        <v>0</v>
      </c>
    </row>
    <row r="39" spans="1:28" ht="12" customHeight="1">
      <c r="A39" s="847" t="s">
        <v>8</v>
      </c>
      <c r="B39" s="1061"/>
      <c r="C39" s="853"/>
      <c r="D39" s="853"/>
      <c r="E39" s="853"/>
      <c r="F39" s="1062"/>
      <c r="G39" s="1297">
        <f>IF(OR(F38="",F38=0),0,G38/F38-1)</f>
        <v>3.9187394730520131E-2</v>
      </c>
      <c r="H39" s="1297">
        <f t="shared" ref="H39:N39" si="1">IF(OR(G38="",G38=0),0,H38/G38-1)</f>
        <v>2.8967945099358294E-2</v>
      </c>
      <c r="I39" s="1297">
        <f t="shared" si="1"/>
        <v>1.5284757118928072E-2</v>
      </c>
      <c r="J39" s="1298">
        <f t="shared" si="1"/>
        <v>2.4582388121262122E-2</v>
      </c>
      <c r="K39" s="1299">
        <f t="shared" si="1"/>
        <v>0.32156515438186872</v>
      </c>
      <c r="L39" s="1297">
        <f t="shared" si="1"/>
        <v>0.13271802369855923</v>
      </c>
      <c r="M39" s="1297">
        <f t="shared" si="1"/>
        <v>5.9269617598020741E-2</v>
      </c>
      <c r="N39" s="1297">
        <f t="shared" si="1"/>
        <v>2.9068291444529049E-2</v>
      </c>
      <c r="O39" s="1298">
        <f>IF(OR(N38="",N38=0),0,O38/N38-1)</f>
        <v>2.4472677932650733E-2</v>
      </c>
      <c r="Q39" s="1062">
        <f>IF(OR(J38="",J38=0),0,Q38/J38-1)</f>
        <v>-1</v>
      </c>
      <c r="R39" s="849">
        <f>IF(OR(Q38="",Q38=0),0,R38/Q38-1)</f>
        <v>0</v>
      </c>
      <c r="S39" s="849">
        <f t="shared" ref="S39:U39" si="2">IF(OR(R38="",R38=0),0,S38/R38-1)</f>
        <v>0</v>
      </c>
      <c r="T39" s="849">
        <f t="shared" si="2"/>
        <v>0</v>
      </c>
      <c r="U39" s="1063">
        <f t="shared" si="2"/>
        <v>0</v>
      </c>
    </row>
    <row r="40" spans="1:28" ht="12" customHeight="1">
      <c r="A40" s="791"/>
      <c r="B40" s="791"/>
      <c r="C40" s="791"/>
      <c r="D40" s="791"/>
      <c r="E40" s="791"/>
      <c r="F40" s="791"/>
      <c r="G40" s="791"/>
      <c r="H40" s="791"/>
      <c r="I40" s="5"/>
      <c r="J40" s="5"/>
      <c r="K40" s="791"/>
      <c r="L40" s="791"/>
      <c r="M40" s="791"/>
      <c r="N40" s="791"/>
      <c r="O40" s="791"/>
    </row>
    <row r="41" spans="1:28" ht="12" customHeight="1">
      <c r="A41" s="792" t="s">
        <v>465</v>
      </c>
      <c r="B41" s="791"/>
      <c r="C41" s="791"/>
      <c r="D41" s="791"/>
      <c r="E41" s="791"/>
      <c r="F41" s="791"/>
      <c r="G41" s="791"/>
      <c r="H41" s="791"/>
      <c r="I41" s="5"/>
      <c r="J41" s="5"/>
      <c r="K41" s="791"/>
      <c r="L41" s="791"/>
      <c r="M41" s="791"/>
      <c r="N41" s="791"/>
      <c r="O41" s="791"/>
    </row>
    <row r="42" spans="1:28" ht="12" customHeight="1">
      <c r="A42" s="791"/>
      <c r="B42" s="791"/>
      <c r="C42" s="791"/>
      <c r="D42" s="791"/>
      <c r="E42" s="791"/>
      <c r="F42" s="791"/>
      <c r="G42" s="791"/>
      <c r="H42" s="791"/>
      <c r="I42" s="5"/>
      <c r="J42" s="5"/>
      <c r="K42" s="791"/>
      <c r="L42" s="791"/>
      <c r="M42" s="791"/>
      <c r="N42" s="791"/>
      <c r="O42" s="791"/>
    </row>
    <row r="43" spans="1:28" ht="12" customHeight="1">
      <c r="A43" s="791"/>
      <c r="B43" s="791"/>
      <c r="C43" s="791"/>
      <c r="D43" s="791"/>
      <c r="E43" s="791"/>
      <c r="F43" s="791"/>
      <c r="G43" s="791"/>
      <c r="H43" s="791"/>
      <c r="I43" s="5"/>
      <c r="J43" s="5"/>
      <c r="K43" s="791"/>
      <c r="L43" s="791"/>
      <c r="M43" s="791"/>
      <c r="N43" s="791"/>
      <c r="O43" s="791"/>
    </row>
    <row r="44" spans="1:28" ht="12" customHeight="1">
      <c r="C44" s="791"/>
      <c r="D44" s="791"/>
    </row>
    <row r="45" spans="1:28" ht="12" customHeight="1">
      <c r="C45" s="791"/>
      <c r="D45" s="791"/>
    </row>
    <row r="46" spans="1:28" ht="12" customHeight="1">
      <c r="C46" s="791"/>
      <c r="D46" s="791"/>
    </row>
    <row r="47" spans="1:28" ht="12" customHeight="1">
      <c r="C47" s="791"/>
      <c r="D47" s="791"/>
    </row>
    <row r="48" spans="1:28" ht="12" customHeight="1">
      <c r="C48" s="791"/>
      <c r="D48" s="791"/>
    </row>
    <row r="49" spans="3:4" ht="12" customHeight="1">
      <c r="C49" s="791"/>
      <c r="D49" s="791"/>
    </row>
    <row r="50" spans="3:4" ht="12" customHeight="1">
      <c r="C50" s="791"/>
      <c r="D50" s="791"/>
    </row>
    <row r="51" spans="3:4" ht="12" customHeight="1">
      <c r="C51" s="791"/>
      <c r="D51" s="791"/>
    </row>
    <row r="52" spans="3:4" ht="12" customHeight="1">
      <c r="C52" s="791"/>
      <c r="D52" s="791"/>
    </row>
    <row r="53" spans="3:4" ht="12" customHeight="1">
      <c r="C53" s="791"/>
      <c r="D53" s="791"/>
    </row>
    <row r="54" spans="3:4" ht="12" customHeight="1">
      <c r="C54" s="791"/>
      <c r="D54" s="791"/>
    </row>
    <row r="55" spans="3:4" ht="12" customHeight="1">
      <c r="C55" s="791"/>
      <c r="D55" s="791"/>
    </row>
    <row r="56" spans="3:4" ht="12" customHeight="1">
      <c r="C56" s="791"/>
      <c r="D56" s="791"/>
    </row>
    <row r="57" spans="3:4" ht="12" customHeight="1">
      <c r="C57" s="791"/>
      <c r="D57" s="791"/>
    </row>
    <row r="58" spans="3:4" ht="12" customHeight="1">
      <c r="C58" s="791"/>
      <c r="D58" s="791"/>
    </row>
    <row r="66" spans="1:12" ht="12" customHeight="1">
      <c r="A66" s="1064"/>
      <c r="H66" s="793"/>
    </row>
    <row r="67" spans="1:12" ht="12" customHeight="1">
      <c r="A67" s="1064"/>
    </row>
    <row r="68" spans="1:12" ht="12" customHeight="1">
      <c r="A68" s="785"/>
    </row>
    <row r="69" spans="1:12" ht="12" customHeight="1">
      <c r="A69" s="1064"/>
    </row>
    <row r="70" spans="1:12" ht="12" customHeight="1">
      <c r="A70" s="785"/>
      <c r="L70" s="1065"/>
    </row>
    <row r="71" spans="1:12" ht="12" customHeight="1">
      <c r="A71" s="785"/>
      <c r="B71" s="793"/>
      <c r="C71" s="793"/>
      <c r="D71" s="793"/>
      <c r="E71" s="793"/>
      <c r="F71" s="793"/>
      <c r="G71" s="793"/>
      <c r="K71" s="793"/>
      <c r="L71" s="1066"/>
    </row>
    <row r="72" spans="1:12" ht="12" customHeight="1">
      <c r="A72" s="785"/>
    </row>
    <row r="73" spans="1:12" ht="12" customHeight="1">
      <c r="A73" s="1067"/>
    </row>
  </sheetData>
  <mergeCells count="4">
    <mergeCell ref="A1:O1"/>
    <mergeCell ref="F7:J7"/>
    <mergeCell ref="K7:O7"/>
    <mergeCell ref="Q7:U7"/>
  </mergeCells>
  <pageMargins left="0.59055118110236227" right="0.59055118110236227" top="0.59055118110236227" bottom="0.59055118110236227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Checks</vt:lpstr>
      <vt:lpstr>Header</vt:lpstr>
      <vt:lpstr>T1</vt:lpstr>
      <vt:lpstr>T1 ANSP IAA</vt:lpstr>
      <vt:lpstr>T1 MET</vt:lpstr>
      <vt:lpstr>T1 NSA</vt:lpstr>
      <vt:lpstr>T1 EIDW</vt:lpstr>
      <vt:lpstr>T1 others</vt:lpstr>
      <vt:lpstr>T1 list others</vt:lpstr>
      <vt:lpstr>T2</vt:lpstr>
      <vt:lpstr>T2 ANSP IAA</vt:lpstr>
      <vt:lpstr>T2 MET</vt:lpstr>
      <vt:lpstr>T2 NSA</vt:lpstr>
      <vt:lpstr>T3</vt:lpstr>
      <vt:lpstr>T3 ANSP IAA</vt:lpstr>
      <vt:lpstr>T3 MET</vt:lpstr>
      <vt:lpstr>T3 NSA</vt:lpstr>
      <vt:lpstr>T4</vt:lpstr>
      <vt:lpstr>RP3 PP</vt:lpstr>
      <vt:lpstr>Checks!Print_Area</vt:lpstr>
      <vt:lpstr>Header!Print_Area</vt:lpstr>
      <vt:lpstr>'T1'!Print_Area</vt:lpstr>
      <vt:lpstr>'T1 ANSP IAA'!Print_Area</vt:lpstr>
      <vt:lpstr>'T1 EIDW'!Print_Area</vt:lpstr>
      <vt:lpstr>'T1 MET'!Print_Area</vt:lpstr>
      <vt:lpstr>'T1 NSA'!Print_Area</vt:lpstr>
      <vt:lpstr>'T1 others'!Print_Area</vt:lpstr>
      <vt:lpstr>'T2'!Print_Area</vt:lpstr>
      <vt:lpstr>'T2 ANSP IAA'!Print_Area</vt:lpstr>
      <vt:lpstr>'T2 MET'!Print_Area</vt:lpstr>
      <vt:lpstr>'T2 NSA'!Print_Area</vt:lpstr>
      <vt:lpstr>'T4'!Print_Area</vt:lpstr>
    </vt:vector>
  </TitlesOfParts>
  <Company>EUROCONTROL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CAPART Cecile</dc:creator>
  <cp:lastModifiedBy>EIFFE Anthony</cp:lastModifiedBy>
  <cp:lastPrinted>2019-07-11T13:34:00Z</cp:lastPrinted>
  <dcterms:created xsi:type="dcterms:W3CDTF">2018-01-30T13:18:44Z</dcterms:created>
  <dcterms:modified xsi:type="dcterms:W3CDTF">2019-09-23T12:59:06Z</dcterms:modified>
</cp:coreProperties>
</file>