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C 5th (2019) Determination\Consultation papers and decisions\Final Determination\Documents for  web\"/>
    </mc:Choice>
  </mc:AlternateContent>
  <xr:revisionPtr revIDLastSave="0" documentId="13_ncr:1_{CF753675-EE00-4B39-9F4E-3555939D494B}" xr6:coauthVersionLast="45" xr6:coauthVersionMax="45" xr10:uidLastSave="{00000000-0000-0000-0000-000000000000}"/>
  <bookViews>
    <workbookView xWindow="-120" yWindow="-120" windowWidth="29040" windowHeight="15840" tabRatio="775" xr2:uid="{50757386-6D34-40EC-B85F-D7F520AD3025}"/>
  </bookViews>
  <sheets>
    <sheet name="Inputs" sheetId="2" r:id="rId1"/>
    <sheet name="Summary&amp;Ratios" sheetId="4" r:id="rId2"/>
    <sheet name="Adjustments" sheetId="17" r:id="rId3"/>
    <sheet name="Building Blocks" sheetId="30" r:id="rId4"/>
    <sheet name="Opex" sheetId="29" r:id="rId5"/>
    <sheet name="CR" sheetId="18" r:id="rId6"/>
    <sheet name="Capital Costs" sheetId="7" r:id="rId7"/>
    <sheet name="Capital Costs-&gt;" sheetId="31" r:id="rId8"/>
    <sheet name="2020 Opening RAB" sheetId="13" r:id="rId9"/>
    <sheet name="Opening RAB Cals" sheetId="14" r:id="rId10"/>
    <sheet name="2020-2024 Capex" sheetId="8" r:id="rId11"/>
    <sheet name="2015-2019 Capex" sheetId="9" r:id="rId12"/>
    <sheet name="2015-2019 Triggered Capex" sheetId="19" r:id="rId13"/>
    <sheet name="Other" sheetId="32" r:id="rId14"/>
    <sheet name="Rolling Schemes 2015-19" sheetId="34" r:id="rId15"/>
    <sheet name="Rolling Schemes2020-24" sheetId="12" r:id="rId16"/>
    <sheet name="Annuity-&gt;" sheetId="33" r:id="rId17"/>
    <sheet name="2020-2024 Triggers" sheetId="15" r:id="rId18"/>
    <sheet name="Annuity Calc" sheetId="16" r:id="rId19"/>
  </sheets>
  <definedNames>
    <definedName name="_xlnm._FilterDatabase" localSheetId="0" hidden="1">Inputs!$A$93:$I$239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8" i="2" l="1"/>
  <c r="G288" i="2"/>
  <c r="F287" i="2"/>
  <c r="G287" i="2"/>
  <c r="H20" i="34" l="1"/>
  <c r="I20" i="34"/>
  <c r="J20" i="34"/>
  <c r="K20" i="34"/>
  <c r="G20" i="34"/>
  <c r="E46" i="34" l="1"/>
  <c r="D46" i="34"/>
  <c r="C46" i="34"/>
  <c r="C47" i="34" s="1"/>
  <c r="C48" i="34" s="1"/>
  <c r="E45" i="34"/>
  <c r="D45" i="34"/>
  <c r="C45" i="34"/>
  <c r="G55" i="34"/>
  <c r="E28" i="34"/>
  <c r="D28" i="34"/>
  <c r="C28" i="34"/>
  <c r="E27" i="34"/>
  <c r="D27" i="34"/>
  <c r="C27" i="34"/>
  <c r="D9" i="34"/>
  <c r="C9" i="34"/>
  <c r="E9" i="34"/>
  <c r="E8" i="34"/>
  <c r="D8" i="34"/>
  <c r="C8" i="34"/>
  <c r="E47" i="34" l="1"/>
  <c r="E48" i="34" s="1"/>
  <c r="D47" i="34"/>
  <c r="D48" i="34" s="1"/>
  <c r="E52" i="34" s="1"/>
  <c r="F52" i="34" s="1"/>
  <c r="G52" i="34" s="1"/>
  <c r="H52" i="34" s="1"/>
  <c r="I52" i="34" s="1"/>
  <c r="I53" i="34" s="1"/>
  <c r="C50" i="34"/>
  <c r="D50" i="34" s="1"/>
  <c r="E50" i="34" s="1"/>
  <c r="F50" i="34" s="1"/>
  <c r="G50" i="34" s="1"/>
  <c r="D51" i="34"/>
  <c r="E51" i="34" s="1"/>
  <c r="F51" i="34" s="1"/>
  <c r="G51" i="34" s="1"/>
  <c r="H51" i="34" s="1"/>
  <c r="H55" i="34"/>
  <c r="H53" i="34" l="1"/>
  <c r="H56" i="34" s="1"/>
  <c r="G53" i="34"/>
  <c r="G56" i="34" s="1"/>
  <c r="I55" i="34"/>
  <c r="I56" i="34" l="1"/>
  <c r="J55" i="34"/>
  <c r="J56" i="34" l="1"/>
  <c r="K55" i="34"/>
  <c r="K56" i="34" s="1"/>
  <c r="H6" i="18" l="1"/>
  <c r="I6" i="18"/>
  <c r="H5" i="18"/>
  <c r="I5" i="18"/>
  <c r="G37" i="34" l="1"/>
  <c r="E29" i="34"/>
  <c r="E30" i="34" s="1"/>
  <c r="E10" i="34"/>
  <c r="E11" i="34" s="1"/>
  <c r="C13" i="34"/>
  <c r="D13" i="34" s="1"/>
  <c r="E13" i="34" s="1"/>
  <c r="F13" i="34" s="1"/>
  <c r="G13" i="34" s="1"/>
  <c r="C29" i="34" l="1"/>
  <c r="C30" i="34" s="1"/>
  <c r="D33" i="34" s="1"/>
  <c r="E33" i="34" s="1"/>
  <c r="F33" i="34" s="1"/>
  <c r="G33" i="34" s="1"/>
  <c r="H33" i="34" s="1"/>
  <c r="D10" i="34"/>
  <c r="D11" i="34" s="1"/>
  <c r="E15" i="34" s="1"/>
  <c r="F15" i="34" s="1"/>
  <c r="G15" i="34" s="1"/>
  <c r="H15" i="34" s="1"/>
  <c r="I15" i="34" s="1"/>
  <c r="I16" i="34" s="1"/>
  <c r="I21" i="34" s="1"/>
  <c r="E287" i="2" s="1"/>
  <c r="D29" i="34"/>
  <c r="D30" i="34" s="1"/>
  <c r="E34" i="34" s="1"/>
  <c r="H37" i="34"/>
  <c r="C32" i="34"/>
  <c r="D32" i="34" s="1"/>
  <c r="E32" i="34" s="1"/>
  <c r="F32" i="34" s="1"/>
  <c r="G32" i="34" s="1"/>
  <c r="C10" i="34"/>
  <c r="C11" i="34" s="1"/>
  <c r="D14" i="34" s="1"/>
  <c r="E14" i="34" s="1"/>
  <c r="F14" i="34" s="1"/>
  <c r="G14" i="34" s="1"/>
  <c r="G18" i="34"/>
  <c r="G34" i="34" l="1"/>
  <c r="H34" i="34" s="1"/>
  <c r="I34" i="34" s="1"/>
  <c r="I35" i="34" s="1"/>
  <c r="E288" i="2" s="1"/>
  <c r="F34" i="34"/>
  <c r="G5" i="18"/>
  <c r="H14" i="34"/>
  <c r="H16" i="34" s="1"/>
  <c r="H21" i="34" s="1"/>
  <c r="D287" i="2" s="1"/>
  <c r="G16" i="34"/>
  <c r="G21" i="34" s="1"/>
  <c r="H18" i="34"/>
  <c r="I37" i="34"/>
  <c r="G6" i="18" l="1"/>
  <c r="H35" i="34"/>
  <c r="D288" i="2" s="1"/>
  <c r="G35" i="34"/>
  <c r="E6" i="18" s="1"/>
  <c r="H38" i="34"/>
  <c r="F6" i="18"/>
  <c r="F5" i="18"/>
  <c r="C287" i="2"/>
  <c r="E5" i="18"/>
  <c r="C288" i="2"/>
  <c r="I38" i="34"/>
  <c r="J37" i="34"/>
  <c r="H19" i="34"/>
  <c r="I18" i="34"/>
  <c r="G19" i="34"/>
  <c r="G38" i="34" l="1"/>
  <c r="J38" i="34"/>
  <c r="K37" i="34"/>
  <c r="K38" i="34" s="1"/>
  <c r="J18" i="34"/>
  <c r="I19" i="34"/>
  <c r="K18" i="34" l="1"/>
  <c r="K19" i="34" s="1"/>
  <c r="J19" i="34"/>
  <c r="C80" i="2" l="1"/>
  <c r="C98" i="13" l="1"/>
  <c r="C100" i="13" s="1"/>
  <c r="E114" i="14" s="1"/>
  <c r="G48" i="2" l="1"/>
  <c r="H48" i="2" s="1"/>
  <c r="H215" i="2" l="1"/>
  <c r="H208" i="2"/>
  <c r="D264" i="2" l="1"/>
  <c r="C29" i="17" s="1"/>
  <c r="C254" i="2"/>
  <c r="C6" i="17" l="1"/>
  <c r="BU24" i="7"/>
  <c r="C255" i="2"/>
  <c r="E264" i="2"/>
  <c r="F264" i="2"/>
  <c r="F22" i="29" s="1"/>
  <c r="G264" i="2"/>
  <c r="BO21" i="7" s="1"/>
  <c r="H264" i="2"/>
  <c r="G6" i="17" s="1"/>
  <c r="C264" i="2"/>
  <c r="BL25" i="7" l="1"/>
  <c r="BT23" i="7"/>
  <c r="BP22" i="7"/>
  <c r="BT25" i="7"/>
  <c r="BQ25" i="7"/>
  <c r="BP24" i="7"/>
  <c r="BL23" i="7"/>
  <c r="BQ21" i="7"/>
  <c r="BQ23" i="7"/>
  <c r="BM22" i="7"/>
  <c r="BP25" i="7"/>
  <c r="BM24" i="7"/>
  <c r="BU22" i="7"/>
  <c r="BT21" i="7"/>
  <c r="BL21" i="7"/>
  <c r="E21" i="29"/>
  <c r="C22" i="29"/>
  <c r="C21" i="29"/>
  <c r="H22" i="29"/>
  <c r="BT24" i="7"/>
  <c r="BL24" i="7"/>
  <c r="BP23" i="7"/>
  <c r="BT22" i="7"/>
  <c r="BL22" i="7"/>
  <c r="BP21" i="7"/>
  <c r="G21" i="29"/>
  <c r="G22" i="29"/>
  <c r="F6" i="17"/>
  <c r="BU25" i="7"/>
  <c r="BM25" i="7"/>
  <c r="BQ24" i="7"/>
  <c r="BU23" i="7"/>
  <c r="BM23" i="7"/>
  <c r="BQ22" i="7"/>
  <c r="BU21" i="7"/>
  <c r="BM21" i="7"/>
  <c r="F21" i="29"/>
  <c r="D22" i="29"/>
  <c r="E6" i="17"/>
  <c r="D29" i="17"/>
  <c r="BW25" i="7"/>
  <c r="BW24" i="7"/>
  <c r="BW23" i="7"/>
  <c r="BO23" i="7"/>
  <c r="BW22" i="7"/>
  <c r="BO22" i="7"/>
  <c r="BW21" i="7"/>
  <c r="BS21" i="7"/>
  <c r="D6" i="17"/>
  <c r="F29" i="17"/>
  <c r="BS25" i="7"/>
  <c r="BO25" i="7"/>
  <c r="BS24" i="7"/>
  <c r="BO24" i="7"/>
  <c r="BS23" i="7"/>
  <c r="BS22" i="7"/>
  <c r="E29" i="17"/>
  <c r="BV25" i="7"/>
  <c r="BR25" i="7"/>
  <c r="BN25" i="7"/>
  <c r="BV24" i="7"/>
  <c r="BR24" i="7"/>
  <c r="BN24" i="7"/>
  <c r="BV23" i="7"/>
  <c r="BR23" i="7"/>
  <c r="BN23" i="7"/>
  <c r="BV22" i="7"/>
  <c r="BR22" i="7"/>
  <c r="BN22" i="7"/>
  <c r="BV21" i="7"/>
  <c r="BR21" i="7"/>
  <c r="BN21" i="7"/>
  <c r="H21" i="29"/>
  <c r="D21" i="29"/>
  <c r="E22" i="29"/>
  <c r="C8" i="17"/>
  <c r="C9" i="17" s="1"/>
  <c r="D29" i="29"/>
  <c r="E29" i="29"/>
  <c r="F29" i="29"/>
  <c r="G29" i="29"/>
  <c r="H29" i="29"/>
  <c r="C29" i="29"/>
  <c r="D9" i="29" l="1"/>
  <c r="D13" i="29" s="1"/>
  <c r="D3" i="29" s="1"/>
  <c r="D20" i="29"/>
  <c r="C20" i="29"/>
  <c r="D10" i="29" l="1"/>
  <c r="D14" i="29"/>
  <c r="I24" i="13"/>
  <c r="H198" i="2" l="1"/>
  <c r="H207" i="2"/>
  <c r="C82" i="2" l="1"/>
  <c r="E55" i="18" l="1"/>
  <c r="H73" i="19" l="1"/>
  <c r="H27" i="19"/>
  <c r="I27" i="19" s="1"/>
  <c r="C27" i="19" l="1"/>
  <c r="I87" i="4" l="1"/>
  <c r="I64" i="2" l="1"/>
  <c r="D70" i="18" l="1"/>
  <c r="D62" i="18"/>
  <c r="D55" i="18"/>
  <c r="D47" i="18"/>
  <c r="D39" i="18"/>
  <c r="D31" i="18"/>
  <c r="D23" i="18"/>
  <c r="D15" i="18"/>
  <c r="I63" i="2" l="1"/>
  <c r="I85" i="4" l="1"/>
  <c r="D47" i="4" l="1"/>
  <c r="E47" i="4"/>
  <c r="F47" i="4"/>
  <c r="G47" i="4"/>
  <c r="I86" i="4"/>
  <c r="I88" i="4" l="1"/>
  <c r="C47" i="4" s="1"/>
  <c r="D10" i="2"/>
  <c r="E10" i="2"/>
  <c r="F10" i="2"/>
  <c r="G10" i="2"/>
  <c r="C10" i="2"/>
  <c r="D11" i="29" l="1"/>
  <c r="G300" i="14"/>
  <c r="G299" i="14"/>
  <c r="B172" i="14"/>
  <c r="G11" i="29" l="1"/>
  <c r="G20" i="29"/>
  <c r="E11" i="29"/>
  <c r="E20" i="29"/>
  <c r="E9" i="29"/>
  <c r="E13" i="29" s="1"/>
  <c r="F20" i="29"/>
  <c r="F11" i="29"/>
  <c r="H11" i="29"/>
  <c r="H20" i="29"/>
  <c r="H299" i="14"/>
  <c r="F9" i="29" l="1"/>
  <c r="E10" i="29"/>
  <c r="C8" i="4"/>
  <c r="E14" i="29"/>
  <c r="E3" i="29"/>
  <c r="D8" i="4" s="1"/>
  <c r="I299" i="14"/>
  <c r="G9" i="29" l="1"/>
  <c r="F10" i="29"/>
  <c r="F13" i="29"/>
  <c r="J299" i="14"/>
  <c r="F14" i="29" l="1"/>
  <c r="F3" i="29"/>
  <c r="E8" i="4" s="1"/>
  <c r="H9" i="29"/>
  <c r="H13" i="29" s="1"/>
  <c r="H3" i="29" s="1"/>
  <c r="G10" i="29"/>
  <c r="G13" i="29"/>
  <c r="K299" i="14"/>
  <c r="H10" i="29" l="1"/>
  <c r="G14" i="29"/>
  <c r="G3" i="29"/>
  <c r="F8" i="4" s="1"/>
  <c r="L299" i="14"/>
  <c r="J30" i="13"/>
  <c r="E30" i="13"/>
  <c r="J25" i="13"/>
  <c r="G8" i="4" l="1"/>
  <c r="H14" i="29"/>
  <c r="M299" i="14"/>
  <c r="N299" i="14" l="1"/>
  <c r="O299" i="14" l="1"/>
  <c r="H94" i="2"/>
  <c r="B680" i="8"/>
  <c r="D680" i="8" s="1"/>
  <c r="E680" i="8" s="1"/>
  <c r="F680" i="8" s="1"/>
  <c r="G680" i="8" s="1"/>
  <c r="H680" i="8" s="1"/>
  <c r="I680" i="8" s="1"/>
  <c r="J680" i="8" s="1"/>
  <c r="K680" i="8" s="1"/>
  <c r="L680" i="8" s="1"/>
  <c r="M680" i="8" s="1"/>
  <c r="N680" i="8" s="1"/>
  <c r="O680" i="8" s="1"/>
  <c r="P680" i="8" s="1"/>
  <c r="Q680" i="8" s="1"/>
  <c r="R680" i="8" s="1"/>
  <c r="S680" i="8" s="1"/>
  <c r="T680" i="8" s="1"/>
  <c r="U680" i="8" s="1"/>
  <c r="V680" i="8" s="1"/>
  <c r="W680" i="8" s="1"/>
  <c r="X680" i="8" s="1"/>
  <c r="Y680" i="8" s="1"/>
  <c r="Z680" i="8" s="1"/>
  <c r="AA680" i="8" s="1"/>
  <c r="AB680" i="8" s="1"/>
  <c r="AC680" i="8" s="1"/>
  <c r="AD680" i="8" s="1"/>
  <c r="AE680" i="8" s="1"/>
  <c r="AF680" i="8" s="1"/>
  <c r="AG680" i="8" s="1"/>
  <c r="AH680" i="8" s="1"/>
  <c r="AI680" i="8" s="1"/>
  <c r="AJ680" i="8" s="1"/>
  <c r="AK680" i="8" s="1"/>
  <c r="AL680" i="8" s="1"/>
  <c r="AM680" i="8" s="1"/>
  <c r="AN680" i="8" s="1"/>
  <c r="AO680" i="8" s="1"/>
  <c r="AP680" i="8" s="1"/>
  <c r="AQ680" i="8" s="1"/>
  <c r="AR680" i="8" s="1"/>
  <c r="AS680" i="8" s="1"/>
  <c r="AT680" i="8" s="1"/>
  <c r="AU680" i="8" s="1"/>
  <c r="AV680" i="8" s="1"/>
  <c r="AW680" i="8" s="1"/>
  <c r="AX680" i="8" s="1"/>
  <c r="AY680" i="8" s="1"/>
  <c r="AZ680" i="8" s="1"/>
  <c r="BA680" i="8" s="1"/>
  <c r="BB680" i="8" s="1"/>
  <c r="BC680" i="8" s="1"/>
  <c r="BD680" i="8" s="1"/>
  <c r="BE680" i="8" s="1"/>
  <c r="BF680" i="8" s="1"/>
  <c r="BG680" i="8" s="1"/>
  <c r="BH680" i="8" s="1"/>
  <c r="BI680" i="8" s="1"/>
  <c r="D668" i="8"/>
  <c r="E668" i="8" s="1"/>
  <c r="F668" i="8" s="1"/>
  <c r="G668" i="8" s="1"/>
  <c r="H668" i="8" s="1"/>
  <c r="I668" i="8" s="1"/>
  <c r="J668" i="8" s="1"/>
  <c r="K668" i="8" s="1"/>
  <c r="L668" i="8" s="1"/>
  <c r="M668" i="8" s="1"/>
  <c r="N668" i="8" s="1"/>
  <c r="O668" i="8" s="1"/>
  <c r="P668" i="8" s="1"/>
  <c r="Q668" i="8" s="1"/>
  <c r="R668" i="8" s="1"/>
  <c r="S668" i="8" s="1"/>
  <c r="T668" i="8" s="1"/>
  <c r="U668" i="8" s="1"/>
  <c r="V668" i="8" s="1"/>
  <c r="W668" i="8" s="1"/>
  <c r="X668" i="8" s="1"/>
  <c r="Y668" i="8" s="1"/>
  <c r="Z668" i="8" s="1"/>
  <c r="AA668" i="8" s="1"/>
  <c r="AB668" i="8" s="1"/>
  <c r="AC668" i="8" s="1"/>
  <c r="AD668" i="8" s="1"/>
  <c r="AE668" i="8" s="1"/>
  <c r="AF668" i="8" s="1"/>
  <c r="AG668" i="8" s="1"/>
  <c r="AH668" i="8" s="1"/>
  <c r="AI668" i="8" s="1"/>
  <c r="AJ668" i="8" s="1"/>
  <c r="AK668" i="8" s="1"/>
  <c r="AL668" i="8" s="1"/>
  <c r="AM668" i="8" s="1"/>
  <c r="AN668" i="8" s="1"/>
  <c r="AO668" i="8" s="1"/>
  <c r="AP668" i="8" s="1"/>
  <c r="AQ668" i="8" s="1"/>
  <c r="AR668" i="8" s="1"/>
  <c r="AS668" i="8" s="1"/>
  <c r="AT668" i="8" s="1"/>
  <c r="AU668" i="8" s="1"/>
  <c r="AV668" i="8" s="1"/>
  <c r="AW668" i="8" s="1"/>
  <c r="AX668" i="8" s="1"/>
  <c r="AY668" i="8" s="1"/>
  <c r="AZ668" i="8" s="1"/>
  <c r="BA668" i="8" s="1"/>
  <c r="BB668" i="8" s="1"/>
  <c r="BC668" i="8" s="1"/>
  <c r="BD668" i="8" s="1"/>
  <c r="BE668" i="8" s="1"/>
  <c r="BF668" i="8" s="1"/>
  <c r="BG668" i="8" s="1"/>
  <c r="BH668" i="8" s="1"/>
  <c r="BI668" i="8" s="1"/>
  <c r="B634" i="8"/>
  <c r="D634" i="8" s="1"/>
  <c r="D622" i="8"/>
  <c r="E622" i="8" s="1"/>
  <c r="F622" i="8" s="1"/>
  <c r="G622" i="8" s="1"/>
  <c r="H622" i="8" s="1"/>
  <c r="I622" i="8" s="1"/>
  <c r="J622" i="8" s="1"/>
  <c r="K622" i="8" s="1"/>
  <c r="L622" i="8" s="1"/>
  <c r="M622" i="8" s="1"/>
  <c r="N622" i="8" s="1"/>
  <c r="O622" i="8" s="1"/>
  <c r="P622" i="8" s="1"/>
  <c r="Q622" i="8" s="1"/>
  <c r="R622" i="8" s="1"/>
  <c r="S622" i="8" s="1"/>
  <c r="T622" i="8" s="1"/>
  <c r="U622" i="8" s="1"/>
  <c r="V622" i="8" s="1"/>
  <c r="W622" i="8" s="1"/>
  <c r="X622" i="8" s="1"/>
  <c r="Y622" i="8" s="1"/>
  <c r="Z622" i="8" s="1"/>
  <c r="AA622" i="8" s="1"/>
  <c r="AB622" i="8" s="1"/>
  <c r="AC622" i="8" s="1"/>
  <c r="AD622" i="8" s="1"/>
  <c r="AE622" i="8" s="1"/>
  <c r="AF622" i="8" s="1"/>
  <c r="AG622" i="8" s="1"/>
  <c r="AH622" i="8" s="1"/>
  <c r="AI622" i="8" s="1"/>
  <c r="AJ622" i="8" s="1"/>
  <c r="AK622" i="8" s="1"/>
  <c r="AL622" i="8" s="1"/>
  <c r="AM622" i="8" s="1"/>
  <c r="AN622" i="8" s="1"/>
  <c r="AO622" i="8" s="1"/>
  <c r="AP622" i="8" s="1"/>
  <c r="AQ622" i="8" s="1"/>
  <c r="AR622" i="8" s="1"/>
  <c r="AS622" i="8" s="1"/>
  <c r="AT622" i="8" s="1"/>
  <c r="AU622" i="8" s="1"/>
  <c r="AV622" i="8" s="1"/>
  <c r="AW622" i="8" s="1"/>
  <c r="AX622" i="8" s="1"/>
  <c r="AY622" i="8" s="1"/>
  <c r="AZ622" i="8" s="1"/>
  <c r="BA622" i="8" s="1"/>
  <c r="BB622" i="8" s="1"/>
  <c r="BC622" i="8" s="1"/>
  <c r="BD622" i="8" s="1"/>
  <c r="BE622" i="8" s="1"/>
  <c r="BF622" i="8" s="1"/>
  <c r="BG622" i="8" s="1"/>
  <c r="BH622" i="8" s="1"/>
  <c r="BI622" i="8" s="1"/>
  <c r="B588" i="8"/>
  <c r="D588" i="8" s="1"/>
  <c r="E588" i="8" s="1"/>
  <c r="F588" i="8" s="1"/>
  <c r="G588" i="8" s="1"/>
  <c r="H588" i="8" s="1"/>
  <c r="I588" i="8" s="1"/>
  <c r="J588" i="8" s="1"/>
  <c r="K588" i="8" s="1"/>
  <c r="L588" i="8" s="1"/>
  <c r="M588" i="8" s="1"/>
  <c r="N588" i="8" s="1"/>
  <c r="O588" i="8" s="1"/>
  <c r="P588" i="8" s="1"/>
  <c r="Q588" i="8" s="1"/>
  <c r="D576" i="8"/>
  <c r="E576" i="8" s="1"/>
  <c r="F576" i="8" s="1"/>
  <c r="G576" i="8" s="1"/>
  <c r="H576" i="8" s="1"/>
  <c r="I576" i="8" s="1"/>
  <c r="J576" i="8" s="1"/>
  <c r="K576" i="8" s="1"/>
  <c r="L576" i="8" s="1"/>
  <c r="M576" i="8" s="1"/>
  <c r="N576" i="8" s="1"/>
  <c r="O576" i="8" s="1"/>
  <c r="P576" i="8" s="1"/>
  <c r="Q576" i="8" s="1"/>
  <c r="R576" i="8" s="1"/>
  <c r="S576" i="8" s="1"/>
  <c r="T576" i="8" s="1"/>
  <c r="U576" i="8" s="1"/>
  <c r="V576" i="8" s="1"/>
  <c r="W576" i="8" s="1"/>
  <c r="X576" i="8" s="1"/>
  <c r="Y576" i="8" s="1"/>
  <c r="Z576" i="8" s="1"/>
  <c r="AA576" i="8" s="1"/>
  <c r="AB576" i="8" s="1"/>
  <c r="AC576" i="8" s="1"/>
  <c r="AD576" i="8" s="1"/>
  <c r="AE576" i="8" s="1"/>
  <c r="AF576" i="8" s="1"/>
  <c r="AG576" i="8" s="1"/>
  <c r="AH576" i="8" s="1"/>
  <c r="AI576" i="8" s="1"/>
  <c r="AJ576" i="8" s="1"/>
  <c r="AK576" i="8" s="1"/>
  <c r="AL576" i="8" s="1"/>
  <c r="AM576" i="8" s="1"/>
  <c r="AN576" i="8" s="1"/>
  <c r="AO576" i="8" s="1"/>
  <c r="AP576" i="8" s="1"/>
  <c r="AQ576" i="8" s="1"/>
  <c r="AR576" i="8" s="1"/>
  <c r="AS576" i="8" s="1"/>
  <c r="AT576" i="8" s="1"/>
  <c r="AU576" i="8" s="1"/>
  <c r="AV576" i="8" s="1"/>
  <c r="AW576" i="8" s="1"/>
  <c r="AX576" i="8" s="1"/>
  <c r="AY576" i="8" s="1"/>
  <c r="AZ576" i="8" s="1"/>
  <c r="BA576" i="8" s="1"/>
  <c r="BB576" i="8" s="1"/>
  <c r="BC576" i="8" s="1"/>
  <c r="BD576" i="8" s="1"/>
  <c r="BE576" i="8" s="1"/>
  <c r="BF576" i="8" s="1"/>
  <c r="BG576" i="8" s="1"/>
  <c r="BH576" i="8" s="1"/>
  <c r="BI576" i="8" s="1"/>
  <c r="P299" i="14" l="1"/>
  <c r="E634" i="8"/>
  <c r="F634" i="8" s="1"/>
  <c r="G634" i="8" s="1"/>
  <c r="H634" i="8" s="1"/>
  <c r="I634" i="8" s="1"/>
  <c r="J634" i="8" s="1"/>
  <c r="K634" i="8" s="1"/>
  <c r="L634" i="8" s="1"/>
  <c r="M634" i="8" s="1"/>
  <c r="N634" i="8" s="1"/>
  <c r="O634" i="8" s="1"/>
  <c r="P634" i="8" s="1"/>
  <c r="Q634" i="8" s="1"/>
  <c r="R634" i="8" s="1"/>
  <c r="S634" i="8" s="1"/>
  <c r="T634" i="8" s="1"/>
  <c r="U634" i="8" s="1"/>
  <c r="V634" i="8" s="1"/>
  <c r="W634" i="8" s="1"/>
  <c r="X634" i="8" s="1"/>
  <c r="Y634" i="8" s="1"/>
  <c r="Z634" i="8" s="1"/>
  <c r="AA634" i="8" s="1"/>
  <c r="AB634" i="8" s="1"/>
  <c r="AC634" i="8" s="1"/>
  <c r="AD634" i="8" s="1"/>
  <c r="AE634" i="8" s="1"/>
  <c r="AF634" i="8" s="1"/>
  <c r="AG634" i="8" s="1"/>
  <c r="AH634" i="8" s="1"/>
  <c r="AI634" i="8" s="1"/>
  <c r="AJ634" i="8" s="1"/>
  <c r="AK634" i="8" s="1"/>
  <c r="AL634" i="8" s="1"/>
  <c r="AM634" i="8" s="1"/>
  <c r="AN634" i="8" s="1"/>
  <c r="AO634" i="8" s="1"/>
  <c r="AP634" i="8" s="1"/>
  <c r="AQ634" i="8" s="1"/>
  <c r="AR634" i="8" s="1"/>
  <c r="AS634" i="8" s="1"/>
  <c r="AT634" i="8" s="1"/>
  <c r="AU634" i="8" s="1"/>
  <c r="AV634" i="8" s="1"/>
  <c r="AW634" i="8" s="1"/>
  <c r="AX634" i="8" s="1"/>
  <c r="AY634" i="8" s="1"/>
  <c r="AZ634" i="8" s="1"/>
  <c r="BA634" i="8" s="1"/>
  <c r="BB634" i="8" s="1"/>
  <c r="BC634" i="8" s="1"/>
  <c r="BD634" i="8" s="1"/>
  <c r="BE634" i="8" s="1"/>
  <c r="BF634" i="8" s="1"/>
  <c r="BG634" i="8" s="1"/>
  <c r="BH634" i="8" s="1"/>
  <c r="BI634" i="8" s="1"/>
  <c r="R588" i="8"/>
  <c r="S588" i="8" s="1"/>
  <c r="T588" i="8" s="1"/>
  <c r="U588" i="8" s="1"/>
  <c r="Q299" i="14" l="1"/>
  <c r="V588" i="8"/>
  <c r="R299" i="14" l="1"/>
  <c r="W588" i="8"/>
  <c r="S299" i="14" l="1"/>
  <c r="X588" i="8"/>
  <c r="E65" i="2"/>
  <c r="F65" i="2"/>
  <c r="G65" i="2"/>
  <c r="H65" i="2"/>
  <c r="D65" i="2"/>
  <c r="T299" i="14" l="1"/>
  <c r="Y588" i="8"/>
  <c r="U299" i="14" l="1"/>
  <c r="Z588" i="8"/>
  <c r="V299" i="14" l="1"/>
  <c r="AA588" i="8"/>
  <c r="J71" i="9"/>
  <c r="J72" i="9"/>
  <c r="J73" i="9"/>
  <c r="J88" i="9" s="1"/>
  <c r="J74" i="9"/>
  <c r="J75" i="9"/>
  <c r="J76" i="9"/>
  <c r="J89" i="9" s="1"/>
  <c r="J77" i="9"/>
  <c r="J90" i="9" s="1"/>
  <c r="J78" i="9"/>
  <c r="J79" i="9"/>
  <c r="J80" i="9"/>
  <c r="J91" i="9" s="1"/>
  <c r="C82" i="9"/>
  <c r="D82" i="9"/>
  <c r="E82" i="9"/>
  <c r="F82" i="9"/>
  <c r="G82" i="9"/>
  <c r="H82" i="9"/>
  <c r="I82" i="9"/>
  <c r="J87" i="9"/>
  <c r="J92" i="9"/>
  <c r="C93" i="9"/>
  <c r="D93" i="9"/>
  <c r="E93" i="9"/>
  <c r="F93" i="9"/>
  <c r="G93" i="9"/>
  <c r="H93" i="9"/>
  <c r="I93" i="9"/>
  <c r="J82" i="9" l="1"/>
  <c r="W299" i="14"/>
  <c r="AB588" i="8"/>
  <c r="J93" i="9"/>
  <c r="C85" i="2"/>
  <c r="C39" i="2" l="1"/>
  <c r="C40" i="2" s="1"/>
  <c r="X299" i="14"/>
  <c r="AC588" i="8"/>
  <c r="Y299" i="14" l="1"/>
  <c r="AD588" i="8"/>
  <c r="C53" i="19"/>
  <c r="F11" i="19"/>
  <c r="Z299" i="14" l="1"/>
  <c r="AE588" i="8"/>
  <c r="AA299" i="14" l="1"/>
  <c r="AF588" i="8"/>
  <c r="AB299" i="14" l="1"/>
  <c r="AG588" i="8"/>
  <c r="H279" i="2"/>
  <c r="AC299" i="14" l="1"/>
  <c r="AH588" i="8"/>
  <c r="G289" i="14"/>
  <c r="H289" i="14" s="1"/>
  <c r="I289" i="14" s="1"/>
  <c r="J289" i="14" s="1"/>
  <c r="K289" i="14" s="1"/>
  <c r="L289" i="14" s="1"/>
  <c r="M289" i="14" s="1"/>
  <c r="N289" i="14" s="1"/>
  <c r="O289" i="14" s="1"/>
  <c r="P289" i="14" s="1"/>
  <c r="Q289" i="14" s="1"/>
  <c r="R289" i="14" s="1"/>
  <c r="S289" i="14" s="1"/>
  <c r="T289" i="14" s="1"/>
  <c r="U289" i="14" s="1"/>
  <c r="V289" i="14" s="1"/>
  <c r="W289" i="14" s="1"/>
  <c r="X289" i="14" s="1"/>
  <c r="Y289" i="14" s="1"/>
  <c r="Z289" i="14" s="1"/>
  <c r="AA289" i="14" s="1"/>
  <c r="AB289" i="14" s="1"/>
  <c r="AC289" i="14" s="1"/>
  <c r="AD289" i="14" s="1"/>
  <c r="AE289" i="14" s="1"/>
  <c r="AF289" i="14" s="1"/>
  <c r="AG289" i="14" s="1"/>
  <c r="AH289" i="14" s="1"/>
  <c r="AI289" i="14" s="1"/>
  <c r="AJ289" i="14" s="1"/>
  <c r="AK289" i="14" s="1"/>
  <c r="AL289" i="14" s="1"/>
  <c r="AM289" i="14" s="1"/>
  <c r="AN289" i="14" s="1"/>
  <c r="AO289" i="14" s="1"/>
  <c r="AP289" i="14" s="1"/>
  <c r="AQ289" i="14" s="1"/>
  <c r="AR289" i="14" s="1"/>
  <c r="AS289" i="14" s="1"/>
  <c r="AT289" i="14" s="1"/>
  <c r="AU289" i="14" s="1"/>
  <c r="AV289" i="14" s="1"/>
  <c r="AW289" i="14" s="1"/>
  <c r="AX289" i="14" s="1"/>
  <c r="AY289" i="14" s="1"/>
  <c r="AZ289" i="14" s="1"/>
  <c r="BA289" i="14" s="1"/>
  <c r="BB289" i="14" s="1"/>
  <c r="BC289" i="14" s="1"/>
  <c r="BD289" i="14" s="1"/>
  <c r="BE289" i="14" s="1"/>
  <c r="BF289" i="14" s="1"/>
  <c r="BG289" i="14" s="1"/>
  <c r="BH289" i="14" s="1"/>
  <c r="BI289" i="14" s="1"/>
  <c r="BJ289" i="14" s="1"/>
  <c r="BK289" i="14" s="1"/>
  <c r="BL289" i="14" s="1"/>
  <c r="BM289" i="14" s="1"/>
  <c r="BN289" i="14" s="1"/>
  <c r="BO289" i="14" s="1"/>
  <c r="BP289" i="14" s="1"/>
  <c r="BQ289" i="14" s="1"/>
  <c r="BR289" i="14" s="1"/>
  <c r="BS289" i="14" s="1"/>
  <c r="BT289" i="14" s="1"/>
  <c r="BU289" i="14" s="1"/>
  <c r="BV289" i="14" s="1"/>
  <c r="BW289" i="14" s="1"/>
  <c r="BX289" i="14" s="1"/>
  <c r="BY289" i="14" s="1"/>
  <c r="BZ289" i="14" s="1"/>
  <c r="CA289" i="14" s="1"/>
  <c r="CB289" i="14" s="1"/>
  <c r="CC289" i="14" s="1"/>
  <c r="CD289" i="14" s="1"/>
  <c r="CE289" i="14" s="1"/>
  <c r="CF289" i="14" s="1"/>
  <c r="CG289" i="14" s="1"/>
  <c r="CH289" i="14" s="1"/>
  <c r="C290" i="14"/>
  <c r="C293" i="14" s="1"/>
  <c r="D290" i="14"/>
  <c r="D293" i="14" s="1"/>
  <c r="E290" i="14"/>
  <c r="E293" i="14" s="1"/>
  <c r="F290" i="14"/>
  <c r="F293" i="14" s="1"/>
  <c r="B290" i="14"/>
  <c r="B293" i="14" s="1"/>
  <c r="B280" i="14"/>
  <c r="AD299" i="14" l="1"/>
  <c r="AI588" i="8"/>
  <c r="B283" i="14"/>
  <c r="AE299" i="14" l="1"/>
  <c r="AJ588" i="8"/>
  <c r="F6" i="9"/>
  <c r="F7" i="9"/>
  <c r="F8" i="9"/>
  <c r="F9" i="9"/>
  <c r="F5" i="9"/>
  <c r="G289" i="2"/>
  <c r="F289" i="2" l="1"/>
  <c r="AF299" i="14"/>
  <c r="AK588" i="8"/>
  <c r="J29" i="13"/>
  <c r="J94" i="9" s="1"/>
  <c r="J28" i="13"/>
  <c r="F10" i="9"/>
  <c r="C11" i="9" l="1"/>
  <c r="D11" i="9" s="1"/>
  <c r="J95" i="9"/>
  <c r="AG299" i="14"/>
  <c r="AL588" i="8"/>
  <c r="K21" i="13"/>
  <c r="I23" i="13"/>
  <c r="K20" i="13"/>
  <c r="K18" i="13"/>
  <c r="K19" i="13"/>
  <c r="K17" i="13"/>
  <c r="K22" i="13"/>
  <c r="F14" i="9"/>
  <c r="K23" i="13" l="1"/>
  <c r="AH299" i="14"/>
  <c r="AM588" i="8"/>
  <c r="C92" i="14"/>
  <c r="B62" i="14"/>
  <c r="C76" i="14"/>
  <c r="B76" i="14"/>
  <c r="B89" i="14"/>
  <c r="H212" i="2"/>
  <c r="D85" i="2"/>
  <c r="E85" i="2" l="1"/>
  <c r="AI299" i="14"/>
  <c r="AN588" i="8"/>
  <c r="F85" i="2" l="1"/>
  <c r="AJ299" i="14"/>
  <c r="AO588" i="8"/>
  <c r="G85" i="2" l="1"/>
  <c r="AK299" i="14"/>
  <c r="AP588" i="8"/>
  <c r="G80" i="2" l="1"/>
  <c r="AL299" i="14"/>
  <c r="AQ588" i="8"/>
  <c r="H4" i="29" l="1"/>
  <c r="AM299" i="14"/>
  <c r="AR588" i="8"/>
  <c r="B42" i="14"/>
  <c r="B5" i="14" s="1"/>
  <c r="AN299" i="14" l="1"/>
  <c r="AS588" i="8"/>
  <c r="C99" i="19"/>
  <c r="B102" i="14"/>
  <c r="AO299" i="14" l="1"/>
  <c r="AT588" i="8"/>
  <c r="AP299" i="14" l="1"/>
  <c r="AU588" i="8"/>
  <c r="AQ299" i="14" l="1"/>
  <c r="AV588" i="8"/>
  <c r="AR299" i="14" l="1"/>
  <c r="AW588" i="8"/>
  <c r="AS299" i="14" l="1"/>
  <c r="AX588" i="8"/>
  <c r="C23" i="13"/>
  <c r="AT299" i="14" l="1"/>
  <c r="AY588" i="8"/>
  <c r="I239" i="2"/>
  <c r="I232" i="2"/>
  <c r="I233" i="2"/>
  <c r="I234" i="2"/>
  <c r="I235" i="2"/>
  <c r="I236" i="2"/>
  <c r="I237" i="2"/>
  <c r="I238" i="2"/>
  <c r="H239" i="2"/>
  <c r="AU299" i="14" l="1"/>
  <c r="AZ588" i="8"/>
  <c r="F10" i="4"/>
  <c r="G10" i="4"/>
  <c r="AV299" i="14" l="1"/>
  <c r="BA588" i="8"/>
  <c r="AW299" i="14" l="1"/>
  <c r="BB588" i="8"/>
  <c r="E217" i="2"/>
  <c r="E218" i="2"/>
  <c r="E219" i="2"/>
  <c r="E220" i="2"/>
  <c r="E221" i="2"/>
  <c r="E222" i="2"/>
  <c r="H222" i="2" s="1"/>
  <c r="E223" i="2"/>
  <c r="E224" i="2"/>
  <c r="E225" i="2"/>
  <c r="E226" i="2"/>
  <c r="E227" i="2"/>
  <c r="E228" i="2"/>
  <c r="E229" i="2"/>
  <c r="E230" i="2"/>
  <c r="E231" i="2"/>
  <c r="E232" i="2"/>
  <c r="E233" i="2"/>
  <c r="E234" i="2"/>
  <c r="E236" i="2"/>
  <c r="E237" i="2"/>
  <c r="E238" i="2"/>
  <c r="E216" i="2"/>
  <c r="AX299" i="14" l="1"/>
  <c r="BC588" i="8"/>
  <c r="G12" i="7"/>
  <c r="H12" i="7"/>
  <c r="I12" i="7"/>
  <c r="J12" i="7"/>
  <c r="F12" i="7"/>
  <c r="E11" i="9"/>
  <c r="F11" i="9"/>
  <c r="AY299" i="14" l="1"/>
  <c r="G11" i="9"/>
  <c r="BD588" i="8"/>
  <c r="F12" i="9"/>
  <c r="AZ299" i="14" l="1"/>
  <c r="BE588" i="8"/>
  <c r="C107" i="14"/>
  <c r="D107" i="14"/>
  <c r="E107" i="14"/>
  <c r="F107" i="14"/>
  <c r="G107" i="14"/>
  <c r="H107" i="14"/>
  <c r="I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V107" i="14"/>
  <c r="W107" i="14"/>
  <c r="X107" i="14"/>
  <c r="Y107" i="14"/>
  <c r="Z107" i="14"/>
  <c r="AA107" i="14"/>
  <c r="AB107" i="14"/>
  <c r="AC107" i="14"/>
  <c r="AD107" i="14"/>
  <c r="AE107" i="14"/>
  <c r="AF107" i="14"/>
  <c r="AG107" i="14"/>
  <c r="AH107" i="14"/>
  <c r="AI107" i="14"/>
  <c r="AJ107" i="14"/>
  <c r="AK107" i="14"/>
  <c r="AL107" i="14"/>
  <c r="AM107" i="14"/>
  <c r="AN107" i="14"/>
  <c r="AO107" i="14"/>
  <c r="AP107" i="14"/>
  <c r="AQ107" i="14"/>
  <c r="AR107" i="14"/>
  <c r="AS107" i="14"/>
  <c r="AT107" i="14"/>
  <c r="AU107" i="14"/>
  <c r="AV107" i="14"/>
  <c r="AW107" i="14"/>
  <c r="AX107" i="14"/>
  <c r="AY107" i="14"/>
  <c r="AZ107" i="14"/>
  <c r="BA107" i="14"/>
  <c r="BB107" i="14"/>
  <c r="BC107" i="14"/>
  <c r="BD107" i="14"/>
  <c r="BE107" i="14"/>
  <c r="BF107" i="14"/>
  <c r="BG107" i="14"/>
  <c r="BH107" i="14"/>
  <c r="BI107" i="14"/>
  <c r="BJ107" i="14"/>
  <c r="BK107" i="14"/>
  <c r="BL107" i="14"/>
  <c r="BM107" i="14"/>
  <c r="BN107" i="14"/>
  <c r="BO107" i="14"/>
  <c r="BP107" i="14"/>
  <c r="BQ107" i="14"/>
  <c r="BR107" i="14"/>
  <c r="BS107" i="14"/>
  <c r="BT107" i="14"/>
  <c r="BU107" i="14"/>
  <c r="BV107" i="14"/>
  <c r="BW107" i="14"/>
  <c r="BX107" i="14"/>
  <c r="BY107" i="14"/>
  <c r="BZ107" i="14"/>
  <c r="CA107" i="14"/>
  <c r="CB107" i="14"/>
  <c r="CC107" i="14"/>
  <c r="CD107" i="14"/>
  <c r="CE107" i="14"/>
  <c r="CF107" i="14"/>
  <c r="CG107" i="14"/>
  <c r="CH107" i="14"/>
  <c r="B107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B94" i="14"/>
  <c r="BC94" i="14"/>
  <c r="BD94" i="14"/>
  <c r="BE94" i="14"/>
  <c r="BF94" i="14"/>
  <c r="BG94" i="14"/>
  <c r="BH94" i="14"/>
  <c r="BI94" i="14"/>
  <c r="BJ94" i="14"/>
  <c r="BK94" i="14"/>
  <c r="BL94" i="14"/>
  <c r="BM94" i="14"/>
  <c r="BN94" i="14"/>
  <c r="BO94" i="14"/>
  <c r="BP94" i="14"/>
  <c r="BQ94" i="14"/>
  <c r="BR94" i="14"/>
  <c r="BS94" i="14"/>
  <c r="BT94" i="14"/>
  <c r="BU94" i="14"/>
  <c r="BV94" i="14"/>
  <c r="BW94" i="14"/>
  <c r="BX94" i="14"/>
  <c r="BY94" i="14"/>
  <c r="BZ94" i="14"/>
  <c r="CA94" i="14"/>
  <c r="CB94" i="14"/>
  <c r="CC94" i="14"/>
  <c r="CD94" i="14"/>
  <c r="CE94" i="14"/>
  <c r="CF94" i="14"/>
  <c r="CG94" i="14"/>
  <c r="CH94" i="14"/>
  <c r="C94" i="14"/>
  <c r="D94" i="14"/>
  <c r="E94" i="14"/>
  <c r="F94" i="14"/>
  <c r="B94" i="14"/>
  <c r="B92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B81" i="14"/>
  <c r="BC81" i="14"/>
  <c r="BD81" i="14"/>
  <c r="BE81" i="14"/>
  <c r="BF81" i="14"/>
  <c r="BG81" i="14"/>
  <c r="BH81" i="14"/>
  <c r="BI81" i="14"/>
  <c r="BJ81" i="14"/>
  <c r="BK81" i="14"/>
  <c r="BL81" i="14"/>
  <c r="BM81" i="14"/>
  <c r="BN81" i="14"/>
  <c r="BO81" i="14"/>
  <c r="BP81" i="14"/>
  <c r="BQ81" i="14"/>
  <c r="BR81" i="14"/>
  <c r="BS81" i="14"/>
  <c r="BT81" i="14"/>
  <c r="BU81" i="14"/>
  <c r="BV81" i="14"/>
  <c r="BW81" i="14"/>
  <c r="BX81" i="14"/>
  <c r="BY81" i="14"/>
  <c r="BZ81" i="14"/>
  <c r="CA81" i="14"/>
  <c r="CB81" i="14"/>
  <c r="CC81" i="14"/>
  <c r="CD81" i="14"/>
  <c r="CE81" i="14"/>
  <c r="CF81" i="14"/>
  <c r="CG81" i="14"/>
  <c r="CH81" i="14"/>
  <c r="C81" i="14"/>
  <c r="D81" i="14"/>
  <c r="E81" i="14"/>
  <c r="F81" i="14"/>
  <c r="B81" i="14"/>
  <c r="F79" i="14"/>
  <c r="E79" i="14"/>
  <c r="C79" i="14"/>
  <c r="D79" i="14"/>
  <c r="B79" i="14"/>
  <c r="D76" i="14"/>
  <c r="E76" i="14"/>
  <c r="F76" i="14"/>
  <c r="B51" i="15"/>
  <c r="E51" i="15" s="1"/>
  <c r="B50" i="15"/>
  <c r="E52" i="15" s="1"/>
  <c r="B36" i="15"/>
  <c r="E36" i="15" s="1"/>
  <c r="B35" i="15"/>
  <c r="E37" i="15" s="1"/>
  <c r="B21" i="15"/>
  <c r="E21" i="15" s="1"/>
  <c r="F21" i="15" s="1"/>
  <c r="G21" i="15" s="1"/>
  <c r="H21" i="15" s="1"/>
  <c r="B20" i="15"/>
  <c r="E22" i="15" s="1"/>
  <c r="B7" i="15"/>
  <c r="E7" i="15" s="1"/>
  <c r="B6" i="15"/>
  <c r="E8" i="15" s="1"/>
  <c r="G279" i="14"/>
  <c r="H279" i="14" s="1"/>
  <c r="I279" i="14" s="1"/>
  <c r="J279" i="14" s="1"/>
  <c r="K279" i="14" s="1"/>
  <c r="C280" i="14"/>
  <c r="D280" i="14"/>
  <c r="E280" i="14"/>
  <c r="F280" i="14"/>
  <c r="C270" i="14"/>
  <c r="C273" i="14" s="1"/>
  <c r="D270" i="14"/>
  <c r="D273" i="14" s="1"/>
  <c r="E270" i="14"/>
  <c r="E273" i="14" s="1"/>
  <c r="F270" i="14"/>
  <c r="F273" i="14" s="1"/>
  <c r="B270" i="14"/>
  <c r="B273" i="14" s="1"/>
  <c r="G269" i="14"/>
  <c r="H269" i="14" s="1"/>
  <c r="I269" i="14" s="1"/>
  <c r="J269" i="14" s="1"/>
  <c r="K269" i="14" s="1"/>
  <c r="L269" i="14" s="1"/>
  <c r="G259" i="14"/>
  <c r="H259" i="14" s="1"/>
  <c r="I259" i="14" s="1"/>
  <c r="J259" i="14" s="1"/>
  <c r="C260" i="14"/>
  <c r="C263" i="14" s="1"/>
  <c r="D260" i="14"/>
  <c r="D263" i="14" s="1"/>
  <c r="E260" i="14"/>
  <c r="E263" i="14" s="1"/>
  <c r="F260" i="14"/>
  <c r="F263" i="14" s="1"/>
  <c r="B260" i="14"/>
  <c r="B263" i="14" s="1"/>
  <c r="C250" i="14"/>
  <c r="C253" i="14" s="1"/>
  <c r="D250" i="14"/>
  <c r="D253" i="14" s="1"/>
  <c r="E250" i="14"/>
  <c r="E253" i="14" s="1"/>
  <c r="F250" i="14"/>
  <c r="F253" i="14" s="1"/>
  <c r="B250" i="14"/>
  <c r="B253" i="14" s="1"/>
  <c r="B240" i="14"/>
  <c r="G249" i="14"/>
  <c r="G239" i="14"/>
  <c r="H239" i="14" s="1"/>
  <c r="I239" i="14" s="1"/>
  <c r="J239" i="14" s="1"/>
  <c r="K239" i="14" s="1"/>
  <c r="L239" i="14" s="1"/>
  <c r="M239" i="14" s="1"/>
  <c r="N239" i="14" s="1"/>
  <c r="O239" i="14" s="1"/>
  <c r="P239" i="14" s="1"/>
  <c r="Q239" i="14" s="1"/>
  <c r="R239" i="14" s="1"/>
  <c r="S239" i="14" s="1"/>
  <c r="T239" i="14" s="1"/>
  <c r="U239" i="14" s="1"/>
  <c r="V239" i="14" s="1"/>
  <c r="W239" i="14" s="1"/>
  <c r="X239" i="14" s="1"/>
  <c r="Y239" i="14" s="1"/>
  <c r="Z239" i="14" s="1"/>
  <c r="AA239" i="14" s="1"/>
  <c r="AB239" i="14" s="1"/>
  <c r="AC239" i="14" s="1"/>
  <c r="AD239" i="14" s="1"/>
  <c r="AE239" i="14" s="1"/>
  <c r="AF239" i="14" s="1"/>
  <c r="AG239" i="14" s="1"/>
  <c r="AH239" i="14" s="1"/>
  <c r="AI239" i="14" s="1"/>
  <c r="AJ239" i="14" s="1"/>
  <c r="AK239" i="14" s="1"/>
  <c r="AL239" i="14" s="1"/>
  <c r="AM239" i="14" s="1"/>
  <c r="AN239" i="14" s="1"/>
  <c r="AO239" i="14" s="1"/>
  <c r="AP239" i="14" s="1"/>
  <c r="AQ239" i="14" s="1"/>
  <c r="AR239" i="14" s="1"/>
  <c r="AS239" i="14" s="1"/>
  <c r="AT239" i="14" s="1"/>
  <c r="AU239" i="14" s="1"/>
  <c r="AV239" i="14" s="1"/>
  <c r="AW239" i="14" s="1"/>
  <c r="AX239" i="14" s="1"/>
  <c r="AY239" i="14" s="1"/>
  <c r="AZ239" i="14" s="1"/>
  <c r="BA239" i="14" s="1"/>
  <c r="BB239" i="14" s="1"/>
  <c r="BC239" i="14" s="1"/>
  <c r="BD239" i="14" s="1"/>
  <c r="BE239" i="14" s="1"/>
  <c r="BF239" i="14" s="1"/>
  <c r="BG239" i="14" s="1"/>
  <c r="BH239" i="14" s="1"/>
  <c r="BI239" i="14" s="1"/>
  <c r="BJ239" i="14" s="1"/>
  <c r="BK239" i="14" s="1"/>
  <c r="BL239" i="14" s="1"/>
  <c r="BM239" i="14" s="1"/>
  <c r="BN239" i="14" s="1"/>
  <c r="BO239" i="14" s="1"/>
  <c r="BP239" i="14" s="1"/>
  <c r="BQ239" i="14" s="1"/>
  <c r="BR239" i="14" s="1"/>
  <c r="BS239" i="14" s="1"/>
  <c r="BT239" i="14" s="1"/>
  <c r="BU239" i="14" s="1"/>
  <c r="BV239" i="14" s="1"/>
  <c r="BW239" i="14" s="1"/>
  <c r="BX239" i="14" s="1"/>
  <c r="BY239" i="14" s="1"/>
  <c r="BZ239" i="14" s="1"/>
  <c r="CA239" i="14" s="1"/>
  <c r="CB239" i="14" s="1"/>
  <c r="CC239" i="14" s="1"/>
  <c r="CD239" i="14" s="1"/>
  <c r="CE239" i="14" s="1"/>
  <c r="CF239" i="14" s="1"/>
  <c r="CG239" i="14" s="1"/>
  <c r="CH239" i="14" s="1"/>
  <c r="AX216" i="14"/>
  <c r="B202" i="14"/>
  <c r="B201" i="14"/>
  <c r="B199" i="14"/>
  <c r="B198" i="14"/>
  <c r="B190" i="14"/>
  <c r="B192" i="14"/>
  <c r="B195" i="14"/>
  <c r="B191" i="14"/>
  <c r="B189" i="14"/>
  <c r="D70" i="13"/>
  <c r="D71" i="13"/>
  <c r="C169" i="14" s="1"/>
  <c r="D72" i="13"/>
  <c r="D73" i="13"/>
  <c r="D69" i="13"/>
  <c r="E52" i="13"/>
  <c r="E51" i="13"/>
  <c r="D51" i="13" s="1"/>
  <c r="E49" i="13"/>
  <c r="D49" i="13" s="1"/>
  <c r="E50" i="13"/>
  <c r="D50" i="13" s="1"/>
  <c r="E48" i="13"/>
  <c r="D48" i="13" s="1"/>
  <c r="D36" i="13"/>
  <c r="D37" i="13"/>
  <c r="D38" i="13"/>
  <c r="D39" i="13"/>
  <c r="D40" i="13"/>
  <c r="D35" i="13"/>
  <c r="B188" i="14"/>
  <c r="B170" i="14"/>
  <c r="C170" i="14" s="1"/>
  <c r="B171" i="14"/>
  <c r="B173" i="14"/>
  <c r="B174" i="14"/>
  <c r="B169" i="14"/>
  <c r="F138" i="14"/>
  <c r="F139" i="14"/>
  <c r="F140" i="14"/>
  <c r="F141" i="14"/>
  <c r="F142" i="14"/>
  <c r="F143" i="14"/>
  <c r="F144" i="14"/>
  <c r="F145" i="14"/>
  <c r="F146" i="14"/>
  <c r="F137" i="14"/>
  <c r="E138" i="14"/>
  <c r="E139" i="14"/>
  <c r="E140" i="14"/>
  <c r="E141" i="14"/>
  <c r="E142" i="14"/>
  <c r="E143" i="14"/>
  <c r="E144" i="14"/>
  <c r="E145" i="14"/>
  <c r="E146" i="14"/>
  <c r="E137" i="14"/>
  <c r="C138" i="14"/>
  <c r="C139" i="14"/>
  <c r="C140" i="14"/>
  <c r="C141" i="14"/>
  <c r="C142" i="14"/>
  <c r="C143" i="14"/>
  <c r="C144" i="14"/>
  <c r="C145" i="14"/>
  <c r="C146" i="14"/>
  <c r="C137" i="14"/>
  <c r="B138" i="14"/>
  <c r="B139" i="14"/>
  <c r="B140" i="14"/>
  <c r="B141" i="14"/>
  <c r="B142" i="14"/>
  <c r="B143" i="14"/>
  <c r="B144" i="14"/>
  <c r="B145" i="14"/>
  <c r="B146" i="14"/>
  <c r="B137" i="14"/>
  <c r="G67" i="14"/>
  <c r="G146" i="14" l="1"/>
  <c r="G138" i="14"/>
  <c r="G142" i="14"/>
  <c r="B200" i="14"/>
  <c r="B205" i="14" s="1"/>
  <c r="B16" i="14" s="1"/>
  <c r="E5" i="9"/>
  <c r="D5" i="9"/>
  <c r="B311" i="14"/>
  <c r="F7" i="15"/>
  <c r="G7" i="15" s="1"/>
  <c r="H7" i="15" s="1"/>
  <c r="I7" i="15" s="1"/>
  <c r="J7" i="15" s="1"/>
  <c r="K7" i="15" s="1"/>
  <c r="BA299" i="14"/>
  <c r="BF588" i="8"/>
  <c r="B175" i="14"/>
  <c r="C283" i="14"/>
  <c r="F283" i="14"/>
  <c r="B243" i="14"/>
  <c r="E283" i="14"/>
  <c r="D283" i="14"/>
  <c r="G145" i="14"/>
  <c r="G141" i="14"/>
  <c r="G76" i="14"/>
  <c r="C173" i="14"/>
  <c r="D9" i="9" s="1"/>
  <c r="E9" i="9" s="1"/>
  <c r="C9" i="9"/>
  <c r="C172" i="14"/>
  <c r="D8" i="9" s="1"/>
  <c r="E8" i="9" s="1"/>
  <c r="C8" i="9"/>
  <c r="C5" i="9"/>
  <c r="C171" i="14"/>
  <c r="C7" i="9"/>
  <c r="B147" i="14"/>
  <c r="C174" i="14"/>
  <c r="D10" i="9" s="1"/>
  <c r="E10" i="9" s="1"/>
  <c r="C10" i="9"/>
  <c r="D6" i="9"/>
  <c r="E6" i="9" s="1"/>
  <c r="C6" i="9"/>
  <c r="D52" i="13"/>
  <c r="F51" i="15"/>
  <c r="G51" i="15" s="1"/>
  <c r="H51" i="15" s="1"/>
  <c r="I51" i="15" s="1"/>
  <c r="F36" i="15"/>
  <c r="G36" i="15" s="1"/>
  <c r="H36" i="15" s="1"/>
  <c r="I36" i="15" s="1"/>
  <c r="H249" i="14"/>
  <c r="I249" i="14" s="1"/>
  <c r="J249" i="14" s="1"/>
  <c r="K249" i="14" s="1"/>
  <c r="L249" i="14" s="1"/>
  <c r="M249" i="14" s="1"/>
  <c r="N249" i="14" s="1"/>
  <c r="O249" i="14" s="1"/>
  <c r="P249" i="14" s="1"/>
  <c r="Q249" i="14" s="1"/>
  <c r="R249" i="14" s="1"/>
  <c r="S249" i="14" s="1"/>
  <c r="T249" i="14" s="1"/>
  <c r="U249" i="14" s="1"/>
  <c r="V249" i="14" s="1"/>
  <c r="W249" i="14" s="1"/>
  <c r="X249" i="14" s="1"/>
  <c r="Y249" i="14" s="1"/>
  <c r="Z249" i="14" s="1"/>
  <c r="AA249" i="14" s="1"/>
  <c r="AB249" i="14" s="1"/>
  <c r="AC249" i="14" s="1"/>
  <c r="AD249" i="14" s="1"/>
  <c r="AE249" i="14" s="1"/>
  <c r="AF249" i="14" s="1"/>
  <c r="AG249" i="14" s="1"/>
  <c r="AH249" i="14" s="1"/>
  <c r="AI249" i="14" s="1"/>
  <c r="AJ249" i="14" s="1"/>
  <c r="AK249" i="14" s="1"/>
  <c r="AL249" i="14" s="1"/>
  <c r="AM249" i="14" s="1"/>
  <c r="AN249" i="14" s="1"/>
  <c r="AO249" i="14" s="1"/>
  <c r="AP249" i="14" s="1"/>
  <c r="AQ249" i="14" s="1"/>
  <c r="AR249" i="14" s="1"/>
  <c r="AS249" i="14" s="1"/>
  <c r="AT249" i="14" s="1"/>
  <c r="AU249" i="14" s="1"/>
  <c r="AV249" i="14" s="1"/>
  <c r="AW249" i="14" s="1"/>
  <c r="AX249" i="14" s="1"/>
  <c r="AY249" i="14" s="1"/>
  <c r="AZ249" i="14" s="1"/>
  <c r="BA249" i="14" s="1"/>
  <c r="BB249" i="14" s="1"/>
  <c r="BC249" i="14" s="1"/>
  <c r="BD249" i="14" s="1"/>
  <c r="BE249" i="14" s="1"/>
  <c r="BF249" i="14" s="1"/>
  <c r="BG249" i="14" s="1"/>
  <c r="BH249" i="14" s="1"/>
  <c r="BI249" i="14" s="1"/>
  <c r="BJ249" i="14" s="1"/>
  <c r="BK249" i="14" s="1"/>
  <c r="BL249" i="14" s="1"/>
  <c r="BM249" i="14" s="1"/>
  <c r="BN249" i="14" s="1"/>
  <c r="BO249" i="14" s="1"/>
  <c r="BP249" i="14" s="1"/>
  <c r="BQ249" i="14" s="1"/>
  <c r="BR249" i="14" s="1"/>
  <c r="BS249" i="14" s="1"/>
  <c r="BT249" i="14" s="1"/>
  <c r="BU249" i="14" s="1"/>
  <c r="BV249" i="14" s="1"/>
  <c r="BW249" i="14" s="1"/>
  <c r="BX249" i="14" s="1"/>
  <c r="BY249" i="14" s="1"/>
  <c r="BZ249" i="14" s="1"/>
  <c r="CA249" i="14" s="1"/>
  <c r="CB249" i="14" s="1"/>
  <c r="CC249" i="14" s="1"/>
  <c r="CD249" i="14" s="1"/>
  <c r="CE249" i="14" s="1"/>
  <c r="CF249" i="14" s="1"/>
  <c r="CG249" i="14" s="1"/>
  <c r="CH249" i="14" s="1"/>
  <c r="I21" i="15"/>
  <c r="L279" i="14"/>
  <c r="M269" i="14"/>
  <c r="K259" i="14"/>
  <c r="G140" i="14"/>
  <c r="F147" i="14"/>
  <c r="G144" i="14"/>
  <c r="C147" i="14"/>
  <c r="G137" i="14"/>
  <c r="G143" i="14"/>
  <c r="G139" i="14"/>
  <c r="E147" i="14"/>
  <c r="BB299" i="14" l="1"/>
  <c r="C175" i="14"/>
  <c r="BG588" i="8"/>
  <c r="C14" i="9"/>
  <c r="C17" i="9" s="1"/>
  <c r="D24" i="9" s="1"/>
  <c r="C12" i="9"/>
  <c r="G147" i="14"/>
  <c r="D7" i="9"/>
  <c r="E7" i="9" s="1"/>
  <c r="J51" i="15"/>
  <c r="J36" i="15"/>
  <c r="J21" i="15"/>
  <c r="L7" i="15"/>
  <c r="M279" i="14"/>
  <c r="N269" i="14"/>
  <c r="L259" i="14"/>
  <c r="BC299" i="14" l="1"/>
  <c r="BH588" i="8"/>
  <c r="D14" i="9"/>
  <c r="E14" i="9"/>
  <c r="D12" i="9"/>
  <c r="K51" i="15"/>
  <c r="K36" i="15"/>
  <c r="K21" i="15"/>
  <c r="M7" i="15"/>
  <c r="N279" i="14"/>
  <c r="O269" i="14"/>
  <c r="M259" i="14"/>
  <c r="BD299" i="14" l="1"/>
  <c r="BI588" i="8"/>
  <c r="L51" i="15"/>
  <c r="L36" i="15"/>
  <c r="L21" i="15"/>
  <c r="N7" i="15"/>
  <c r="O279" i="14"/>
  <c r="P269" i="14"/>
  <c r="N259" i="14"/>
  <c r="BE299" i="14" l="1"/>
  <c r="M51" i="15"/>
  <c r="M36" i="15"/>
  <c r="M21" i="15"/>
  <c r="O7" i="15"/>
  <c r="P279" i="14"/>
  <c r="Q269" i="14"/>
  <c r="O259" i="14"/>
  <c r="BF299" i="14" l="1"/>
  <c r="N51" i="15"/>
  <c r="N36" i="15"/>
  <c r="N21" i="15"/>
  <c r="P7" i="15"/>
  <c r="Q279" i="14"/>
  <c r="R269" i="14"/>
  <c r="P259" i="14"/>
  <c r="BG299" i="14" l="1"/>
  <c r="O51" i="15"/>
  <c r="O36" i="15"/>
  <c r="O21" i="15"/>
  <c r="Q7" i="15"/>
  <c r="R279" i="14"/>
  <c r="S269" i="14"/>
  <c r="Q259" i="14"/>
  <c r="BH299" i="14" l="1"/>
  <c r="P51" i="15"/>
  <c r="P36" i="15"/>
  <c r="P21" i="15"/>
  <c r="R7" i="15"/>
  <c r="S279" i="14"/>
  <c r="T269" i="14"/>
  <c r="R259" i="14"/>
  <c r="BI299" i="14" l="1"/>
  <c r="Q51" i="15"/>
  <c r="Q36" i="15"/>
  <c r="Q21" i="15"/>
  <c r="S7" i="15"/>
  <c r="T279" i="14"/>
  <c r="U269" i="14"/>
  <c r="S259" i="14"/>
  <c r="BJ299" i="14" l="1"/>
  <c r="R51" i="15"/>
  <c r="R36" i="15"/>
  <c r="R21" i="15"/>
  <c r="T7" i="15"/>
  <c r="U279" i="14"/>
  <c r="V269" i="14"/>
  <c r="T259" i="14"/>
  <c r="BK299" i="14" l="1"/>
  <c r="S51" i="15"/>
  <c r="S36" i="15"/>
  <c r="S21" i="15"/>
  <c r="U7" i="15"/>
  <c r="V279" i="14"/>
  <c r="W269" i="14"/>
  <c r="U259" i="14"/>
  <c r="BL299" i="14" l="1"/>
  <c r="T51" i="15"/>
  <c r="T36" i="15"/>
  <c r="T21" i="15"/>
  <c r="V7" i="15"/>
  <c r="W279" i="14"/>
  <c r="X269" i="14"/>
  <c r="V259" i="14"/>
  <c r="BM299" i="14" l="1"/>
  <c r="U51" i="15"/>
  <c r="U36" i="15"/>
  <c r="U21" i="15"/>
  <c r="W7" i="15"/>
  <c r="X279" i="14"/>
  <c r="Y269" i="14"/>
  <c r="W259" i="14"/>
  <c r="BN299" i="14" l="1"/>
  <c r="V51" i="15"/>
  <c r="V36" i="15"/>
  <c r="V21" i="15"/>
  <c r="X7" i="15"/>
  <c r="Y279" i="14"/>
  <c r="Z269" i="14"/>
  <c r="X259" i="14"/>
  <c r="BO299" i="14" l="1"/>
  <c r="W51" i="15"/>
  <c r="W36" i="15"/>
  <c r="W21" i="15"/>
  <c r="Y7" i="15"/>
  <c r="Z279" i="14"/>
  <c r="AA269" i="14"/>
  <c r="Y259" i="14"/>
  <c r="BP299" i="14" l="1"/>
  <c r="X51" i="15"/>
  <c r="X36" i="15"/>
  <c r="X21" i="15"/>
  <c r="Z7" i="15"/>
  <c r="AA279" i="14"/>
  <c r="AB269" i="14"/>
  <c r="Z259" i="14"/>
  <c r="BQ299" i="14" l="1"/>
  <c r="Y51" i="15"/>
  <c r="Y36" i="15"/>
  <c r="Y21" i="15"/>
  <c r="AA7" i="15"/>
  <c r="AB279" i="14"/>
  <c r="AC269" i="14"/>
  <c r="AA259" i="14"/>
  <c r="BR299" i="14" l="1"/>
  <c r="Z51" i="15"/>
  <c r="Z36" i="15"/>
  <c r="Z21" i="15"/>
  <c r="AB7" i="15"/>
  <c r="AC279" i="14"/>
  <c r="AD269" i="14"/>
  <c r="AB259" i="14"/>
  <c r="BS299" i="14" l="1"/>
  <c r="AA51" i="15"/>
  <c r="AA36" i="15"/>
  <c r="AA21" i="15"/>
  <c r="AC7" i="15"/>
  <c r="AD279" i="14"/>
  <c r="AE269" i="14"/>
  <c r="AC259" i="14"/>
  <c r="BT299" i="14" l="1"/>
  <c r="AB51" i="15"/>
  <c r="AB36" i="15"/>
  <c r="AB21" i="15"/>
  <c r="AD7" i="15"/>
  <c r="AE279" i="14"/>
  <c r="AF269" i="14"/>
  <c r="AD259" i="14"/>
  <c r="BU299" i="14" l="1"/>
  <c r="AC51" i="15"/>
  <c r="AC36" i="15"/>
  <c r="AC21" i="15"/>
  <c r="AE7" i="15"/>
  <c r="AF279" i="14"/>
  <c r="AG269" i="14"/>
  <c r="AE259" i="14"/>
  <c r="BV299" i="14" l="1"/>
  <c r="AD51" i="15"/>
  <c r="AD36" i="15"/>
  <c r="AD21" i="15"/>
  <c r="AF7" i="15"/>
  <c r="AG279" i="14"/>
  <c r="AH269" i="14"/>
  <c r="AF259" i="14"/>
  <c r="BW299" i="14" l="1"/>
  <c r="AE51" i="15"/>
  <c r="AE36" i="15"/>
  <c r="AE21" i="15"/>
  <c r="AG7" i="15"/>
  <c r="AH279" i="14"/>
  <c r="AI269" i="14"/>
  <c r="AG259" i="14"/>
  <c r="BX299" i="14" l="1"/>
  <c r="AF51" i="15"/>
  <c r="AF36" i="15"/>
  <c r="AF21" i="15"/>
  <c r="AH7" i="15"/>
  <c r="AI279" i="14"/>
  <c r="AJ269" i="14"/>
  <c r="AH259" i="14"/>
  <c r="BY299" i="14" l="1"/>
  <c r="AG51" i="15"/>
  <c r="AG36" i="15"/>
  <c r="AG21" i="15"/>
  <c r="AI7" i="15"/>
  <c r="AJ279" i="14"/>
  <c r="AK269" i="14"/>
  <c r="AI259" i="14"/>
  <c r="BZ299" i="14" l="1"/>
  <c r="AH51" i="15"/>
  <c r="AH36" i="15"/>
  <c r="AH21" i="15"/>
  <c r="AJ7" i="15"/>
  <c r="AK279" i="14"/>
  <c r="AL269" i="14"/>
  <c r="AJ259" i="14"/>
  <c r="CA299" i="14" l="1"/>
  <c r="AI51" i="15"/>
  <c r="AI36" i="15"/>
  <c r="AI21" i="15"/>
  <c r="AK7" i="15"/>
  <c r="AL279" i="14"/>
  <c r="AM269" i="14"/>
  <c r="AK259" i="14"/>
  <c r="CB299" i="14" l="1"/>
  <c r="AJ51" i="15"/>
  <c r="AJ36" i="15"/>
  <c r="AJ21" i="15"/>
  <c r="AL7" i="15"/>
  <c r="AM279" i="14"/>
  <c r="AN269" i="14"/>
  <c r="AL259" i="14"/>
  <c r="CC299" i="14" l="1"/>
  <c r="AK51" i="15"/>
  <c r="AK36" i="15"/>
  <c r="AK21" i="15"/>
  <c r="AM7" i="15"/>
  <c r="AN279" i="14"/>
  <c r="AO269" i="14"/>
  <c r="AM259" i="14"/>
  <c r="CD299" i="14" l="1"/>
  <c r="AL51" i="15"/>
  <c r="AL36" i="15"/>
  <c r="AL21" i="15"/>
  <c r="AN7" i="15"/>
  <c r="AO279" i="14"/>
  <c r="AP269" i="14"/>
  <c r="AN259" i="14"/>
  <c r="CE299" i="14" l="1"/>
  <c r="AM51" i="15"/>
  <c r="AM36" i="15"/>
  <c r="AM21" i="15"/>
  <c r="AO7" i="15"/>
  <c r="AP279" i="14"/>
  <c r="AQ269" i="14"/>
  <c r="AO259" i="14"/>
  <c r="CF299" i="14" l="1"/>
  <c r="AN51" i="15"/>
  <c r="AN36" i="15"/>
  <c r="AN21" i="15"/>
  <c r="AP7" i="15"/>
  <c r="AQ279" i="14"/>
  <c r="AR269" i="14"/>
  <c r="AP259" i="14"/>
  <c r="CG299" i="14" l="1"/>
  <c r="AO51" i="15"/>
  <c r="AO36" i="15"/>
  <c r="AO21" i="15"/>
  <c r="AQ7" i="15"/>
  <c r="AR279" i="14"/>
  <c r="AS269" i="14"/>
  <c r="AQ259" i="14"/>
  <c r="CH299" i="14" l="1"/>
  <c r="AP51" i="15"/>
  <c r="AP36" i="15"/>
  <c r="AP21" i="15"/>
  <c r="AR7" i="15"/>
  <c r="AS279" i="14"/>
  <c r="AT269" i="14"/>
  <c r="AR259" i="14"/>
  <c r="AQ51" i="15" l="1"/>
  <c r="AQ36" i="15"/>
  <c r="AQ21" i="15"/>
  <c r="AS7" i="15"/>
  <c r="AT279" i="14"/>
  <c r="AU269" i="14"/>
  <c r="AS259" i="14"/>
  <c r="AR51" i="15" l="1"/>
  <c r="AR36" i="15"/>
  <c r="AR21" i="15"/>
  <c r="AT7" i="15"/>
  <c r="AU279" i="14"/>
  <c r="AV269" i="14"/>
  <c r="AT259" i="14"/>
  <c r="AS51" i="15" l="1"/>
  <c r="AS36" i="15"/>
  <c r="AS21" i="15"/>
  <c r="AU7" i="15"/>
  <c r="AV279" i="14"/>
  <c r="AW269" i="14"/>
  <c r="AU259" i="14"/>
  <c r="AT51" i="15" l="1"/>
  <c r="AT36" i="15"/>
  <c r="AT21" i="15"/>
  <c r="AV7" i="15"/>
  <c r="AW279" i="14"/>
  <c r="AX269" i="14"/>
  <c r="AV259" i="14"/>
  <c r="AU51" i="15" l="1"/>
  <c r="AU36" i="15"/>
  <c r="AU21" i="15"/>
  <c r="AW7" i="15"/>
  <c r="AX279" i="14"/>
  <c r="AY269" i="14"/>
  <c r="AW259" i="14"/>
  <c r="AV51" i="15" l="1"/>
  <c r="AV36" i="15"/>
  <c r="AV21" i="15"/>
  <c r="AX7" i="15"/>
  <c r="AY279" i="14"/>
  <c r="AZ269" i="14"/>
  <c r="AX259" i="14"/>
  <c r="AW51" i="15" l="1"/>
  <c r="AW36" i="15"/>
  <c r="AW21" i="15"/>
  <c r="AY7" i="15"/>
  <c r="AZ279" i="14"/>
  <c r="BA269" i="14"/>
  <c r="AY259" i="14"/>
  <c r="AX51" i="15" l="1"/>
  <c r="AX36" i="15"/>
  <c r="AX21" i="15"/>
  <c r="AZ7" i="15"/>
  <c r="BA279" i="14"/>
  <c r="BB269" i="14"/>
  <c r="AZ259" i="14"/>
  <c r="AY51" i="15" l="1"/>
  <c r="AY36" i="15"/>
  <c r="AY21" i="15"/>
  <c r="BA7" i="15"/>
  <c r="BB279" i="14"/>
  <c r="BC269" i="14"/>
  <c r="BA259" i="14"/>
  <c r="AZ51" i="15" l="1"/>
  <c r="AZ36" i="15"/>
  <c r="AZ21" i="15"/>
  <c r="BB7" i="15"/>
  <c r="BC279" i="14"/>
  <c r="BD269" i="14"/>
  <c r="BB259" i="14"/>
  <c r="BA51" i="15" l="1"/>
  <c r="BA36" i="15"/>
  <c r="BA21" i="15"/>
  <c r="BC7" i="15"/>
  <c r="BD279" i="14"/>
  <c r="BE269" i="14"/>
  <c r="BC259" i="14"/>
  <c r="BB51" i="15" l="1"/>
  <c r="BB36" i="15"/>
  <c r="BB21" i="15"/>
  <c r="BD7" i="15"/>
  <c r="BE279" i="14"/>
  <c r="BF269" i="14"/>
  <c r="BD259" i="14"/>
  <c r="BC51" i="15" l="1"/>
  <c r="BC36" i="15"/>
  <c r="BC21" i="15"/>
  <c r="BE7" i="15"/>
  <c r="BF279" i="14"/>
  <c r="BG269" i="14"/>
  <c r="BE259" i="14"/>
  <c r="BD51" i="15" l="1"/>
  <c r="BD36" i="15"/>
  <c r="BD21" i="15"/>
  <c r="BF7" i="15"/>
  <c r="BG279" i="14"/>
  <c r="BH269" i="14"/>
  <c r="BF259" i="14"/>
  <c r="BE51" i="15" l="1"/>
  <c r="BE36" i="15"/>
  <c r="BE21" i="15"/>
  <c r="BG7" i="15"/>
  <c r="BH279" i="14"/>
  <c r="BI269" i="14"/>
  <c r="BG259" i="14"/>
  <c r="BF51" i="15" l="1"/>
  <c r="BF36" i="15"/>
  <c r="BF21" i="15"/>
  <c r="BH7" i="15"/>
  <c r="BI279" i="14"/>
  <c r="BJ269" i="14"/>
  <c r="BH259" i="14"/>
  <c r="BG51" i="15" l="1"/>
  <c r="BG36" i="15"/>
  <c r="BG21" i="15"/>
  <c r="BI7" i="15"/>
  <c r="BJ279" i="14"/>
  <c r="BK269" i="14"/>
  <c r="BI259" i="14"/>
  <c r="BH51" i="15" l="1"/>
  <c r="BH36" i="15"/>
  <c r="BH21" i="15"/>
  <c r="BJ7" i="15"/>
  <c r="BK279" i="14"/>
  <c r="BL269" i="14"/>
  <c r="BJ259" i="14"/>
  <c r="BI51" i="15" l="1"/>
  <c r="BI36" i="15"/>
  <c r="BI21" i="15"/>
  <c r="BK7" i="15"/>
  <c r="BL279" i="14"/>
  <c r="BM269" i="14"/>
  <c r="BK259" i="14"/>
  <c r="BJ51" i="15" l="1"/>
  <c r="BJ36" i="15"/>
  <c r="BJ21" i="15"/>
  <c r="BL7" i="15"/>
  <c r="BM279" i="14"/>
  <c r="BN269" i="14"/>
  <c r="BL259" i="14"/>
  <c r="BK51" i="15" l="1"/>
  <c r="BK36" i="15"/>
  <c r="BK21" i="15"/>
  <c r="BM7" i="15"/>
  <c r="BN279" i="14"/>
  <c r="BO269" i="14"/>
  <c r="BM259" i="14"/>
  <c r="BL51" i="15" l="1"/>
  <c r="BL36" i="15"/>
  <c r="BL21" i="15"/>
  <c r="BN7" i="15"/>
  <c r="BO279" i="14"/>
  <c r="BP269" i="14"/>
  <c r="BN259" i="14"/>
  <c r="BM51" i="15" l="1"/>
  <c r="BM36" i="15"/>
  <c r="BM21" i="15"/>
  <c r="BO7" i="15"/>
  <c r="BP279" i="14"/>
  <c r="BQ269" i="14"/>
  <c r="BO259" i="14"/>
  <c r="BN51" i="15" l="1"/>
  <c r="BN36" i="15"/>
  <c r="BN21" i="15"/>
  <c r="BQ279" i="14"/>
  <c r="BR269" i="14"/>
  <c r="BP259" i="14"/>
  <c r="BO51" i="15" l="1"/>
  <c r="BO36" i="15"/>
  <c r="BO21" i="15"/>
  <c r="BR279" i="14"/>
  <c r="BS269" i="14"/>
  <c r="BQ259" i="14"/>
  <c r="BS279" i="14" l="1"/>
  <c r="BT269" i="14"/>
  <c r="BR259" i="14"/>
  <c r="BT279" i="14" l="1"/>
  <c r="BU269" i="14"/>
  <c r="BS259" i="14"/>
  <c r="BU279" i="14" l="1"/>
  <c r="BV269" i="14"/>
  <c r="BT259" i="14"/>
  <c r="BV279" i="14" l="1"/>
  <c r="BW269" i="14"/>
  <c r="BU259" i="14"/>
  <c r="BW279" i="14" l="1"/>
  <c r="BX269" i="14"/>
  <c r="BV259" i="14"/>
  <c r="BX279" i="14" l="1"/>
  <c r="BY269" i="14"/>
  <c r="BW259" i="14"/>
  <c r="BY279" i="14" l="1"/>
  <c r="BZ269" i="14"/>
  <c r="BX259" i="14"/>
  <c r="BZ279" i="14" l="1"/>
  <c r="CA269" i="14"/>
  <c r="BY259" i="14"/>
  <c r="CA279" i="14" l="1"/>
  <c r="CB269" i="14"/>
  <c r="BZ259" i="14"/>
  <c r="CB279" i="14" l="1"/>
  <c r="CC269" i="14"/>
  <c r="CA259" i="14"/>
  <c r="CC279" i="14" l="1"/>
  <c r="CD269" i="14"/>
  <c r="CB259" i="14"/>
  <c r="CD279" i="14" l="1"/>
  <c r="CE269" i="14"/>
  <c r="CC259" i="14"/>
  <c r="CE279" i="14" l="1"/>
  <c r="CF269" i="14"/>
  <c r="CD259" i="14"/>
  <c r="CF279" i="14" l="1"/>
  <c r="CG269" i="14"/>
  <c r="CE259" i="14"/>
  <c r="CG279" i="14" l="1"/>
  <c r="CH269" i="14"/>
  <c r="CF259" i="14"/>
  <c r="CH279" i="14" l="1"/>
  <c r="CG259" i="14"/>
  <c r="CH259" i="14" l="1"/>
  <c r="C65" i="14" l="1"/>
  <c r="D65" i="14"/>
  <c r="B65" i="14"/>
  <c r="F56" i="14" l="1"/>
  <c r="F20" i="17"/>
  <c r="D17" i="9" l="1"/>
  <c r="E12" i="9"/>
  <c r="D25" i="9" l="1"/>
  <c r="B133" i="14" l="1"/>
  <c r="F133" i="14"/>
  <c r="C133" i="14"/>
  <c r="D132" i="14"/>
  <c r="D131" i="14"/>
  <c r="D130" i="14"/>
  <c r="D129" i="14"/>
  <c r="D128" i="14"/>
  <c r="D127" i="14"/>
  <c r="D126" i="14"/>
  <c r="D125" i="14"/>
  <c r="D124" i="14"/>
  <c r="D123" i="14"/>
  <c r="C114" i="14"/>
  <c r="D114" i="14"/>
  <c r="B114" i="14"/>
  <c r="F57" i="14"/>
  <c r="D133" i="14" l="1"/>
  <c r="G148" i="14" s="1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B67" i="14"/>
  <c r="BC67" i="14"/>
  <c r="BD67" i="14"/>
  <c r="C67" i="14"/>
  <c r="D67" i="14"/>
  <c r="E67" i="14"/>
  <c r="F67" i="14"/>
  <c r="H67" i="14"/>
  <c r="B67" i="14"/>
  <c r="B57" i="14"/>
  <c r="D58" i="14"/>
  <c r="D57" i="14"/>
  <c r="E57" i="14"/>
  <c r="H56" i="14"/>
  <c r="B52" i="14"/>
  <c r="D110" i="13"/>
  <c r="D109" i="13"/>
  <c r="C111" i="13"/>
  <c r="C102" i="13"/>
  <c r="E58" i="14"/>
  <c r="I105" i="13"/>
  <c r="H30" i="13"/>
  <c r="G30" i="13"/>
  <c r="F30" i="13"/>
  <c r="D30" i="13"/>
  <c r="C30" i="13"/>
  <c r="F58" i="14"/>
  <c r="H23" i="13"/>
  <c r="G23" i="13"/>
  <c r="F23" i="13"/>
  <c r="E23" i="13"/>
  <c r="D23" i="13"/>
  <c r="C14" i="13"/>
  <c r="D55" i="9"/>
  <c r="D60" i="9" s="1"/>
  <c r="E55" i="9"/>
  <c r="E60" i="9" s="1"/>
  <c r="F55" i="9"/>
  <c r="F60" i="9" s="1"/>
  <c r="G55" i="9"/>
  <c r="G60" i="9" s="1"/>
  <c r="C55" i="9"/>
  <c r="C60" i="9" s="1"/>
  <c r="H52" i="9"/>
  <c r="I52" i="9" s="1"/>
  <c r="J52" i="9" s="1"/>
  <c r="K52" i="9" s="1"/>
  <c r="H45" i="9"/>
  <c r="I45" i="9" s="1"/>
  <c r="I55" i="9" s="1"/>
  <c r="I60" i="9" s="1"/>
  <c r="G38" i="9"/>
  <c r="F38" i="9"/>
  <c r="E38" i="9"/>
  <c r="D38" i="9"/>
  <c r="C38" i="9"/>
  <c r="J17" i="13" l="1"/>
  <c r="D169" i="14" s="1"/>
  <c r="E169" i="14" s="1"/>
  <c r="J19" i="13"/>
  <c r="D171" i="14" s="1"/>
  <c r="E171" i="14" s="1"/>
  <c r="G7" i="9" s="1"/>
  <c r="J18" i="13"/>
  <c r="D170" i="14" s="1"/>
  <c r="E170" i="14" s="1"/>
  <c r="G6" i="9" s="1"/>
  <c r="J22" i="13"/>
  <c r="D174" i="14" s="1"/>
  <c r="E174" i="14" s="1"/>
  <c r="G10" i="9" s="1"/>
  <c r="J20" i="13"/>
  <c r="D172" i="14" s="1"/>
  <c r="E172" i="14" s="1"/>
  <c r="G8" i="9" s="1"/>
  <c r="J21" i="13"/>
  <c r="D173" i="14" s="1"/>
  <c r="E173" i="14" s="1"/>
  <c r="G9" i="9" s="1"/>
  <c r="D80" i="13"/>
  <c r="D84" i="13"/>
  <c r="D89" i="13"/>
  <c r="D81" i="13"/>
  <c r="D85" i="13"/>
  <c r="D83" i="13"/>
  <c r="D90" i="13"/>
  <c r="D82" i="13"/>
  <c r="D86" i="13"/>
  <c r="D79" i="13"/>
  <c r="D56" i="14"/>
  <c r="E56" i="14"/>
  <c r="B56" i="14" s="1"/>
  <c r="B58" i="14"/>
  <c r="J23" i="13"/>
  <c r="D175" i="14" s="1"/>
  <c r="E92" i="14"/>
  <c r="D92" i="14"/>
  <c r="F92" i="14"/>
  <c r="F65" i="14"/>
  <c r="E65" i="14"/>
  <c r="B149" i="14"/>
  <c r="B17" i="14" s="1"/>
  <c r="B103" i="14"/>
  <c r="D77" i="14"/>
  <c r="C77" i="14"/>
  <c r="E77" i="14"/>
  <c r="F77" i="14"/>
  <c r="B77" i="14"/>
  <c r="B90" i="14"/>
  <c r="G31" i="13"/>
  <c r="F31" i="13"/>
  <c r="E31" i="13"/>
  <c r="D111" i="13"/>
  <c r="C218" i="14"/>
  <c r="D218" i="14" s="1"/>
  <c r="E218" i="14" s="1"/>
  <c r="F218" i="14" s="1"/>
  <c r="G218" i="14" s="1"/>
  <c r="H218" i="14" s="1"/>
  <c r="I218" i="14" s="1"/>
  <c r="J218" i="14" s="1"/>
  <c r="K218" i="14" s="1"/>
  <c r="L218" i="14" s="1"/>
  <c r="M218" i="14" s="1"/>
  <c r="N218" i="14" s="1"/>
  <c r="O218" i="14" s="1"/>
  <c r="P218" i="14" s="1"/>
  <c r="Q218" i="14" s="1"/>
  <c r="R218" i="14" s="1"/>
  <c r="S218" i="14" s="1"/>
  <c r="T218" i="14" s="1"/>
  <c r="U218" i="14" s="1"/>
  <c r="V218" i="14" s="1"/>
  <c r="W218" i="14" s="1"/>
  <c r="X218" i="14" s="1"/>
  <c r="Y218" i="14" s="1"/>
  <c r="Z218" i="14" s="1"/>
  <c r="AA218" i="14" s="1"/>
  <c r="AB218" i="14" s="1"/>
  <c r="AC218" i="14" s="1"/>
  <c r="AD218" i="14" s="1"/>
  <c r="AE218" i="14" s="1"/>
  <c r="AF218" i="14" s="1"/>
  <c r="AG218" i="14" s="1"/>
  <c r="AH218" i="14" s="1"/>
  <c r="AI218" i="14" s="1"/>
  <c r="AJ218" i="14" s="1"/>
  <c r="AK218" i="14" s="1"/>
  <c r="AL218" i="14" s="1"/>
  <c r="AM218" i="14" s="1"/>
  <c r="AN218" i="14" s="1"/>
  <c r="AO218" i="14" s="1"/>
  <c r="AP218" i="14" s="1"/>
  <c r="AQ218" i="14" s="1"/>
  <c r="AR218" i="14" s="1"/>
  <c r="AS218" i="14" s="1"/>
  <c r="AT218" i="14" s="1"/>
  <c r="AU218" i="14" s="1"/>
  <c r="AV218" i="14" s="1"/>
  <c r="AW218" i="14" s="1"/>
  <c r="AX218" i="14" s="1"/>
  <c r="AY218" i="14" s="1"/>
  <c r="B225" i="14"/>
  <c r="C35" i="9"/>
  <c r="C56" i="9" s="1"/>
  <c r="C57" i="9" s="1"/>
  <c r="J45" i="9"/>
  <c r="H55" i="9"/>
  <c r="H60" i="9" s="1"/>
  <c r="C31" i="13"/>
  <c r="J31" i="13"/>
  <c r="B13" i="14"/>
  <c r="D31" i="13"/>
  <c r="H31" i="13"/>
  <c r="A61" i="9"/>
  <c r="G5" i="9" l="1"/>
  <c r="E175" i="14"/>
  <c r="B179" i="14" s="1"/>
  <c r="B18" i="14" s="1"/>
  <c r="E176" i="14"/>
  <c r="E291" i="14"/>
  <c r="E292" i="14" s="1"/>
  <c r="C291" i="14"/>
  <c r="C292" i="14" s="1"/>
  <c r="F291" i="14"/>
  <c r="F292" i="14" s="1"/>
  <c r="B291" i="14"/>
  <c r="B292" i="14" s="1"/>
  <c r="D291" i="14"/>
  <c r="D292" i="14" s="1"/>
  <c r="B281" i="14"/>
  <c r="B80" i="14"/>
  <c r="B78" i="14"/>
  <c r="D78" i="14"/>
  <c r="D80" i="14"/>
  <c r="F78" i="14"/>
  <c r="F80" i="14"/>
  <c r="B106" i="14"/>
  <c r="C102" i="14" s="1"/>
  <c r="B104" i="14"/>
  <c r="E78" i="14"/>
  <c r="E80" i="14"/>
  <c r="B20" i="14"/>
  <c r="B93" i="14"/>
  <c r="C89" i="14" s="1"/>
  <c r="B91" i="14"/>
  <c r="C80" i="14"/>
  <c r="C78" i="14"/>
  <c r="C36" i="9"/>
  <c r="C37" i="9" s="1"/>
  <c r="B251" i="14"/>
  <c r="B241" i="14"/>
  <c r="C251" i="14"/>
  <c r="C261" i="14"/>
  <c r="C281" i="14"/>
  <c r="C294" i="14" s="1"/>
  <c r="D271" i="14"/>
  <c r="F281" i="14"/>
  <c r="F294" i="14" s="1"/>
  <c r="E271" i="14"/>
  <c r="E261" i="14"/>
  <c r="E251" i="14"/>
  <c r="F251" i="14"/>
  <c r="D251" i="14"/>
  <c r="C271" i="14"/>
  <c r="D261" i="14"/>
  <c r="D281" i="14"/>
  <c r="D294" i="14" s="1"/>
  <c r="E281" i="14"/>
  <c r="E294" i="14" s="1"/>
  <c r="F271" i="14"/>
  <c r="F261" i="14"/>
  <c r="B261" i="14"/>
  <c r="B271" i="14"/>
  <c r="AZ213" i="14"/>
  <c r="AZ212" i="14" s="1"/>
  <c r="AZ214" i="14" s="1"/>
  <c r="AZ215" i="14" s="1"/>
  <c r="AY215" i="14" s="1"/>
  <c r="AZ218" i="14"/>
  <c r="D35" i="9"/>
  <c r="K45" i="9"/>
  <c r="J55" i="9"/>
  <c r="J60" i="9" s="1"/>
  <c r="L52" i="9"/>
  <c r="G12" i="9" l="1"/>
  <c r="G14" i="9"/>
  <c r="B312" i="14"/>
  <c r="B294" i="14"/>
  <c r="B284" i="14"/>
  <c r="B282" i="14"/>
  <c r="C103" i="14"/>
  <c r="C104" i="14" s="1"/>
  <c r="C90" i="14"/>
  <c r="C91" i="14" s="1"/>
  <c r="B22" i="14"/>
  <c r="C52" i="7"/>
  <c r="C39" i="9"/>
  <c r="D34" i="9" s="1"/>
  <c r="D36" i="9" s="1"/>
  <c r="D37" i="9" s="1"/>
  <c r="E284" i="14"/>
  <c r="E282" i="14"/>
  <c r="C264" i="14"/>
  <c r="C262" i="14"/>
  <c r="AX215" i="14"/>
  <c r="B264" i="14"/>
  <c r="B262" i="14"/>
  <c r="D284" i="14"/>
  <c r="D282" i="14"/>
  <c r="F254" i="14"/>
  <c r="F252" i="14"/>
  <c r="F284" i="14"/>
  <c r="F282" i="14"/>
  <c r="C254" i="14"/>
  <c r="C252" i="14"/>
  <c r="B274" i="14"/>
  <c r="B272" i="14"/>
  <c r="F262" i="14"/>
  <c r="F264" i="14"/>
  <c r="D264" i="14"/>
  <c r="D262" i="14"/>
  <c r="E252" i="14"/>
  <c r="E254" i="14"/>
  <c r="D274" i="14"/>
  <c r="D272" i="14"/>
  <c r="B244" i="14"/>
  <c r="C240" i="14" s="1"/>
  <c r="C311" i="14" s="1"/>
  <c r="B242" i="14"/>
  <c r="D254" i="14"/>
  <c r="D252" i="14"/>
  <c r="E274" i="14"/>
  <c r="E272" i="14"/>
  <c r="AY216" i="14"/>
  <c r="AY214" i="14" s="1"/>
  <c r="AY213" i="14" s="1"/>
  <c r="AZ216" i="14"/>
  <c r="F272" i="14"/>
  <c r="F274" i="14"/>
  <c r="C274" i="14"/>
  <c r="C272" i="14"/>
  <c r="E264" i="14"/>
  <c r="E262" i="14"/>
  <c r="C284" i="14"/>
  <c r="C282" i="14"/>
  <c r="B254" i="14"/>
  <c r="B252" i="14"/>
  <c r="D56" i="9"/>
  <c r="D57" i="9" s="1"/>
  <c r="E35" i="9"/>
  <c r="K55" i="9"/>
  <c r="K60" i="9" s="1"/>
  <c r="L45" i="9"/>
  <c r="M52" i="9"/>
  <c r="G15" i="9" l="1"/>
  <c r="C18" i="9"/>
  <c r="H23" i="9"/>
  <c r="C93" i="14"/>
  <c r="D89" i="14" s="1"/>
  <c r="D90" i="14" s="1"/>
  <c r="D91" i="14" s="1"/>
  <c r="L26" i="14"/>
  <c r="P35" i="7" s="1"/>
  <c r="AB26" i="14"/>
  <c r="AF35" i="7" s="1"/>
  <c r="AR26" i="14"/>
  <c r="AV35" i="7" s="1"/>
  <c r="BH26" i="14"/>
  <c r="BL35" i="7" s="1"/>
  <c r="BX26" i="14"/>
  <c r="S26" i="14"/>
  <c r="W35" i="7" s="1"/>
  <c r="BG26" i="14"/>
  <c r="BK35" i="7" s="1"/>
  <c r="I26" i="14"/>
  <c r="M35" i="7" s="1"/>
  <c r="Y26" i="14"/>
  <c r="AC35" i="7" s="1"/>
  <c r="AO26" i="14"/>
  <c r="AS35" i="7" s="1"/>
  <c r="BE26" i="14"/>
  <c r="BI35" i="7" s="1"/>
  <c r="BU26" i="14"/>
  <c r="CA26" i="14"/>
  <c r="R26" i="14"/>
  <c r="V35" i="7" s="1"/>
  <c r="AH26" i="14"/>
  <c r="AL35" i="7" s="1"/>
  <c r="AX26" i="14"/>
  <c r="BB35" i="7" s="1"/>
  <c r="BN26" i="14"/>
  <c r="BR35" i="7" s="1"/>
  <c r="B26" i="14"/>
  <c r="AE26" i="14"/>
  <c r="AI35" i="7" s="1"/>
  <c r="BK26" i="14"/>
  <c r="BO35" i="7" s="1"/>
  <c r="P26" i="14"/>
  <c r="T35" i="7" s="1"/>
  <c r="AF26" i="14"/>
  <c r="AJ35" i="7" s="1"/>
  <c r="AV26" i="14"/>
  <c r="AZ35" i="7" s="1"/>
  <c r="BL26" i="14"/>
  <c r="BP35" i="7" s="1"/>
  <c r="CB26" i="14"/>
  <c r="AA26" i="14"/>
  <c r="AE35" i="7" s="1"/>
  <c r="BO26" i="14"/>
  <c r="BS35" i="7" s="1"/>
  <c r="M26" i="14"/>
  <c r="Q35" i="7" s="1"/>
  <c r="AC26" i="14"/>
  <c r="AG35" i="7" s="1"/>
  <c r="AS26" i="14"/>
  <c r="AW35" i="7" s="1"/>
  <c r="BI26" i="14"/>
  <c r="BM35" i="7" s="1"/>
  <c r="BY26" i="14"/>
  <c r="F26" i="14"/>
  <c r="J35" i="7" s="1"/>
  <c r="V26" i="14"/>
  <c r="Z35" i="7" s="1"/>
  <c r="AL26" i="14"/>
  <c r="AP35" i="7" s="1"/>
  <c r="BB26" i="14"/>
  <c r="BF35" i="7" s="1"/>
  <c r="BR26" i="14"/>
  <c r="BV35" i="7" s="1"/>
  <c r="G26" i="14"/>
  <c r="K35" i="7" s="1"/>
  <c r="AM26" i="14"/>
  <c r="AQ35" i="7" s="1"/>
  <c r="BS26" i="14"/>
  <c r="BW35" i="7" s="1"/>
  <c r="J26" i="14"/>
  <c r="N35" i="7" s="1"/>
  <c r="BV26" i="14"/>
  <c r="AU26" i="14"/>
  <c r="AY35" i="7" s="1"/>
  <c r="D26" i="14"/>
  <c r="H35" i="7" s="1"/>
  <c r="T26" i="14"/>
  <c r="X35" i="7" s="1"/>
  <c r="AJ26" i="14"/>
  <c r="AN35" i="7" s="1"/>
  <c r="AZ26" i="14"/>
  <c r="BD35" i="7" s="1"/>
  <c r="BP26" i="14"/>
  <c r="BT35" i="7" s="1"/>
  <c r="C26" i="14"/>
  <c r="G35" i="7" s="1"/>
  <c r="AQ26" i="14"/>
  <c r="AU35" i="7" s="1"/>
  <c r="BW26" i="14"/>
  <c r="Q26" i="14"/>
  <c r="U35" i="7" s="1"/>
  <c r="AG26" i="14"/>
  <c r="AK35" i="7" s="1"/>
  <c r="AW26" i="14"/>
  <c r="BA35" i="7" s="1"/>
  <c r="BM26" i="14"/>
  <c r="BQ35" i="7" s="1"/>
  <c r="CC26" i="14"/>
  <c r="Z26" i="14"/>
  <c r="AD35" i="7" s="1"/>
  <c r="AP26" i="14"/>
  <c r="AT35" i="7" s="1"/>
  <c r="BF26" i="14"/>
  <c r="BJ35" i="7" s="1"/>
  <c r="O26" i="14"/>
  <c r="S35" i="7" s="1"/>
  <c r="H26" i="14"/>
  <c r="L35" i="7" s="1"/>
  <c r="X26" i="14"/>
  <c r="AB35" i="7" s="1"/>
  <c r="AN26" i="14"/>
  <c r="AR35" i="7" s="1"/>
  <c r="BD26" i="14"/>
  <c r="BH35" i="7" s="1"/>
  <c r="BT26" i="14"/>
  <c r="K26" i="14"/>
  <c r="O35" i="7" s="1"/>
  <c r="AY26" i="14"/>
  <c r="BC35" i="7" s="1"/>
  <c r="E26" i="14"/>
  <c r="I35" i="7" s="1"/>
  <c r="U26" i="14"/>
  <c r="Y35" i="7" s="1"/>
  <c r="AK26" i="14"/>
  <c r="AO35" i="7" s="1"/>
  <c r="BA26" i="14"/>
  <c r="BE35" i="7" s="1"/>
  <c r="BQ26" i="14"/>
  <c r="BU35" i="7" s="1"/>
  <c r="AI26" i="14"/>
  <c r="AM35" i="7" s="1"/>
  <c r="N26" i="14"/>
  <c r="R35" i="7" s="1"/>
  <c r="AD26" i="14"/>
  <c r="AH35" i="7" s="1"/>
  <c r="AT26" i="14"/>
  <c r="AX35" i="7" s="1"/>
  <c r="BJ26" i="14"/>
  <c r="BN35" i="7" s="1"/>
  <c r="BZ26" i="14"/>
  <c r="W26" i="14"/>
  <c r="AA35" i="7" s="1"/>
  <c r="BC26" i="14"/>
  <c r="BG35" i="7" s="1"/>
  <c r="C106" i="14"/>
  <c r="D102" i="14" s="1"/>
  <c r="C243" i="14"/>
  <c r="AX213" i="14"/>
  <c r="AX212" i="14" s="1"/>
  <c r="AW216" i="14" s="1"/>
  <c r="AW215" i="14"/>
  <c r="E56" i="9"/>
  <c r="E57" i="9" s="1"/>
  <c r="F35" i="9"/>
  <c r="L55" i="9"/>
  <c r="L60" i="9" s="1"/>
  <c r="M45" i="9"/>
  <c r="D39" i="9"/>
  <c r="E34" i="9" s="1"/>
  <c r="E36" i="9" s="1"/>
  <c r="E37" i="9" s="1"/>
  <c r="N52" i="9"/>
  <c r="F35" i="7" l="1"/>
  <c r="D103" i="14"/>
  <c r="D104" i="14" s="1"/>
  <c r="AV215" i="14"/>
  <c r="AW213" i="14"/>
  <c r="AW214" i="14" s="1"/>
  <c r="AX214" i="14"/>
  <c r="C241" i="14"/>
  <c r="C312" i="14" s="1"/>
  <c r="F56" i="9"/>
  <c r="F57" i="9" s="1"/>
  <c r="G35" i="9"/>
  <c r="G56" i="9" s="1"/>
  <c r="M55" i="9"/>
  <c r="M60" i="9" s="1"/>
  <c r="N45" i="9"/>
  <c r="E39" i="9"/>
  <c r="F34" i="9" s="1"/>
  <c r="O52" i="9"/>
  <c r="D52" i="7" l="1"/>
  <c r="D93" i="14"/>
  <c r="E89" i="14" s="1"/>
  <c r="E90" i="14" s="1"/>
  <c r="E91" i="14" s="1"/>
  <c r="C242" i="14"/>
  <c r="D106" i="14"/>
  <c r="E102" i="14" s="1"/>
  <c r="AU215" i="14"/>
  <c r="C244" i="14"/>
  <c r="D240" i="14" s="1"/>
  <c r="D311" i="14" s="1"/>
  <c r="AW212" i="14"/>
  <c r="AV216" i="14" s="1"/>
  <c r="AV213" i="14" s="1"/>
  <c r="F36" i="9"/>
  <c r="F37" i="9" s="1"/>
  <c r="N55" i="9"/>
  <c r="N60" i="9" s="1"/>
  <c r="O45" i="9"/>
  <c r="P52" i="9"/>
  <c r="E103" i="14" l="1"/>
  <c r="E104" i="14" s="1"/>
  <c r="F39" i="9"/>
  <c r="G34" i="9" s="1"/>
  <c r="G36" i="9" s="1"/>
  <c r="G37" i="9" s="1"/>
  <c r="AV212" i="14"/>
  <c r="AU216" i="14" s="1"/>
  <c r="AU213" i="14" s="1"/>
  <c r="AV214" i="14"/>
  <c r="D243" i="14"/>
  <c r="AT215" i="14"/>
  <c r="O55" i="9"/>
  <c r="O60" i="9" s="1"/>
  <c r="P45" i="9"/>
  <c r="Q52" i="9"/>
  <c r="E106" i="14" l="1"/>
  <c r="F102" i="14" s="1"/>
  <c r="E93" i="14"/>
  <c r="F89" i="14" s="1"/>
  <c r="G39" i="9"/>
  <c r="AU212" i="14"/>
  <c r="AT216" i="14" s="1"/>
  <c r="AT213" i="14" s="1"/>
  <c r="AT212" i="14" s="1"/>
  <c r="AS216" i="14" s="1"/>
  <c r="AU214" i="14"/>
  <c r="D241" i="14"/>
  <c r="D312" i="14" s="1"/>
  <c r="AS215" i="14"/>
  <c r="P55" i="9"/>
  <c r="P60" i="9" s="1"/>
  <c r="Q45" i="9"/>
  <c r="R52" i="9"/>
  <c r="F90" i="14" l="1"/>
  <c r="F103" i="14"/>
  <c r="F104" i="14" s="1"/>
  <c r="AR215" i="14"/>
  <c r="AS213" i="14"/>
  <c r="AS212" i="14" s="1"/>
  <c r="AR216" i="14" s="1"/>
  <c r="D244" i="14"/>
  <c r="E240" i="14" s="1"/>
  <c r="E311" i="14" s="1"/>
  <c r="AT214" i="14"/>
  <c r="D242" i="14"/>
  <c r="Q55" i="9"/>
  <c r="Q60" i="9" s="1"/>
  <c r="R45" i="9"/>
  <c r="S52" i="9"/>
  <c r="F91" i="14" l="1"/>
  <c r="F93" i="14"/>
  <c r="G89" i="14" s="1"/>
  <c r="B11" i="14" s="1"/>
  <c r="F106" i="14"/>
  <c r="E243" i="14"/>
  <c r="AS214" i="14"/>
  <c r="AR213" i="14"/>
  <c r="AR212" i="14" s="1"/>
  <c r="AQ216" i="14" s="1"/>
  <c r="AQ215" i="14"/>
  <c r="R55" i="9"/>
  <c r="R60" i="9" s="1"/>
  <c r="S45" i="9"/>
  <c r="T52" i="9"/>
  <c r="G102" i="14" l="1"/>
  <c r="AR214" i="14"/>
  <c r="E241" i="14"/>
  <c r="E312" i="14" s="1"/>
  <c r="AP215" i="14"/>
  <c r="AQ213" i="14"/>
  <c r="AQ212" i="14" s="1"/>
  <c r="AP216" i="14" s="1"/>
  <c r="S55" i="9"/>
  <c r="S60" i="9" s="1"/>
  <c r="T45" i="9"/>
  <c r="U52" i="9"/>
  <c r="B8" i="14" l="1"/>
  <c r="AQ214" i="14"/>
  <c r="AP213" i="14"/>
  <c r="AP212" i="14" s="1"/>
  <c r="AO216" i="14" s="1"/>
  <c r="AO215" i="14"/>
  <c r="E244" i="14"/>
  <c r="F240" i="14" s="1"/>
  <c r="F311" i="14" s="1"/>
  <c r="E242" i="14"/>
  <c r="T55" i="9"/>
  <c r="T60" i="9" s="1"/>
  <c r="U45" i="9"/>
  <c r="V52" i="9"/>
  <c r="AP214" i="14" l="1"/>
  <c r="F243" i="14"/>
  <c r="AN215" i="14"/>
  <c r="AO213" i="14"/>
  <c r="AO212" i="14" s="1"/>
  <c r="AN216" i="14" s="1"/>
  <c r="U55" i="9"/>
  <c r="U60" i="9" s="1"/>
  <c r="V45" i="9"/>
  <c r="W52" i="9"/>
  <c r="AO214" i="14" l="1"/>
  <c r="AN213" i="14"/>
  <c r="AN212" i="14" s="1"/>
  <c r="AM216" i="14" s="1"/>
  <c r="AM215" i="14"/>
  <c r="F241" i="14"/>
  <c r="F312" i="14" s="1"/>
  <c r="V55" i="9"/>
  <c r="V60" i="9" s="1"/>
  <c r="W45" i="9"/>
  <c r="X52" i="9"/>
  <c r="F242" i="14" l="1"/>
  <c r="AM213" i="14"/>
  <c r="AM212" i="14" s="1"/>
  <c r="AL216" i="14" s="1"/>
  <c r="AL215" i="14"/>
  <c r="F244" i="14"/>
  <c r="AN214" i="14"/>
  <c r="W55" i="9"/>
  <c r="W60" i="9" s="1"/>
  <c r="X45" i="9"/>
  <c r="Y52" i="9"/>
  <c r="AM214" i="14" l="1"/>
  <c r="AK215" i="14"/>
  <c r="AL213" i="14"/>
  <c r="AL212" i="14" s="1"/>
  <c r="AK216" i="14" s="1"/>
  <c r="X55" i="9"/>
  <c r="X60" i="9" s="1"/>
  <c r="Y45" i="9"/>
  <c r="Z52" i="9"/>
  <c r="AL214" i="14" l="1"/>
  <c r="AJ215" i="14"/>
  <c r="AK213" i="14"/>
  <c r="AK212" i="14" s="1"/>
  <c r="AJ216" i="14" s="1"/>
  <c r="Y55" i="9"/>
  <c r="Y60" i="9" s="1"/>
  <c r="Z45" i="9"/>
  <c r="AA52" i="9"/>
  <c r="AK214" i="14" l="1"/>
  <c r="AJ213" i="14"/>
  <c r="AJ212" i="14" s="1"/>
  <c r="AI216" i="14" s="1"/>
  <c r="AI215" i="14"/>
  <c r="Z55" i="9"/>
  <c r="Z60" i="9" s="1"/>
  <c r="AA45" i="9"/>
  <c r="AB52" i="9"/>
  <c r="AJ214" i="14" l="1"/>
  <c r="AI213" i="14"/>
  <c r="AI212" i="14" s="1"/>
  <c r="AH216" i="14" s="1"/>
  <c r="AH215" i="14"/>
  <c r="AA55" i="9"/>
  <c r="AA60" i="9" s="1"/>
  <c r="AB45" i="9"/>
  <c r="AC52" i="9"/>
  <c r="AG215" i="14" l="1"/>
  <c r="AH213" i="14"/>
  <c r="AH212" i="14" s="1"/>
  <c r="AG216" i="14" s="1"/>
  <c r="AI214" i="14"/>
  <c r="AB55" i="9"/>
  <c r="AB60" i="9" s="1"/>
  <c r="AC45" i="9"/>
  <c r="AD52" i="9"/>
  <c r="AH214" i="14" l="1"/>
  <c r="AF215" i="14"/>
  <c r="AG213" i="14"/>
  <c r="AG212" i="14" s="1"/>
  <c r="AF216" i="14" s="1"/>
  <c r="AC55" i="9"/>
  <c r="AC60" i="9" s="1"/>
  <c r="AD45" i="9"/>
  <c r="AE52" i="9"/>
  <c r="AG214" i="14" l="1"/>
  <c r="AF213" i="14"/>
  <c r="AF212" i="14" s="1"/>
  <c r="AE216" i="14" s="1"/>
  <c r="AE215" i="14"/>
  <c r="AD55" i="9"/>
  <c r="AD60" i="9" s="1"/>
  <c r="AE45" i="9"/>
  <c r="AF52" i="9"/>
  <c r="AF214" i="14" l="1"/>
  <c r="AE213" i="14"/>
  <c r="AE212" i="14" s="1"/>
  <c r="AD216" i="14" s="1"/>
  <c r="AD215" i="14"/>
  <c r="AE55" i="9"/>
  <c r="AE60" i="9" s="1"/>
  <c r="AF45" i="9"/>
  <c r="AG52" i="9"/>
  <c r="AE214" i="14" l="1"/>
  <c r="AC215" i="14"/>
  <c r="AD213" i="14"/>
  <c r="AD212" i="14" s="1"/>
  <c r="AC216" i="14" s="1"/>
  <c r="AF55" i="9"/>
  <c r="AF60" i="9" s="1"/>
  <c r="AG45" i="9"/>
  <c r="AH52" i="9"/>
  <c r="AD214" i="14" l="1"/>
  <c r="AB215" i="14"/>
  <c r="AC213" i="14"/>
  <c r="AC212" i="14" s="1"/>
  <c r="AB216" i="14" s="1"/>
  <c r="AG55" i="9"/>
  <c r="AG60" i="9" s="1"/>
  <c r="AH45" i="9"/>
  <c r="AI52" i="9"/>
  <c r="AC214" i="14" l="1"/>
  <c r="AA215" i="14"/>
  <c r="AB213" i="14"/>
  <c r="AB212" i="14" s="1"/>
  <c r="AA216" i="14" s="1"/>
  <c r="AH55" i="9"/>
  <c r="AH60" i="9" s="1"/>
  <c r="AI45" i="9"/>
  <c r="AJ52" i="9"/>
  <c r="AB214" i="14" l="1"/>
  <c r="Z215" i="14"/>
  <c r="AA213" i="14"/>
  <c r="AA212" i="14" s="1"/>
  <c r="Z216" i="14" s="1"/>
  <c r="AI55" i="9"/>
  <c r="AI60" i="9" s="1"/>
  <c r="AJ45" i="9"/>
  <c r="AK52" i="9"/>
  <c r="AA214" i="14" l="1"/>
  <c r="Y215" i="14"/>
  <c r="Z213" i="14"/>
  <c r="Z212" i="14" s="1"/>
  <c r="Y216" i="14" s="1"/>
  <c r="AJ55" i="9"/>
  <c r="AJ60" i="9" s="1"/>
  <c r="AK45" i="9"/>
  <c r="AL52" i="9"/>
  <c r="Z214" i="14" l="1"/>
  <c r="X215" i="14"/>
  <c r="Y213" i="14"/>
  <c r="Y212" i="14" s="1"/>
  <c r="X216" i="14" s="1"/>
  <c r="AK55" i="9"/>
  <c r="AK60" i="9" s="1"/>
  <c r="AL45" i="9"/>
  <c r="AM52" i="9"/>
  <c r="Y214" i="14" l="1"/>
  <c r="W215" i="14"/>
  <c r="X213" i="14"/>
  <c r="X212" i="14" s="1"/>
  <c r="W216" i="14" s="1"/>
  <c r="AL55" i="9"/>
  <c r="AL60" i="9" s="1"/>
  <c r="AM45" i="9"/>
  <c r="AN52" i="9"/>
  <c r="X214" i="14" l="1"/>
  <c r="V215" i="14"/>
  <c r="W213" i="14"/>
  <c r="W212" i="14" s="1"/>
  <c r="V216" i="14" s="1"/>
  <c r="AM55" i="9"/>
  <c r="AM60" i="9" s="1"/>
  <c r="AN45" i="9"/>
  <c r="AO52" i="9"/>
  <c r="W214" i="14" l="1"/>
  <c r="U215" i="14"/>
  <c r="V213" i="14"/>
  <c r="V212" i="14" s="1"/>
  <c r="U216" i="14" s="1"/>
  <c r="AN55" i="9"/>
  <c r="AN60" i="9" s="1"/>
  <c r="AO45" i="9"/>
  <c r="AP52" i="9"/>
  <c r="V214" i="14" l="1"/>
  <c r="T215" i="14"/>
  <c r="U213" i="14"/>
  <c r="U212" i="14" s="1"/>
  <c r="T216" i="14" s="1"/>
  <c r="AO55" i="9"/>
  <c r="AO60" i="9" s="1"/>
  <c r="AP45" i="9"/>
  <c r="AQ52" i="9"/>
  <c r="U214" i="14" l="1"/>
  <c r="S215" i="14"/>
  <c r="T213" i="14"/>
  <c r="T212" i="14" s="1"/>
  <c r="S216" i="14" s="1"/>
  <c r="AP55" i="9"/>
  <c r="AP60" i="9" s="1"/>
  <c r="AQ45" i="9"/>
  <c r="AR52" i="9"/>
  <c r="T214" i="14" l="1"/>
  <c r="R215" i="14"/>
  <c r="S213" i="14"/>
  <c r="S212" i="14" s="1"/>
  <c r="R216" i="14" s="1"/>
  <c r="AQ55" i="9"/>
  <c r="AQ60" i="9" s="1"/>
  <c r="AR45" i="9"/>
  <c r="AS52" i="9"/>
  <c r="S214" i="14" l="1"/>
  <c r="R213" i="14"/>
  <c r="R212" i="14" s="1"/>
  <c r="Q216" i="14" s="1"/>
  <c r="Q215" i="14"/>
  <c r="AR55" i="9"/>
  <c r="AR60" i="9" s="1"/>
  <c r="AS45" i="9"/>
  <c r="AT52" i="9"/>
  <c r="R214" i="14" l="1"/>
  <c r="Q213" i="14"/>
  <c r="Q212" i="14" s="1"/>
  <c r="P216" i="14" s="1"/>
  <c r="P215" i="14"/>
  <c r="AS55" i="9"/>
  <c r="AS60" i="9" s="1"/>
  <c r="AT45" i="9"/>
  <c r="AU52" i="9"/>
  <c r="Q214" i="14" l="1"/>
  <c r="P213" i="14"/>
  <c r="P212" i="14" s="1"/>
  <c r="O216" i="14" s="1"/>
  <c r="O215" i="14"/>
  <c r="AT55" i="9"/>
  <c r="AT60" i="9" s="1"/>
  <c r="AU45" i="9"/>
  <c r="AV52" i="9"/>
  <c r="P214" i="14" l="1"/>
  <c r="O213" i="14"/>
  <c r="O212" i="14" s="1"/>
  <c r="N216" i="14" s="1"/>
  <c r="N215" i="14"/>
  <c r="AU55" i="9"/>
  <c r="AU60" i="9" s="1"/>
  <c r="AV45" i="9"/>
  <c r="AW52" i="9"/>
  <c r="O214" i="14" l="1"/>
  <c r="M215" i="14"/>
  <c r="N213" i="14"/>
  <c r="N212" i="14" s="1"/>
  <c r="M216" i="14" s="1"/>
  <c r="AV55" i="9"/>
  <c r="AV60" i="9" s="1"/>
  <c r="AW45" i="9"/>
  <c r="AX52" i="9"/>
  <c r="N214" i="14" l="1"/>
  <c r="M213" i="14"/>
  <c r="M212" i="14" s="1"/>
  <c r="L216" i="14" s="1"/>
  <c r="L215" i="14"/>
  <c r="AW55" i="9"/>
  <c r="AW60" i="9" s="1"/>
  <c r="AX45" i="9"/>
  <c r="AY52" i="9"/>
  <c r="M214" i="14" l="1"/>
  <c r="L213" i="14"/>
  <c r="L212" i="14" s="1"/>
  <c r="K216" i="14" s="1"/>
  <c r="K215" i="14"/>
  <c r="AX55" i="9"/>
  <c r="AX60" i="9" s="1"/>
  <c r="AY45" i="9"/>
  <c r="AZ52" i="9"/>
  <c r="L214" i="14" l="1"/>
  <c r="J215" i="14"/>
  <c r="K213" i="14"/>
  <c r="K212" i="14" s="1"/>
  <c r="J216" i="14" s="1"/>
  <c r="AY55" i="9"/>
  <c r="AY60" i="9" s="1"/>
  <c r="AZ45" i="9"/>
  <c r="BA52" i="9"/>
  <c r="K214" i="14" l="1"/>
  <c r="J213" i="14"/>
  <c r="J212" i="14" s="1"/>
  <c r="I216" i="14" s="1"/>
  <c r="I215" i="14"/>
  <c r="AZ55" i="9"/>
  <c r="AZ60" i="9" s="1"/>
  <c r="BA45" i="9"/>
  <c r="BB52" i="9"/>
  <c r="J214" i="14" l="1"/>
  <c r="H215" i="14"/>
  <c r="I213" i="14"/>
  <c r="I212" i="14" s="1"/>
  <c r="H216" i="14" s="1"/>
  <c r="BA55" i="9"/>
  <c r="BA60" i="9" s="1"/>
  <c r="BB45" i="9"/>
  <c r="BC52" i="9"/>
  <c r="I214" i="14" l="1"/>
  <c r="H213" i="14"/>
  <c r="H212" i="14" s="1"/>
  <c r="G216" i="14" s="1"/>
  <c r="G215" i="14"/>
  <c r="BB55" i="9"/>
  <c r="BB60" i="9" s="1"/>
  <c r="BC45" i="9"/>
  <c r="BD52" i="9"/>
  <c r="F215" i="14" l="1"/>
  <c r="G213" i="14"/>
  <c r="G212" i="14" s="1"/>
  <c r="F216" i="14" s="1"/>
  <c r="H214" i="14"/>
  <c r="BC55" i="9"/>
  <c r="BC60" i="9" s="1"/>
  <c r="BD45" i="9"/>
  <c r="BE52" i="9"/>
  <c r="G214" i="14" l="1"/>
  <c r="E215" i="14"/>
  <c r="F213" i="14"/>
  <c r="F212" i="14" s="1"/>
  <c r="E216" i="14" s="1"/>
  <c r="BD55" i="9"/>
  <c r="BD60" i="9" s="1"/>
  <c r="BE45" i="9"/>
  <c r="BF52" i="9"/>
  <c r="F214" i="14" l="1"/>
  <c r="E213" i="14"/>
  <c r="E212" i="14" s="1"/>
  <c r="D216" i="14" s="1"/>
  <c r="D215" i="14"/>
  <c r="BE55" i="9"/>
  <c r="BE60" i="9" s="1"/>
  <c r="BF45" i="9"/>
  <c r="BG52" i="9"/>
  <c r="E214" i="14" l="1"/>
  <c r="D213" i="14"/>
  <c r="D212" i="14" s="1"/>
  <c r="C216" i="14" s="1"/>
  <c r="C215" i="14"/>
  <c r="BF55" i="9"/>
  <c r="BF60" i="9" s="1"/>
  <c r="BG45" i="9"/>
  <c r="BH52" i="9"/>
  <c r="C213" i="14" l="1"/>
  <c r="C212" i="14" s="1"/>
  <c r="D214" i="14"/>
  <c r="BG55" i="9"/>
  <c r="BG60" i="9" s="1"/>
  <c r="BH45" i="9"/>
  <c r="BI52" i="9"/>
  <c r="C214" i="14" l="1"/>
  <c r="BH55" i="9"/>
  <c r="BH60" i="9" s="1"/>
  <c r="BI45" i="9"/>
  <c r="BJ52" i="9"/>
  <c r="BI55" i="9" l="1"/>
  <c r="BI60" i="9" s="1"/>
  <c r="BJ45" i="9"/>
  <c r="BK52" i="9"/>
  <c r="BJ55" i="9" l="1"/>
  <c r="BJ60" i="9" s="1"/>
  <c r="BK45" i="9"/>
  <c r="BK55" i="9" s="1"/>
  <c r="BK60" i="9" s="1"/>
  <c r="A60" i="9" l="1"/>
  <c r="D80" i="2"/>
  <c r="E80" i="2"/>
  <c r="F4" i="29" s="1"/>
  <c r="F80" i="2"/>
  <c r="G4" i="29" s="1"/>
  <c r="H112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9" i="2"/>
  <c r="H200" i="2"/>
  <c r="H201" i="2"/>
  <c r="H202" i="2"/>
  <c r="H203" i="2"/>
  <c r="H204" i="2"/>
  <c r="H205" i="2"/>
  <c r="H206" i="2"/>
  <c r="H209" i="2"/>
  <c r="H210" i="2"/>
  <c r="H211" i="2"/>
  <c r="H213" i="2"/>
  <c r="H214" i="2"/>
  <c r="H216" i="2"/>
  <c r="H217" i="2"/>
  <c r="H218" i="2"/>
  <c r="H219" i="2"/>
  <c r="H220" i="2"/>
  <c r="H221" i="2"/>
  <c r="H223" i="2"/>
  <c r="H224" i="2"/>
  <c r="B235" i="14" s="1"/>
  <c r="H225" i="2"/>
  <c r="H226" i="2"/>
  <c r="H227" i="2"/>
  <c r="H228" i="2"/>
  <c r="H229" i="2"/>
  <c r="H230" i="2"/>
  <c r="H231" i="2"/>
  <c r="H232" i="2"/>
  <c r="B230" i="14" s="1"/>
  <c r="H233" i="2"/>
  <c r="B231" i="14" s="1"/>
  <c r="G250" i="14" s="1"/>
  <c r="H234" i="2"/>
  <c r="B232" i="14" s="1"/>
  <c r="G260" i="14" s="1"/>
  <c r="H235" i="2"/>
  <c r="B233" i="14" s="1"/>
  <c r="H236" i="2"/>
  <c r="B234" i="14" s="1"/>
  <c r="H237" i="2"/>
  <c r="H238" i="2"/>
  <c r="H14" i="16"/>
  <c r="E4" i="29" l="1"/>
  <c r="F28" i="15"/>
  <c r="D4" i="29"/>
  <c r="G240" i="14"/>
  <c r="E235" i="14"/>
  <c r="L102" i="2"/>
  <c r="G290" i="14"/>
  <c r="G270" i="14"/>
  <c r="G280" i="14"/>
  <c r="L103" i="2"/>
  <c r="F43" i="15"/>
  <c r="F58" i="15"/>
  <c r="F14" i="15"/>
  <c r="F22" i="17"/>
  <c r="H23" i="17" s="1"/>
  <c r="B224" i="14" l="1"/>
  <c r="B12" i="14" s="1"/>
  <c r="G311" i="14"/>
  <c r="E52" i="7"/>
  <c r="C69" i="18"/>
  <c r="E70" i="18" s="1"/>
  <c r="F70" i="18" s="1"/>
  <c r="G70" i="18" s="1"/>
  <c r="H70" i="18" s="1"/>
  <c r="I70" i="18" s="1"/>
  <c r="C61" i="18"/>
  <c r="E62" i="18" s="1"/>
  <c r="C54" i="18"/>
  <c r="H73" i="2"/>
  <c r="G73" i="2"/>
  <c r="F73" i="2"/>
  <c r="E73" i="2"/>
  <c r="C46" i="18"/>
  <c r="E47" i="18" s="1"/>
  <c r="C38" i="18"/>
  <c r="E39" i="18" s="1"/>
  <c r="C30" i="18"/>
  <c r="E31" i="18" s="1"/>
  <c r="C22" i="18"/>
  <c r="C14" i="18"/>
  <c r="F109" i="19"/>
  <c r="F108" i="19"/>
  <c r="G107" i="19"/>
  <c r="H107" i="19" s="1"/>
  <c r="I107" i="19" s="1"/>
  <c r="J107" i="19" s="1"/>
  <c r="K107" i="19" s="1"/>
  <c r="L107" i="19" s="1"/>
  <c r="M107" i="19" s="1"/>
  <c r="N107" i="19" s="1"/>
  <c r="O107" i="19" s="1"/>
  <c r="P107" i="19" s="1"/>
  <c r="Q107" i="19" s="1"/>
  <c r="R107" i="19" s="1"/>
  <c r="S107" i="19" s="1"/>
  <c r="T107" i="19" s="1"/>
  <c r="U107" i="19" s="1"/>
  <c r="V107" i="19" s="1"/>
  <c r="W107" i="19" s="1"/>
  <c r="X107" i="19" s="1"/>
  <c r="Y107" i="19" s="1"/>
  <c r="Z107" i="19" s="1"/>
  <c r="AA107" i="19" s="1"/>
  <c r="AB107" i="19" s="1"/>
  <c r="AC107" i="19" s="1"/>
  <c r="AD107" i="19" s="1"/>
  <c r="AE107" i="19" s="1"/>
  <c r="AF107" i="19" s="1"/>
  <c r="AG107" i="19" s="1"/>
  <c r="AH107" i="19" s="1"/>
  <c r="AI107" i="19" s="1"/>
  <c r="AJ107" i="19" s="1"/>
  <c r="AK107" i="19" s="1"/>
  <c r="AL107" i="19" s="1"/>
  <c r="AM107" i="19" s="1"/>
  <c r="AN107" i="19" s="1"/>
  <c r="AO107" i="19" s="1"/>
  <c r="AP107" i="19" s="1"/>
  <c r="AQ107" i="19" s="1"/>
  <c r="AR107" i="19" s="1"/>
  <c r="AS107" i="19" s="1"/>
  <c r="AT107" i="19" s="1"/>
  <c r="AU107" i="19" s="1"/>
  <c r="AV107" i="19" s="1"/>
  <c r="AW107" i="19" s="1"/>
  <c r="AX107" i="19" s="1"/>
  <c r="AY107" i="19" s="1"/>
  <c r="AZ107" i="19" s="1"/>
  <c r="BA107" i="19" s="1"/>
  <c r="BB107" i="19" s="1"/>
  <c r="BC107" i="19" s="1"/>
  <c r="BD107" i="19" s="1"/>
  <c r="BE107" i="19" s="1"/>
  <c r="BC90" i="19"/>
  <c r="I78" i="19"/>
  <c r="J78" i="19" s="1"/>
  <c r="K78" i="19" s="1"/>
  <c r="L78" i="19" s="1"/>
  <c r="M78" i="19" s="1"/>
  <c r="N78" i="19" s="1"/>
  <c r="O78" i="19" s="1"/>
  <c r="P78" i="19" s="1"/>
  <c r="Q78" i="19" s="1"/>
  <c r="R78" i="19" s="1"/>
  <c r="S78" i="19" s="1"/>
  <c r="T78" i="19" s="1"/>
  <c r="U78" i="19" s="1"/>
  <c r="V78" i="19" s="1"/>
  <c r="W78" i="19" s="1"/>
  <c r="X78" i="19" s="1"/>
  <c r="Y78" i="19" s="1"/>
  <c r="Z78" i="19" s="1"/>
  <c r="AA78" i="19" s="1"/>
  <c r="AB78" i="19" s="1"/>
  <c r="AC78" i="19" s="1"/>
  <c r="AD78" i="19" s="1"/>
  <c r="AE78" i="19" s="1"/>
  <c r="AF78" i="19" s="1"/>
  <c r="AG78" i="19" s="1"/>
  <c r="AH78" i="19" s="1"/>
  <c r="AI78" i="19" s="1"/>
  <c r="AJ78" i="19" s="1"/>
  <c r="AK78" i="19" s="1"/>
  <c r="AL78" i="19" s="1"/>
  <c r="AM78" i="19" s="1"/>
  <c r="AN78" i="19" s="1"/>
  <c r="AO78" i="19" s="1"/>
  <c r="AP78" i="19" s="1"/>
  <c r="AQ78" i="19" s="1"/>
  <c r="AR78" i="19" s="1"/>
  <c r="AS78" i="19" s="1"/>
  <c r="AT78" i="19" s="1"/>
  <c r="AU78" i="19" s="1"/>
  <c r="AV78" i="19" s="1"/>
  <c r="AW78" i="19" s="1"/>
  <c r="AX78" i="19" s="1"/>
  <c r="AY78" i="19" s="1"/>
  <c r="AZ78" i="19" s="1"/>
  <c r="BA78" i="19" s="1"/>
  <c r="BB78" i="19" s="1"/>
  <c r="BC78" i="19" s="1"/>
  <c r="BD78" i="19" s="1"/>
  <c r="BE78" i="19" s="1"/>
  <c r="BF78" i="19" s="1"/>
  <c r="I73" i="19"/>
  <c r="D73" i="19" s="1"/>
  <c r="H92" i="19" s="1"/>
  <c r="I92" i="19" s="1"/>
  <c r="J92" i="19" s="1"/>
  <c r="K92" i="19" s="1"/>
  <c r="L92" i="19" s="1"/>
  <c r="M92" i="19" s="1"/>
  <c r="N92" i="19" s="1"/>
  <c r="O92" i="19" s="1"/>
  <c r="P92" i="19" s="1"/>
  <c r="Q92" i="19" s="1"/>
  <c r="R92" i="19" s="1"/>
  <c r="S92" i="19" s="1"/>
  <c r="T92" i="19" s="1"/>
  <c r="U92" i="19" s="1"/>
  <c r="V92" i="19" s="1"/>
  <c r="W92" i="19" s="1"/>
  <c r="X92" i="19" s="1"/>
  <c r="Y92" i="19" s="1"/>
  <c r="Z92" i="19" s="1"/>
  <c r="AA92" i="19" s="1"/>
  <c r="AB92" i="19" s="1"/>
  <c r="AC92" i="19" s="1"/>
  <c r="AD92" i="19" s="1"/>
  <c r="AE92" i="19" s="1"/>
  <c r="AF92" i="19" s="1"/>
  <c r="AG92" i="19" s="1"/>
  <c r="AH92" i="19" s="1"/>
  <c r="AI92" i="19" s="1"/>
  <c r="AJ92" i="19" s="1"/>
  <c r="AK92" i="19" s="1"/>
  <c r="AL92" i="19" s="1"/>
  <c r="AM92" i="19" s="1"/>
  <c r="AN92" i="19" s="1"/>
  <c r="AO92" i="19" s="1"/>
  <c r="AP92" i="19" s="1"/>
  <c r="AQ92" i="19" s="1"/>
  <c r="AR92" i="19" s="1"/>
  <c r="AS92" i="19" s="1"/>
  <c r="AT92" i="19" s="1"/>
  <c r="AU92" i="19" s="1"/>
  <c r="AV92" i="19" s="1"/>
  <c r="AW92" i="19" s="1"/>
  <c r="AX92" i="19" s="1"/>
  <c r="AY92" i="19" s="1"/>
  <c r="AZ92" i="19" s="1"/>
  <c r="BA92" i="19" s="1"/>
  <c r="BB92" i="19" s="1"/>
  <c r="BC92" i="19" s="1"/>
  <c r="BD92" i="19" s="1"/>
  <c r="E67" i="19"/>
  <c r="I66" i="19"/>
  <c r="J66" i="19" s="1"/>
  <c r="K66" i="19" s="1"/>
  <c r="L66" i="19" s="1"/>
  <c r="M66" i="19" s="1"/>
  <c r="N66" i="19" s="1"/>
  <c r="C50" i="19"/>
  <c r="C56" i="19" s="1"/>
  <c r="F59" i="19"/>
  <c r="G53" i="19"/>
  <c r="G59" i="19" s="1"/>
  <c r="F53" i="19"/>
  <c r="E53" i="19"/>
  <c r="E59" i="19" s="1"/>
  <c r="D53" i="19"/>
  <c r="D59" i="19" s="1"/>
  <c r="C59" i="19"/>
  <c r="BC45" i="19"/>
  <c r="I32" i="19"/>
  <c r="J32" i="19" s="1"/>
  <c r="K32" i="19" s="1"/>
  <c r="L32" i="19" s="1"/>
  <c r="M32" i="19" s="1"/>
  <c r="N32" i="19" s="1"/>
  <c r="O32" i="19" s="1"/>
  <c r="P32" i="19" s="1"/>
  <c r="Q32" i="19" s="1"/>
  <c r="R32" i="19" s="1"/>
  <c r="S32" i="19" s="1"/>
  <c r="T32" i="19" s="1"/>
  <c r="U32" i="19" s="1"/>
  <c r="V32" i="19" s="1"/>
  <c r="W32" i="19" s="1"/>
  <c r="X32" i="19" s="1"/>
  <c r="Y32" i="19" s="1"/>
  <c r="Z32" i="19" s="1"/>
  <c r="AA32" i="19" s="1"/>
  <c r="AB32" i="19" s="1"/>
  <c r="AC32" i="19" s="1"/>
  <c r="AD32" i="19" s="1"/>
  <c r="AE32" i="19" s="1"/>
  <c r="AF32" i="19" s="1"/>
  <c r="AG32" i="19" s="1"/>
  <c r="AH32" i="19" s="1"/>
  <c r="AI32" i="19" s="1"/>
  <c r="AJ32" i="19" s="1"/>
  <c r="AK32" i="19" s="1"/>
  <c r="AL32" i="19" s="1"/>
  <c r="AM32" i="19" s="1"/>
  <c r="AN32" i="19" s="1"/>
  <c r="AO32" i="19" s="1"/>
  <c r="AP32" i="19" s="1"/>
  <c r="AQ32" i="19" s="1"/>
  <c r="AR32" i="19" s="1"/>
  <c r="AS32" i="19" s="1"/>
  <c r="AT32" i="19" s="1"/>
  <c r="AU32" i="19" s="1"/>
  <c r="AV32" i="19" s="1"/>
  <c r="AW32" i="19" s="1"/>
  <c r="AX32" i="19" s="1"/>
  <c r="AY32" i="19" s="1"/>
  <c r="AZ32" i="19" s="1"/>
  <c r="BA32" i="19" s="1"/>
  <c r="BB32" i="19" s="1"/>
  <c r="BC32" i="19" s="1"/>
  <c r="BD32" i="19" s="1"/>
  <c r="BE32" i="19" s="1"/>
  <c r="BF32" i="19" s="1"/>
  <c r="J27" i="19"/>
  <c r="K27" i="19" s="1"/>
  <c r="H21" i="19"/>
  <c r="I20" i="19"/>
  <c r="J20" i="19" s="1"/>
  <c r="C8" i="19"/>
  <c r="G11" i="19"/>
  <c r="E11" i="19"/>
  <c r="D11" i="19"/>
  <c r="C11" i="19"/>
  <c r="C2" i="19"/>
  <c r="B541" i="8"/>
  <c r="D541" i="8" s="1"/>
  <c r="D529" i="8"/>
  <c r="E529" i="8" s="1"/>
  <c r="F529" i="8" s="1"/>
  <c r="G529" i="8" s="1"/>
  <c r="H529" i="8" s="1"/>
  <c r="I529" i="8" s="1"/>
  <c r="J529" i="8" s="1"/>
  <c r="K529" i="8" s="1"/>
  <c r="L529" i="8" s="1"/>
  <c r="M529" i="8" s="1"/>
  <c r="N529" i="8" s="1"/>
  <c r="O529" i="8" s="1"/>
  <c r="P529" i="8" s="1"/>
  <c r="Q529" i="8" s="1"/>
  <c r="R529" i="8" s="1"/>
  <c r="S529" i="8" s="1"/>
  <c r="T529" i="8" s="1"/>
  <c r="U529" i="8" s="1"/>
  <c r="V529" i="8" s="1"/>
  <c r="W529" i="8" s="1"/>
  <c r="X529" i="8" s="1"/>
  <c r="Y529" i="8" s="1"/>
  <c r="Z529" i="8" s="1"/>
  <c r="AA529" i="8" s="1"/>
  <c r="AB529" i="8" s="1"/>
  <c r="AC529" i="8" s="1"/>
  <c r="AD529" i="8" s="1"/>
  <c r="AE529" i="8" s="1"/>
  <c r="AF529" i="8" s="1"/>
  <c r="AG529" i="8" s="1"/>
  <c r="AH529" i="8" s="1"/>
  <c r="AI529" i="8" s="1"/>
  <c r="AJ529" i="8" s="1"/>
  <c r="AK529" i="8" s="1"/>
  <c r="AL529" i="8" s="1"/>
  <c r="AM529" i="8" s="1"/>
  <c r="AN529" i="8" s="1"/>
  <c r="AO529" i="8" s="1"/>
  <c r="AP529" i="8" s="1"/>
  <c r="AQ529" i="8" s="1"/>
  <c r="AR529" i="8" s="1"/>
  <c r="AS529" i="8" s="1"/>
  <c r="AT529" i="8" s="1"/>
  <c r="AU529" i="8" s="1"/>
  <c r="AV529" i="8" s="1"/>
  <c r="AW529" i="8" s="1"/>
  <c r="AX529" i="8" s="1"/>
  <c r="AY529" i="8" s="1"/>
  <c r="AZ529" i="8" s="1"/>
  <c r="BA529" i="8" s="1"/>
  <c r="BB529" i="8" s="1"/>
  <c r="BC529" i="8" s="1"/>
  <c r="BD529" i="8" s="1"/>
  <c r="BE529" i="8" s="1"/>
  <c r="BF529" i="8" s="1"/>
  <c r="BG529" i="8" s="1"/>
  <c r="BH529" i="8" s="1"/>
  <c r="BI529" i="8" s="1"/>
  <c r="B495" i="8"/>
  <c r="D495" i="8" s="1"/>
  <c r="D483" i="8"/>
  <c r="E483" i="8" s="1"/>
  <c r="F483" i="8" s="1"/>
  <c r="G483" i="8" s="1"/>
  <c r="H483" i="8" s="1"/>
  <c r="I483" i="8" s="1"/>
  <c r="J483" i="8" s="1"/>
  <c r="K483" i="8" s="1"/>
  <c r="L483" i="8" s="1"/>
  <c r="M483" i="8" s="1"/>
  <c r="N483" i="8" s="1"/>
  <c r="O483" i="8" s="1"/>
  <c r="P483" i="8" s="1"/>
  <c r="Q483" i="8" s="1"/>
  <c r="R483" i="8" s="1"/>
  <c r="S483" i="8" s="1"/>
  <c r="T483" i="8" s="1"/>
  <c r="U483" i="8" s="1"/>
  <c r="V483" i="8" s="1"/>
  <c r="W483" i="8" s="1"/>
  <c r="X483" i="8" s="1"/>
  <c r="Y483" i="8" s="1"/>
  <c r="Z483" i="8" s="1"/>
  <c r="AA483" i="8" s="1"/>
  <c r="AB483" i="8" s="1"/>
  <c r="AC483" i="8" s="1"/>
  <c r="AD483" i="8" s="1"/>
  <c r="AE483" i="8" s="1"/>
  <c r="AF483" i="8" s="1"/>
  <c r="AG483" i="8" s="1"/>
  <c r="AH483" i="8" s="1"/>
  <c r="AI483" i="8" s="1"/>
  <c r="AJ483" i="8" s="1"/>
  <c r="AK483" i="8" s="1"/>
  <c r="AL483" i="8" s="1"/>
  <c r="AM483" i="8" s="1"/>
  <c r="AN483" i="8" s="1"/>
  <c r="AO483" i="8" s="1"/>
  <c r="AP483" i="8" s="1"/>
  <c r="AQ483" i="8" s="1"/>
  <c r="AR483" i="8" s="1"/>
  <c r="AS483" i="8" s="1"/>
  <c r="AT483" i="8" s="1"/>
  <c r="AU483" i="8" s="1"/>
  <c r="AV483" i="8" s="1"/>
  <c r="AW483" i="8" s="1"/>
  <c r="AX483" i="8" s="1"/>
  <c r="AY483" i="8" s="1"/>
  <c r="AZ483" i="8" s="1"/>
  <c r="BA483" i="8" s="1"/>
  <c r="BB483" i="8" s="1"/>
  <c r="BC483" i="8" s="1"/>
  <c r="BD483" i="8" s="1"/>
  <c r="BE483" i="8" s="1"/>
  <c r="BF483" i="8" s="1"/>
  <c r="BG483" i="8" s="1"/>
  <c r="BH483" i="8" s="1"/>
  <c r="BI483" i="8" s="1"/>
  <c r="B449" i="8"/>
  <c r="D449" i="8" s="1"/>
  <c r="D437" i="8"/>
  <c r="E437" i="8" s="1"/>
  <c r="F437" i="8" s="1"/>
  <c r="G437" i="8" s="1"/>
  <c r="H437" i="8" s="1"/>
  <c r="I437" i="8" s="1"/>
  <c r="J437" i="8" s="1"/>
  <c r="K437" i="8" s="1"/>
  <c r="L437" i="8" s="1"/>
  <c r="M437" i="8" s="1"/>
  <c r="N437" i="8" s="1"/>
  <c r="O437" i="8" s="1"/>
  <c r="P437" i="8" s="1"/>
  <c r="Q437" i="8" s="1"/>
  <c r="R437" i="8" s="1"/>
  <c r="S437" i="8" s="1"/>
  <c r="T437" i="8" s="1"/>
  <c r="U437" i="8" s="1"/>
  <c r="V437" i="8" s="1"/>
  <c r="W437" i="8" s="1"/>
  <c r="X437" i="8" s="1"/>
  <c r="Y437" i="8" s="1"/>
  <c r="Z437" i="8" s="1"/>
  <c r="AA437" i="8" s="1"/>
  <c r="AB437" i="8" s="1"/>
  <c r="AC437" i="8" s="1"/>
  <c r="AD437" i="8" s="1"/>
  <c r="AE437" i="8" s="1"/>
  <c r="AF437" i="8" s="1"/>
  <c r="AG437" i="8" s="1"/>
  <c r="AH437" i="8" s="1"/>
  <c r="AI437" i="8" s="1"/>
  <c r="AJ437" i="8" s="1"/>
  <c r="AK437" i="8" s="1"/>
  <c r="AL437" i="8" s="1"/>
  <c r="AM437" i="8" s="1"/>
  <c r="AN437" i="8" s="1"/>
  <c r="AO437" i="8" s="1"/>
  <c r="AP437" i="8" s="1"/>
  <c r="AQ437" i="8" s="1"/>
  <c r="AR437" i="8" s="1"/>
  <c r="AS437" i="8" s="1"/>
  <c r="AT437" i="8" s="1"/>
  <c r="AU437" i="8" s="1"/>
  <c r="AV437" i="8" s="1"/>
  <c r="AW437" i="8" s="1"/>
  <c r="AX437" i="8" s="1"/>
  <c r="AY437" i="8" s="1"/>
  <c r="AZ437" i="8" s="1"/>
  <c r="BA437" i="8" s="1"/>
  <c r="BB437" i="8" s="1"/>
  <c r="BC437" i="8" s="1"/>
  <c r="BD437" i="8" s="1"/>
  <c r="BE437" i="8" s="1"/>
  <c r="BF437" i="8" s="1"/>
  <c r="BG437" i="8" s="1"/>
  <c r="BH437" i="8" s="1"/>
  <c r="BI437" i="8" s="1"/>
  <c r="B403" i="8"/>
  <c r="D403" i="8" s="1"/>
  <c r="D391" i="8"/>
  <c r="E391" i="8" s="1"/>
  <c r="F391" i="8" s="1"/>
  <c r="G391" i="8" s="1"/>
  <c r="H391" i="8" s="1"/>
  <c r="I391" i="8" s="1"/>
  <c r="J391" i="8" s="1"/>
  <c r="K391" i="8" s="1"/>
  <c r="L391" i="8" s="1"/>
  <c r="M391" i="8" s="1"/>
  <c r="N391" i="8" s="1"/>
  <c r="O391" i="8" s="1"/>
  <c r="P391" i="8" s="1"/>
  <c r="Q391" i="8" s="1"/>
  <c r="R391" i="8" s="1"/>
  <c r="S391" i="8" s="1"/>
  <c r="T391" i="8" s="1"/>
  <c r="U391" i="8" s="1"/>
  <c r="V391" i="8" s="1"/>
  <c r="W391" i="8" s="1"/>
  <c r="X391" i="8" s="1"/>
  <c r="Y391" i="8" s="1"/>
  <c r="Z391" i="8" s="1"/>
  <c r="AA391" i="8" s="1"/>
  <c r="AB391" i="8" s="1"/>
  <c r="AC391" i="8" s="1"/>
  <c r="AD391" i="8" s="1"/>
  <c r="AE391" i="8" s="1"/>
  <c r="AF391" i="8" s="1"/>
  <c r="AG391" i="8" s="1"/>
  <c r="AH391" i="8" s="1"/>
  <c r="AI391" i="8" s="1"/>
  <c r="AJ391" i="8" s="1"/>
  <c r="AK391" i="8" s="1"/>
  <c r="AL391" i="8" s="1"/>
  <c r="AM391" i="8" s="1"/>
  <c r="AN391" i="8" s="1"/>
  <c r="AO391" i="8" s="1"/>
  <c r="AP391" i="8" s="1"/>
  <c r="AQ391" i="8" s="1"/>
  <c r="AR391" i="8" s="1"/>
  <c r="AS391" i="8" s="1"/>
  <c r="AT391" i="8" s="1"/>
  <c r="AU391" i="8" s="1"/>
  <c r="AV391" i="8" s="1"/>
  <c r="AW391" i="8" s="1"/>
  <c r="AX391" i="8" s="1"/>
  <c r="AY391" i="8" s="1"/>
  <c r="AZ391" i="8" s="1"/>
  <c r="BA391" i="8" s="1"/>
  <c r="BB391" i="8" s="1"/>
  <c r="BC391" i="8" s="1"/>
  <c r="BD391" i="8" s="1"/>
  <c r="BE391" i="8" s="1"/>
  <c r="BF391" i="8" s="1"/>
  <c r="BG391" i="8" s="1"/>
  <c r="BH391" i="8" s="1"/>
  <c r="BI391" i="8" s="1"/>
  <c r="B357" i="8"/>
  <c r="D357" i="8" s="1"/>
  <c r="D345" i="8"/>
  <c r="E345" i="8" s="1"/>
  <c r="F345" i="8" s="1"/>
  <c r="G345" i="8" s="1"/>
  <c r="H345" i="8" s="1"/>
  <c r="I345" i="8" s="1"/>
  <c r="J345" i="8" s="1"/>
  <c r="K345" i="8" s="1"/>
  <c r="L345" i="8" s="1"/>
  <c r="M345" i="8" s="1"/>
  <c r="N345" i="8" s="1"/>
  <c r="O345" i="8" s="1"/>
  <c r="P345" i="8" s="1"/>
  <c r="Q345" i="8" s="1"/>
  <c r="R345" i="8" s="1"/>
  <c r="S345" i="8" s="1"/>
  <c r="T345" i="8" s="1"/>
  <c r="U345" i="8" s="1"/>
  <c r="V345" i="8" s="1"/>
  <c r="W345" i="8" s="1"/>
  <c r="X345" i="8" s="1"/>
  <c r="Y345" i="8" s="1"/>
  <c r="Z345" i="8" s="1"/>
  <c r="AA345" i="8" s="1"/>
  <c r="AB345" i="8" s="1"/>
  <c r="AC345" i="8" s="1"/>
  <c r="AD345" i="8" s="1"/>
  <c r="AE345" i="8" s="1"/>
  <c r="AF345" i="8" s="1"/>
  <c r="AG345" i="8" s="1"/>
  <c r="AH345" i="8" s="1"/>
  <c r="AI345" i="8" s="1"/>
  <c r="AJ345" i="8" s="1"/>
  <c r="AK345" i="8" s="1"/>
  <c r="AL345" i="8" s="1"/>
  <c r="AM345" i="8" s="1"/>
  <c r="AN345" i="8" s="1"/>
  <c r="AO345" i="8" s="1"/>
  <c r="AP345" i="8" s="1"/>
  <c r="AQ345" i="8" s="1"/>
  <c r="AR345" i="8" s="1"/>
  <c r="AS345" i="8" s="1"/>
  <c r="AT345" i="8" s="1"/>
  <c r="AU345" i="8" s="1"/>
  <c r="AV345" i="8" s="1"/>
  <c r="AW345" i="8" s="1"/>
  <c r="AX345" i="8" s="1"/>
  <c r="AY345" i="8" s="1"/>
  <c r="AZ345" i="8" s="1"/>
  <c r="BA345" i="8" s="1"/>
  <c r="BB345" i="8" s="1"/>
  <c r="BC345" i="8" s="1"/>
  <c r="BD345" i="8" s="1"/>
  <c r="BE345" i="8" s="1"/>
  <c r="BF345" i="8" s="1"/>
  <c r="BG345" i="8" s="1"/>
  <c r="BH345" i="8" s="1"/>
  <c r="BI345" i="8" s="1"/>
  <c r="B311" i="8"/>
  <c r="D311" i="8" s="1"/>
  <c r="D299" i="8"/>
  <c r="E299" i="8" s="1"/>
  <c r="F299" i="8" s="1"/>
  <c r="G299" i="8" s="1"/>
  <c r="H299" i="8" s="1"/>
  <c r="I299" i="8" s="1"/>
  <c r="J299" i="8" s="1"/>
  <c r="K299" i="8" s="1"/>
  <c r="L299" i="8" s="1"/>
  <c r="M299" i="8" s="1"/>
  <c r="N299" i="8" s="1"/>
  <c r="O299" i="8" s="1"/>
  <c r="P299" i="8" s="1"/>
  <c r="Q299" i="8" s="1"/>
  <c r="R299" i="8" s="1"/>
  <c r="S299" i="8" s="1"/>
  <c r="T299" i="8" s="1"/>
  <c r="U299" i="8" s="1"/>
  <c r="V299" i="8" s="1"/>
  <c r="W299" i="8" s="1"/>
  <c r="X299" i="8" s="1"/>
  <c r="Y299" i="8" s="1"/>
  <c r="Z299" i="8" s="1"/>
  <c r="AA299" i="8" s="1"/>
  <c r="AB299" i="8" s="1"/>
  <c r="AC299" i="8" s="1"/>
  <c r="AD299" i="8" s="1"/>
  <c r="AE299" i="8" s="1"/>
  <c r="AF299" i="8" s="1"/>
  <c r="AG299" i="8" s="1"/>
  <c r="AH299" i="8" s="1"/>
  <c r="AI299" i="8" s="1"/>
  <c r="AJ299" i="8" s="1"/>
  <c r="AK299" i="8" s="1"/>
  <c r="AL299" i="8" s="1"/>
  <c r="AM299" i="8" s="1"/>
  <c r="AN299" i="8" s="1"/>
  <c r="AO299" i="8" s="1"/>
  <c r="AP299" i="8" s="1"/>
  <c r="AQ299" i="8" s="1"/>
  <c r="AR299" i="8" s="1"/>
  <c r="AS299" i="8" s="1"/>
  <c r="AT299" i="8" s="1"/>
  <c r="AU299" i="8" s="1"/>
  <c r="AV299" i="8" s="1"/>
  <c r="AW299" i="8" s="1"/>
  <c r="AX299" i="8" s="1"/>
  <c r="AY299" i="8" s="1"/>
  <c r="AZ299" i="8" s="1"/>
  <c r="BA299" i="8" s="1"/>
  <c r="BB299" i="8" s="1"/>
  <c r="BC299" i="8" s="1"/>
  <c r="BD299" i="8" s="1"/>
  <c r="BE299" i="8" s="1"/>
  <c r="BF299" i="8" s="1"/>
  <c r="BG299" i="8" s="1"/>
  <c r="BH299" i="8" s="1"/>
  <c r="BI299" i="8" s="1"/>
  <c r="B266" i="8"/>
  <c r="D266" i="8" s="1"/>
  <c r="D254" i="8"/>
  <c r="E254" i="8" s="1"/>
  <c r="F254" i="8" s="1"/>
  <c r="G254" i="8" s="1"/>
  <c r="H254" i="8" s="1"/>
  <c r="I254" i="8" s="1"/>
  <c r="J254" i="8" s="1"/>
  <c r="K254" i="8" s="1"/>
  <c r="L254" i="8" s="1"/>
  <c r="M254" i="8" s="1"/>
  <c r="N254" i="8" s="1"/>
  <c r="O254" i="8" s="1"/>
  <c r="P254" i="8" s="1"/>
  <c r="Q254" i="8" s="1"/>
  <c r="R254" i="8" s="1"/>
  <c r="S254" i="8" s="1"/>
  <c r="T254" i="8" s="1"/>
  <c r="U254" i="8" s="1"/>
  <c r="V254" i="8" s="1"/>
  <c r="W254" i="8" s="1"/>
  <c r="X254" i="8" s="1"/>
  <c r="Y254" i="8" s="1"/>
  <c r="Z254" i="8" s="1"/>
  <c r="AA254" i="8" s="1"/>
  <c r="AB254" i="8" s="1"/>
  <c r="AC254" i="8" s="1"/>
  <c r="AD254" i="8" s="1"/>
  <c r="AE254" i="8" s="1"/>
  <c r="AF254" i="8" s="1"/>
  <c r="AG254" i="8" s="1"/>
  <c r="AH254" i="8" s="1"/>
  <c r="AI254" i="8" s="1"/>
  <c r="AJ254" i="8" s="1"/>
  <c r="AK254" i="8" s="1"/>
  <c r="AL254" i="8" s="1"/>
  <c r="AM254" i="8" s="1"/>
  <c r="AN254" i="8" s="1"/>
  <c r="AO254" i="8" s="1"/>
  <c r="AP254" i="8" s="1"/>
  <c r="AQ254" i="8" s="1"/>
  <c r="AR254" i="8" s="1"/>
  <c r="AS254" i="8" s="1"/>
  <c r="AT254" i="8" s="1"/>
  <c r="AU254" i="8" s="1"/>
  <c r="AV254" i="8" s="1"/>
  <c r="AW254" i="8" s="1"/>
  <c r="AX254" i="8" s="1"/>
  <c r="AY254" i="8" s="1"/>
  <c r="AZ254" i="8" s="1"/>
  <c r="BA254" i="8" s="1"/>
  <c r="BB254" i="8" s="1"/>
  <c r="BC254" i="8" s="1"/>
  <c r="BD254" i="8" s="1"/>
  <c r="BE254" i="8" s="1"/>
  <c r="BF254" i="8" s="1"/>
  <c r="BG254" i="8" s="1"/>
  <c r="BH254" i="8" s="1"/>
  <c r="BI254" i="8" s="1"/>
  <c r="B220" i="8"/>
  <c r="D220" i="8" s="1"/>
  <c r="D208" i="8"/>
  <c r="E208" i="8" s="1"/>
  <c r="F208" i="8" s="1"/>
  <c r="G208" i="8" s="1"/>
  <c r="H208" i="8" s="1"/>
  <c r="I208" i="8" s="1"/>
  <c r="J208" i="8" s="1"/>
  <c r="K208" i="8" s="1"/>
  <c r="L208" i="8" s="1"/>
  <c r="M208" i="8" s="1"/>
  <c r="N208" i="8" s="1"/>
  <c r="O208" i="8" s="1"/>
  <c r="P208" i="8" s="1"/>
  <c r="Q208" i="8" s="1"/>
  <c r="R208" i="8" s="1"/>
  <c r="S208" i="8" s="1"/>
  <c r="T208" i="8" s="1"/>
  <c r="U208" i="8" s="1"/>
  <c r="V208" i="8" s="1"/>
  <c r="W208" i="8" s="1"/>
  <c r="X208" i="8" s="1"/>
  <c r="Y208" i="8" s="1"/>
  <c r="Z208" i="8" s="1"/>
  <c r="AA208" i="8" s="1"/>
  <c r="AB208" i="8" s="1"/>
  <c r="AC208" i="8" s="1"/>
  <c r="AD208" i="8" s="1"/>
  <c r="AE208" i="8" s="1"/>
  <c r="AF208" i="8" s="1"/>
  <c r="AG208" i="8" s="1"/>
  <c r="AH208" i="8" s="1"/>
  <c r="AI208" i="8" s="1"/>
  <c r="AJ208" i="8" s="1"/>
  <c r="AK208" i="8" s="1"/>
  <c r="AL208" i="8" s="1"/>
  <c r="AM208" i="8" s="1"/>
  <c r="AN208" i="8" s="1"/>
  <c r="AO208" i="8" s="1"/>
  <c r="AP208" i="8" s="1"/>
  <c r="AQ208" i="8" s="1"/>
  <c r="AR208" i="8" s="1"/>
  <c r="AS208" i="8" s="1"/>
  <c r="AT208" i="8" s="1"/>
  <c r="AU208" i="8" s="1"/>
  <c r="AV208" i="8" s="1"/>
  <c r="AW208" i="8" s="1"/>
  <c r="AX208" i="8" s="1"/>
  <c r="AY208" i="8" s="1"/>
  <c r="AZ208" i="8" s="1"/>
  <c r="BA208" i="8" s="1"/>
  <c r="BB208" i="8" s="1"/>
  <c r="BC208" i="8" s="1"/>
  <c r="BD208" i="8" s="1"/>
  <c r="BE208" i="8" s="1"/>
  <c r="BF208" i="8" s="1"/>
  <c r="BG208" i="8" s="1"/>
  <c r="BH208" i="8" s="1"/>
  <c r="BI208" i="8" s="1"/>
  <c r="B176" i="8"/>
  <c r="D176" i="8" s="1"/>
  <c r="D164" i="8"/>
  <c r="E164" i="8" s="1"/>
  <c r="F164" i="8" s="1"/>
  <c r="G164" i="8" s="1"/>
  <c r="H164" i="8" s="1"/>
  <c r="I164" i="8" s="1"/>
  <c r="J164" i="8" s="1"/>
  <c r="K164" i="8" s="1"/>
  <c r="L164" i="8" s="1"/>
  <c r="M164" i="8" s="1"/>
  <c r="N164" i="8" s="1"/>
  <c r="O164" i="8" s="1"/>
  <c r="P164" i="8" s="1"/>
  <c r="Q164" i="8" s="1"/>
  <c r="R164" i="8" s="1"/>
  <c r="S164" i="8" s="1"/>
  <c r="T164" i="8" s="1"/>
  <c r="U164" i="8" s="1"/>
  <c r="V164" i="8" s="1"/>
  <c r="W164" i="8" s="1"/>
  <c r="X164" i="8" s="1"/>
  <c r="Y164" i="8" s="1"/>
  <c r="Z164" i="8" s="1"/>
  <c r="AA164" i="8" s="1"/>
  <c r="AB164" i="8" s="1"/>
  <c r="AC164" i="8" s="1"/>
  <c r="AD164" i="8" s="1"/>
  <c r="AE164" i="8" s="1"/>
  <c r="AF164" i="8" s="1"/>
  <c r="AG164" i="8" s="1"/>
  <c r="AH164" i="8" s="1"/>
  <c r="AI164" i="8" s="1"/>
  <c r="AJ164" i="8" s="1"/>
  <c r="AK164" i="8" s="1"/>
  <c r="AL164" i="8" s="1"/>
  <c r="AM164" i="8" s="1"/>
  <c r="AN164" i="8" s="1"/>
  <c r="AO164" i="8" s="1"/>
  <c r="AP164" i="8" s="1"/>
  <c r="AQ164" i="8" s="1"/>
  <c r="AR164" i="8" s="1"/>
  <c r="AS164" i="8" s="1"/>
  <c r="AT164" i="8" s="1"/>
  <c r="AU164" i="8" s="1"/>
  <c r="AV164" i="8" s="1"/>
  <c r="AW164" i="8" s="1"/>
  <c r="AX164" i="8" s="1"/>
  <c r="AY164" i="8" s="1"/>
  <c r="AZ164" i="8" s="1"/>
  <c r="BA164" i="8" s="1"/>
  <c r="BB164" i="8" s="1"/>
  <c r="BC164" i="8" s="1"/>
  <c r="BD164" i="8" s="1"/>
  <c r="BE164" i="8" s="1"/>
  <c r="BF164" i="8" s="1"/>
  <c r="BG164" i="8" s="1"/>
  <c r="BH164" i="8" s="1"/>
  <c r="BI164" i="8" s="1"/>
  <c r="B130" i="8"/>
  <c r="D130" i="8" s="1"/>
  <c r="D118" i="8"/>
  <c r="E118" i="8" s="1"/>
  <c r="F118" i="8" s="1"/>
  <c r="G118" i="8" s="1"/>
  <c r="H118" i="8" s="1"/>
  <c r="I118" i="8" s="1"/>
  <c r="J118" i="8" s="1"/>
  <c r="K118" i="8" s="1"/>
  <c r="L118" i="8" s="1"/>
  <c r="M118" i="8" s="1"/>
  <c r="N118" i="8" s="1"/>
  <c r="O118" i="8" s="1"/>
  <c r="P118" i="8" s="1"/>
  <c r="Q118" i="8" s="1"/>
  <c r="R118" i="8" s="1"/>
  <c r="S118" i="8" s="1"/>
  <c r="T118" i="8" s="1"/>
  <c r="U118" i="8" s="1"/>
  <c r="V118" i="8" s="1"/>
  <c r="W118" i="8" s="1"/>
  <c r="X118" i="8" s="1"/>
  <c r="Y118" i="8" s="1"/>
  <c r="Z118" i="8" s="1"/>
  <c r="AA118" i="8" s="1"/>
  <c r="AB118" i="8" s="1"/>
  <c r="AC118" i="8" s="1"/>
  <c r="AD118" i="8" s="1"/>
  <c r="AE118" i="8" s="1"/>
  <c r="AF118" i="8" s="1"/>
  <c r="AG118" i="8" s="1"/>
  <c r="AH118" i="8" s="1"/>
  <c r="AI118" i="8" s="1"/>
  <c r="AJ118" i="8" s="1"/>
  <c r="AK118" i="8" s="1"/>
  <c r="AL118" i="8" s="1"/>
  <c r="AM118" i="8" s="1"/>
  <c r="AN118" i="8" s="1"/>
  <c r="AO118" i="8" s="1"/>
  <c r="AP118" i="8" s="1"/>
  <c r="AQ118" i="8" s="1"/>
  <c r="AR118" i="8" s="1"/>
  <c r="AS118" i="8" s="1"/>
  <c r="AT118" i="8" s="1"/>
  <c r="AU118" i="8" s="1"/>
  <c r="AV118" i="8" s="1"/>
  <c r="AW118" i="8" s="1"/>
  <c r="AX118" i="8" s="1"/>
  <c r="AY118" i="8" s="1"/>
  <c r="AZ118" i="8" s="1"/>
  <c r="BA118" i="8" s="1"/>
  <c r="BB118" i="8" s="1"/>
  <c r="BC118" i="8" s="1"/>
  <c r="BD118" i="8" s="1"/>
  <c r="BE118" i="8" s="1"/>
  <c r="BF118" i="8" s="1"/>
  <c r="BG118" i="8" s="1"/>
  <c r="BH118" i="8" s="1"/>
  <c r="BI118" i="8" s="1"/>
  <c r="B84" i="8"/>
  <c r="D84" i="8" s="1"/>
  <c r="D72" i="8"/>
  <c r="E72" i="8" s="1"/>
  <c r="F72" i="8" s="1"/>
  <c r="G72" i="8" s="1"/>
  <c r="H72" i="8" s="1"/>
  <c r="I72" i="8" s="1"/>
  <c r="J72" i="8" s="1"/>
  <c r="K72" i="8" s="1"/>
  <c r="L72" i="8" s="1"/>
  <c r="M72" i="8" s="1"/>
  <c r="N72" i="8" s="1"/>
  <c r="O72" i="8" s="1"/>
  <c r="P72" i="8" s="1"/>
  <c r="Q72" i="8" s="1"/>
  <c r="R72" i="8" s="1"/>
  <c r="S72" i="8" s="1"/>
  <c r="T72" i="8" s="1"/>
  <c r="U72" i="8" s="1"/>
  <c r="V72" i="8" s="1"/>
  <c r="W72" i="8" s="1"/>
  <c r="X72" i="8" s="1"/>
  <c r="Y72" i="8" s="1"/>
  <c r="Z72" i="8" s="1"/>
  <c r="AA72" i="8" s="1"/>
  <c r="AB72" i="8" s="1"/>
  <c r="AC72" i="8" s="1"/>
  <c r="AD72" i="8" s="1"/>
  <c r="AE72" i="8" s="1"/>
  <c r="AF72" i="8" s="1"/>
  <c r="AG72" i="8" s="1"/>
  <c r="AH72" i="8" s="1"/>
  <c r="AI72" i="8" s="1"/>
  <c r="AJ72" i="8" s="1"/>
  <c r="AK72" i="8" s="1"/>
  <c r="AL72" i="8" s="1"/>
  <c r="AM72" i="8" s="1"/>
  <c r="AN72" i="8" s="1"/>
  <c r="AO72" i="8" s="1"/>
  <c r="AP72" i="8" s="1"/>
  <c r="AQ72" i="8" s="1"/>
  <c r="AR72" i="8" s="1"/>
  <c r="AS72" i="8" s="1"/>
  <c r="AT72" i="8" s="1"/>
  <c r="AU72" i="8" s="1"/>
  <c r="AV72" i="8" s="1"/>
  <c r="AW72" i="8" s="1"/>
  <c r="AX72" i="8" s="1"/>
  <c r="AY72" i="8" s="1"/>
  <c r="AZ72" i="8" s="1"/>
  <c r="BA72" i="8" s="1"/>
  <c r="BB72" i="8" s="1"/>
  <c r="BC72" i="8" s="1"/>
  <c r="BD72" i="8" s="1"/>
  <c r="BE72" i="8" s="1"/>
  <c r="BF72" i="8" s="1"/>
  <c r="BG72" i="8" s="1"/>
  <c r="BH72" i="8" s="1"/>
  <c r="BI72" i="8" s="1"/>
  <c r="B39" i="8"/>
  <c r="D39" i="8" s="1"/>
  <c r="D27" i="8"/>
  <c r="E27" i="8" s="1"/>
  <c r="F27" i="8" s="1"/>
  <c r="G27" i="8" s="1"/>
  <c r="H27" i="8" s="1"/>
  <c r="I27" i="8" s="1"/>
  <c r="J27" i="8" s="1"/>
  <c r="K27" i="8" s="1"/>
  <c r="L27" i="8" s="1"/>
  <c r="M27" i="8" s="1"/>
  <c r="N27" i="8" s="1"/>
  <c r="O27" i="8" s="1"/>
  <c r="P27" i="8" s="1"/>
  <c r="Q27" i="8" s="1"/>
  <c r="R27" i="8" s="1"/>
  <c r="S27" i="8" s="1"/>
  <c r="T27" i="8" s="1"/>
  <c r="U27" i="8" s="1"/>
  <c r="V27" i="8" s="1"/>
  <c r="W27" i="8" s="1"/>
  <c r="X27" i="8" s="1"/>
  <c r="Y27" i="8" s="1"/>
  <c r="Z27" i="8" s="1"/>
  <c r="AA27" i="8" s="1"/>
  <c r="AB27" i="8" s="1"/>
  <c r="AC27" i="8" s="1"/>
  <c r="AD27" i="8" s="1"/>
  <c r="AE27" i="8" s="1"/>
  <c r="AF27" i="8" s="1"/>
  <c r="AG27" i="8" s="1"/>
  <c r="AH27" i="8" s="1"/>
  <c r="AI27" i="8" s="1"/>
  <c r="AJ27" i="8" s="1"/>
  <c r="AK27" i="8" s="1"/>
  <c r="AL27" i="8" s="1"/>
  <c r="AM27" i="8" s="1"/>
  <c r="AN27" i="8" s="1"/>
  <c r="AO27" i="8" s="1"/>
  <c r="AP27" i="8" s="1"/>
  <c r="AQ27" i="8" s="1"/>
  <c r="AR27" i="8" s="1"/>
  <c r="AS27" i="8" s="1"/>
  <c r="AT27" i="8" s="1"/>
  <c r="AU27" i="8" s="1"/>
  <c r="AV27" i="8" s="1"/>
  <c r="AW27" i="8" s="1"/>
  <c r="AX27" i="8" s="1"/>
  <c r="AY27" i="8" s="1"/>
  <c r="AZ27" i="8" s="1"/>
  <c r="BA27" i="8" s="1"/>
  <c r="BB27" i="8" s="1"/>
  <c r="BC27" i="8" s="1"/>
  <c r="BD27" i="8" s="1"/>
  <c r="BE27" i="8" s="1"/>
  <c r="BF27" i="8" s="1"/>
  <c r="BG27" i="8" s="1"/>
  <c r="BH27" i="8" s="1"/>
  <c r="BI27" i="8" s="1"/>
  <c r="D19" i="8"/>
  <c r="D18" i="8"/>
  <c r="E18" i="8" s="1"/>
  <c r="F18" i="8" s="1"/>
  <c r="G18" i="8" s="1"/>
  <c r="H18" i="8" s="1"/>
  <c r="I14" i="16"/>
  <c r="J14" i="16" s="1"/>
  <c r="K14" i="16" s="1"/>
  <c r="L14" i="16" s="1"/>
  <c r="M14" i="16" s="1"/>
  <c r="N14" i="16" s="1"/>
  <c r="O14" i="16" s="1"/>
  <c r="P14" i="16" s="1"/>
  <c r="Q14" i="16" s="1"/>
  <c r="R14" i="16" s="1"/>
  <c r="S14" i="16" s="1"/>
  <c r="T14" i="16" s="1"/>
  <c r="U14" i="16" s="1"/>
  <c r="V14" i="16" s="1"/>
  <c r="W14" i="16" s="1"/>
  <c r="X14" i="16" s="1"/>
  <c r="Y14" i="16" s="1"/>
  <c r="Z14" i="16" s="1"/>
  <c r="AA14" i="16" s="1"/>
  <c r="AB14" i="16" s="1"/>
  <c r="AC14" i="16" s="1"/>
  <c r="AD14" i="16" s="1"/>
  <c r="AE14" i="16" s="1"/>
  <c r="AF14" i="16" s="1"/>
  <c r="AG14" i="16" s="1"/>
  <c r="AH14" i="16" s="1"/>
  <c r="AI14" i="16" s="1"/>
  <c r="AJ14" i="16" s="1"/>
  <c r="AK14" i="16" s="1"/>
  <c r="AL14" i="16" s="1"/>
  <c r="AM14" i="16" s="1"/>
  <c r="AN14" i="16" s="1"/>
  <c r="AO14" i="16" s="1"/>
  <c r="AP14" i="16" s="1"/>
  <c r="AQ14" i="16" s="1"/>
  <c r="AR14" i="16" s="1"/>
  <c r="AS14" i="16" s="1"/>
  <c r="AT14" i="16" s="1"/>
  <c r="AU14" i="16" s="1"/>
  <c r="AV14" i="16" s="1"/>
  <c r="AW14" i="16" s="1"/>
  <c r="AX14" i="16" s="1"/>
  <c r="AY14" i="16" s="1"/>
  <c r="AZ14" i="16" s="1"/>
  <c r="BA14" i="16" s="1"/>
  <c r="BB14" i="16" s="1"/>
  <c r="BC14" i="16" s="1"/>
  <c r="BD14" i="16" s="1"/>
  <c r="BC12" i="16"/>
  <c r="K20" i="19" l="1"/>
  <c r="L20" i="19" s="1"/>
  <c r="J21" i="19"/>
  <c r="E15" i="18"/>
  <c r="E23" i="18"/>
  <c r="F23" i="18" s="1"/>
  <c r="G23" i="18" s="1"/>
  <c r="H23" i="18" s="1"/>
  <c r="I23" i="18" s="1"/>
  <c r="F8" i="17"/>
  <c r="F9" i="17" s="1"/>
  <c r="D17" i="18"/>
  <c r="C54" i="7"/>
  <c r="G48" i="18"/>
  <c r="F62" i="18"/>
  <c r="G62" i="18" s="1"/>
  <c r="D56" i="18"/>
  <c r="D57" i="18" s="1"/>
  <c r="H48" i="18"/>
  <c r="F47" i="18"/>
  <c r="I48" i="18"/>
  <c r="F48" i="18"/>
  <c r="D18" i="9"/>
  <c r="H27" i="9" s="1"/>
  <c r="G21" i="12"/>
  <c r="H21" i="12" s="1"/>
  <c r="I21" i="12" s="1"/>
  <c r="J21" i="12" s="1"/>
  <c r="J22" i="12" s="1"/>
  <c r="D23" i="8"/>
  <c r="E19" i="8" s="1"/>
  <c r="D27" i="19"/>
  <c r="H47" i="19" s="1"/>
  <c r="I47" i="19" s="1"/>
  <c r="J47" i="19" s="1"/>
  <c r="K47" i="19" s="1"/>
  <c r="L47" i="19" s="1"/>
  <c r="M47" i="19" s="1"/>
  <c r="N47" i="19" s="1"/>
  <c r="O47" i="19" s="1"/>
  <c r="P47" i="19" s="1"/>
  <c r="Q47" i="19" s="1"/>
  <c r="R47" i="19" s="1"/>
  <c r="S47" i="19" s="1"/>
  <c r="T47" i="19" s="1"/>
  <c r="U47" i="19" s="1"/>
  <c r="V47" i="19" s="1"/>
  <c r="W47" i="19" s="1"/>
  <c r="X47" i="19" s="1"/>
  <c r="Y47" i="19" s="1"/>
  <c r="Z47" i="19" s="1"/>
  <c r="AA47" i="19" s="1"/>
  <c r="AB47" i="19" s="1"/>
  <c r="AC47" i="19" s="1"/>
  <c r="AD47" i="19" s="1"/>
  <c r="AE47" i="19" s="1"/>
  <c r="AF47" i="19" s="1"/>
  <c r="AG47" i="19" s="1"/>
  <c r="AH47" i="19" s="1"/>
  <c r="AI47" i="19" s="1"/>
  <c r="AJ47" i="19" s="1"/>
  <c r="AK47" i="19" s="1"/>
  <c r="AL47" i="19" s="1"/>
  <c r="AM47" i="19" s="1"/>
  <c r="AN47" i="19" s="1"/>
  <c r="AO47" i="19" s="1"/>
  <c r="AP47" i="19" s="1"/>
  <c r="AQ47" i="19" s="1"/>
  <c r="AR47" i="19" s="1"/>
  <c r="AS47" i="19" s="1"/>
  <c r="AT47" i="19" s="1"/>
  <c r="AU47" i="19" s="1"/>
  <c r="AV47" i="19" s="1"/>
  <c r="AW47" i="19" s="1"/>
  <c r="AX47" i="19" s="1"/>
  <c r="AY47" i="19" s="1"/>
  <c r="AZ47" i="19" s="1"/>
  <c r="BA47" i="19" s="1"/>
  <c r="BB47" i="19" s="1"/>
  <c r="BC47" i="19" s="1"/>
  <c r="BD47" i="19" s="1"/>
  <c r="BE42" i="19" s="1"/>
  <c r="D71" i="18"/>
  <c r="D41" i="18"/>
  <c r="D42" i="18" s="1"/>
  <c r="D33" i="18"/>
  <c r="D25" i="18"/>
  <c r="D26" i="18" s="1"/>
  <c r="G108" i="19"/>
  <c r="H108" i="19" s="1"/>
  <c r="I108" i="19" s="1"/>
  <c r="J108" i="19" s="1"/>
  <c r="K108" i="19" s="1"/>
  <c r="L108" i="19" s="1"/>
  <c r="M108" i="19" s="1"/>
  <c r="N108" i="19" s="1"/>
  <c r="O108" i="19" s="1"/>
  <c r="P108" i="19" s="1"/>
  <c r="Q108" i="19" s="1"/>
  <c r="R108" i="19" s="1"/>
  <c r="S108" i="19" s="1"/>
  <c r="T108" i="19" s="1"/>
  <c r="U108" i="19" s="1"/>
  <c r="V108" i="19" s="1"/>
  <c r="W108" i="19" s="1"/>
  <c r="X108" i="19" s="1"/>
  <c r="Y108" i="19" s="1"/>
  <c r="Z108" i="19" s="1"/>
  <c r="AA108" i="19" s="1"/>
  <c r="AB108" i="19" s="1"/>
  <c r="AC108" i="19" s="1"/>
  <c r="AD108" i="19" s="1"/>
  <c r="AE108" i="19" s="1"/>
  <c r="AF108" i="19" s="1"/>
  <c r="AG108" i="19" s="1"/>
  <c r="AH108" i="19" s="1"/>
  <c r="AI108" i="19" s="1"/>
  <c r="AJ108" i="19" s="1"/>
  <c r="AK108" i="19" s="1"/>
  <c r="AL108" i="19" s="1"/>
  <c r="AM108" i="19" s="1"/>
  <c r="AN108" i="19" s="1"/>
  <c r="AO108" i="19" s="1"/>
  <c r="AP108" i="19" s="1"/>
  <c r="AQ108" i="19" s="1"/>
  <c r="AR108" i="19" s="1"/>
  <c r="AS108" i="19" s="1"/>
  <c r="AT108" i="19" s="1"/>
  <c r="AU108" i="19" s="1"/>
  <c r="AV108" i="19" s="1"/>
  <c r="AW108" i="19" s="1"/>
  <c r="AX108" i="19" s="1"/>
  <c r="AY108" i="19" s="1"/>
  <c r="AZ108" i="19" s="1"/>
  <c r="BA108" i="19" s="1"/>
  <c r="BB108" i="19" s="1"/>
  <c r="BC108" i="19" s="1"/>
  <c r="BD108" i="19" s="1"/>
  <c r="BE108" i="19" s="1"/>
  <c r="BE92" i="19"/>
  <c r="BE87" i="19"/>
  <c r="O66" i="19"/>
  <c r="P66" i="19" s="1"/>
  <c r="Q66" i="19" s="1"/>
  <c r="R66" i="19" s="1"/>
  <c r="S66" i="19" s="1"/>
  <c r="T66" i="19" s="1"/>
  <c r="U66" i="19" s="1"/>
  <c r="V66" i="19" s="1"/>
  <c r="N67" i="19"/>
  <c r="U67" i="19"/>
  <c r="M67" i="19"/>
  <c r="I67" i="19"/>
  <c r="T67" i="19"/>
  <c r="L67" i="19"/>
  <c r="H67" i="19"/>
  <c r="O67" i="19"/>
  <c r="J67" i="19"/>
  <c r="R67" i="19"/>
  <c r="J73" i="19"/>
  <c r="K67" i="19"/>
  <c r="C73" i="19"/>
  <c r="C57" i="19"/>
  <c r="I21" i="19"/>
  <c r="K21" i="19"/>
  <c r="L27" i="19"/>
  <c r="C9" i="19"/>
  <c r="C12" i="19" s="1"/>
  <c r="D8" i="19" s="1"/>
  <c r="D9" i="19" s="1"/>
  <c r="D10" i="19" s="1"/>
  <c r="E541" i="8"/>
  <c r="F541" i="8" s="1"/>
  <c r="G541" i="8" s="1"/>
  <c r="H541" i="8" s="1"/>
  <c r="I541" i="8" s="1"/>
  <c r="J541" i="8" s="1"/>
  <c r="K541" i="8" s="1"/>
  <c r="L541" i="8" s="1"/>
  <c r="M541" i="8" s="1"/>
  <c r="N541" i="8" s="1"/>
  <c r="O541" i="8" s="1"/>
  <c r="P541" i="8" s="1"/>
  <c r="Q541" i="8" s="1"/>
  <c r="R541" i="8" s="1"/>
  <c r="S541" i="8" s="1"/>
  <c r="T541" i="8" s="1"/>
  <c r="U541" i="8" s="1"/>
  <c r="V541" i="8" s="1"/>
  <c r="W541" i="8" s="1"/>
  <c r="X541" i="8" s="1"/>
  <c r="Y541" i="8" s="1"/>
  <c r="Z541" i="8" s="1"/>
  <c r="AA541" i="8" s="1"/>
  <c r="AB541" i="8" s="1"/>
  <c r="AC541" i="8" s="1"/>
  <c r="AD541" i="8" s="1"/>
  <c r="AE541" i="8" s="1"/>
  <c r="AF541" i="8" s="1"/>
  <c r="AG541" i="8" s="1"/>
  <c r="AH541" i="8" s="1"/>
  <c r="AI541" i="8" s="1"/>
  <c r="AJ541" i="8" s="1"/>
  <c r="AK541" i="8" s="1"/>
  <c r="AL541" i="8" s="1"/>
  <c r="AM541" i="8" s="1"/>
  <c r="AN541" i="8" s="1"/>
  <c r="AO541" i="8" s="1"/>
  <c r="AP541" i="8" s="1"/>
  <c r="AQ541" i="8" s="1"/>
  <c r="AR541" i="8" s="1"/>
  <c r="AS541" i="8" s="1"/>
  <c r="AT541" i="8" s="1"/>
  <c r="AU541" i="8" s="1"/>
  <c r="AV541" i="8" s="1"/>
  <c r="AW541" i="8" s="1"/>
  <c r="AX541" i="8" s="1"/>
  <c r="AY541" i="8" s="1"/>
  <c r="AZ541" i="8" s="1"/>
  <c r="BA541" i="8" s="1"/>
  <c r="BB541" i="8" s="1"/>
  <c r="BC541" i="8" s="1"/>
  <c r="BD541" i="8" s="1"/>
  <c r="BE541" i="8" s="1"/>
  <c r="BF541" i="8" s="1"/>
  <c r="BG541" i="8" s="1"/>
  <c r="BH541" i="8" s="1"/>
  <c r="BI541" i="8" s="1"/>
  <c r="E495" i="8"/>
  <c r="F495" i="8" s="1"/>
  <c r="G495" i="8" s="1"/>
  <c r="H495" i="8" s="1"/>
  <c r="I495" i="8" s="1"/>
  <c r="J495" i="8" s="1"/>
  <c r="K495" i="8" s="1"/>
  <c r="L495" i="8" s="1"/>
  <c r="M495" i="8" s="1"/>
  <c r="N495" i="8" s="1"/>
  <c r="O495" i="8" s="1"/>
  <c r="P495" i="8" s="1"/>
  <c r="Q495" i="8" s="1"/>
  <c r="R495" i="8" s="1"/>
  <c r="S495" i="8" s="1"/>
  <c r="T495" i="8" s="1"/>
  <c r="U495" i="8" s="1"/>
  <c r="V495" i="8" s="1"/>
  <c r="W495" i="8" s="1"/>
  <c r="X495" i="8" s="1"/>
  <c r="Y495" i="8" s="1"/>
  <c r="Z495" i="8" s="1"/>
  <c r="AA495" i="8" s="1"/>
  <c r="AB495" i="8" s="1"/>
  <c r="AC495" i="8" s="1"/>
  <c r="AD495" i="8" s="1"/>
  <c r="AE495" i="8" s="1"/>
  <c r="AF495" i="8" s="1"/>
  <c r="AG495" i="8" s="1"/>
  <c r="AH495" i="8" s="1"/>
  <c r="AI495" i="8" s="1"/>
  <c r="AJ495" i="8" s="1"/>
  <c r="AK495" i="8" s="1"/>
  <c r="AL495" i="8" s="1"/>
  <c r="AM495" i="8" s="1"/>
  <c r="AN495" i="8" s="1"/>
  <c r="AO495" i="8" s="1"/>
  <c r="AP495" i="8" s="1"/>
  <c r="AQ495" i="8" s="1"/>
  <c r="AR495" i="8" s="1"/>
  <c r="AS495" i="8" s="1"/>
  <c r="AT495" i="8" s="1"/>
  <c r="AU495" i="8" s="1"/>
  <c r="AV495" i="8" s="1"/>
  <c r="AW495" i="8" s="1"/>
  <c r="AX495" i="8" s="1"/>
  <c r="AY495" i="8" s="1"/>
  <c r="AZ495" i="8" s="1"/>
  <c r="BA495" i="8" s="1"/>
  <c r="BB495" i="8" s="1"/>
  <c r="BC495" i="8" s="1"/>
  <c r="BD495" i="8" s="1"/>
  <c r="BE495" i="8" s="1"/>
  <c r="BF495" i="8" s="1"/>
  <c r="BG495" i="8" s="1"/>
  <c r="BH495" i="8" s="1"/>
  <c r="BI495" i="8" s="1"/>
  <c r="E449" i="8"/>
  <c r="F449" i="8" s="1"/>
  <c r="G449" i="8" s="1"/>
  <c r="H449" i="8" s="1"/>
  <c r="I449" i="8" s="1"/>
  <c r="J449" i="8" s="1"/>
  <c r="K449" i="8" s="1"/>
  <c r="L449" i="8" s="1"/>
  <c r="M449" i="8" s="1"/>
  <c r="N449" i="8" s="1"/>
  <c r="O449" i="8" s="1"/>
  <c r="P449" i="8" s="1"/>
  <c r="Q449" i="8" s="1"/>
  <c r="R449" i="8" s="1"/>
  <c r="S449" i="8" s="1"/>
  <c r="T449" i="8" s="1"/>
  <c r="U449" i="8" s="1"/>
  <c r="V449" i="8" s="1"/>
  <c r="W449" i="8" s="1"/>
  <c r="X449" i="8" s="1"/>
  <c r="Y449" i="8" s="1"/>
  <c r="Z449" i="8" s="1"/>
  <c r="AA449" i="8" s="1"/>
  <c r="AB449" i="8" s="1"/>
  <c r="AC449" i="8" s="1"/>
  <c r="AD449" i="8" s="1"/>
  <c r="AE449" i="8" s="1"/>
  <c r="AF449" i="8" s="1"/>
  <c r="AG449" i="8" s="1"/>
  <c r="AH449" i="8" s="1"/>
  <c r="AI449" i="8" s="1"/>
  <c r="AJ449" i="8" s="1"/>
  <c r="AK449" i="8" s="1"/>
  <c r="AL449" i="8" s="1"/>
  <c r="AM449" i="8" s="1"/>
  <c r="AN449" i="8" s="1"/>
  <c r="AO449" i="8" s="1"/>
  <c r="AP449" i="8" s="1"/>
  <c r="AQ449" i="8" s="1"/>
  <c r="AR449" i="8" s="1"/>
  <c r="AS449" i="8" s="1"/>
  <c r="AT449" i="8" s="1"/>
  <c r="AU449" i="8" s="1"/>
  <c r="AV449" i="8" s="1"/>
  <c r="AW449" i="8" s="1"/>
  <c r="AX449" i="8" s="1"/>
  <c r="AY449" i="8" s="1"/>
  <c r="AZ449" i="8" s="1"/>
  <c r="BA449" i="8" s="1"/>
  <c r="BB449" i="8" s="1"/>
  <c r="BC449" i="8" s="1"/>
  <c r="BD449" i="8" s="1"/>
  <c r="BE449" i="8" s="1"/>
  <c r="BF449" i="8" s="1"/>
  <c r="BG449" i="8" s="1"/>
  <c r="BH449" i="8" s="1"/>
  <c r="BI449" i="8" s="1"/>
  <c r="E403" i="8"/>
  <c r="F403" i="8" s="1"/>
  <c r="G403" i="8" s="1"/>
  <c r="H403" i="8" s="1"/>
  <c r="E357" i="8"/>
  <c r="F357" i="8" s="1"/>
  <c r="G357" i="8" s="1"/>
  <c r="H357" i="8" s="1"/>
  <c r="I357" i="8" s="1"/>
  <c r="E311" i="8"/>
  <c r="F311" i="8" s="1"/>
  <c r="G311" i="8" s="1"/>
  <c r="H311" i="8" s="1"/>
  <c r="I311" i="8" s="1"/>
  <c r="J311" i="8" s="1"/>
  <c r="K311" i="8" s="1"/>
  <c r="L311" i="8" s="1"/>
  <c r="M311" i="8" s="1"/>
  <c r="N311" i="8" s="1"/>
  <c r="O311" i="8" s="1"/>
  <c r="P311" i="8" s="1"/>
  <c r="Q311" i="8" s="1"/>
  <c r="R311" i="8" s="1"/>
  <c r="S311" i="8" s="1"/>
  <c r="T311" i="8" s="1"/>
  <c r="U311" i="8" s="1"/>
  <c r="V311" i="8" s="1"/>
  <c r="W311" i="8" s="1"/>
  <c r="X311" i="8" s="1"/>
  <c r="Y311" i="8" s="1"/>
  <c r="Z311" i="8" s="1"/>
  <c r="AA311" i="8" s="1"/>
  <c r="AB311" i="8" s="1"/>
  <c r="AC311" i="8" s="1"/>
  <c r="AD311" i="8" s="1"/>
  <c r="AE311" i="8" s="1"/>
  <c r="AF311" i="8" s="1"/>
  <c r="AG311" i="8" s="1"/>
  <c r="AH311" i="8" s="1"/>
  <c r="AI311" i="8" s="1"/>
  <c r="AJ311" i="8" s="1"/>
  <c r="AK311" i="8" s="1"/>
  <c r="AL311" i="8" s="1"/>
  <c r="AM311" i="8" s="1"/>
  <c r="AN311" i="8" s="1"/>
  <c r="AO311" i="8" s="1"/>
  <c r="AP311" i="8" s="1"/>
  <c r="AQ311" i="8" s="1"/>
  <c r="AR311" i="8" s="1"/>
  <c r="AS311" i="8" s="1"/>
  <c r="AT311" i="8" s="1"/>
  <c r="AU311" i="8" s="1"/>
  <c r="AV311" i="8" s="1"/>
  <c r="AW311" i="8" s="1"/>
  <c r="AX311" i="8" s="1"/>
  <c r="AY311" i="8" s="1"/>
  <c r="AZ311" i="8" s="1"/>
  <c r="BA311" i="8" s="1"/>
  <c r="BB311" i="8" s="1"/>
  <c r="BC311" i="8" s="1"/>
  <c r="BD311" i="8" s="1"/>
  <c r="BE311" i="8" s="1"/>
  <c r="BF311" i="8" s="1"/>
  <c r="BG311" i="8" s="1"/>
  <c r="BH311" i="8" s="1"/>
  <c r="BI311" i="8" s="1"/>
  <c r="E266" i="8"/>
  <c r="F266" i="8" s="1"/>
  <c r="G266" i="8" s="1"/>
  <c r="H266" i="8" s="1"/>
  <c r="I266" i="8" s="1"/>
  <c r="J266" i="8" s="1"/>
  <c r="K266" i="8" s="1"/>
  <c r="L266" i="8" s="1"/>
  <c r="M266" i="8" s="1"/>
  <c r="N266" i="8" s="1"/>
  <c r="O266" i="8" s="1"/>
  <c r="P266" i="8" s="1"/>
  <c r="Q266" i="8" s="1"/>
  <c r="R266" i="8" s="1"/>
  <c r="S266" i="8" s="1"/>
  <c r="T266" i="8" s="1"/>
  <c r="U266" i="8" s="1"/>
  <c r="V266" i="8" s="1"/>
  <c r="W266" i="8" s="1"/>
  <c r="X266" i="8" s="1"/>
  <c r="Y266" i="8" s="1"/>
  <c r="Z266" i="8" s="1"/>
  <c r="AA266" i="8" s="1"/>
  <c r="AB266" i="8" s="1"/>
  <c r="AC266" i="8" s="1"/>
  <c r="AD266" i="8" s="1"/>
  <c r="AE266" i="8" s="1"/>
  <c r="AF266" i="8" s="1"/>
  <c r="AG266" i="8" s="1"/>
  <c r="AH266" i="8" s="1"/>
  <c r="AI266" i="8" s="1"/>
  <c r="AJ266" i="8" s="1"/>
  <c r="AK266" i="8" s="1"/>
  <c r="AL266" i="8" s="1"/>
  <c r="AM266" i="8" s="1"/>
  <c r="AN266" i="8" s="1"/>
  <c r="AO266" i="8" s="1"/>
  <c r="AP266" i="8" s="1"/>
  <c r="AQ266" i="8" s="1"/>
  <c r="AR266" i="8" s="1"/>
  <c r="AS266" i="8" s="1"/>
  <c r="AT266" i="8" s="1"/>
  <c r="AU266" i="8" s="1"/>
  <c r="AV266" i="8" s="1"/>
  <c r="AW266" i="8" s="1"/>
  <c r="AX266" i="8" s="1"/>
  <c r="AY266" i="8" s="1"/>
  <c r="AZ266" i="8" s="1"/>
  <c r="BA266" i="8" s="1"/>
  <c r="BB266" i="8" s="1"/>
  <c r="BC266" i="8" s="1"/>
  <c r="BD266" i="8" s="1"/>
  <c r="BE266" i="8" s="1"/>
  <c r="BF266" i="8" s="1"/>
  <c r="BG266" i="8" s="1"/>
  <c r="BH266" i="8" s="1"/>
  <c r="BI266" i="8" s="1"/>
  <c r="E220" i="8"/>
  <c r="F220" i="8" s="1"/>
  <c r="G220" i="8" s="1"/>
  <c r="H220" i="8" s="1"/>
  <c r="I220" i="8" s="1"/>
  <c r="J220" i="8" s="1"/>
  <c r="K220" i="8" s="1"/>
  <c r="E176" i="8"/>
  <c r="F176" i="8" s="1"/>
  <c r="G176" i="8" s="1"/>
  <c r="H176" i="8" s="1"/>
  <c r="I176" i="8" s="1"/>
  <c r="J176" i="8" s="1"/>
  <c r="K176" i="8" s="1"/>
  <c r="L176" i="8" s="1"/>
  <c r="M176" i="8" s="1"/>
  <c r="N176" i="8" s="1"/>
  <c r="O176" i="8" s="1"/>
  <c r="P176" i="8" s="1"/>
  <c r="Q176" i="8" s="1"/>
  <c r="R176" i="8" s="1"/>
  <c r="S176" i="8" s="1"/>
  <c r="T176" i="8" s="1"/>
  <c r="U176" i="8" s="1"/>
  <c r="V176" i="8" s="1"/>
  <c r="W176" i="8" s="1"/>
  <c r="X176" i="8" s="1"/>
  <c r="Y176" i="8" s="1"/>
  <c r="Z176" i="8" s="1"/>
  <c r="AA176" i="8" s="1"/>
  <c r="AB176" i="8" s="1"/>
  <c r="AC176" i="8" s="1"/>
  <c r="AD176" i="8" s="1"/>
  <c r="AE176" i="8" s="1"/>
  <c r="AF176" i="8" s="1"/>
  <c r="AG176" i="8" s="1"/>
  <c r="AH176" i="8" s="1"/>
  <c r="AI176" i="8" s="1"/>
  <c r="AJ176" i="8" s="1"/>
  <c r="AK176" i="8" s="1"/>
  <c r="AL176" i="8" s="1"/>
  <c r="AM176" i="8" s="1"/>
  <c r="AN176" i="8" s="1"/>
  <c r="AO176" i="8" s="1"/>
  <c r="AP176" i="8" s="1"/>
  <c r="AQ176" i="8" s="1"/>
  <c r="AR176" i="8" s="1"/>
  <c r="AS176" i="8" s="1"/>
  <c r="AT176" i="8" s="1"/>
  <c r="AU176" i="8" s="1"/>
  <c r="AV176" i="8" s="1"/>
  <c r="AW176" i="8" s="1"/>
  <c r="AX176" i="8" s="1"/>
  <c r="AY176" i="8" s="1"/>
  <c r="AZ176" i="8" s="1"/>
  <c r="BA176" i="8" s="1"/>
  <c r="BB176" i="8" s="1"/>
  <c r="BC176" i="8" s="1"/>
  <c r="BD176" i="8" s="1"/>
  <c r="BE176" i="8" s="1"/>
  <c r="BF176" i="8" s="1"/>
  <c r="BG176" i="8" s="1"/>
  <c r="BH176" i="8" s="1"/>
  <c r="BI176" i="8" s="1"/>
  <c r="E130" i="8"/>
  <c r="F130" i="8" s="1"/>
  <c r="G130" i="8" s="1"/>
  <c r="H130" i="8" s="1"/>
  <c r="I130" i="8" s="1"/>
  <c r="J130" i="8" s="1"/>
  <c r="K130" i="8" s="1"/>
  <c r="L130" i="8" s="1"/>
  <c r="M130" i="8" s="1"/>
  <c r="N130" i="8" s="1"/>
  <c r="O130" i="8" s="1"/>
  <c r="P130" i="8" s="1"/>
  <c r="Q130" i="8" s="1"/>
  <c r="R130" i="8" s="1"/>
  <c r="S130" i="8" s="1"/>
  <c r="T130" i="8" s="1"/>
  <c r="U130" i="8" s="1"/>
  <c r="V130" i="8" s="1"/>
  <c r="W130" i="8" s="1"/>
  <c r="X130" i="8" s="1"/>
  <c r="Y130" i="8" s="1"/>
  <c r="Z130" i="8" s="1"/>
  <c r="AA130" i="8" s="1"/>
  <c r="AB130" i="8" s="1"/>
  <c r="AC130" i="8" s="1"/>
  <c r="AD130" i="8" s="1"/>
  <c r="AE130" i="8" s="1"/>
  <c r="AF130" i="8" s="1"/>
  <c r="AG130" i="8" s="1"/>
  <c r="AH130" i="8" s="1"/>
  <c r="AI130" i="8" s="1"/>
  <c r="AJ130" i="8" s="1"/>
  <c r="AK130" i="8" s="1"/>
  <c r="AL130" i="8" s="1"/>
  <c r="AM130" i="8" s="1"/>
  <c r="AN130" i="8" s="1"/>
  <c r="AO130" i="8" s="1"/>
  <c r="AP130" i="8" s="1"/>
  <c r="AQ130" i="8" s="1"/>
  <c r="AR130" i="8" s="1"/>
  <c r="AS130" i="8" s="1"/>
  <c r="AT130" i="8" s="1"/>
  <c r="AU130" i="8" s="1"/>
  <c r="AV130" i="8" s="1"/>
  <c r="AW130" i="8" s="1"/>
  <c r="AX130" i="8" s="1"/>
  <c r="AY130" i="8" s="1"/>
  <c r="AZ130" i="8" s="1"/>
  <c r="BA130" i="8" s="1"/>
  <c r="BB130" i="8" s="1"/>
  <c r="BC130" i="8" s="1"/>
  <c r="BD130" i="8" s="1"/>
  <c r="BE130" i="8" s="1"/>
  <c r="BF130" i="8" s="1"/>
  <c r="BG130" i="8" s="1"/>
  <c r="BH130" i="8" s="1"/>
  <c r="BI130" i="8" s="1"/>
  <c r="E84" i="8"/>
  <c r="F84" i="8" s="1"/>
  <c r="G84" i="8" s="1"/>
  <c r="H84" i="8" s="1"/>
  <c r="I84" i="8" s="1"/>
  <c r="J84" i="8" s="1"/>
  <c r="K84" i="8" s="1"/>
  <c r="L84" i="8" s="1"/>
  <c r="M84" i="8" s="1"/>
  <c r="N84" i="8" s="1"/>
  <c r="O84" i="8" s="1"/>
  <c r="P84" i="8" s="1"/>
  <c r="Q84" i="8" s="1"/>
  <c r="R84" i="8" s="1"/>
  <c r="S84" i="8" s="1"/>
  <c r="T84" i="8" s="1"/>
  <c r="U84" i="8" s="1"/>
  <c r="V84" i="8" s="1"/>
  <c r="W84" i="8" s="1"/>
  <c r="X84" i="8" s="1"/>
  <c r="Y84" i="8" s="1"/>
  <c r="Z84" i="8" s="1"/>
  <c r="AA84" i="8" s="1"/>
  <c r="AB84" i="8" s="1"/>
  <c r="AC84" i="8" s="1"/>
  <c r="AD84" i="8" s="1"/>
  <c r="AE84" i="8" s="1"/>
  <c r="AF84" i="8" s="1"/>
  <c r="AG84" i="8" s="1"/>
  <c r="AH84" i="8" s="1"/>
  <c r="AI84" i="8" s="1"/>
  <c r="AJ84" i="8" s="1"/>
  <c r="AK84" i="8" s="1"/>
  <c r="AL84" i="8" s="1"/>
  <c r="AM84" i="8" s="1"/>
  <c r="AN84" i="8" s="1"/>
  <c r="AO84" i="8" s="1"/>
  <c r="AP84" i="8" s="1"/>
  <c r="AQ84" i="8" s="1"/>
  <c r="AR84" i="8" s="1"/>
  <c r="AS84" i="8" s="1"/>
  <c r="AT84" i="8" s="1"/>
  <c r="AU84" i="8" s="1"/>
  <c r="AV84" i="8" s="1"/>
  <c r="AW84" i="8" s="1"/>
  <c r="AX84" i="8" s="1"/>
  <c r="AY84" i="8" s="1"/>
  <c r="AZ84" i="8" s="1"/>
  <c r="BA84" i="8" s="1"/>
  <c r="BB84" i="8" s="1"/>
  <c r="BC84" i="8" s="1"/>
  <c r="BD84" i="8" s="1"/>
  <c r="BE84" i="8" s="1"/>
  <c r="BF84" i="8" s="1"/>
  <c r="BG84" i="8" s="1"/>
  <c r="BH84" i="8" s="1"/>
  <c r="BI84" i="8" s="1"/>
  <c r="E39" i="8"/>
  <c r="F39" i="8" s="1"/>
  <c r="G39" i="8" s="1"/>
  <c r="H39" i="8" s="1"/>
  <c r="I39" i="8" s="1"/>
  <c r="J39" i="8" s="1"/>
  <c r="K39" i="8" s="1"/>
  <c r="L39" i="8" s="1"/>
  <c r="M39" i="8" s="1"/>
  <c r="N39" i="8" s="1"/>
  <c r="O39" i="8" s="1"/>
  <c r="P39" i="8" s="1"/>
  <c r="Q39" i="8" s="1"/>
  <c r="R39" i="8" s="1"/>
  <c r="S39" i="8" s="1"/>
  <c r="T39" i="8" s="1"/>
  <c r="U39" i="8" s="1"/>
  <c r="V39" i="8" s="1"/>
  <c r="W39" i="8" s="1"/>
  <c r="X39" i="8" s="1"/>
  <c r="Y39" i="8" s="1"/>
  <c r="Z39" i="8" s="1"/>
  <c r="AA39" i="8" s="1"/>
  <c r="AB39" i="8" s="1"/>
  <c r="AC39" i="8" s="1"/>
  <c r="AD39" i="8" s="1"/>
  <c r="AE39" i="8" s="1"/>
  <c r="AF39" i="8" s="1"/>
  <c r="AG39" i="8" s="1"/>
  <c r="AH39" i="8" s="1"/>
  <c r="AI39" i="8" s="1"/>
  <c r="AJ39" i="8" s="1"/>
  <c r="AK39" i="8" s="1"/>
  <c r="AL39" i="8" s="1"/>
  <c r="AM39" i="8" s="1"/>
  <c r="AN39" i="8" s="1"/>
  <c r="AO39" i="8" s="1"/>
  <c r="AP39" i="8" s="1"/>
  <c r="AQ39" i="8" s="1"/>
  <c r="AR39" i="8" s="1"/>
  <c r="AS39" i="8" s="1"/>
  <c r="AT39" i="8" s="1"/>
  <c r="AU39" i="8" s="1"/>
  <c r="AV39" i="8" s="1"/>
  <c r="AW39" i="8" s="1"/>
  <c r="AX39" i="8" s="1"/>
  <c r="AY39" i="8" s="1"/>
  <c r="AZ39" i="8" s="1"/>
  <c r="BA39" i="8" s="1"/>
  <c r="BB39" i="8" s="1"/>
  <c r="BC39" i="8" s="1"/>
  <c r="BD39" i="8" s="1"/>
  <c r="BE39" i="8" s="1"/>
  <c r="BF39" i="8" s="1"/>
  <c r="BG39" i="8" s="1"/>
  <c r="BH39" i="8" s="1"/>
  <c r="BI39" i="8" s="1"/>
  <c r="I18" i="8"/>
  <c r="E23" i="8"/>
  <c r="F19" i="8" s="1"/>
  <c r="BE14" i="16"/>
  <c r="BE9" i="16"/>
  <c r="C53" i="7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16" i="2"/>
  <c r="I211" i="2"/>
  <c r="I212" i="2"/>
  <c r="I213" i="2"/>
  <c r="I214" i="2"/>
  <c r="I215" i="2"/>
  <c r="S67" i="19" l="1"/>
  <c r="P67" i="19"/>
  <c r="Q67" i="19"/>
  <c r="M20" i="19"/>
  <c r="L21" i="19"/>
  <c r="F15" i="18"/>
  <c r="BG36" i="7"/>
  <c r="BK36" i="7"/>
  <c r="BO36" i="7"/>
  <c r="BS36" i="7"/>
  <c r="BW36" i="7"/>
  <c r="BF38" i="7"/>
  <c r="BJ38" i="7"/>
  <c r="BN38" i="7"/>
  <c r="BR38" i="7"/>
  <c r="BV38" i="7"/>
  <c r="BE39" i="7"/>
  <c r="BI39" i="7"/>
  <c r="BM39" i="7"/>
  <c r="BQ39" i="7"/>
  <c r="BU39" i="7"/>
  <c r="BO38" i="7"/>
  <c r="BW38" i="7"/>
  <c r="BF39" i="7"/>
  <c r="BJ39" i="7"/>
  <c r="BN39" i="7"/>
  <c r="BV39" i="7"/>
  <c r="BI38" i="7"/>
  <c r="BQ38" i="7"/>
  <c r="BD39" i="7"/>
  <c r="BP39" i="7"/>
  <c r="BH36" i="7"/>
  <c r="BL36" i="7"/>
  <c r="BP36" i="7"/>
  <c r="BT36" i="7"/>
  <c r="BG38" i="7"/>
  <c r="BK38" i="7"/>
  <c r="BS38" i="7"/>
  <c r="BR39" i="7"/>
  <c r="BU38" i="7"/>
  <c r="BL39" i="7"/>
  <c r="BI36" i="7"/>
  <c r="BM36" i="7"/>
  <c r="BQ36" i="7"/>
  <c r="BU36" i="7"/>
  <c r="BD38" i="7"/>
  <c r="BH38" i="7"/>
  <c r="BL38" i="7"/>
  <c r="BP38" i="7"/>
  <c r="BT38" i="7"/>
  <c r="BG39" i="7"/>
  <c r="BK39" i="7"/>
  <c r="BO39" i="7"/>
  <c r="BS39" i="7"/>
  <c r="BW39" i="7"/>
  <c r="BF36" i="7"/>
  <c r="BJ36" i="7"/>
  <c r="BN36" i="7"/>
  <c r="BR36" i="7"/>
  <c r="BV36" i="7"/>
  <c r="BE38" i="7"/>
  <c r="BM38" i="7"/>
  <c r="BH39" i="7"/>
  <c r="BT39" i="7"/>
  <c r="D64" i="18"/>
  <c r="D65" i="18" s="1"/>
  <c r="G47" i="18"/>
  <c r="F49" i="18"/>
  <c r="D49" i="18"/>
  <c r="D50" i="18" s="1"/>
  <c r="D8" i="17"/>
  <c r="D9" i="17" s="1"/>
  <c r="D34" i="18"/>
  <c r="K21" i="12"/>
  <c r="K22" i="12" s="1"/>
  <c r="D28" i="17"/>
  <c r="C28" i="17"/>
  <c r="C30" i="17" s="1"/>
  <c r="C31" i="17" s="1"/>
  <c r="E28" i="17"/>
  <c r="F28" i="17"/>
  <c r="F30" i="17" s="1"/>
  <c r="F31" i="17" s="1"/>
  <c r="G28" i="17"/>
  <c r="H25" i="9"/>
  <c r="BE47" i="19"/>
  <c r="F31" i="18"/>
  <c r="F23" i="8"/>
  <c r="G19" i="8" s="1"/>
  <c r="G23" i="8" s="1"/>
  <c r="H19" i="8" s="1"/>
  <c r="H23" i="8" s="1"/>
  <c r="I19" i="8" s="1"/>
  <c r="D18" i="18"/>
  <c r="D75" i="18"/>
  <c r="E71" i="18"/>
  <c r="F39" i="18"/>
  <c r="K73" i="19"/>
  <c r="BE86" i="19"/>
  <c r="W66" i="19"/>
  <c r="V67" i="19"/>
  <c r="C58" i="19"/>
  <c r="C60" i="19"/>
  <c r="D56" i="19" s="1"/>
  <c r="BE41" i="19"/>
  <c r="M27" i="19"/>
  <c r="C10" i="19"/>
  <c r="D12" i="19"/>
  <c r="E8" i="19" s="1"/>
  <c r="E9" i="19" s="1"/>
  <c r="E10" i="19" s="1"/>
  <c r="I403" i="8"/>
  <c r="J357" i="8"/>
  <c r="L220" i="8"/>
  <c r="J18" i="8"/>
  <c r="BE8" i="16"/>
  <c r="N20" i="19" l="1"/>
  <c r="M21" i="19"/>
  <c r="G31" i="18"/>
  <c r="H31" i="18" s="1"/>
  <c r="D3" i="18"/>
  <c r="F50" i="18"/>
  <c r="G15" i="18"/>
  <c r="D30" i="17"/>
  <c r="D31" i="17" s="1"/>
  <c r="H47" i="18"/>
  <c r="G49" i="18"/>
  <c r="G50" i="18" s="1"/>
  <c r="G57" i="9"/>
  <c r="A57" i="9" s="1"/>
  <c r="C63" i="9" s="1"/>
  <c r="H34" i="9"/>
  <c r="H46" i="9" s="1"/>
  <c r="I23" i="8"/>
  <c r="J19" i="8" s="1"/>
  <c r="H62" i="18"/>
  <c r="I62" i="18" s="1"/>
  <c r="F71" i="18"/>
  <c r="G39" i="18"/>
  <c r="BE90" i="19"/>
  <c r="BD90" i="19"/>
  <c r="BD88" i="19" s="1"/>
  <c r="BE88" i="19"/>
  <c r="BE89" i="19" s="1"/>
  <c r="BD89" i="19" s="1"/>
  <c r="X66" i="19"/>
  <c r="W67" i="19"/>
  <c r="L73" i="19"/>
  <c r="D57" i="19"/>
  <c r="D58" i="19" s="1"/>
  <c r="BE45" i="19"/>
  <c r="BD45" i="19"/>
  <c r="BD43" i="19" s="1"/>
  <c r="BE43" i="19"/>
  <c r="BE44" i="19" s="1"/>
  <c r="BD44" i="19" s="1"/>
  <c r="N27" i="19"/>
  <c r="E12" i="19"/>
  <c r="F8" i="19" s="1"/>
  <c r="J403" i="8"/>
  <c r="K357" i="8"/>
  <c r="M220" i="8"/>
  <c r="K18" i="8"/>
  <c r="BD12" i="16"/>
  <c r="BD10" i="16" s="1"/>
  <c r="BE12" i="16"/>
  <c r="BE10" i="16"/>
  <c r="BE11" i="16" s="1"/>
  <c r="BD11" i="16" s="1"/>
  <c r="C18" i="4"/>
  <c r="O20" i="19" l="1"/>
  <c r="N21" i="19"/>
  <c r="H15" i="18"/>
  <c r="D7" i="18"/>
  <c r="D4" i="18" s="1"/>
  <c r="F9" i="19"/>
  <c r="F12" i="19" s="1"/>
  <c r="G8" i="19" s="1"/>
  <c r="G9" i="19" s="1"/>
  <c r="I47" i="18"/>
  <c r="I49" i="18" s="1"/>
  <c r="I50" i="18" s="1"/>
  <c r="H49" i="18"/>
  <c r="H50" i="18" s="1"/>
  <c r="AV63" i="9"/>
  <c r="AV64" i="9" s="1"/>
  <c r="AV49" i="9" s="1"/>
  <c r="AF63" i="9"/>
  <c r="AF64" i="9" s="1"/>
  <c r="AF49" i="9" s="1"/>
  <c r="P63" i="9"/>
  <c r="P64" i="9" s="1"/>
  <c r="P49" i="9" s="1"/>
  <c r="BG63" i="9"/>
  <c r="BG64" i="9" s="1"/>
  <c r="BG49" i="9" s="1"/>
  <c r="AQ63" i="9"/>
  <c r="AQ64" i="9" s="1"/>
  <c r="AQ49" i="9" s="1"/>
  <c r="AA63" i="9"/>
  <c r="AA64" i="9" s="1"/>
  <c r="AA49" i="9" s="1"/>
  <c r="K63" i="9"/>
  <c r="K64" i="9" s="1"/>
  <c r="K49" i="9" s="1"/>
  <c r="AX63" i="9"/>
  <c r="AX64" i="9" s="1"/>
  <c r="AX49" i="9" s="1"/>
  <c r="R63" i="9"/>
  <c r="R64" i="9" s="1"/>
  <c r="R49" i="9" s="1"/>
  <c r="AO63" i="9"/>
  <c r="AO64" i="9" s="1"/>
  <c r="AO49" i="9" s="1"/>
  <c r="BH63" i="9"/>
  <c r="BH64" i="9" s="1"/>
  <c r="BH49" i="9" s="1"/>
  <c r="AR63" i="9"/>
  <c r="AR64" i="9" s="1"/>
  <c r="AR49" i="9" s="1"/>
  <c r="AB63" i="9"/>
  <c r="AB64" i="9" s="1"/>
  <c r="AB49" i="9" s="1"/>
  <c r="L63" i="9"/>
  <c r="L64" i="9" s="1"/>
  <c r="L49" i="9" s="1"/>
  <c r="BC63" i="9"/>
  <c r="BC64" i="9" s="1"/>
  <c r="BC49" i="9" s="1"/>
  <c r="AM63" i="9"/>
  <c r="AM64" i="9" s="1"/>
  <c r="AM49" i="9" s="1"/>
  <c r="W63" i="9"/>
  <c r="W64" i="9" s="1"/>
  <c r="W49" i="9" s="1"/>
  <c r="BJ63" i="9"/>
  <c r="BJ64" i="9" s="1"/>
  <c r="BJ49" i="9" s="1"/>
  <c r="AT63" i="9"/>
  <c r="AT64" i="9" s="1"/>
  <c r="AT49" i="9" s="1"/>
  <c r="AD63" i="9"/>
  <c r="AD64" i="9" s="1"/>
  <c r="AD49" i="9" s="1"/>
  <c r="N63" i="9"/>
  <c r="N64" i="9" s="1"/>
  <c r="N49" i="9" s="1"/>
  <c r="BA63" i="9"/>
  <c r="BA64" i="9" s="1"/>
  <c r="BA49" i="9" s="1"/>
  <c r="AK63" i="9"/>
  <c r="AK64" i="9" s="1"/>
  <c r="AK49" i="9" s="1"/>
  <c r="U63" i="9"/>
  <c r="U64" i="9" s="1"/>
  <c r="U49" i="9" s="1"/>
  <c r="AY63" i="9"/>
  <c r="AY64" i="9" s="1"/>
  <c r="AY49" i="9" s="1"/>
  <c r="S63" i="9"/>
  <c r="S64" i="9" s="1"/>
  <c r="S49" i="9" s="1"/>
  <c r="AP63" i="9"/>
  <c r="AP64" i="9" s="1"/>
  <c r="AP49" i="9" s="1"/>
  <c r="J63" i="9"/>
  <c r="J64" i="9" s="1"/>
  <c r="J49" i="9" s="1"/>
  <c r="AG63" i="9"/>
  <c r="AG64" i="9" s="1"/>
  <c r="AG49" i="9" s="1"/>
  <c r="I63" i="9"/>
  <c r="I64" i="9" s="1"/>
  <c r="I49" i="9" s="1"/>
  <c r="BD63" i="9"/>
  <c r="BD64" i="9" s="1"/>
  <c r="BD49" i="9" s="1"/>
  <c r="AN63" i="9"/>
  <c r="AN64" i="9" s="1"/>
  <c r="AN49" i="9" s="1"/>
  <c r="X63" i="9"/>
  <c r="X64" i="9" s="1"/>
  <c r="X49" i="9" s="1"/>
  <c r="H63" i="9"/>
  <c r="H64" i="9" s="1"/>
  <c r="AI63" i="9"/>
  <c r="AI64" i="9" s="1"/>
  <c r="AI49" i="9" s="1"/>
  <c r="BF63" i="9"/>
  <c r="BF64" i="9" s="1"/>
  <c r="BF49" i="9" s="1"/>
  <c r="Z63" i="9"/>
  <c r="Z64" i="9" s="1"/>
  <c r="Z49" i="9" s="1"/>
  <c r="AW63" i="9"/>
  <c r="AW64" i="9" s="1"/>
  <c r="AW49" i="9" s="1"/>
  <c r="Q63" i="9"/>
  <c r="Q64" i="9" s="1"/>
  <c r="Q49" i="9" s="1"/>
  <c r="AZ63" i="9"/>
  <c r="AZ64" i="9" s="1"/>
  <c r="AZ49" i="9" s="1"/>
  <c r="AJ63" i="9"/>
  <c r="AJ64" i="9" s="1"/>
  <c r="AJ49" i="9" s="1"/>
  <c r="T63" i="9"/>
  <c r="T64" i="9" s="1"/>
  <c r="T49" i="9" s="1"/>
  <c r="BK63" i="9"/>
  <c r="BK64" i="9" s="1"/>
  <c r="BK49" i="9" s="1"/>
  <c r="AU63" i="9"/>
  <c r="AU64" i="9" s="1"/>
  <c r="AU49" i="9" s="1"/>
  <c r="AE63" i="9"/>
  <c r="AE64" i="9" s="1"/>
  <c r="AE49" i="9" s="1"/>
  <c r="O63" i="9"/>
  <c r="O64" i="9" s="1"/>
  <c r="O49" i="9" s="1"/>
  <c r="BB63" i="9"/>
  <c r="BB64" i="9" s="1"/>
  <c r="BB49" i="9" s="1"/>
  <c r="AL63" i="9"/>
  <c r="AL64" i="9" s="1"/>
  <c r="AL49" i="9" s="1"/>
  <c r="V63" i="9"/>
  <c r="V64" i="9" s="1"/>
  <c r="V49" i="9" s="1"/>
  <c r="BI63" i="9"/>
  <c r="BI64" i="9" s="1"/>
  <c r="BI49" i="9" s="1"/>
  <c r="AS63" i="9"/>
  <c r="AS64" i="9" s="1"/>
  <c r="AS49" i="9" s="1"/>
  <c r="AC63" i="9"/>
  <c r="AC64" i="9" s="1"/>
  <c r="AC49" i="9" s="1"/>
  <c r="M63" i="9"/>
  <c r="M64" i="9" s="1"/>
  <c r="M49" i="9" s="1"/>
  <c r="AH63" i="9"/>
  <c r="AH64" i="9" s="1"/>
  <c r="AH49" i="9" s="1"/>
  <c r="BE63" i="9"/>
  <c r="BE64" i="9" s="1"/>
  <c r="BE49" i="9" s="1"/>
  <c r="Y63" i="9"/>
  <c r="Y64" i="9" s="1"/>
  <c r="Y49" i="9" s="1"/>
  <c r="J23" i="8"/>
  <c r="K19" i="8" s="1"/>
  <c r="K23" i="8" s="1"/>
  <c r="L19" i="8" s="1"/>
  <c r="I31" i="18"/>
  <c r="G71" i="18"/>
  <c r="H39" i="18"/>
  <c r="M73" i="19"/>
  <c r="BD87" i="19"/>
  <c r="BC89" i="19"/>
  <c r="Y66" i="19"/>
  <c r="X67" i="19"/>
  <c r="D60" i="19"/>
  <c r="E56" i="19" s="1"/>
  <c r="BD42" i="19"/>
  <c r="BC44" i="19"/>
  <c r="O27" i="19"/>
  <c r="K403" i="8"/>
  <c r="L357" i="8"/>
  <c r="N220" i="8"/>
  <c r="L18" i="8"/>
  <c r="BD9" i="16"/>
  <c r="BC11" i="16"/>
  <c r="P20" i="19" l="1"/>
  <c r="O21" i="19"/>
  <c r="I15" i="18"/>
  <c r="F10" i="19"/>
  <c r="E57" i="19"/>
  <c r="E58" i="19" s="1"/>
  <c r="G10" i="19"/>
  <c r="H49" i="9"/>
  <c r="H47" i="9" s="1"/>
  <c r="H50" i="9" s="1"/>
  <c r="A64" i="9"/>
  <c r="I71" i="18"/>
  <c r="H71" i="18"/>
  <c r="I39" i="18"/>
  <c r="Z66" i="19"/>
  <c r="Y67" i="19"/>
  <c r="BB89" i="19"/>
  <c r="BC87" i="19"/>
  <c r="BC86" i="19" s="1"/>
  <c r="N73" i="19"/>
  <c r="BB44" i="19"/>
  <c r="BC42" i="19"/>
  <c r="BC41" i="19" s="1"/>
  <c r="P27" i="19"/>
  <c r="L403" i="8"/>
  <c r="M357" i="8"/>
  <c r="O220" i="8"/>
  <c r="L23" i="8"/>
  <c r="M19" i="8" s="1"/>
  <c r="M18" i="8"/>
  <c r="BC9" i="16"/>
  <c r="BC8" i="16" s="1"/>
  <c r="BB12" i="16" s="1"/>
  <c r="BB11" i="16"/>
  <c r="D18" i="4"/>
  <c r="E18" i="4"/>
  <c r="F18" i="4"/>
  <c r="G18" i="4"/>
  <c r="Q20" i="19" l="1"/>
  <c r="P21" i="19"/>
  <c r="E60" i="19"/>
  <c r="F56" i="19" s="1"/>
  <c r="F57" i="19" s="1"/>
  <c r="F58" i="19" s="1"/>
  <c r="G12" i="19"/>
  <c r="H8" i="19" s="1"/>
  <c r="BD39" i="19" s="1"/>
  <c r="BD35" i="19" s="1"/>
  <c r="BC88" i="19"/>
  <c r="H48" i="9"/>
  <c r="I46" i="9"/>
  <c r="I47" i="9" s="1"/>
  <c r="I50" i="9" s="1"/>
  <c r="H51" i="9"/>
  <c r="O73" i="19"/>
  <c r="BA89" i="19"/>
  <c r="BB90" i="19"/>
  <c r="AA66" i="19"/>
  <c r="Z67" i="19"/>
  <c r="BB45" i="19"/>
  <c r="BB42" i="19" s="1"/>
  <c r="BB43" i="19" s="1"/>
  <c r="BA44" i="19"/>
  <c r="BC43" i="19"/>
  <c r="Q27" i="19"/>
  <c r="M403" i="8"/>
  <c r="N357" i="8"/>
  <c r="P220" i="8"/>
  <c r="N18" i="8"/>
  <c r="M23" i="8"/>
  <c r="N19" i="8" s="1"/>
  <c r="BA11" i="16"/>
  <c r="BB9" i="16"/>
  <c r="BB8" i="16" s="1"/>
  <c r="BA12" i="16" s="1"/>
  <c r="BC10" i="16"/>
  <c r="G8" i="17"/>
  <c r="G9" i="17" s="1"/>
  <c r="R20" i="19" l="1"/>
  <c r="Q21" i="19"/>
  <c r="F60" i="19"/>
  <c r="G56" i="19" s="1"/>
  <c r="G57" i="19" s="1"/>
  <c r="BF39" i="19"/>
  <c r="BF35" i="19" s="1"/>
  <c r="BC39" i="19"/>
  <c r="BC35" i="19" s="1"/>
  <c r="H22" i="19"/>
  <c r="C56" i="7" s="1"/>
  <c r="BE39" i="19"/>
  <c r="BE35" i="19" s="1"/>
  <c r="E8" i="17"/>
  <c r="E9" i="17" s="1"/>
  <c r="G51" i="9"/>
  <c r="E30" i="17"/>
  <c r="E31" i="17" s="1"/>
  <c r="H32" i="17" s="1"/>
  <c r="J46" i="9"/>
  <c r="J47" i="9" s="1"/>
  <c r="J50" i="9" s="1"/>
  <c r="I48" i="9"/>
  <c r="AB66" i="19"/>
  <c r="AA67" i="19"/>
  <c r="AZ89" i="19"/>
  <c r="BB87" i="19"/>
  <c r="BB88" i="19" s="1"/>
  <c r="P73" i="19"/>
  <c r="AZ44" i="19"/>
  <c r="BB41" i="19"/>
  <c r="R27" i="19"/>
  <c r="N403" i="8"/>
  <c r="O357" i="8"/>
  <c r="Q220" i="8"/>
  <c r="O18" i="8"/>
  <c r="N23" i="8"/>
  <c r="O19" i="8" s="1"/>
  <c r="BB10" i="16"/>
  <c r="BA9" i="16"/>
  <c r="BA8" i="16" s="1"/>
  <c r="K262" i="14" s="1"/>
  <c r="AZ11" i="16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75" i="2"/>
  <c r="I76" i="2" s="1"/>
  <c r="E76" i="2"/>
  <c r="F76" i="2"/>
  <c r="G76" i="2"/>
  <c r="H76" i="2"/>
  <c r="D76" i="2"/>
  <c r="I71" i="2"/>
  <c r="I72" i="2"/>
  <c r="I70" i="2"/>
  <c r="D73" i="2"/>
  <c r="I67" i="2"/>
  <c r="I68" i="2" s="1"/>
  <c r="E68" i="2"/>
  <c r="F68" i="2"/>
  <c r="G68" i="2"/>
  <c r="H68" i="2"/>
  <c r="D68" i="2"/>
  <c r="I61" i="2"/>
  <c r="I62" i="2"/>
  <c r="I60" i="2"/>
  <c r="F32" i="18"/>
  <c r="F33" i="18" s="1"/>
  <c r="G32" i="18"/>
  <c r="G33" i="18" s="1"/>
  <c r="H32" i="18"/>
  <c r="H33" i="18" s="1"/>
  <c r="I32" i="18"/>
  <c r="I33" i="18" s="1"/>
  <c r="E32" i="18"/>
  <c r="E33" i="18" s="1"/>
  <c r="I55" i="2"/>
  <c r="I56" i="2"/>
  <c r="I57" i="2"/>
  <c r="I54" i="2"/>
  <c r="E58" i="2"/>
  <c r="F58" i="2"/>
  <c r="G58" i="2"/>
  <c r="H58" i="2"/>
  <c r="D58" i="2"/>
  <c r="E52" i="2"/>
  <c r="F52" i="2"/>
  <c r="G52" i="2"/>
  <c r="H52" i="2"/>
  <c r="D52" i="2"/>
  <c r="I48" i="2"/>
  <c r="I49" i="2"/>
  <c r="I50" i="2"/>
  <c r="I51" i="2"/>
  <c r="I47" i="2"/>
  <c r="S20" i="19" l="1"/>
  <c r="R21" i="19"/>
  <c r="H9" i="17"/>
  <c r="H10" i="17" s="1"/>
  <c r="C16" i="4" s="1"/>
  <c r="I65" i="2"/>
  <c r="I58" i="2"/>
  <c r="G58" i="19"/>
  <c r="G60" i="19"/>
  <c r="H56" i="19" s="1"/>
  <c r="H68" i="19" s="1"/>
  <c r="L123" i="2"/>
  <c r="B668" i="8" s="1"/>
  <c r="B679" i="8" s="1"/>
  <c r="D681" i="8" s="1"/>
  <c r="L120" i="2"/>
  <c r="B576" i="8" s="1"/>
  <c r="B587" i="8" s="1"/>
  <c r="D589" i="8" s="1"/>
  <c r="L108" i="2"/>
  <c r="L122" i="2"/>
  <c r="B622" i="8" s="1"/>
  <c r="B633" i="8" s="1"/>
  <c r="D635" i="8" s="1"/>
  <c r="G24" i="18"/>
  <c r="G25" i="18" s="1"/>
  <c r="G26" i="18" s="1"/>
  <c r="I34" i="18"/>
  <c r="F40" i="18"/>
  <c r="F41" i="18" s="1"/>
  <c r="F42" i="18" s="1"/>
  <c r="F24" i="18"/>
  <c r="F25" i="18" s="1"/>
  <c r="F26" i="18" s="1"/>
  <c r="I40" i="18"/>
  <c r="I41" i="18" s="1"/>
  <c r="I42" i="18" s="1"/>
  <c r="G63" i="18"/>
  <c r="G64" i="18" s="1"/>
  <c r="G65" i="18" s="1"/>
  <c r="F16" i="18"/>
  <c r="F17" i="18" s="1"/>
  <c r="I16" i="18"/>
  <c r="I17" i="18" s="1"/>
  <c r="H34" i="18"/>
  <c r="H16" i="18"/>
  <c r="H17" i="18" s="1"/>
  <c r="I24" i="18"/>
  <c r="I25" i="18" s="1"/>
  <c r="G34" i="18"/>
  <c r="H40" i="18"/>
  <c r="H41" i="18" s="1"/>
  <c r="H42" i="18" s="1"/>
  <c r="E48" i="18"/>
  <c r="E49" i="18" s="1"/>
  <c r="E63" i="18"/>
  <c r="E64" i="18" s="1"/>
  <c r="E65" i="18" s="1"/>
  <c r="F63" i="18"/>
  <c r="F64" i="18" s="1"/>
  <c r="F65" i="18" s="1"/>
  <c r="E16" i="18"/>
  <c r="E17" i="18" s="1"/>
  <c r="E40" i="18"/>
  <c r="E41" i="18" s="1"/>
  <c r="E42" i="18" s="1"/>
  <c r="H63" i="18"/>
  <c r="H64" i="18" s="1"/>
  <c r="H65" i="18" s="1"/>
  <c r="E24" i="18"/>
  <c r="E25" i="18" s="1"/>
  <c r="E26" i="18" s="1"/>
  <c r="L115" i="2"/>
  <c r="B254" i="8" s="1"/>
  <c r="B265" i="8" s="1"/>
  <c r="G16" i="18"/>
  <c r="G17" i="18" s="1"/>
  <c r="H24" i="18"/>
  <c r="H25" i="18" s="1"/>
  <c r="H26" i="18" s="1"/>
  <c r="E34" i="18"/>
  <c r="F34" i="18"/>
  <c r="G40" i="18"/>
  <c r="G41" i="18" s="1"/>
  <c r="G42" i="18" s="1"/>
  <c r="I63" i="18"/>
  <c r="I64" i="18" s="1"/>
  <c r="I65" i="18" s="1"/>
  <c r="I73" i="2"/>
  <c r="J48" i="9"/>
  <c r="K46" i="9"/>
  <c r="K47" i="9" s="1"/>
  <c r="K50" i="9" s="1"/>
  <c r="L109" i="2"/>
  <c r="L113" i="2"/>
  <c r="L117" i="2"/>
  <c r="B299" i="8" s="1"/>
  <c r="B310" i="8" s="1"/>
  <c r="L110" i="2"/>
  <c r="B72" i="8" s="1"/>
  <c r="B83" i="8" s="1"/>
  <c r="L114" i="2"/>
  <c r="L118" i="2"/>
  <c r="B345" i="8" s="1"/>
  <c r="B356" i="8" s="1"/>
  <c r="L125" i="2"/>
  <c r="B529" i="8" s="1"/>
  <c r="B540" i="8" s="1"/>
  <c r="L111" i="2"/>
  <c r="B118" i="8" s="1"/>
  <c r="B129" i="8" s="1"/>
  <c r="L119" i="2"/>
  <c r="B391" i="8" s="1"/>
  <c r="B402" i="8" s="1"/>
  <c r="L112" i="2"/>
  <c r="B164" i="8" s="1"/>
  <c r="B175" i="8" s="1"/>
  <c r="L116" i="2"/>
  <c r="L121" i="2"/>
  <c r="B437" i="8" s="1"/>
  <c r="B448" i="8" s="1"/>
  <c r="L124" i="2"/>
  <c r="B483" i="8" s="1"/>
  <c r="B494" i="8" s="1"/>
  <c r="AZ12" i="16"/>
  <c r="AZ9" i="16" s="1"/>
  <c r="AZ8" i="16" s="1"/>
  <c r="AY12" i="16" s="1"/>
  <c r="I273" i="14"/>
  <c r="H272" i="14"/>
  <c r="I261" i="14"/>
  <c r="H263" i="14"/>
  <c r="I271" i="14"/>
  <c r="K273" i="14"/>
  <c r="H273" i="14"/>
  <c r="G271" i="14"/>
  <c r="G274" i="14" s="1"/>
  <c r="H270" i="14" s="1"/>
  <c r="I262" i="14"/>
  <c r="G261" i="14"/>
  <c r="G264" i="14" s="1"/>
  <c r="H260" i="14" s="1"/>
  <c r="G263" i="14"/>
  <c r="I272" i="14"/>
  <c r="L273" i="14"/>
  <c r="J262" i="14"/>
  <c r="H261" i="14"/>
  <c r="G273" i="14"/>
  <c r="H262" i="14"/>
  <c r="H271" i="14"/>
  <c r="J272" i="14"/>
  <c r="I263" i="14"/>
  <c r="J271" i="14"/>
  <c r="J263" i="14"/>
  <c r="K272" i="14"/>
  <c r="J273" i="14"/>
  <c r="K271" i="14"/>
  <c r="L272" i="14"/>
  <c r="J261" i="14"/>
  <c r="L271" i="14"/>
  <c r="M272" i="14"/>
  <c r="K263" i="14"/>
  <c r="K261" i="14"/>
  <c r="M273" i="14"/>
  <c r="M271" i="14"/>
  <c r="N271" i="14"/>
  <c r="N273" i="14"/>
  <c r="L262" i="14"/>
  <c r="L261" i="14"/>
  <c r="N272" i="14"/>
  <c r="L263" i="14"/>
  <c r="O272" i="14"/>
  <c r="M261" i="14"/>
  <c r="M263" i="14"/>
  <c r="M262" i="14"/>
  <c r="O273" i="14"/>
  <c r="O271" i="14"/>
  <c r="N261" i="14"/>
  <c r="P272" i="14"/>
  <c r="N262" i="14"/>
  <c r="N263" i="14"/>
  <c r="P273" i="14"/>
  <c r="P271" i="14"/>
  <c r="Q272" i="14"/>
  <c r="Q271" i="14"/>
  <c r="O262" i="14"/>
  <c r="O261" i="14"/>
  <c r="Q273" i="14"/>
  <c r="O263" i="14"/>
  <c r="R273" i="14"/>
  <c r="P262" i="14"/>
  <c r="P263" i="14"/>
  <c r="R272" i="14"/>
  <c r="P261" i="14"/>
  <c r="R271" i="14"/>
  <c r="S273" i="14"/>
  <c r="S272" i="14"/>
  <c r="Q262" i="14"/>
  <c r="Q261" i="14"/>
  <c r="S271" i="14"/>
  <c r="Q263" i="14"/>
  <c r="R263" i="14"/>
  <c r="T273" i="14"/>
  <c r="R262" i="14"/>
  <c r="T271" i="14"/>
  <c r="R261" i="14"/>
  <c r="T272" i="14"/>
  <c r="U272" i="14"/>
  <c r="S263" i="14"/>
  <c r="S262" i="14"/>
  <c r="U271" i="14"/>
  <c r="U273" i="14"/>
  <c r="S261" i="14"/>
  <c r="T263" i="14"/>
  <c r="V271" i="14"/>
  <c r="T262" i="14"/>
  <c r="V273" i="14"/>
  <c r="V272" i="14"/>
  <c r="T261" i="14"/>
  <c r="W272" i="14"/>
  <c r="U263" i="14"/>
  <c r="W273" i="14"/>
  <c r="W271" i="14"/>
  <c r="U262" i="14"/>
  <c r="U261" i="14"/>
  <c r="X273" i="14"/>
  <c r="X271" i="14"/>
  <c r="V262" i="14"/>
  <c r="V261" i="14"/>
  <c r="X272" i="14"/>
  <c r="V263" i="14"/>
  <c r="Y272" i="14"/>
  <c r="W263" i="14"/>
  <c r="Y271" i="14"/>
  <c r="W262" i="14"/>
  <c r="Y273" i="14"/>
  <c r="W261" i="14"/>
  <c r="Z273" i="14"/>
  <c r="X261" i="14"/>
  <c r="Z272" i="14"/>
  <c r="X263" i="14"/>
  <c r="X262" i="14"/>
  <c r="Z271" i="14"/>
  <c r="AA273" i="14"/>
  <c r="AA272" i="14"/>
  <c r="Y261" i="14"/>
  <c r="Y262" i="14"/>
  <c r="AA271" i="14"/>
  <c r="Y263" i="14"/>
  <c r="AB273" i="14"/>
  <c r="AB271" i="14"/>
  <c r="AB272" i="14"/>
  <c r="Z262" i="14"/>
  <c r="Z261" i="14"/>
  <c r="Z263" i="14"/>
  <c r="AA263" i="14"/>
  <c r="AC271" i="14"/>
  <c r="AA262" i="14"/>
  <c r="AA261" i="14"/>
  <c r="AC272" i="14"/>
  <c r="AC273" i="14"/>
  <c r="AB263" i="14"/>
  <c r="AD271" i="14"/>
  <c r="AD272" i="14"/>
  <c r="AD273" i="14"/>
  <c r="AB262" i="14"/>
  <c r="AB261" i="14"/>
  <c r="AE273" i="14"/>
  <c r="AC262" i="14"/>
  <c r="AE271" i="14"/>
  <c r="AC263" i="14"/>
  <c r="AE272" i="14"/>
  <c r="AC261" i="14"/>
  <c r="AF273" i="14"/>
  <c r="AD262" i="14"/>
  <c r="AF272" i="14"/>
  <c r="AF271" i="14"/>
  <c r="AD261" i="14"/>
  <c r="AD263" i="14"/>
  <c r="AG271" i="14"/>
  <c r="AE262" i="14"/>
  <c r="AE261" i="14"/>
  <c r="AG272" i="14"/>
  <c r="AE263" i="14"/>
  <c r="AG273" i="14"/>
  <c r="AH273" i="14"/>
  <c r="AF262" i="14"/>
  <c r="AF263" i="14"/>
  <c r="AH271" i="14"/>
  <c r="AH272" i="14"/>
  <c r="AF261" i="14"/>
  <c r="AI271" i="14"/>
  <c r="AI273" i="14"/>
  <c r="AG262" i="14"/>
  <c r="AI272" i="14"/>
  <c r="AG263" i="14"/>
  <c r="AG261" i="14"/>
  <c r="AJ271" i="14"/>
  <c r="AH262" i="14"/>
  <c r="AJ272" i="14"/>
  <c r="AJ273" i="14"/>
  <c r="AH261" i="14"/>
  <c r="AH263" i="14"/>
  <c r="AI261" i="14"/>
  <c r="AI263" i="14"/>
  <c r="AI262" i="14"/>
  <c r="AK272" i="14"/>
  <c r="AK271" i="14"/>
  <c r="AK273" i="14"/>
  <c r="AL272" i="14"/>
  <c r="AJ261" i="14"/>
  <c r="AL273" i="14"/>
  <c r="AJ263" i="14"/>
  <c r="AL271" i="14"/>
  <c r="AJ262" i="14"/>
  <c r="AM272" i="14"/>
  <c r="AK261" i="14"/>
  <c r="AM271" i="14"/>
  <c r="AM273" i="14"/>
  <c r="AK263" i="14"/>
  <c r="AK262" i="14"/>
  <c r="AN273" i="14"/>
  <c r="AL262" i="14"/>
  <c r="AN271" i="14"/>
  <c r="AL263" i="14"/>
  <c r="AL261" i="14"/>
  <c r="AN272" i="14"/>
  <c r="AO272" i="14"/>
  <c r="AM261" i="14"/>
  <c r="AM262" i="14"/>
  <c r="AO273" i="14"/>
  <c r="AM263" i="14"/>
  <c r="AO271" i="14"/>
  <c r="AN262" i="14"/>
  <c r="AP271" i="14"/>
  <c r="AP273" i="14"/>
  <c r="AN261" i="14"/>
  <c r="AP272" i="14"/>
  <c r="AN263" i="14"/>
  <c r="AQ272" i="14"/>
  <c r="AO261" i="14"/>
  <c r="AQ271" i="14"/>
  <c r="AO262" i="14"/>
  <c r="AQ273" i="14"/>
  <c r="AO263" i="14"/>
  <c r="AR272" i="14"/>
  <c r="AP263" i="14"/>
  <c r="AP261" i="14"/>
  <c r="AR271" i="14"/>
  <c r="AP262" i="14"/>
  <c r="AR273" i="14"/>
  <c r="AS272" i="14"/>
  <c r="AQ263" i="14"/>
  <c r="AS273" i="14"/>
  <c r="AS271" i="14"/>
  <c r="AQ261" i="14"/>
  <c r="AQ262" i="14"/>
  <c r="AT272" i="14"/>
  <c r="AR263" i="14"/>
  <c r="AR262" i="14"/>
  <c r="AT273" i="14"/>
  <c r="AR261" i="14"/>
  <c r="AT271" i="14"/>
  <c r="AU273" i="14"/>
  <c r="AS262" i="14"/>
  <c r="AU271" i="14"/>
  <c r="AS263" i="14"/>
  <c r="AU272" i="14"/>
  <c r="AS261" i="14"/>
  <c r="AV272" i="14"/>
  <c r="AT263" i="14"/>
  <c r="AV271" i="14"/>
  <c r="AV273" i="14"/>
  <c r="AT262" i="14"/>
  <c r="AT261" i="14"/>
  <c r="AU261" i="14"/>
  <c r="AU263" i="14"/>
  <c r="AU262" i="14"/>
  <c r="AW272" i="14"/>
  <c r="AW273" i="14"/>
  <c r="AW271" i="14"/>
  <c r="AV262" i="14"/>
  <c r="AX273" i="14"/>
  <c r="AV263" i="14"/>
  <c r="AX271" i="14"/>
  <c r="AX272" i="14"/>
  <c r="AV261" i="14"/>
  <c r="AY271" i="14"/>
  <c r="AY273" i="14"/>
  <c r="AW263" i="14"/>
  <c r="AY272" i="14"/>
  <c r="AW262" i="14"/>
  <c r="AW261" i="14"/>
  <c r="AZ273" i="14"/>
  <c r="AX263" i="14"/>
  <c r="AX262" i="14"/>
  <c r="AX261" i="14"/>
  <c r="AZ272" i="14"/>
  <c r="AZ271" i="14"/>
  <c r="BA272" i="14"/>
  <c r="AY263" i="14"/>
  <c r="BA271" i="14"/>
  <c r="BA273" i="14"/>
  <c r="AY262" i="14"/>
  <c r="AY261" i="14"/>
  <c r="BB272" i="14"/>
  <c r="AZ261" i="14"/>
  <c r="BB273" i="14"/>
  <c r="AZ263" i="14"/>
  <c r="BB271" i="14"/>
  <c r="AZ262" i="14"/>
  <c r="BC271" i="14"/>
  <c r="BA263" i="14"/>
  <c r="BA262" i="14"/>
  <c r="BC272" i="14"/>
  <c r="BA261" i="14"/>
  <c r="BC273" i="14"/>
  <c r="BD273" i="14"/>
  <c r="BB262" i="14"/>
  <c r="BB263" i="14"/>
  <c r="BD271" i="14"/>
  <c r="BB261" i="14"/>
  <c r="BD272" i="14"/>
  <c r="BC262" i="14"/>
  <c r="BE273" i="14"/>
  <c r="BC263" i="14"/>
  <c r="BE272" i="14"/>
  <c r="BC261" i="14"/>
  <c r="BE271" i="14"/>
  <c r="BF271" i="14"/>
  <c r="BD262" i="14"/>
  <c r="BF272" i="14"/>
  <c r="BF273" i="14"/>
  <c r="BD261" i="14"/>
  <c r="BD263" i="14"/>
  <c r="BG271" i="14"/>
  <c r="BG273" i="14"/>
  <c r="BE263" i="14"/>
  <c r="BE261" i="14"/>
  <c r="BE262" i="14"/>
  <c r="BG272" i="14"/>
  <c r="BH271" i="14"/>
  <c r="BF262" i="14"/>
  <c r="BH273" i="14"/>
  <c r="BF263" i="14"/>
  <c r="BF261" i="14"/>
  <c r="BH272" i="14"/>
  <c r="BI272" i="14"/>
  <c r="BG263" i="14"/>
  <c r="BI273" i="14"/>
  <c r="BI271" i="14"/>
  <c r="BG262" i="14"/>
  <c r="BG261" i="14"/>
  <c r="BJ273" i="14"/>
  <c r="BH261" i="14"/>
  <c r="BJ271" i="14"/>
  <c r="BH262" i="14"/>
  <c r="BH263" i="14"/>
  <c r="BJ272" i="14"/>
  <c r="BK271" i="14"/>
  <c r="BI263" i="14"/>
  <c r="BI261" i="14"/>
  <c r="BK273" i="14"/>
  <c r="BK272" i="14"/>
  <c r="BI262" i="14"/>
  <c r="BJ261" i="14"/>
  <c r="BJ262" i="14"/>
  <c r="BL271" i="14"/>
  <c r="BL272" i="14"/>
  <c r="BL273" i="14"/>
  <c r="BJ263" i="14"/>
  <c r="BM271" i="14"/>
  <c r="BK262" i="14"/>
  <c r="BM272" i="14"/>
  <c r="BK263" i="14"/>
  <c r="BK261" i="14"/>
  <c r="BM273" i="14"/>
  <c r="BN271" i="14"/>
  <c r="BN272" i="14"/>
  <c r="BN273" i="14"/>
  <c r="BL262" i="14"/>
  <c r="BL263" i="14"/>
  <c r="BL261" i="14"/>
  <c r="BO271" i="14"/>
  <c r="BO273" i="14"/>
  <c r="BM263" i="14"/>
  <c r="BO272" i="14"/>
  <c r="BM262" i="14"/>
  <c r="BM261" i="14"/>
  <c r="BP272" i="14"/>
  <c r="BP271" i="14"/>
  <c r="BP273" i="14"/>
  <c r="BN261" i="14"/>
  <c r="BN263" i="14"/>
  <c r="BN262" i="14"/>
  <c r="BQ272" i="14"/>
  <c r="BO263" i="14"/>
  <c r="BQ271" i="14"/>
  <c r="BQ273" i="14"/>
  <c r="BO262" i="14"/>
  <c r="BO261" i="14"/>
  <c r="BR272" i="14"/>
  <c r="BP261" i="14"/>
  <c r="BP262" i="14"/>
  <c r="BR273" i="14"/>
  <c r="BP263" i="14"/>
  <c r="BR271" i="14"/>
  <c r="BS273" i="14"/>
  <c r="BQ263" i="14"/>
  <c r="BQ262" i="14"/>
  <c r="BS272" i="14"/>
  <c r="BS271" i="14"/>
  <c r="BQ261" i="14"/>
  <c r="BT273" i="14"/>
  <c r="BR262" i="14"/>
  <c r="BR263" i="14"/>
  <c r="BR261" i="14"/>
  <c r="BT271" i="14"/>
  <c r="BT272" i="14"/>
  <c r="BU271" i="14"/>
  <c r="BS262" i="14"/>
  <c r="BS261" i="14"/>
  <c r="BU272" i="14"/>
  <c r="BU273" i="14"/>
  <c r="BS263" i="14"/>
  <c r="BV271" i="14"/>
  <c r="BT263" i="14"/>
  <c r="BV272" i="14"/>
  <c r="BT262" i="14"/>
  <c r="BV273" i="14"/>
  <c r="BT261" i="14"/>
  <c r="BW273" i="14"/>
  <c r="BU262" i="14"/>
  <c r="BU261" i="14"/>
  <c r="BU263" i="14"/>
  <c r="BW272" i="14"/>
  <c r="BW271" i="14"/>
  <c r="BX271" i="14"/>
  <c r="BV262" i="14"/>
  <c r="BX273" i="14"/>
  <c r="BV263" i="14"/>
  <c r="BV261" i="14"/>
  <c r="BX272" i="14"/>
  <c r="BW261" i="14"/>
  <c r="BY272" i="14"/>
  <c r="BW262" i="14"/>
  <c r="BW263" i="14"/>
  <c r="BY273" i="14"/>
  <c r="BY271" i="14"/>
  <c r="BZ273" i="14"/>
  <c r="BX261" i="14"/>
  <c r="BX262" i="14"/>
  <c r="BZ272" i="14"/>
  <c r="BZ271" i="14"/>
  <c r="BX263" i="14"/>
  <c r="CA272" i="14"/>
  <c r="BY261" i="14"/>
  <c r="CA273" i="14"/>
  <c r="BY262" i="14"/>
  <c r="BY263" i="14"/>
  <c r="CA271" i="14"/>
  <c r="CB273" i="14"/>
  <c r="BZ262" i="14"/>
  <c r="BZ263" i="14"/>
  <c r="BZ261" i="14"/>
  <c r="CB271" i="14"/>
  <c r="CB272" i="14"/>
  <c r="CC271" i="14"/>
  <c r="CA262" i="14"/>
  <c r="CA261" i="14"/>
  <c r="CC273" i="14"/>
  <c r="CA263" i="14"/>
  <c r="CC272" i="14"/>
  <c r="CD271" i="14"/>
  <c r="CB263" i="14"/>
  <c r="CD273" i="14"/>
  <c r="CB262" i="14"/>
  <c r="CD272" i="14"/>
  <c r="CB261" i="14"/>
  <c r="CE273" i="14"/>
  <c r="CC262" i="14"/>
  <c r="CC261" i="14"/>
  <c r="CE271" i="14"/>
  <c r="CC263" i="14"/>
  <c r="CE272" i="14"/>
  <c r="CF272" i="14"/>
  <c r="CF271" i="14"/>
  <c r="CF273" i="14"/>
  <c r="CD263" i="14"/>
  <c r="CD262" i="14"/>
  <c r="CD261" i="14"/>
  <c r="CG273" i="14"/>
  <c r="CE263" i="14"/>
  <c r="CE262" i="14"/>
  <c r="CE261" i="14"/>
  <c r="CG271" i="14"/>
  <c r="CG272" i="14"/>
  <c r="CH273" i="14"/>
  <c r="CF263" i="14"/>
  <c r="CF262" i="14"/>
  <c r="CF261" i="14"/>
  <c r="CH271" i="14"/>
  <c r="CH272" i="14"/>
  <c r="CG261" i="14"/>
  <c r="CG262" i="14"/>
  <c r="CG263" i="14"/>
  <c r="CH261" i="14"/>
  <c r="CH263" i="14"/>
  <c r="CH262" i="14"/>
  <c r="Q73" i="19"/>
  <c r="BB86" i="19"/>
  <c r="AY89" i="19"/>
  <c r="AC66" i="19"/>
  <c r="AB67" i="19"/>
  <c r="BA45" i="19"/>
  <c r="BB39" i="19"/>
  <c r="BB35" i="19" s="1"/>
  <c r="AY44" i="19"/>
  <c r="S27" i="19"/>
  <c r="O403" i="8"/>
  <c r="P357" i="8"/>
  <c r="R220" i="8"/>
  <c r="P18" i="8"/>
  <c r="O23" i="8"/>
  <c r="P19" i="8" s="1"/>
  <c r="AY11" i="16"/>
  <c r="BA10" i="16"/>
  <c r="G262" i="14" s="1"/>
  <c r="I52" i="2"/>
  <c r="T20" i="19" l="1"/>
  <c r="S21" i="19"/>
  <c r="F18" i="18"/>
  <c r="C11" i="12" s="1"/>
  <c r="E50" i="18"/>
  <c r="H18" i="18"/>
  <c r="G18" i="18"/>
  <c r="BD84" i="19"/>
  <c r="BD81" i="19" s="1"/>
  <c r="BF84" i="19"/>
  <c r="BF81" i="19" s="1"/>
  <c r="BE84" i="19"/>
  <c r="BE81" i="19" s="1"/>
  <c r="BC84" i="19"/>
  <c r="BC81" i="19" s="1"/>
  <c r="D623" i="8"/>
  <c r="E641" i="8"/>
  <c r="F647" i="8" s="1"/>
  <c r="G653" i="8" s="1"/>
  <c r="H659" i="8" s="1"/>
  <c r="E595" i="8"/>
  <c r="F601" i="8" s="1"/>
  <c r="G607" i="8" s="1"/>
  <c r="H613" i="8" s="1"/>
  <c r="D577" i="8"/>
  <c r="D669" i="8"/>
  <c r="E687" i="8"/>
  <c r="F693" i="8" s="1"/>
  <c r="G699" i="8" s="1"/>
  <c r="H705" i="8" s="1"/>
  <c r="B27" i="8"/>
  <c r="B38" i="8" s="1"/>
  <c r="M41" i="8" s="1"/>
  <c r="L104" i="2"/>
  <c r="L105" i="2" s="1"/>
  <c r="C55" i="7"/>
  <c r="I26" i="18"/>
  <c r="E18" i="18"/>
  <c r="K132" i="8"/>
  <c r="AA132" i="8"/>
  <c r="AQ132" i="8"/>
  <c r="BG132" i="8"/>
  <c r="L132" i="8"/>
  <c r="AB132" i="8"/>
  <c r="AR132" i="8"/>
  <c r="E132" i="8"/>
  <c r="U132" i="8"/>
  <c r="AK132" i="8"/>
  <c r="BA132" i="8"/>
  <c r="L133" i="8"/>
  <c r="BB132" i="8"/>
  <c r="V133" i="8"/>
  <c r="AL133" i="8"/>
  <c r="BB133" i="8"/>
  <c r="M134" i="8"/>
  <c r="AC134" i="8"/>
  <c r="AS134" i="8"/>
  <c r="BI134" i="8"/>
  <c r="BF132" i="8"/>
  <c r="W133" i="8"/>
  <c r="AM133" i="8"/>
  <c r="BC133" i="8"/>
  <c r="N134" i="8"/>
  <c r="AD134" i="8"/>
  <c r="AT134" i="8"/>
  <c r="D134" i="8"/>
  <c r="BH132" i="8"/>
  <c r="X133" i="8"/>
  <c r="AN133" i="8"/>
  <c r="BD133" i="8"/>
  <c r="O134" i="8"/>
  <c r="AE134" i="8"/>
  <c r="AU134" i="8"/>
  <c r="BE133" i="8"/>
  <c r="D132" i="8"/>
  <c r="R132" i="8"/>
  <c r="BI133" i="8"/>
  <c r="BA133" i="8"/>
  <c r="AW133" i="8"/>
  <c r="BD134" i="8"/>
  <c r="BH134" i="8"/>
  <c r="O132" i="8"/>
  <c r="AE132" i="8"/>
  <c r="AU132" i="8"/>
  <c r="F133" i="8"/>
  <c r="P132" i="8"/>
  <c r="AF132" i="8"/>
  <c r="AV132" i="8"/>
  <c r="I132" i="8"/>
  <c r="Y132" i="8"/>
  <c r="AO132" i="8"/>
  <c r="BE132" i="8"/>
  <c r="F132" i="8"/>
  <c r="G133" i="8"/>
  <c r="Z133" i="8"/>
  <c r="AP133" i="8"/>
  <c r="BF133" i="8"/>
  <c r="Q134" i="8"/>
  <c r="AG134" i="8"/>
  <c r="AW134" i="8"/>
  <c r="J132" i="8"/>
  <c r="I133" i="8"/>
  <c r="AA133" i="8"/>
  <c r="AQ133" i="8"/>
  <c r="BG133" i="8"/>
  <c r="R134" i="8"/>
  <c r="AH134" i="8"/>
  <c r="AX134" i="8"/>
  <c r="N132" i="8"/>
  <c r="K133" i="8"/>
  <c r="AB133" i="8"/>
  <c r="AR133" i="8"/>
  <c r="BH133" i="8"/>
  <c r="S134" i="8"/>
  <c r="AI134" i="8"/>
  <c r="AY134" i="8"/>
  <c r="E133" i="8"/>
  <c r="P134" i="8"/>
  <c r="U133" i="8"/>
  <c r="M133" i="8"/>
  <c r="T134" i="8"/>
  <c r="AH132" i="8"/>
  <c r="H134" i="8"/>
  <c r="AX132" i="8"/>
  <c r="S132" i="8"/>
  <c r="AI132" i="8"/>
  <c r="AY132" i="8"/>
  <c r="J133" i="8"/>
  <c r="T132" i="8"/>
  <c r="AJ132" i="8"/>
  <c r="AZ132" i="8"/>
  <c r="M132" i="8"/>
  <c r="AC132" i="8"/>
  <c r="AS132" i="8"/>
  <c r="BI132" i="8"/>
  <c r="V132" i="8"/>
  <c r="N133" i="8"/>
  <c r="AD133" i="8"/>
  <c r="AT133" i="8"/>
  <c r="E134" i="8"/>
  <c r="U134" i="8"/>
  <c r="AK134" i="8"/>
  <c r="BA134" i="8"/>
  <c r="Z132" i="8"/>
  <c r="O133" i="8"/>
  <c r="AE133" i="8"/>
  <c r="AU133" i="8"/>
  <c r="F134" i="8"/>
  <c r="V134" i="8"/>
  <c r="AL134" i="8"/>
  <c r="BB134" i="8"/>
  <c r="AD132" i="8"/>
  <c r="P133" i="8"/>
  <c r="AF133" i="8"/>
  <c r="AV133" i="8"/>
  <c r="G134" i="8"/>
  <c r="W134" i="8"/>
  <c r="AM134" i="8"/>
  <c r="BC134" i="8"/>
  <c r="Y133" i="8"/>
  <c r="AF134" i="8"/>
  <c r="L134" i="8"/>
  <c r="AC133" i="8"/>
  <c r="AJ134" i="8"/>
  <c r="Q133" i="8"/>
  <c r="X134" i="8"/>
  <c r="AK133" i="8"/>
  <c r="BC132" i="8"/>
  <c r="BD132" i="8"/>
  <c r="H133" i="8"/>
  <c r="AX133" i="8"/>
  <c r="BE134" i="8"/>
  <c r="AY133" i="8"/>
  <c r="BF134" i="8"/>
  <c r="AZ133" i="8"/>
  <c r="BG134" i="8"/>
  <c r="AS133" i="8"/>
  <c r="AB134" i="8"/>
  <c r="AN132" i="8"/>
  <c r="AH133" i="8"/>
  <c r="AI133" i="8"/>
  <c r="AJ133" i="8"/>
  <c r="AR134" i="8"/>
  <c r="G132" i="8"/>
  <c r="H132" i="8"/>
  <c r="Q132" i="8"/>
  <c r="AL132" i="8"/>
  <c r="I134" i="8"/>
  <c r="AP132" i="8"/>
  <c r="J134" i="8"/>
  <c r="AT132" i="8"/>
  <c r="K134" i="8"/>
  <c r="AO133" i="8"/>
  <c r="AZ134" i="8"/>
  <c r="W132" i="8"/>
  <c r="X132" i="8"/>
  <c r="AG132" i="8"/>
  <c r="R133" i="8"/>
  <c r="Y134" i="8"/>
  <c r="S133" i="8"/>
  <c r="Z134" i="8"/>
  <c r="T133" i="8"/>
  <c r="AA134" i="8"/>
  <c r="AV134" i="8"/>
  <c r="AG133" i="8"/>
  <c r="AM132" i="8"/>
  <c r="AW132" i="8"/>
  <c r="AO134" i="8"/>
  <c r="AP134" i="8"/>
  <c r="AQ134" i="8"/>
  <c r="AN134" i="8"/>
  <c r="H86" i="8"/>
  <c r="U86" i="8"/>
  <c r="AK86" i="8"/>
  <c r="BA86" i="8"/>
  <c r="L87" i="8"/>
  <c r="AB87" i="8"/>
  <c r="AR87" i="8"/>
  <c r="BH87" i="8"/>
  <c r="S88" i="8"/>
  <c r="AI88" i="8"/>
  <c r="AY88" i="8"/>
  <c r="E86" i="8"/>
  <c r="V86" i="8"/>
  <c r="AL86" i="8"/>
  <c r="BB86" i="8"/>
  <c r="M87" i="8"/>
  <c r="AC87" i="8"/>
  <c r="AS87" i="8"/>
  <c r="BI87" i="8"/>
  <c r="T88" i="8"/>
  <c r="F86" i="8"/>
  <c r="W86" i="8"/>
  <c r="AM86" i="8"/>
  <c r="BC86" i="8"/>
  <c r="N87" i="8"/>
  <c r="AD87" i="8"/>
  <c r="AT87" i="8"/>
  <c r="E88" i="8"/>
  <c r="U88" i="8"/>
  <c r="AK88" i="8"/>
  <c r="BA88" i="8"/>
  <c r="AJ86" i="8"/>
  <c r="AQ87" i="8"/>
  <c r="AP88" i="8"/>
  <c r="AM87" i="8"/>
  <c r="X86" i="8"/>
  <c r="AE87" i="8"/>
  <c r="AJ88" i="8"/>
  <c r="P86" i="8"/>
  <c r="L86" i="8"/>
  <c r="S87" i="8"/>
  <c r="Z88" i="8"/>
  <c r="D86" i="8"/>
  <c r="D74" i="8" s="1"/>
  <c r="AN88" i="8"/>
  <c r="I86" i="8"/>
  <c r="Y86" i="8"/>
  <c r="AO86" i="8"/>
  <c r="BE86" i="8"/>
  <c r="P87" i="8"/>
  <c r="AF87" i="8"/>
  <c r="AV87" i="8"/>
  <c r="G88" i="8"/>
  <c r="W88" i="8"/>
  <c r="AM88" i="8"/>
  <c r="BC88" i="8"/>
  <c r="J86" i="8"/>
  <c r="Z86" i="8"/>
  <c r="AP86" i="8"/>
  <c r="BF86" i="8"/>
  <c r="Q87" i="8"/>
  <c r="AG87" i="8"/>
  <c r="AW87" i="8"/>
  <c r="H88" i="8"/>
  <c r="X88" i="8"/>
  <c r="K86" i="8"/>
  <c r="AA86" i="8"/>
  <c r="AQ86" i="8"/>
  <c r="BG86" i="8"/>
  <c r="R87" i="8"/>
  <c r="AH87" i="8"/>
  <c r="AX87" i="8"/>
  <c r="I88" i="8"/>
  <c r="Y88" i="8"/>
  <c r="AO88" i="8"/>
  <c r="BE88" i="8"/>
  <c r="AZ86" i="8"/>
  <c r="BG87" i="8"/>
  <c r="AX88" i="8"/>
  <c r="AD88" i="8"/>
  <c r="AN86" i="8"/>
  <c r="AU87" i="8"/>
  <c r="AR88" i="8"/>
  <c r="G87" i="8"/>
  <c r="AB86" i="8"/>
  <c r="AI87" i="8"/>
  <c r="AL88" i="8"/>
  <c r="AV86" i="8"/>
  <c r="BD88" i="8"/>
  <c r="M86" i="8"/>
  <c r="AC86" i="8"/>
  <c r="AS86" i="8"/>
  <c r="BI86" i="8"/>
  <c r="T87" i="8"/>
  <c r="AJ87" i="8"/>
  <c r="AZ87" i="8"/>
  <c r="K88" i="8"/>
  <c r="AA88" i="8"/>
  <c r="AQ88" i="8"/>
  <c r="BG88" i="8"/>
  <c r="N86" i="8"/>
  <c r="AD86" i="8"/>
  <c r="AT86" i="8"/>
  <c r="E87" i="8"/>
  <c r="U87" i="8"/>
  <c r="AK87" i="8"/>
  <c r="BA87" i="8"/>
  <c r="L88" i="8"/>
  <c r="AB88" i="8"/>
  <c r="O86" i="8"/>
  <c r="AE86" i="8"/>
  <c r="AU86" i="8"/>
  <c r="F87" i="8"/>
  <c r="V87" i="8"/>
  <c r="AL87" i="8"/>
  <c r="BB87" i="8"/>
  <c r="M88" i="8"/>
  <c r="AC88" i="8"/>
  <c r="AS88" i="8"/>
  <c r="BI88" i="8"/>
  <c r="K87" i="8"/>
  <c r="R88" i="8"/>
  <c r="BF88" i="8"/>
  <c r="AV88" i="8"/>
  <c r="BD86" i="8"/>
  <c r="F88" i="8"/>
  <c r="AZ88" i="8"/>
  <c r="N88" i="8"/>
  <c r="AR86" i="8"/>
  <c r="AY87" i="8"/>
  <c r="AT88" i="8"/>
  <c r="W87" i="8"/>
  <c r="AG86" i="8"/>
  <c r="AN87" i="8"/>
  <c r="AU88" i="8"/>
  <c r="AX86" i="8"/>
  <c r="BE87" i="8"/>
  <c r="AI86" i="8"/>
  <c r="AP87" i="8"/>
  <c r="AW88" i="8"/>
  <c r="AF86" i="8"/>
  <c r="BH88" i="8"/>
  <c r="BB88" i="8"/>
  <c r="AH88" i="8"/>
  <c r="AW86" i="8"/>
  <c r="BD87" i="8"/>
  <c r="D88" i="8"/>
  <c r="D76" i="8" s="1"/>
  <c r="I87" i="8"/>
  <c r="P88" i="8"/>
  <c r="AY86" i="8"/>
  <c r="BF87" i="8"/>
  <c r="T86" i="8"/>
  <c r="G86" i="8"/>
  <c r="D87" i="8"/>
  <c r="D75" i="8" s="1"/>
  <c r="BC87" i="8"/>
  <c r="X87" i="8"/>
  <c r="AE88" i="8"/>
  <c r="AO87" i="8"/>
  <c r="Z87" i="8"/>
  <c r="J88" i="8"/>
  <c r="H87" i="8"/>
  <c r="O88" i="8"/>
  <c r="R86" i="8"/>
  <c r="Y87" i="8"/>
  <c r="AF88" i="8"/>
  <c r="J87" i="8"/>
  <c r="Q88" i="8"/>
  <c r="AA87" i="8"/>
  <c r="O87" i="8"/>
  <c r="BH86" i="8"/>
  <c r="Q86" i="8"/>
  <c r="AH86" i="8"/>
  <c r="S86" i="8"/>
  <c r="AG88" i="8"/>
  <c r="V88" i="8"/>
  <c r="E56" i="18"/>
  <c r="E3" i="18" s="1"/>
  <c r="I76" i="18"/>
  <c r="B208" i="8"/>
  <c r="B219" i="8" s="1"/>
  <c r="H264" i="14"/>
  <c r="I260" i="14" s="1"/>
  <c r="I264" i="14" s="1"/>
  <c r="J260" i="14" s="1"/>
  <c r="J264" i="14" s="1"/>
  <c r="K260" i="14" s="1"/>
  <c r="K264" i="14" s="1"/>
  <c r="L260" i="14" s="1"/>
  <c r="L264" i="14" s="1"/>
  <c r="M260" i="14" s="1"/>
  <c r="M264" i="14" s="1"/>
  <c r="N260" i="14" s="1"/>
  <c r="N264" i="14" s="1"/>
  <c r="O260" i="14" s="1"/>
  <c r="O264" i="14" s="1"/>
  <c r="P260" i="14" s="1"/>
  <c r="P264" i="14" s="1"/>
  <c r="Q260" i="14" s="1"/>
  <c r="Q264" i="14" s="1"/>
  <c r="R260" i="14" s="1"/>
  <c r="R264" i="14" s="1"/>
  <c r="S260" i="14" s="1"/>
  <c r="S264" i="14" s="1"/>
  <c r="T260" i="14" s="1"/>
  <c r="T264" i="14" s="1"/>
  <c r="U260" i="14" s="1"/>
  <c r="U264" i="14" s="1"/>
  <c r="V260" i="14" s="1"/>
  <c r="V264" i="14" s="1"/>
  <c r="W260" i="14" s="1"/>
  <c r="W264" i="14" s="1"/>
  <c r="X260" i="14" s="1"/>
  <c r="X264" i="14" s="1"/>
  <c r="Y260" i="14" s="1"/>
  <c r="Y264" i="14" s="1"/>
  <c r="Z260" i="14" s="1"/>
  <c r="Z264" i="14" s="1"/>
  <c r="AA260" i="14" s="1"/>
  <c r="AA264" i="14" s="1"/>
  <c r="AB260" i="14" s="1"/>
  <c r="AB264" i="14" s="1"/>
  <c r="AC260" i="14" s="1"/>
  <c r="AC264" i="14" s="1"/>
  <c r="AD260" i="14" s="1"/>
  <c r="AD264" i="14" s="1"/>
  <c r="AE260" i="14" s="1"/>
  <c r="AE264" i="14" s="1"/>
  <c r="AF260" i="14" s="1"/>
  <c r="AF264" i="14" s="1"/>
  <c r="AG260" i="14" s="1"/>
  <c r="AG264" i="14" s="1"/>
  <c r="AH260" i="14" s="1"/>
  <c r="AH264" i="14" s="1"/>
  <c r="AI260" i="14" s="1"/>
  <c r="AI264" i="14" s="1"/>
  <c r="AJ260" i="14" s="1"/>
  <c r="AJ264" i="14" s="1"/>
  <c r="AK260" i="14" s="1"/>
  <c r="AK264" i="14" s="1"/>
  <c r="AL260" i="14" s="1"/>
  <c r="AL264" i="14" s="1"/>
  <c r="AM260" i="14" s="1"/>
  <c r="AM264" i="14" s="1"/>
  <c r="AN260" i="14" s="1"/>
  <c r="AN264" i="14" s="1"/>
  <c r="AO260" i="14" s="1"/>
  <c r="AO264" i="14" s="1"/>
  <c r="AP260" i="14" s="1"/>
  <c r="AP264" i="14" s="1"/>
  <c r="AQ260" i="14" s="1"/>
  <c r="AQ264" i="14" s="1"/>
  <c r="AR260" i="14" s="1"/>
  <c r="AR264" i="14" s="1"/>
  <c r="AS260" i="14" s="1"/>
  <c r="AS264" i="14" s="1"/>
  <c r="AT260" i="14" s="1"/>
  <c r="AT264" i="14" s="1"/>
  <c r="AU260" i="14" s="1"/>
  <c r="AU264" i="14" s="1"/>
  <c r="AV260" i="14" s="1"/>
  <c r="AV264" i="14" s="1"/>
  <c r="AW260" i="14" s="1"/>
  <c r="AW264" i="14" s="1"/>
  <c r="AX260" i="14" s="1"/>
  <c r="AX264" i="14" s="1"/>
  <c r="AY260" i="14" s="1"/>
  <c r="AY264" i="14" s="1"/>
  <c r="AZ260" i="14" s="1"/>
  <c r="AZ264" i="14" s="1"/>
  <c r="BA260" i="14" s="1"/>
  <c r="BA264" i="14" s="1"/>
  <c r="BB260" i="14" s="1"/>
  <c r="BB264" i="14" s="1"/>
  <c r="BC260" i="14" s="1"/>
  <c r="BC264" i="14" s="1"/>
  <c r="BD260" i="14" s="1"/>
  <c r="BD264" i="14" s="1"/>
  <c r="BE260" i="14" s="1"/>
  <c r="BE264" i="14" s="1"/>
  <c r="BF260" i="14" s="1"/>
  <c r="BF264" i="14" s="1"/>
  <c r="BG260" i="14" s="1"/>
  <c r="BG264" i="14" s="1"/>
  <c r="BH260" i="14" s="1"/>
  <c r="BH264" i="14" s="1"/>
  <c r="BI260" i="14" s="1"/>
  <c r="BI264" i="14" s="1"/>
  <c r="BJ260" i="14" s="1"/>
  <c r="BJ264" i="14" s="1"/>
  <c r="BK260" i="14" s="1"/>
  <c r="BK264" i="14" s="1"/>
  <c r="BL260" i="14" s="1"/>
  <c r="BL264" i="14" s="1"/>
  <c r="BM260" i="14" s="1"/>
  <c r="BM264" i="14" s="1"/>
  <c r="BN260" i="14" s="1"/>
  <c r="BN264" i="14" s="1"/>
  <c r="BO260" i="14" s="1"/>
  <c r="BO264" i="14" s="1"/>
  <c r="BP260" i="14" s="1"/>
  <c r="BP264" i="14" s="1"/>
  <c r="BQ260" i="14" s="1"/>
  <c r="BQ264" i="14" s="1"/>
  <c r="BR260" i="14" s="1"/>
  <c r="BR264" i="14" s="1"/>
  <c r="BS260" i="14" s="1"/>
  <c r="BS264" i="14" s="1"/>
  <c r="BT260" i="14" s="1"/>
  <c r="BT264" i="14" s="1"/>
  <c r="BU260" i="14" s="1"/>
  <c r="BU264" i="14" s="1"/>
  <c r="BV260" i="14" s="1"/>
  <c r="BV264" i="14" s="1"/>
  <c r="BW260" i="14" s="1"/>
  <c r="BW264" i="14" s="1"/>
  <c r="BX260" i="14" s="1"/>
  <c r="BX264" i="14" s="1"/>
  <c r="BY260" i="14" s="1"/>
  <c r="BY264" i="14" s="1"/>
  <c r="BZ260" i="14" s="1"/>
  <c r="BZ264" i="14" s="1"/>
  <c r="CA260" i="14" s="1"/>
  <c r="CA264" i="14" s="1"/>
  <c r="CB260" i="14" s="1"/>
  <c r="CB264" i="14" s="1"/>
  <c r="CC260" i="14" s="1"/>
  <c r="CC264" i="14" s="1"/>
  <c r="CD260" i="14" s="1"/>
  <c r="CD264" i="14" s="1"/>
  <c r="CE260" i="14" s="1"/>
  <c r="CE264" i="14" s="1"/>
  <c r="CF260" i="14" s="1"/>
  <c r="CF264" i="14" s="1"/>
  <c r="CG260" i="14" s="1"/>
  <c r="CG264" i="14" s="1"/>
  <c r="CH260" i="14" s="1"/>
  <c r="CH264" i="14" s="1"/>
  <c r="I18" i="18"/>
  <c r="K48" i="9"/>
  <c r="L46" i="9"/>
  <c r="L47" i="9" s="1"/>
  <c r="L50" i="9" s="1"/>
  <c r="G272" i="14"/>
  <c r="H274" i="14"/>
  <c r="I270" i="14" s="1"/>
  <c r="I274" i="14" s="1"/>
  <c r="J270" i="14" s="1"/>
  <c r="J274" i="14" s="1"/>
  <c r="K270" i="14" s="1"/>
  <c r="K274" i="14" s="1"/>
  <c r="L270" i="14" s="1"/>
  <c r="L274" i="14" s="1"/>
  <c r="M270" i="14" s="1"/>
  <c r="M274" i="14" s="1"/>
  <c r="N270" i="14" s="1"/>
  <c r="N274" i="14" s="1"/>
  <c r="O270" i="14" s="1"/>
  <c r="O274" i="14" s="1"/>
  <c r="P270" i="14" s="1"/>
  <c r="P274" i="14" s="1"/>
  <c r="Q270" i="14" s="1"/>
  <c r="Q274" i="14" s="1"/>
  <c r="R270" i="14" s="1"/>
  <c r="R274" i="14" s="1"/>
  <c r="S270" i="14" s="1"/>
  <c r="S274" i="14" s="1"/>
  <c r="T270" i="14" s="1"/>
  <c r="T274" i="14" s="1"/>
  <c r="U270" i="14" s="1"/>
  <c r="U274" i="14" s="1"/>
  <c r="V270" i="14" s="1"/>
  <c r="V274" i="14" s="1"/>
  <c r="W270" i="14" s="1"/>
  <c r="W274" i="14" s="1"/>
  <c r="X270" i="14" s="1"/>
  <c r="X274" i="14" s="1"/>
  <c r="Y270" i="14" s="1"/>
  <c r="Y274" i="14" s="1"/>
  <c r="Z270" i="14" s="1"/>
  <c r="Z274" i="14" s="1"/>
  <c r="AA270" i="14" s="1"/>
  <c r="AA274" i="14" s="1"/>
  <c r="AB270" i="14" s="1"/>
  <c r="AB274" i="14" s="1"/>
  <c r="AC270" i="14" s="1"/>
  <c r="AC274" i="14" s="1"/>
  <c r="AD270" i="14" s="1"/>
  <c r="AD274" i="14" s="1"/>
  <c r="AE270" i="14" s="1"/>
  <c r="AE274" i="14" s="1"/>
  <c r="AF270" i="14" s="1"/>
  <c r="AF274" i="14" s="1"/>
  <c r="AG270" i="14" s="1"/>
  <c r="AG274" i="14" s="1"/>
  <c r="AH270" i="14" s="1"/>
  <c r="AH274" i="14" s="1"/>
  <c r="AI270" i="14" s="1"/>
  <c r="AI274" i="14" s="1"/>
  <c r="AJ270" i="14" s="1"/>
  <c r="AJ274" i="14" s="1"/>
  <c r="AK270" i="14" s="1"/>
  <c r="AK274" i="14" s="1"/>
  <c r="AL270" i="14" s="1"/>
  <c r="AL274" i="14" s="1"/>
  <c r="AM270" i="14" s="1"/>
  <c r="AM274" i="14" s="1"/>
  <c r="AN270" i="14" s="1"/>
  <c r="AN274" i="14" s="1"/>
  <c r="AO270" i="14" s="1"/>
  <c r="AO274" i="14" s="1"/>
  <c r="AP270" i="14" s="1"/>
  <c r="AP274" i="14" s="1"/>
  <c r="AQ270" i="14" s="1"/>
  <c r="AQ274" i="14" s="1"/>
  <c r="AR270" i="14" s="1"/>
  <c r="AR274" i="14" s="1"/>
  <c r="AS270" i="14" s="1"/>
  <c r="AS274" i="14" s="1"/>
  <c r="AT270" i="14" s="1"/>
  <c r="AT274" i="14" s="1"/>
  <c r="AU270" i="14" s="1"/>
  <c r="AU274" i="14" s="1"/>
  <c r="AV270" i="14" s="1"/>
  <c r="AV274" i="14" s="1"/>
  <c r="AW270" i="14" s="1"/>
  <c r="AW274" i="14" s="1"/>
  <c r="AX270" i="14" s="1"/>
  <c r="AX274" i="14" s="1"/>
  <c r="AY270" i="14" s="1"/>
  <c r="AY274" i="14" s="1"/>
  <c r="AZ270" i="14" s="1"/>
  <c r="AZ274" i="14" s="1"/>
  <c r="BA270" i="14" s="1"/>
  <c r="BA274" i="14" s="1"/>
  <c r="BB270" i="14" s="1"/>
  <c r="BB274" i="14" s="1"/>
  <c r="BC270" i="14" s="1"/>
  <c r="BC274" i="14" s="1"/>
  <c r="BD270" i="14" s="1"/>
  <c r="BD274" i="14" s="1"/>
  <c r="BE270" i="14" s="1"/>
  <c r="BE274" i="14" s="1"/>
  <c r="BF270" i="14" s="1"/>
  <c r="BF274" i="14" s="1"/>
  <c r="BG270" i="14" s="1"/>
  <c r="BG274" i="14" s="1"/>
  <c r="BH270" i="14" s="1"/>
  <c r="BH274" i="14" s="1"/>
  <c r="BI270" i="14" s="1"/>
  <c r="BI274" i="14" s="1"/>
  <c r="BJ270" i="14" s="1"/>
  <c r="BJ274" i="14" s="1"/>
  <c r="BK270" i="14" s="1"/>
  <c r="BK274" i="14" s="1"/>
  <c r="BL270" i="14" s="1"/>
  <c r="BL274" i="14" s="1"/>
  <c r="BM270" i="14" s="1"/>
  <c r="BM274" i="14" s="1"/>
  <c r="BN270" i="14" s="1"/>
  <c r="BN274" i="14" s="1"/>
  <c r="BO270" i="14" s="1"/>
  <c r="BO274" i="14" s="1"/>
  <c r="BP270" i="14" s="1"/>
  <c r="BP274" i="14" s="1"/>
  <c r="BQ270" i="14" s="1"/>
  <c r="BQ274" i="14" s="1"/>
  <c r="BR270" i="14" s="1"/>
  <c r="BR274" i="14" s="1"/>
  <c r="BS270" i="14" s="1"/>
  <c r="BS274" i="14" s="1"/>
  <c r="BT270" i="14" s="1"/>
  <c r="BT274" i="14" s="1"/>
  <c r="BU270" i="14" s="1"/>
  <c r="BU274" i="14" s="1"/>
  <c r="BV270" i="14" s="1"/>
  <c r="BV274" i="14" s="1"/>
  <c r="BW270" i="14" s="1"/>
  <c r="BW274" i="14" s="1"/>
  <c r="BX270" i="14" s="1"/>
  <c r="BX274" i="14" s="1"/>
  <c r="BY270" i="14" s="1"/>
  <c r="BY274" i="14" s="1"/>
  <c r="BZ270" i="14" s="1"/>
  <c r="BZ274" i="14" s="1"/>
  <c r="CA270" i="14" s="1"/>
  <c r="CA274" i="14" s="1"/>
  <c r="CB270" i="14" s="1"/>
  <c r="CB274" i="14" s="1"/>
  <c r="CC270" i="14" s="1"/>
  <c r="CC274" i="14" s="1"/>
  <c r="CD270" i="14" s="1"/>
  <c r="CD274" i="14" s="1"/>
  <c r="CE270" i="14" s="1"/>
  <c r="CE274" i="14" s="1"/>
  <c r="CF270" i="14" s="1"/>
  <c r="CF274" i="14" s="1"/>
  <c r="CG270" i="14" s="1"/>
  <c r="CG274" i="14" s="1"/>
  <c r="CH270" i="14" s="1"/>
  <c r="CH274" i="14" s="1"/>
  <c r="D131" i="8"/>
  <c r="D358" i="8"/>
  <c r="D542" i="8"/>
  <c r="D496" i="8"/>
  <c r="D404" i="8"/>
  <c r="D312" i="8"/>
  <c r="D267" i="8"/>
  <c r="AZ10" i="16"/>
  <c r="D133" i="8" s="1"/>
  <c r="D450" i="8"/>
  <c r="D177" i="8"/>
  <c r="BB84" i="19"/>
  <c r="BB81" i="19" s="1"/>
  <c r="BA90" i="19"/>
  <c r="AD66" i="19"/>
  <c r="AC67" i="19"/>
  <c r="AX89" i="19"/>
  <c r="R73" i="19"/>
  <c r="AX44" i="19"/>
  <c r="BA42" i="19"/>
  <c r="BA43" i="19" s="1"/>
  <c r="T27" i="19"/>
  <c r="P403" i="8"/>
  <c r="Q357" i="8"/>
  <c r="S220" i="8"/>
  <c r="D85" i="8"/>
  <c r="Q18" i="8"/>
  <c r="P23" i="8"/>
  <c r="Q19" i="8" s="1"/>
  <c r="AY9" i="16"/>
  <c r="AY8" i="16" s="1"/>
  <c r="AX11" i="16"/>
  <c r="D39" i="2"/>
  <c r="D11" i="12" l="1"/>
  <c r="D13" i="12" s="1"/>
  <c r="D14" i="12" s="1"/>
  <c r="E18" i="12" s="1"/>
  <c r="F18" i="12" s="1"/>
  <c r="G18" i="12" s="1"/>
  <c r="H18" i="12" s="1"/>
  <c r="I18" i="12" s="1"/>
  <c r="I19" i="12" s="1"/>
  <c r="I22" i="12" s="1"/>
  <c r="E11" i="12"/>
  <c r="E13" i="12" s="1"/>
  <c r="E14" i="12" s="1"/>
  <c r="U20" i="19"/>
  <c r="T21" i="19"/>
  <c r="AL42" i="8"/>
  <c r="C13" i="12"/>
  <c r="C14" i="12" s="1"/>
  <c r="C16" i="12"/>
  <c r="D16" i="12" s="1"/>
  <c r="E16" i="12" s="1"/>
  <c r="F16" i="12" s="1"/>
  <c r="G16" i="12" s="1"/>
  <c r="AG42" i="8"/>
  <c r="AX43" i="8"/>
  <c r="W41" i="8"/>
  <c r="BA41" i="8"/>
  <c r="U42" i="8"/>
  <c r="AF43" i="8"/>
  <c r="P43" i="8"/>
  <c r="AZ42" i="8"/>
  <c r="AK41" i="8"/>
  <c r="AM41" i="8"/>
  <c r="T43" i="8"/>
  <c r="BC41" i="8"/>
  <c r="AW43" i="8"/>
  <c r="AN43" i="8"/>
  <c r="T41" i="8"/>
  <c r="Y43" i="8"/>
  <c r="S41" i="8"/>
  <c r="I41" i="8"/>
  <c r="H41" i="8"/>
  <c r="BE42" i="8"/>
  <c r="U43" i="8"/>
  <c r="AQ43" i="8"/>
  <c r="AZ41" i="8"/>
  <c r="AD42" i="8"/>
  <c r="AY42" i="8"/>
  <c r="D41" i="8"/>
  <c r="F43" i="8"/>
  <c r="E43" i="8"/>
  <c r="BD42" i="8"/>
  <c r="AP42" i="8"/>
  <c r="AF41" i="8"/>
  <c r="G43" i="8"/>
  <c r="BA43" i="8"/>
  <c r="O43" i="8"/>
  <c r="AE41" i="8"/>
  <c r="AT43" i="8"/>
  <c r="AB41" i="8"/>
  <c r="AB42" i="8"/>
  <c r="AA42" i="8"/>
  <c r="W42" i="8"/>
  <c r="V43" i="8"/>
  <c r="AE43" i="8"/>
  <c r="BG41" i="8"/>
  <c r="AC43" i="8"/>
  <c r="BF41" i="8"/>
  <c r="AO42" i="8"/>
  <c r="Q43" i="8"/>
  <c r="S43" i="8"/>
  <c r="AP43" i="8"/>
  <c r="X41" i="8"/>
  <c r="X42" i="8"/>
  <c r="D43" i="8"/>
  <c r="BB41" i="8"/>
  <c r="I43" i="8"/>
  <c r="V42" i="8"/>
  <c r="N42" i="8"/>
  <c r="BD43" i="8"/>
  <c r="AF42" i="8"/>
  <c r="Q42" i="8"/>
  <c r="AI43" i="8"/>
  <c r="AD43" i="8"/>
  <c r="BG43" i="8"/>
  <c r="L42" i="8"/>
  <c r="AO43" i="8"/>
  <c r="K42" i="8"/>
  <c r="G42" i="8"/>
  <c r="BI42" i="8"/>
  <c r="AH42" i="8"/>
  <c r="AQ41" i="8"/>
  <c r="BH43" i="8"/>
  <c r="AP41" i="8"/>
  <c r="D40" i="8"/>
  <c r="E46" i="8" s="1"/>
  <c r="F52" i="8" s="1"/>
  <c r="G58" i="8" s="1"/>
  <c r="H64" i="8" s="1"/>
  <c r="AA43" i="8"/>
  <c r="F42" i="8"/>
  <c r="H43" i="8"/>
  <c r="Z42" i="8"/>
  <c r="J43" i="8"/>
  <c r="AT42" i="8"/>
  <c r="AU41" i="8"/>
  <c r="E42" i="8"/>
  <c r="K41" i="8"/>
  <c r="AC41" i="8"/>
  <c r="AH43" i="8"/>
  <c r="P42" i="8"/>
  <c r="AL41" i="8"/>
  <c r="J42" i="8"/>
  <c r="AS41" i="8"/>
  <c r="AV43" i="8"/>
  <c r="AK42" i="8"/>
  <c r="BE43" i="8"/>
  <c r="P41" i="8"/>
  <c r="AJ43" i="8"/>
  <c r="N41" i="8"/>
  <c r="Q41" i="8"/>
  <c r="M42" i="8"/>
  <c r="M43" i="8"/>
  <c r="W43" i="8"/>
  <c r="L43" i="8"/>
  <c r="O41" i="8"/>
  <c r="K43" i="8"/>
  <c r="BD41" i="8"/>
  <c r="BC42" i="8"/>
  <c r="J41" i="8"/>
  <c r="AW42" i="8"/>
  <c r="L41" i="8"/>
  <c r="O42" i="8"/>
  <c r="AG41" i="8"/>
  <c r="Y42" i="8"/>
  <c r="AK43" i="8"/>
  <c r="BC43" i="8"/>
  <c r="X43" i="8"/>
  <c r="R43" i="8"/>
  <c r="AM43" i="8"/>
  <c r="BF43" i="8"/>
  <c r="AN41" i="8"/>
  <c r="AN42" i="8"/>
  <c r="AW41" i="8"/>
  <c r="AE42" i="8"/>
  <c r="N43" i="8"/>
  <c r="BH41" i="8"/>
  <c r="BF42" i="8"/>
  <c r="BH42" i="8"/>
  <c r="AY41" i="8"/>
  <c r="BB42" i="8"/>
  <c r="D42" i="8"/>
  <c r="BG42" i="8"/>
  <c r="AX41" i="8"/>
  <c r="G41" i="8"/>
  <c r="AT41" i="8"/>
  <c r="BB43" i="8"/>
  <c r="AS42" i="8"/>
  <c r="AJ41" i="8"/>
  <c r="Y41" i="8"/>
  <c r="AJ42" i="8"/>
  <c r="AA41" i="8"/>
  <c r="AO41" i="8"/>
  <c r="AR43" i="8"/>
  <c r="AI42" i="8"/>
  <c r="Z41" i="8"/>
  <c r="V41" i="8"/>
  <c r="AY43" i="8"/>
  <c r="F41" i="8"/>
  <c r="AV41" i="8"/>
  <c r="AV42" i="8"/>
  <c r="R42" i="8"/>
  <c r="AU42" i="8"/>
  <c r="I42" i="8"/>
  <c r="AX42" i="8"/>
  <c r="Z43" i="8"/>
  <c r="AU43" i="8"/>
  <c r="H42" i="8"/>
  <c r="AG43" i="8"/>
  <c r="U41" i="8"/>
  <c r="BA42" i="8"/>
  <c r="AR41" i="8"/>
  <c r="BE41" i="8"/>
  <c r="AR42" i="8"/>
  <c r="AI41" i="8"/>
  <c r="BI41" i="8"/>
  <c r="AZ43" i="8"/>
  <c r="AQ42" i="8"/>
  <c r="AH41" i="8"/>
  <c r="AM42" i="8"/>
  <c r="AD41" i="8"/>
  <c r="AL43" i="8"/>
  <c r="AC42" i="8"/>
  <c r="R41" i="8"/>
  <c r="AS43" i="8"/>
  <c r="T42" i="8"/>
  <c r="E41" i="8"/>
  <c r="BI43" i="8"/>
  <c r="AB43" i="8"/>
  <c r="S42" i="8"/>
  <c r="C22" i="4"/>
  <c r="C37" i="4"/>
  <c r="D37" i="4"/>
  <c r="D22" i="4"/>
  <c r="J178" i="8"/>
  <c r="L179" i="8"/>
  <c r="S180" i="8"/>
  <c r="V178" i="8"/>
  <c r="AC179" i="8"/>
  <c r="AJ180" i="8"/>
  <c r="AM178" i="8"/>
  <c r="AT179" i="8"/>
  <c r="BA180" i="8"/>
  <c r="BD178" i="8"/>
  <c r="Z180" i="8"/>
  <c r="H178" i="8"/>
  <c r="P179" i="8"/>
  <c r="W180" i="8"/>
  <c r="AK178" i="8"/>
  <c r="AR179" i="8"/>
  <c r="AY180" i="8"/>
  <c r="BB178" i="8"/>
  <c r="BI179" i="8"/>
  <c r="F178" i="8"/>
  <c r="N179" i="8"/>
  <c r="U180" i="8"/>
  <c r="AQ179" i="8"/>
  <c r="L178" i="8"/>
  <c r="G179" i="8"/>
  <c r="AO178" i="8"/>
  <c r="AV179" i="8"/>
  <c r="BA178" i="8"/>
  <c r="E178" i="8"/>
  <c r="T180" i="8"/>
  <c r="AD179" i="8"/>
  <c r="AX180" i="8"/>
  <c r="W179" i="8"/>
  <c r="G180" i="8"/>
  <c r="Z178" i="8"/>
  <c r="AG179" i="8"/>
  <c r="AN180" i="8"/>
  <c r="AQ178" i="8"/>
  <c r="AX179" i="8"/>
  <c r="BE180" i="8"/>
  <c r="O179" i="8"/>
  <c r="AP180" i="8"/>
  <c r="M178" i="8"/>
  <c r="T179" i="8"/>
  <c r="AA180" i="8"/>
  <c r="AD178" i="8"/>
  <c r="AK179" i="8"/>
  <c r="AR180" i="8"/>
  <c r="AU178" i="8"/>
  <c r="BB179" i="8"/>
  <c r="BI180" i="8"/>
  <c r="AE179" i="8"/>
  <c r="BF180" i="8"/>
  <c r="X179" i="8"/>
  <c r="AV180" i="8"/>
  <c r="AU179" i="8"/>
  <c r="AU180" i="8"/>
  <c r="J179" i="8"/>
  <c r="AT180" i="8"/>
  <c r="AF180" i="8"/>
  <c r="AN178" i="8"/>
  <c r="Z179" i="8"/>
  <c r="P178" i="8"/>
  <c r="AB179" i="8"/>
  <c r="AL178" i="8"/>
  <c r="AZ180" i="8"/>
  <c r="E180" i="8"/>
  <c r="F180" i="8"/>
  <c r="Y178" i="8"/>
  <c r="AM180" i="8"/>
  <c r="AP178" i="8"/>
  <c r="AW179" i="8"/>
  <c r="BD180" i="8"/>
  <c r="BG178" i="8"/>
  <c r="I180" i="8"/>
  <c r="AZ178" i="8"/>
  <c r="V180" i="8"/>
  <c r="D180" i="8"/>
  <c r="AC178" i="8"/>
  <c r="AJ179" i="8"/>
  <c r="AQ180" i="8"/>
  <c r="AT178" i="8"/>
  <c r="BA179" i="8"/>
  <c r="BH180" i="8"/>
  <c r="F179" i="8"/>
  <c r="M180" i="8"/>
  <c r="K179" i="8"/>
  <c r="AL180" i="8"/>
  <c r="AF178" i="8"/>
  <c r="AE180" i="8"/>
  <c r="BH179" i="8"/>
  <c r="M179" i="8"/>
  <c r="W178" i="8"/>
  <c r="AK180" i="8"/>
  <c r="S179" i="8"/>
  <c r="BE178" i="8"/>
  <c r="BC180" i="8"/>
  <c r="BF178" i="8"/>
  <c r="H180" i="8"/>
  <c r="K178" i="8"/>
  <c r="R179" i="8"/>
  <c r="Y180" i="8"/>
  <c r="BG179" i="8"/>
  <c r="AB178" i="8"/>
  <c r="N180" i="8"/>
  <c r="AS178" i="8"/>
  <c r="AZ179" i="8"/>
  <c r="BG180" i="8"/>
  <c r="E179" i="8"/>
  <c r="L180" i="8"/>
  <c r="O178" i="8"/>
  <c r="V179" i="8"/>
  <c r="AC180" i="8"/>
  <c r="R180" i="8"/>
  <c r="AR178" i="8"/>
  <c r="AM179" i="8"/>
  <c r="AH178" i="8"/>
  <c r="BF179" i="8"/>
  <c r="AG178" i="8"/>
  <c r="BE179" i="8"/>
  <c r="AA179" i="8"/>
  <c r="R178" i="8"/>
  <c r="AP179" i="8"/>
  <c r="AW178" i="8"/>
  <c r="P180" i="8"/>
  <c r="AH180" i="8"/>
  <c r="AG180" i="8"/>
  <c r="J180" i="8"/>
  <c r="H179" i="8"/>
  <c r="AX178" i="8"/>
  <c r="AY178" i="8"/>
  <c r="X178" i="8"/>
  <c r="AB180" i="8"/>
  <c r="BI178" i="8"/>
  <c r="AO180" i="8"/>
  <c r="Q179" i="8"/>
  <c r="AJ178" i="8"/>
  <c r="U178" i="8"/>
  <c r="S178" i="8"/>
  <c r="AW180" i="8"/>
  <c r="BB180" i="8"/>
  <c r="AN179" i="8"/>
  <c r="AO179" i="8"/>
  <c r="AS180" i="8"/>
  <c r="U179" i="8"/>
  <c r="AD180" i="8"/>
  <c r="AH179" i="8"/>
  <c r="I178" i="8"/>
  <c r="BC178" i="8"/>
  <c r="O180" i="8"/>
  <c r="I179" i="8"/>
  <c r="AI178" i="8"/>
  <c r="Q180" i="8"/>
  <c r="AV178" i="8"/>
  <c r="Q178" i="8"/>
  <c r="AL179" i="8"/>
  <c r="N178" i="8"/>
  <c r="AI179" i="8"/>
  <c r="AA178" i="8"/>
  <c r="AF179" i="8"/>
  <c r="AS179" i="8"/>
  <c r="BH178" i="8"/>
  <c r="BD179" i="8"/>
  <c r="Y179" i="8"/>
  <c r="D178" i="8"/>
  <c r="T178" i="8"/>
  <c r="AY179" i="8"/>
  <c r="AE178" i="8"/>
  <c r="K180" i="8"/>
  <c r="G178" i="8"/>
  <c r="X180" i="8"/>
  <c r="BC179" i="8"/>
  <c r="AI180" i="8"/>
  <c r="C57" i="7"/>
  <c r="F28" i="7" s="1"/>
  <c r="F9" i="7" s="1"/>
  <c r="D221" i="8"/>
  <c r="D209" i="8" s="1"/>
  <c r="G281" i="14"/>
  <c r="G284" i="14" s="1"/>
  <c r="H280" i="14" s="1"/>
  <c r="E37" i="4"/>
  <c r="F37" i="4"/>
  <c r="G37" i="4"/>
  <c r="D40" i="2"/>
  <c r="E75" i="18"/>
  <c r="F22" i="4"/>
  <c r="D28" i="8"/>
  <c r="G22" i="4"/>
  <c r="E22" i="4"/>
  <c r="M46" i="9"/>
  <c r="M47" i="9" s="1"/>
  <c r="M50" i="9" s="1"/>
  <c r="L48" i="9"/>
  <c r="F55" i="18"/>
  <c r="AX12" i="16"/>
  <c r="AX9" i="16" s="1"/>
  <c r="AX8" i="16" s="1"/>
  <c r="AW12" i="16" s="1"/>
  <c r="I283" i="14"/>
  <c r="H282" i="14"/>
  <c r="G283" i="14"/>
  <c r="I281" i="14"/>
  <c r="K283" i="14"/>
  <c r="H283" i="14"/>
  <c r="I282" i="14"/>
  <c r="J282" i="14"/>
  <c r="H281" i="14"/>
  <c r="K282" i="14"/>
  <c r="J283" i="14"/>
  <c r="K281" i="14"/>
  <c r="J281" i="14"/>
  <c r="L282" i="14"/>
  <c r="L283" i="14"/>
  <c r="L281" i="14"/>
  <c r="M283" i="14"/>
  <c r="M282" i="14"/>
  <c r="M281" i="14"/>
  <c r="N281" i="14"/>
  <c r="N283" i="14"/>
  <c r="N282" i="14"/>
  <c r="O281" i="14"/>
  <c r="O282" i="14"/>
  <c r="O283" i="14"/>
  <c r="P281" i="14"/>
  <c r="P282" i="14"/>
  <c r="P283" i="14"/>
  <c r="Q283" i="14"/>
  <c r="Q282" i="14"/>
  <c r="Q281" i="14"/>
  <c r="R282" i="14"/>
  <c r="R281" i="14"/>
  <c r="R283" i="14"/>
  <c r="S281" i="14"/>
  <c r="S283" i="14"/>
  <c r="S282" i="14"/>
  <c r="T283" i="14"/>
  <c r="T281" i="14"/>
  <c r="T282" i="14"/>
  <c r="U282" i="14"/>
  <c r="U281" i="14"/>
  <c r="U283" i="14"/>
  <c r="V281" i="14"/>
  <c r="V283" i="14"/>
  <c r="V282" i="14"/>
  <c r="W281" i="14"/>
  <c r="W283" i="14"/>
  <c r="W282" i="14"/>
  <c r="X281" i="14"/>
  <c r="X282" i="14"/>
  <c r="X283" i="14"/>
  <c r="Y283" i="14"/>
  <c r="Y282" i="14"/>
  <c r="Y281" i="14"/>
  <c r="Z281" i="14"/>
  <c r="Z283" i="14"/>
  <c r="Z282" i="14"/>
  <c r="AA282" i="14"/>
  <c r="AA283" i="14"/>
  <c r="AA281" i="14"/>
  <c r="AB283" i="14"/>
  <c r="AB281" i="14"/>
  <c r="AB282" i="14"/>
  <c r="AC282" i="14"/>
  <c r="AC281" i="14"/>
  <c r="AC283" i="14"/>
  <c r="AD282" i="14"/>
  <c r="AD283" i="14"/>
  <c r="AD281" i="14"/>
  <c r="AE283" i="14"/>
  <c r="AE281" i="14"/>
  <c r="AE282" i="14"/>
  <c r="AF282" i="14"/>
  <c r="AF283" i="14"/>
  <c r="AF281" i="14"/>
  <c r="AG282" i="14"/>
  <c r="AG283" i="14"/>
  <c r="AG281" i="14"/>
  <c r="AH283" i="14"/>
  <c r="AH282" i="14"/>
  <c r="AH281" i="14"/>
  <c r="AI283" i="14"/>
  <c r="AI282" i="14"/>
  <c r="AI281" i="14"/>
  <c r="AJ282" i="14"/>
  <c r="AJ281" i="14"/>
  <c r="AJ283" i="14"/>
  <c r="AK282" i="14"/>
  <c r="AK283" i="14"/>
  <c r="AK281" i="14"/>
  <c r="AL281" i="14"/>
  <c r="AL282" i="14"/>
  <c r="AL283" i="14"/>
  <c r="AM283" i="14"/>
  <c r="AM281" i="14"/>
  <c r="AM282" i="14"/>
  <c r="AN283" i="14"/>
  <c r="AN281" i="14"/>
  <c r="AN282" i="14"/>
  <c r="AO282" i="14"/>
  <c r="AO283" i="14"/>
  <c r="AO281" i="14"/>
  <c r="AP281" i="14"/>
  <c r="AP283" i="14"/>
  <c r="AP282" i="14"/>
  <c r="AQ281" i="14"/>
  <c r="AQ283" i="14"/>
  <c r="AQ282" i="14"/>
  <c r="AR281" i="14"/>
  <c r="AR282" i="14"/>
  <c r="AR283" i="14"/>
  <c r="AS282" i="14"/>
  <c r="AS283" i="14"/>
  <c r="AS281" i="14"/>
  <c r="AT283" i="14"/>
  <c r="AT282" i="14"/>
  <c r="AT281" i="14"/>
  <c r="AU282" i="14"/>
  <c r="AU283" i="14"/>
  <c r="AU281" i="14"/>
  <c r="AV282" i="14"/>
  <c r="AV281" i="14"/>
  <c r="AV283" i="14"/>
  <c r="AW282" i="14"/>
  <c r="AW283" i="14"/>
  <c r="AW281" i="14"/>
  <c r="AX282" i="14"/>
  <c r="AX283" i="14"/>
  <c r="AX281" i="14"/>
  <c r="AY283" i="14"/>
  <c r="AY281" i="14"/>
  <c r="AY282" i="14"/>
  <c r="AZ281" i="14"/>
  <c r="AZ282" i="14"/>
  <c r="AZ283" i="14"/>
  <c r="BA282" i="14"/>
  <c r="BA283" i="14"/>
  <c r="BA281" i="14"/>
  <c r="BB283" i="14"/>
  <c r="BB281" i="14"/>
  <c r="BB282" i="14"/>
  <c r="BC283" i="14"/>
  <c r="BC281" i="14"/>
  <c r="BC282" i="14"/>
  <c r="BD282" i="14"/>
  <c r="BD283" i="14"/>
  <c r="BD281" i="14"/>
  <c r="BE281" i="14"/>
  <c r="BE283" i="14"/>
  <c r="BE282" i="14"/>
  <c r="BF283" i="14"/>
  <c r="BF281" i="14"/>
  <c r="BF282" i="14"/>
  <c r="BG283" i="14"/>
  <c r="BG281" i="14"/>
  <c r="BG282" i="14"/>
  <c r="BH281" i="14"/>
  <c r="BH282" i="14"/>
  <c r="BH283" i="14"/>
  <c r="BI283" i="14"/>
  <c r="BI282" i="14"/>
  <c r="BI281" i="14"/>
  <c r="BJ282" i="14"/>
  <c r="BJ281" i="14"/>
  <c r="BJ283" i="14"/>
  <c r="BK282" i="14"/>
  <c r="BK283" i="14"/>
  <c r="BK281" i="14"/>
  <c r="BL281" i="14"/>
  <c r="BL282" i="14"/>
  <c r="BL283" i="14"/>
  <c r="BM281" i="14"/>
  <c r="BM282" i="14"/>
  <c r="BM283" i="14"/>
  <c r="BN282" i="14"/>
  <c r="BN283" i="14"/>
  <c r="BN281" i="14"/>
  <c r="BO281" i="14"/>
  <c r="BO283" i="14"/>
  <c r="BO282" i="14"/>
  <c r="BP281" i="14"/>
  <c r="BP282" i="14"/>
  <c r="BP283" i="14"/>
  <c r="BQ282" i="14"/>
  <c r="BQ281" i="14"/>
  <c r="BQ283" i="14"/>
  <c r="BR283" i="14"/>
  <c r="BR282" i="14"/>
  <c r="BR281" i="14"/>
  <c r="BS283" i="14"/>
  <c r="BS281" i="14"/>
  <c r="BS282" i="14"/>
  <c r="BT282" i="14"/>
  <c r="BT283" i="14"/>
  <c r="BT281" i="14"/>
  <c r="BU281" i="14"/>
  <c r="BU282" i="14"/>
  <c r="BU283" i="14"/>
  <c r="BV283" i="14"/>
  <c r="BV281" i="14"/>
  <c r="BV282" i="14"/>
  <c r="BW283" i="14"/>
  <c r="BW282" i="14"/>
  <c r="BW281" i="14"/>
  <c r="BX282" i="14"/>
  <c r="BX283" i="14"/>
  <c r="BX281" i="14"/>
  <c r="BY283" i="14"/>
  <c r="BY281" i="14"/>
  <c r="BY282" i="14"/>
  <c r="BZ281" i="14"/>
  <c r="BZ282" i="14"/>
  <c r="BZ283" i="14"/>
  <c r="CA283" i="14"/>
  <c r="CA281" i="14"/>
  <c r="CA282" i="14"/>
  <c r="CB281" i="14"/>
  <c r="CB282" i="14"/>
  <c r="CB283" i="14"/>
  <c r="CC281" i="14"/>
  <c r="CC282" i="14"/>
  <c r="CC283" i="14"/>
  <c r="CD282" i="14"/>
  <c r="CD281" i="14"/>
  <c r="CD283" i="14"/>
  <c r="CE281" i="14"/>
  <c r="CE282" i="14"/>
  <c r="CE283" i="14"/>
  <c r="CF283" i="14"/>
  <c r="CF281" i="14"/>
  <c r="CF282" i="14"/>
  <c r="CG282" i="14"/>
  <c r="CG281" i="14"/>
  <c r="CG283" i="14"/>
  <c r="CH282" i="14"/>
  <c r="CH281" i="14"/>
  <c r="CH283" i="14"/>
  <c r="E57" i="18"/>
  <c r="C36" i="4"/>
  <c r="BA41" i="19"/>
  <c r="BA39" i="19" s="1"/>
  <c r="BA35" i="19" s="1"/>
  <c r="D438" i="8"/>
  <c r="E456" i="8"/>
  <c r="F462" i="8" s="1"/>
  <c r="G468" i="8" s="1"/>
  <c r="H474" i="8" s="1"/>
  <c r="E183" i="8"/>
  <c r="F189" i="8" s="1"/>
  <c r="G195" i="8" s="1"/>
  <c r="H201" i="8" s="1"/>
  <c r="D165" i="8"/>
  <c r="D530" i="8"/>
  <c r="E548" i="8"/>
  <c r="F554" i="8" s="1"/>
  <c r="G560" i="8" s="1"/>
  <c r="H566" i="8" s="1"/>
  <c r="E318" i="8"/>
  <c r="F324" i="8" s="1"/>
  <c r="G330" i="8" s="1"/>
  <c r="H336" i="8" s="1"/>
  <c r="D300" i="8"/>
  <c r="E137" i="8"/>
  <c r="F143" i="8" s="1"/>
  <c r="G149" i="8" s="1"/>
  <c r="H155" i="8" s="1"/>
  <c r="D119" i="8"/>
  <c r="D255" i="8"/>
  <c r="E273" i="8"/>
  <c r="F279" i="8" s="1"/>
  <c r="G285" i="8" s="1"/>
  <c r="H291" i="8" s="1"/>
  <c r="E502" i="8"/>
  <c r="F508" i="8" s="1"/>
  <c r="G514" i="8" s="1"/>
  <c r="H520" i="8" s="1"/>
  <c r="D484" i="8"/>
  <c r="D346" i="8"/>
  <c r="E364" i="8"/>
  <c r="F370" i="8" s="1"/>
  <c r="G376" i="8" s="1"/>
  <c r="H382" i="8" s="1"/>
  <c r="D392" i="8"/>
  <c r="E410" i="8"/>
  <c r="F416" i="8" s="1"/>
  <c r="G422" i="8" s="1"/>
  <c r="H428" i="8" s="1"/>
  <c r="AE66" i="19"/>
  <c r="AD67" i="19"/>
  <c r="AW89" i="19"/>
  <c r="BA87" i="19"/>
  <c r="BA88" i="19" s="1"/>
  <c r="S73" i="19"/>
  <c r="AZ45" i="19"/>
  <c r="AW44" i="19"/>
  <c r="U27" i="19"/>
  <c r="Q403" i="8"/>
  <c r="R357" i="8"/>
  <c r="T220" i="8"/>
  <c r="D73" i="8"/>
  <c r="E91" i="8"/>
  <c r="F97" i="8" s="1"/>
  <c r="G103" i="8" s="1"/>
  <c r="H109" i="8" s="1"/>
  <c r="Q23" i="8"/>
  <c r="R19" i="8" s="1"/>
  <c r="R18" i="8"/>
  <c r="AW11" i="16"/>
  <c r="AY10" i="16"/>
  <c r="G282" i="14" s="1"/>
  <c r="E39" i="2"/>
  <c r="E40" i="2" s="1"/>
  <c r="D17" i="12" l="1"/>
  <c r="E17" i="12" s="1"/>
  <c r="F17" i="12" s="1"/>
  <c r="G17" i="12" s="1"/>
  <c r="H17" i="12" s="1"/>
  <c r="I24" i="12"/>
  <c r="H19" i="12"/>
  <c r="H22" i="12" s="1"/>
  <c r="V20" i="19"/>
  <c r="U21" i="19"/>
  <c r="G19" i="12"/>
  <c r="D6" i="8"/>
  <c r="E227" i="8"/>
  <c r="F233" i="8" s="1"/>
  <c r="G239" i="8" s="1"/>
  <c r="H245" i="8" s="1"/>
  <c r="F42" i="7"/>
  <c r="C11" i="4"/>
  <c r="I57" i="4" s="1"/>
  <c r="D179" i="8"/>
  <c r="E289" i="2"/>
  <c r="E10" i="4" s="1"/>
  <c r="L6" i="18"/>
  <c r="G55" i="18"/>
  <c r="F56" i="18"/>
  <c r="F3" i="18" s="1"/>
  <c r="F75" i="18"/>
  <c r="M48" i="9"/>
  <c r="N46" i="9"/>
  <c r="N47" i="9" s="1"/>
  <c r="N50" i="9" s="1"/>
  <c r="H284" i="14"/>
  <c r="I280" i="14" s="1"/>
  <c r="I284" i="14" s="1"/>
  <c r="J280" i="14" s="1"/>
  <c r="J284" i="14" s="1"/>
  <c r="K280" i="14" s="1"/>
  <c r="K284" i="14" s="1"/>
  <c r="L280" i="14" s="1"/>
  <c r="L284" i="14" s="1"/>
  <c r="M280" i="14" s="1"/>
  <c r="M284" i="14" s="1"/>
  <c r="N280" i="14" s="1"/>
  <c r="N284" i="14" s="1"/>
  <c r="O280" i="14" s="1"/>
  <c r="O284" i="14" s="1"/>
  <c r="P280" i="14" s="1"/>
  <c r="P284" i="14" s="1"/>
  <c r="Q280" i="14" s="1"/>
  <c r="Q284" i="14" s="1"/>
  <c r="R280" i="14" s="1"/>
  <c r="R284" i="14" s="1"/>
  <c r="S280" i="14" s="1"/>
  <c r="S284" i="14" s="1"/>
  <c r="T280" i="14" s="1"/>
  <c r="T284" i="14" s="1"/>
  <c r="U280" i="14" s="1"/>
  <c r="U284" i="14" s="1"/>
  <c r="V280" i="14" s="1"/>
  <c r="V284" i="14" s="1"/>
  <c r="W280" i="14" s="1"/>
  <c r="W284" i="14" s="1"/>
  <c r="X280" i="14" s="1"/>
  <c r="X284" i="14" s="1"/>
  <c r="Y280" i="14" s="1"/>
  <c r="Y284" i="14" s="1"/>
  <c r="Z280" i="14" s="1"/>
  <c r="Z284" i="14" s="1"/>
  <c r="AA280" i="14" s="1"/>
  <c r="AA284" i="14" s="1"/>
  <c r="AB280" i="14" s="1"/>
  <c r="AB284" i="14" s="1"/>
  <c r="AC280" i="14" s="1"/>
  <c r="AC284" i="14" s="1"/>
  <c r="AD280" i="14" s="1"/>
  <c r="AD284" i="14" s="1"/>
  <c r="AE280" i="14" s="1"/>
  <c r="AE284" i="14" s="1"/>
  <c r="AF280" i="14" s="1"/>
  <c r="AF284" i="14" s="1"/>
  <c r="AG280" i="14" s="1"/>
  <c r="AG284" i="14" s="1"/>
  <c r="AH280" i="14" s="1"/>
  <c r="AH284" i="14" s="1"/>
  <c r="AI280" i="14" s="1"/>
  <c r="AI284" i="14" s="1"/>
  <c r="AJ280" i="14" s="1"/>
  <c r="AJ284" i="14" s="1"/>
  <c r="AK280" i="14" s="1"/>
  <c r="AK284" i="14" s="1"/>
  <c r="AL280" i="14" s="1"/>
  <c r="AL284" i="14" s="1"/>
  <c r="AM280" i="14" s="1"/>
  <c r="AM284" i="14" s="1"/>
  <c r="AN280" i="14" s="1"/>
  <c r="AN284" i="14" s="1"/>
  <c r="AO280" i="14" s="1"/>
  <c r="AO284" i="14" s="1"/>
  <c r="AP280" i="14" s="1"/>
  <c r="AP284" i="14" s="1"/>
  <c r="AQ280" i="14" s="1"/>
  <c r="AQ284" i="14" s="1"/>
  <c r="AR280" i="14" s="1"/>
  <c r="AR284" i="14" s="1"/>
  <c r="AS280" i="14" s="1"/>
  <c r="AS284" i="14" s="1"/>
  <c r="AT280" i="14" s="1"/>
  <c r="AT284" i="14" s="1"/>
  <c r="AU280" i="14" s="1"/>
  <c r="AU284" i="14" s="1"/>
  <c r="AV280" i="14" s="1"/>
  <c r="AV284" i="14" s="1"/>
  <c r="AW280" i="14" s="1"/>
  <c r="AW284" i="14" s="1"/>
  <c r="AX280" i="14" s="1"/>
  <c r="AX284" i="14" s="1"/>
  <c r="AY280" i="14" s="1"/>
  <c r="AY284" i="14" s="1"/>
  <c r="AZ280" i="14" s="1"/>
  <c r="AZ284" i="14" s="1"/>
  <c r="BA280" i="14" s="1"/>
  <c r="BA284" i="14" s="1"/>
  <c r="BB280" i="14" s="1"/>
  <c r="BB284" i="14" s="1"/>
  <c r="BC280" i="14" s="1"/>
  <c r="BC284" i="14" s="1"/>
  <c r="BD280" i="14" s="1"/>
  <c r="BD284" i="14" s="1"/>
  <c r="BE280" i="14" s="1"/>
  <c r="BE284" i="14" s="1"/>
  <c r="BF280" i="14" s="1"/>
  <c r="BF284" i="14" s="1"/>
  <c r="BG280" i="14" s="1"/>
  <c r="BG284" i="14" s="1"/>
  <c r="BH280" i="14" s="1"/>
  <c r="BH284" i="14" s="1"/>
  <c r="BI280" i="14" s="1"/>
  <c r="BI284" i="14" s="1"/>
  <c r="BJ280" i="14" s="1"/>
  <c r="BJ284" i="14" s="1"/>
  <c r="BK280" i="14" s="1"/>
  <c r="BK284" i="14" s="1"/>
  <c r="BL280" i="14" s="1"/>
  <c r="BL284" i="14" s="1"/>
  <c r="BM280" i="14" s="1"/>
  <c r="BM284" i="14" s="1"/>
  <c r="BN280" i="14" s="1"/>
  <c r="BN284" i="14" s="1"/>
  <c r="BO280" i="14" s="1"/>
  <c r="BO284" i="14" s="1"/>
  <c r="BP280" i="14" s="1"/>
  <c r="BP284" i="14" s="1"/>
  <c r="BQ280" i="14" s="1"/>
  <c r="BQ284" i="14" s="1"/>
  <c r="BR280" i="14" s="1"/>
  <c r="BR284" i="14" s="1"/>
  <c r="BS280" i="14" s="1"/>
  <c r="BS284" i="14" s="1"/>
  <c r="BT280" i="14" s="1"/>
  <c r="BT284" i="14" s="1"/>
  <c r="BU280" i="14" s="1"/>
  <c r="BU284" i="14" s="1"/>
  <c r="BV280" i="14" s="1"/>
  <c r="BV284" i="14" s="1"/>
  <c r="BW280" i="14" s="1"/>
  <c r="BW284" i="14" s="1"/>
  <c r="BX280" i="14" s="1"/>
  <c r="BX284" i="14" s="1"/>
  <c r="BY280" i="14" s="1"/>
  <c r="BY284" i="14" s="1"/>
  <c r="BZ280" i="14" s="1"/>
  <c r="BZ284" i="14" s="1"/>
  <c r="CA280" i="14" s="1"/>
  <c r="CA284" i="14" s="1"/>
  <c r="CB280" i="14" s="1"/>
  <c r="CB284" i="14" s="1"/>
  <c r="CC280" i="14" s="1"/>
  <c r="CC284" i="14" s="1"/>
  <c r="CD280" i="14" s="1"/>
  <c r="CD284" i="14" s="1"/>
  <c r="CE280" i="14" s="1"/>
  <c r="CE284" i="14" s="1"/>
  <c r="CF280" i="14" s="1"/>
  <c r="CF284" i="14" s="1"/>
  <c r="CG280" i="14" s="1"/>
  <c r="CG284" i="14" s="1"/>
  <c r="CH280" i="14" s="1"/>
  <c r="CH284" i="14" s="1"/>
  <c r="BA86" i="19"/>
  <c r="BA84" i="19" s="1"/>
  <c r="BA81" i="19" s="1"/>
  <c r="AV89" i="19"/>
  <c r="AF66" i="19"/>
  <c r="AE67" i="19"/>
  <c r="T73" i="19"/>
  <c r="AV44" i="19"/>
  <c r="AZ42" i="19"/>
  <c r="AZ43" i="19" s="1"/>
  <c r="V27" i="19"/>
  <c r="R403" i="8"/>
  <c r="S357" i="8"/>
  <c r="U220" i="8"/>
  <c r="S18" i="8"/>
  <c r="R23" i="8"/>
  <c r="S19" i="8" s="1"/>
  <c r="AW9" i="16"/>
  <c r="AW8" i="16" s="1"/>
  <c r="AV12" i="16" s="1"/>
  <c r="AV11" i="16"/>
  <c r="AX10" i="16"/>
  <c r="F39" i="2"/>
  <c r="H24" i="12" l="1"/>
  <c r="W20" i="19"/>
  <c r="V21" i="19"/>
  <c r="G24" i="12"/>
  <c r="G22" i="12"/>
  <c r="D289" i="2"/>
  <c r="D12" i="8"/>
  <c r="F21" i="7"/>
  <c r="F57" i="18"/>
  <c r="O46" i="9"/>
  <c r="O47" i="9" s="1"/>
  <c r="O50" i="9" s="1"/>
  <c r="N48" i="9"/>
  <c r="G56" i="18"/>
  <c r="G3" i="18" s="1"/>
  <c r="G75" i="18"/>
  <c r="F40" i="2"/>
  <c r="H55" i="18"/>
  <c r="AZ90" i="19"/>
  <c r="AZ87" i="19" s="1"/>
  <c r="AZ88" i="19" s="1"/>
  <c r="AZ41" i="19"/>
  <c r="AY45" i="19" s="1"/>
  <c r="AW10" i="16"/>
  <c r="G39" i="2"/>
  <c r="I55" i="18" s="1"/>
  <c r="AG66" i="19"/>
  <c r="AF67" i="19"/>
  <c r="U73" i="19"/>
  <c r="AU89" i="19"/>
  <c r="AU44" i="19"/>
  <c r="W27" i="19"/>
  <c r="S403" i="8"/>
  <c r="T357" i="8"/>
  <c r="V220" i="8"/>
  <c r="T18" i="8"/>
  <c r="S23" i="8"/>
  <c r="T19" i="8" s="1"/>
  <c r="AV9" i="16"/>
  <c r="AV8" i="16" s="1"/>
  <c r="AU11" i="16"/>
  <c r="X20" i="19" l="1"/>
  <c r="W21" i="19"/>
  <c r="C289" i="2"/>
  <c r="C10" i="4" s="1"/>
  <c r="C9" i="4" s="1"/>
  <c r="C23" i="4" s="1"/>
  <c r="F10" i="7"/>
  <c r="F43" i="7"/>
  <c r="F7" i="18"/>
  <c r="F4" i="18" s="1"/>
  <c r="AT268" i="8"/>
  <c r="BA269" i="8"/>
  <c r="BH270" i="8"/>
  <c r="F269" i="8"/>
  <c r="M270" i="8"/>
  <c r="T268" i="8"/>
  <c r="AA269" i="8"/>
  <c r="AH270" i="8"/>
  <c r="S270" i="8"/>
  <c r="AS268" i="8"/>
  <c r="BD269" i="8"/>
  <c r="I269" i="8"/>
  <c r="P270" i="8"/>
  <c r="S268" i="8"/>
  <c r="Z269" i="8"/>
  <c r="AG270" i="8"/>
  <c r="AN268" i="8"/>
  <c r="AU269" i="8"/>
  <c r="BB270" i="8"/>
  <c r="AO268" i="8"/>
  <c r="K270" i="8"/>
  <c r="E268" i="8"/>
  <c r="M269" i="8"/>
  <c r="T270" i="8"/>
  <c r="W268" i="8"/>
  <c r="AD269" i="8"/>
  <c r="AK270" i="8"/>
  <c r="AR268" i="8"/>
  <c r="AY269" i="8"/>
  <c r="BF270" i="8"/>
  <c r="BE268" i="8"/>
  <c r="AA270" i="8"/>
  <c r="Z268" i="8"/>
  <c r="AX269" i="8"/>
  <c r="BA268" i="8"/>
  <c r="AW269" i="8"/>
  <c r="P268" i="8"/>
  <c r="AC268" i="8"/>
  <c r="AA268" i="8"/>
  <c r="BF268" i="8"/>
  <c r="Y270" i="8"/>
  <c r="H268" i="8"/>
  <c r="AH269" i="8"/>
  <c r="N268" i="8"/>
  <c r="U269" i="8"/>
  <c r="AB270" i="8"/>
  <c r="AE268" i="8"/>
  <c r="AL269" i="8"/>
  <c r="AS270" i="8"/>
  <c r="AZ268" i="8"/>
  <c r="BG269" i="8"/>
  <c r="K268" i="8"/>
  <c r="AF269" i="8"/>
  <c r="BG270" i="8"/>
  <c r="AH268" i="8"/>
  <c r="AO269" i="8"/>
  <c r="AV270" i="8"/>
  <c r="AY268" i="8"/>
  <c r="BF269" i="8"/>
  <c r="G268" i="8"/>
  <c r="O269" i="8"/>
  <c r="V270" i="8"/>
  <c r="AB269" i="8"/>
  <c r="BC270" i="8"/>
  <c r="AN269" i="8"/>
  <c r="AL268" i="8"/>
  <c r="AS269" i="8"/>
  <c r="AZ270" i="8"/>
  <c r="BC268" i="8"/>
  <c r="E270" i="8"/>
  <c r="L268" i="8"/>
  <c r="S269" i="8"/>
  <c r="Z270" i="8"/>
  <c r="AR269" i="8"/>
  <c r="M268" i="8"/>
  <c r="AU270" i="8"/>
  <c r="AN270" i="8"/>
  <c r="G269" i="8"/>
  <c r="AE270" i="8"/>
  <c r="BG268" i="8"/>
  <c r="AD270" i="8"/>
  <c r="I268" i="8"/>
  <c r="BC269" i="8"/>
  <c r="J268" i="8"/>
  <c r="AM269" i="8"/>
  <c r="O270" i="8"/>
  <c r="D270" i="8"/>
  <c r="AK269" i="8"/>
  <c r="AU268" i="8"/>
  <c r="BI270" i="8"/>
  <c r="R270" i="8"/>
  <c r="AM270" i="8"/>
  <c r="AX268" i="8"/>
  <c r="D268" i="8"/>
  <c r="D256" i="8" s="1"/>
  <c r="Q270" i="8"/>
  <c r="AE269" i="8"/>
  <c r="AI270" i="8"/>
  <c r="BI269" i="8"/>
  <c r="N269" i="8"/>
  <c r="AB268" i="8"/>
  <c r="AP270" i="8"/>
  <c r="T269" i="8"/>
  <c r="AQ268" i="8"/>
  <c r="AP268" i="8"/>
  <c r="BH269" i="8"/>
  <c r="P269" i="8"/>
  <c r="AT270" i="8"/>
  <c r="AQ270" i="8"/>
  <c r="AW268" i="8"/>
  <c r="H270" i="8"/>
  <c r="AJ269" i="8"/>
  <c r="L270" i="8"/>
  <c r="V269" i="8"/>
  <c r="AJ268" i="8"/>
  <c r="AX270" i="8"/>
  <c r="AZ269" i="8"/>
  <c r="Y269" i="8"/>
  <c r="AI268" i="8"/>
  <c r="AW270" i="8"/>
  <c r="F270" i="8"/>
  <c r="AV269" i="8"/>
  <c r="V268" i="8"/>
  <c r="AJ270" i="8"/>
  <c r="AT269" i="8"/>
  <c r="BH268" i="8"/>
  <c r="AK268" i="8"/>
  <c r="X269" i="8"/>
  <c r="BE270" i="8"/>
  <c r="BD270" i="8"/>
  <c r="AD268" i="8"/>
  <c r="AR270" i="8"/>
  <c r="BB269" i="8"/>
  <c r="K269" i="8"/>
  <c r="L269" i="8"/>
  <c r="AG268" i="8"/>
  <c r="BE269" i="8"/>
  <c r="J269" i="8"/>
  <c r="X268" i="8"/>
  <c r="AL270" i="8"/>
  <c r="BI268" i="8"/>
  <c r="BB268" i="8"/>
  <c r="F268" i="8"/>
  <c r="U270" i="8"/>
  <c r="AI269" i="8"/>
  <c r="AY270" i="8"/>
  <c r="H269" i="8"/>
  <c r="N270" i="8"/>
  <c r="I270" i="8"/>
  <c r="X270" i="8"/>
  <c r="R269" i="8"/>
  <c r="Q269" i="8"/>
  <c r="E269" i="8"/>
  <c r="O268" i="8"/>
  <c r="AC270" i="8"/>
  <c r="AQ269" i="8"/>
  <c r="Y268" i="8"/>
  <c r="R268" i="8"/>
  <c r="AF270" i="8"/>
  <c r="AP269" i="8"/>
  <c r="BD268" i="8"/>
  <c r="U268" i="8"/>
  <c r="Q268" i="8"/>
  <c r="AC269" i="8"/>
  <c r="AM268" i="8"/>
  <c r="BA270" i="8"/>
  <c r="J270" i="8"/>
  <c r="G270" i="8"/>
  <c r="AG269" i="8"/>
  <c r="W270" i="8"/>
  <c r="W269" i="8"/>
  <c r="AO270" i="8"/>
  <c r="AF268" i="8"/>
  <c r="AV268" i="8"/>
  <c r="D10" i="4"/>
  <c r="AZ39" i="19"/>
  <c r="AZ35" i="19" s="1"/>
  <c r="L77" i="14"/>
  <c r="G31" i="14" s="1"/>
  <c r="O77" i="14"/>
  <c r="J31" i="14" s="1"/>
  <c r="H56" i="18"/>
  <c r="H3" i="18" s="1"/>
  <c r="H75" i="18"/>
  <c r="I56" i="18"/>
  <c r="I75" i="18"/>
  <c r="M75" i="18" s="1"/>
  <c r="P46" i="9"/>
  <c r="P47" i="9" s="1"/>
  <c r="P50" i="9" s="1"/>
  <c r="O48" i="9"/>
  <c r="G40" i="2"/>
  <c r="D36" i="4"/>
  <c r="G57" i="18"/>
  <c r="AU12" i="16"/>
  <c r="AU9" i="16" s="1"/>
  <c r="AU8" i="16" s="1"/>
  <c r="AT12" i="16" s="1"/>
  <c r="G77" i="14"/>
  <c r="P77" i="14"/>
  <c r="K31" i="14" s="1"/>
  <c r="T77" i="14"/>
  <c r="O31" i="14" s="1"/>
  <c r="X77" i="14"/>
  <c r="S31" i="14" s="1"/>
  <c r="AB77" i="14"/>
  <c r="W31" i="14" s="1"/>
  <c r="AF77" i="14"/>
  <c r="AA31" i="14" s="1"/>
  <c r="AJ77" i="14"/>
  <c r="AE31" i="14" s="1"/>
  <c r="AN77" i="14"/>
  <c r="AI31" i="14" s="1"/>
  <c r="AR77" i="14"/>
  <c r="AM31" i="14" s="1"/>
  <c r="AV77" i="14"/>
  <c r="AQ31" i="14" s="1"/>
  <c r="AZ77" i="14"/>
  <c r="AU31" i="14" s="1"/>
  <c r="BD77" i="14"/>
  <c r="AY31" i="14" s="1"/>
  <c r="I77" i="14"/>
  <c r="D31" i="14" s="1"/>
  <c r="M77" i="14"/>
  <c r="H31" i="14" s="1"/>
  <c r="Q77" i="14"/>
  <c r="L31" i="14" s="1"/>
  <c r="U77" i="14"/>
  <c r="P31" i="14" s="1"/>
  <c r="Y77" i="14"/>
  <c r="T31" i="14" s="1"/>
  <c r="AC77" i="14"/>
  <c r="X31" i="14" s="1"/>
  <c r="AG77" i="14"/>
  <c r="AB31" i="14" s="1"/>
  <c r="AK77" i="14"/>
  <c r="AF31" i="14" s="1"/>
  <c r="AO77" i="14"/>
  <c r="AJ31" i="14" s="1"/>
  <c r="AS77" i="14"/>
  <c r="AN31" i="14" s="1"/>
  <c r="AW77" i="14"/>
  <c r="AR31" i="14" s="1"/>
  <c r="BA77" i="14"/>
  <c r="AV31" i="14" s="1"/>
  <c r="BE77" i="14"/>
  <c r="AZ31" i="14" s="1"/>
  <c r="BI77" i="14"/>
  <c r="BD31" i="14" s="1"/>
  <c r="BM77" i="14"/>
  <c r="BH31" i="14" s="1"/>
  <c r="BQ77" i="14"/>
  <c r="BL31" i="14" s="1"/>
  <c r="BU77" i="14"/>
  <c r="BP31" i="14" s="1"/>
  <c r="BY77" i="14"/>
  <c r="BT31" i="14" s="1"/>
  <c r="CC77" i="14"/>
  <c r="BX31" i="14" s="1"/>
  <c r="CG77" i="14"/>
  <c r="CB31" i="14" s="1"/>
  <c r="W77" i="14"/>
  <c r="R31" i="14" s="1"/>
  <c r="AE77" i="14"/>
  <c r="Z31" i="14" s="1"/>
  <c r="AM77" i="14"/>
  <c r="AH31" i="14" s="1"/>
  <c r="AU77" i="14"/>
  <c r="AP31" i="14" s="1"/>
  <c r="BC77" i="14"/>
  <c r="AX31" i="14" s="1"/>
  <c r="BJ77" i="14"/>
  <c r="BE31" i="14" s="1"/>
  <c r="BO77" i="14"/>
  <c r="BJ31" i="14" s="1"/>
  <c r="BT77" i="14"/>
  <c r="BO31" i="14" s="1"/>
  <c r="BZ77" i="14"/>
  <c r="BU31" i="14" s="1"/>
  <c r="CE77" i="14"/>
  <c r="BZ31" i="14" s="1"/>
  <c r="J77" i="14"/>
  <c r="E31" i="14" s="1"/>
  <c r="R77" i="14"/>
  <c r="M31" i="14" s="1"/>
  <c r="Z77" i="14"/>
  <c r="U31" i="14" s="1"/>
  <c r="AH77" i="14"/>
  <c r="AC31" i="14" s="1"/>
  <c r="AP77" i="14"/>
  <c r="AK31" i="14" s="1"/>
  <c r="AX77" i="14"/>
  <c r="AS31" i="14" s="1"/>
  <c r="BF77" i="14"/>
  <c r="BA31" i="14" s="1"/>
  <c r="BK77" i="14"/>
  <c r="BF31" i="14" s="1"/>
  <c r="BP77" i="14"/>
  <c r="BK31" i="14" s="1"/>
  <c r="BV77" i="14"/>
  <c r="BQ31" i="14" s="1"/>
  <c r="CA77" i="14"/>
  <c r="BV31" i="14" s="1"/>
  <c r="CF77" i="14"/>
  <c r="CA31" i="14" s="1"/>
  <c r="H77" i="14"/>
  <c r="C31" i="14" s="1"/>
  <c r="K77" i="14"/>
  <c r="F31" i="14" s="1"/>
  <c r="S77" i="14"/>
  <c r="N31" i="14" s="1"/>
  <c r="AA77" i="14"/>
  <c r="V31" i="14" s="1"/>
  <c r="AI77" i="14"/>
  <c r="AD31" i="14" s="1"/>
  <c r="AQ77" i="14"/>
  <c r="AL31" i="14" s="1"/>
  <c r="AY77" i="14"/>
  <c r="AT31" i="14" s="1"/>
  <c r="BG77" i="14"/>
  <c r="BB31" i="14" s="1"/>
  <c r="BL77" i="14"/>
  <c r="BG31" i="14" s="1"/>
  <c r="BR77" i="14"/>
  <c r="BM31" i="14" s="1"/>
  <c r="BW77" i="14"/>
  <c r="BR31" i="14" s="1"/>
  <c r="CB77" i="14"/>
  <c r="BW31" i="14" s="1"/>
  <c r="CH77" i="14"/>
  <c r="CC31" i="14" s="1"/>
  <c r="AD77" i="14"/>
  <c r="Y31" i="14" s="1"/>
  <c r="BH77" i="14"/>
  <c r="BC31" i="14" s="1"/>
  <c r="CD77" i="14"/>
  <c r="BY31" i="14" s="1"/>
  <c r="AL77" i="14"/>
  <c r="AG31" i="14" s="1"/>
  <c r="BN77" i="14"/>
  <c r="BI31" i="14" s="1"/>
  <c r="N77" i="14"/>
  <c r="I31" i="14" s="1"/>
  <c r="AT77" i="14"/>
  <c r="AO31" i="14" s="1"/>
  <c r="BS77" i="14"/>
  <c r="BN31" i="14" s="1"/>
  <c r="V77" i="14"/>
  <c r="Q31" i="14" s="1"/>
  <c r="BB77" i="14"/>
  <c r="AW31" i="14" s="1"/>
  <c r="BX77" i="14"/>
  <c r="BS31" i="14" s="1"/>
  <c r="AZ86" i="19"/>
  <c r="AZ84" i="19" s="1"/>
  <c r="AZ81" i="19" s="1"/>
  <c r="AV10" i="16"/>
  <c r="D269" i="8" s="1"/>
  <c r="D257" i="8" s="1"/>
  <c r="AT89" i="19"/>
  <c r="V73" i="19"/>
  <c r="AH66" i="19"/>
  <c r="AG67" i="19"/>
  <c r="AT44" i="19"/>
  <c r="AY42" i="19"/>
  <c r="AY43" i="19" s="1"/>
  <c r="X27" i="19"/>
  <c r="T403" i="8"/>
  <c r="U357" i="8"/>
  <c r="W220" i="8"/>
  <c r="T23" i="8"/>
  <c r="U19" i="8" s="1"/>
  <c r="U18" i="8"/>
  <c r="AT11" i="16"/>
  <c r="H289" i="2" l="1"/>
  <c r="Y20" i="19"/>
  <c r="X21" i="19"/>
  <c r="E7" i="18"/>
  <c r="E4" i="18" s="1"/>
  <c r="L5" i="18"/>
  <c r="L7" i="18" s="1"/>
  <c r="H290" i="2" s="1"/>
  <c r="I3" i="18"/>
  <c r="G9" i="4" s="1"/>
  <c r="C46" i="4"/>
  <c r="E9" i="4"/>
  <c r="E23" i="4" s="1"/>
  <c r="D9" i="4"/>
  <c r="D23" i="4" s="1"/>
  <c r="AY90" i="19"/>
  <c r="AY87" i="19" s="1"/>
  <c r="AY88" i="19" s="1"/>
  <c r="E36" i="4"/>
  <c r="G7" i="18"/>
  <c r="G4" i="18" s="1"/>
  <c r="I57" i="18"/>
  <c r="Q46" i="9"/>
  <c r="Q47" i="9" s="1"/>
  <c r="Q50" i="9" s="1"/>
  <c r="P48" i="9"/>
  <c r="H57" i="18"/>
  <c r="G80" i="14"/>
  <c r="B31" i="14"/>
  <c r="AS89" i="19"/>
  <c r="AI66" i="19"/>
  <c r="AH67" i="19"/>
  <c r="W73" i="19"/>
  <c r="AS44" i="19"/>
  <c r="AY41" i="19"/>
  <c r="Y27" i="19"/>
  <c r="U403" i="8"/>
  <c r="V357" i="8"/>
  <c r="X220" i="8"/>
  <c r="V18" i="8"/>
  <c r="U23" i="8"/>
  <c r="V19" i="8" s="1"/>
  <c r="AS11" i="16"/>
  <c r="AT9" i="16"/>
  <c r="AT8" i="16" s="1"/>
  <c r="W224" i="8" s="1"/>
  <c r="AU10" i="16"/>
  <c r="Z20" i="19" l="1"/>
  <c r="Y21" i="19"/>
  <c r="M14" i="18"/>
  <c r="F9" i="4"/>
  <c r="F23" i="4" s="1"/>
  <c r="W223" i="8"/>
  <c r="AS12" i="16"/>
  <c r="AS9" i="16" s="1"/>
  <c r="AS8" i="16" s="1"/>
  <c r="AR12" i="16" s="1"/>
  <c r="S222" i="8"/>
  <c r="L223" i="8"/>
  <c r="D222" i="8"/>
  <c r="E224" i="8"/>
  <c r="H222" i="8"/>
  <c r="Q223" i="8"/>
  <c r="R223" i="8"/>
  <c r="J224" i="8"/>
  <c r="L224" i="8"/>
  <c r="O224" i="8"/>
  <c r="M222" i="8"/>
  <c r="O222" i="8"/>
  <c r="R222" i="8"/>
  <c r="K223" i="8"/>
  <c r="S224" i="8"/>
  <c r="I223" i="8"/>
  <c r="G222" i="8"/>
  <c r="P223" i="8"/>
  <c r="P224" i="8"/>
  <c r="I224" i="8"/>
  <c r="L222" i="8"/>
  <c r="E223" i="8"/>
  <c r="T224" i="8"/>
  <c r="F223" i="8"/>
  <c r="M223" i="8"/>
  <c r="J223" i="8"/>
  <c r="R224" i="8"/>
  <c r="H224" i="8"/>
  <c r="F222" i="8"/>
  <c r="O223" i="8"/>
  <c r="G224" i="8"/>
  <c r="Q222" i="8"/>
  <c r="K222" i="8"/>
  <c r="K224" i="8"/>
  <c r="M224" i="8"/>
  <c r="N222" i="8"/>
  <c r="N224" i="8"/>
  <c r="Q224" i="8"/>
  <c r="H223" i="8"/>
  <c r="N223" i="8"/>
  <c r="F224" i="8"/>
  <c r="I222" i="8"/>
  <c r="J222" i="8"/>
  <c r="S223" i="8"/>
  <c r="D224" i="8"/>
  <c r="G223" i="8"/>
  <c r="P222" i="8"/>
  <c r="E222" i="8"/>
  <c r="T223" i="8"/>
  <c r="T222" i="8"/>
  <c r="U224" i="8"/>
  <c r="U223" i="8"/>
  <c r="U222" i="8"/>
  <c r="V224" i="8"/>
  <c r="V222" i="8"/>
  <c r="V223" i="8"/>
  <c r="W222" i="8"/>
  <c r="X222" i="8"/>
  <c r="X224" i="8"/>
  <c r="X223" i="8"/>
  <c r="R46" i="9"/>
  <c r="R47" i="9" s="1"/>
  <c r="R50" i="9" s="1"/>
  <c r="Q48" i="9"/>
  <c r="H7" i="18"/>
  <c r="H4" i="18" s="1"/>
  <c r="F36" i="4"/>
  <c r="G23" i="4"/>
  <c r="G36" i="4"/>
  <c r="I7" i="18"/>
  <c r="I4" i="18" s="1"/>
  <c r="H76" i="14"/>
  <c r="G78" i="14"/>
  <c r="G79" i="14" s="1"/>
  <c r="X73" i="19"/>
  <c r="AR89" i="19"/>
  <c r="AJ66" i="19"/>
  <c r="AI67" i="19"/>
  <c r="AY86" i="19"/>
  <c r="AX45" i="19"/>
  <c r="AY39" i="19"/>
  <c r="AY35" i="19" s="1"/>
  <c r="AR44" i="19"/>
  <c r="Z27" i="19"/>
  <c r="V403" i="8"/>
  <c r="W357" i="8"/>
  <c r="Y220" i="8"/>
  <c r="W18" i="8"/>
  <c r="V23" i="8"/>
  <c r="W19" i="8" s="1"/>
  <c r="AT10" i="16"/>
  <c r="D223" i="8" s="1"/>
  <c r="AR11" i="16"/>
  <c r="AA20" i="19" l="1"/>
  <c r="Z21" i="19"/>
  <c r="J4" i="18"/>
  <c r="J6" i="18" s="1"/>
  <c r="Y224" i="8"/>
  <c r="Y223" i="8"/>
  <c r="Y222" i="8"/>
  <c r="R48" i="9"/>
  <c r="S46" i="9"/>
  <c r="S47" i="9" s="1"/>
  <c r="S50" i="9" s="1"/>
  <c r="H80" i="14"/>
  <c r="I76" i="14" s="1"/>
  <c r="AX90" i="19"/>
  <c r="AY84" i="19"/>
  <c r="AY81" i="19" s="1"/>
  <c r="AQ89" i="19"/>
  <c r="AK66" i="19"/>
  <c r="AJ67" i="19"/>
  <c r="Y73" i="19"/>
  <c r="AQ44" i="19"/>
  <c r="AX42" i="19"/>
  <c r="AX43" i="19" s="1"/>
  <c r="AA27" i="19"/>
  <c r="W403" i="8"/>
  <c r="X357" i="8"/>
  <c r="Z220" i="8"/>
  <c r="X18" i="8"/>
  <c r="W23" i="8"/>
  <c r="X19" i="8" s="1"/>
  <c r="AR9" i="16"/>
  <c r="AR8" i="16" s="1"/>
  <c r="AQ12" i="16" s="1"/>
  <c r="AQ11" i="16"/>
  <c r="AS10" i="16"/>
  <c r="AB20" i="19" l="1"/>
  <c r="AA21" i="19"/>
  <c r="Z223" i="8"/>
  <c r="Z222" i="8"/>
  <c r="Z224" i="8"/>
  <c r="H78" i="14"/>
  <c r="H79" i="14" s="1"/>
  <c r="S48" i="9"/>
  <c r="T46" i="9"/>
  <c r="T47" i="9" s="1"/>
  <c r="T50" i="9" s="1"/>
  <c r="AR10" i="16"/>
  <c r="I80" i="14"/>
  <c r="J76" i="14" s="1"/>
  <c r="AP89" i="19"/>
  <c r="AL66" i="19"/>
  <c r="AK67" i="19"/>
  <c r="Z73" i="19"/>
  <c r="AX87" i="19"/>
  <c r="AX88" i="19" s="1"/>
  <c r="AX41" i="19"/>
  <c r="AP44" i="19"/>
  <c r="AB27" i="19"/>
  <c r="X403" i="8"/>
  <c r="Y357" i="8"/>
  <c r="AA220" i="8"/>
  <c r="Y18" i="8"/>
  <c r="X23" i="8"/>
  <c r="Y19" i="8" s="1"/>
  <c r="AQ9" i="16"/>
  <c r="AQ8" i="16" s="1"/>
  <c r="AP11" i="16"/>
  <c r="AC20" i="19" l="1"/>
  <c r="AB21" i="19"/>
  <c r="H291" i="14"/>
  <c r="G291" i="14"/>
  <c r="G313" i="8"/>
  <c r="X313" i="8"/>
  <c r="AN313" i="8"/>
  <c r="BD313" i="8"/>
  <c r="O314" i="8"/>
  <c r="AE314" i="8"/>
  <c r="AU314" i="8"/>
  <c r="F315" i="8"/>
  <c r="V315" i="8"/>
  <c r="AL315" i="8"/>
  <c r="BB315" i="8"/>
  <c r="P314" i="8"/>
  <c r="AN314" i="8"/>
  <c r="K315" i="8"/>
  <c r="AQ315" i="8"/>
  <c r="S313" i="8"/>
  <c r="M313" i="8"/>
  <c r="AC313" i="8"/>
  <c r="AS313" i="8"/>
  <c r="BI313" i="8"/>
  <c r="AR314" i="8"/>
  <c r="W315" i="8"/>
  <c r="BG315" i="8"/>
  <c r="I313" i="8"/>
  <c r="Z313" i="8"/>
  <c r="AP313" i="8"/>
  <c r="BF313" i="8"/>
  <c r="Q314" i="8"/>
  <c r="AG314" i="8"/>
  <c r="AW314" i="8"/>
  <c r="H315" i="8"/>
  <c r="X315" i="8"/>
  <c r="AN315" i="8"/>
  <c r="BD315" i="8"/>
  <c r="AI313" i="8"/>
  <c r="AD314" i="8"/>
  <c r="AK315" i="8"/>
  <c r="Y315" i="8"/>
  <c r="AP314" i="8"/>
  <c r="R314" i="8"/>
  <c r="AG315" i="8"/>
  <c r="P313" i="8"/>
  <c r="AF313" i="8"/>
  <c r="AV313" i="8"/>
  <c r="G314" i="8"/>
  <c r="W314" i="8"/>
  <c r="AM314" i="8"/>
  <c r="BC314" i="8"/>
  <c r="N315" i="8"/>
  <c r="AD315" i="8"/>
  <c r="AT315" i="8"/>
  <c r="AB314" i="8"/>
  <c r="BD314" i="8"/>
  <c r="AA315" i="8"/>
  <c r="BC315" i="8"/>
  <c r="K313" i="8"/>
  <c r="U313" i="8"/>
  <c r="AK313" i="8"/>
  <c r="BA313" i="8"/>
  <c r="T314" i="8"/>
  <c r="BH314" i="8"/>
  <c r="AM315" i="8"/>
  <c r="W313" i="8"/>
  <c r="R313" i="8"/>
  <c r="AH313" i="8"/>
  <c r="AX313" i="8"/>
  <c r="I314" i="8"/>
  <c r="Y314" i="8"/>
  <c r="AO314" i="8"/>
  <c r="BE314" i="8"/>
  <c r="P315" i="8"/>
  <c r="AF315" i="8"/>
  <c r="AV315" i="8"/>
  <c r="O313" i="8"/>
  <c r="BC313" i="8"/>
  <c r="E315" i="8"/>
  <c r="AH314" i="8"/>
  <c r="BI315" i="8"/>
  <c r="AQ313" i="8"/>
  <c r="BE315" i="8"/>
  <c r="F314" i="8"/>
  <c r="L313" i="8"/>
  <c r="AR313" i="8"/>
  <c r="S314" i="8"/>
  <c r="AY314" i="8"/>
  <c r="Z315" i="8"/>
  <c r="BF315" i="8"/>
  <c r="AV314" i="8"/>
  <c r="AU315" i="8"/>
  <c r="Q313" i="8"/>
  <c r="AW313" i="8"/>
  <c r="AZ314" i="8"/>
  <c r="J313" i="8"/>
  <c r="AD313" i="8"/>
  <c r="E314" i="8"/>
  <c r="AK314" i="8"/>
  <c r="L315" i="8"/>
  <c r="AR315" i="8"/>
  <c r="AM313" i="8"/>
  <c r="BA315" i="8"/>
  <c r="Q315" i="8"/>
  <c r="AU313" i="8"/>
  <c r="M315" i="8"/>
  <c r="BF314" i="8"/>
  <c r="T313" i="8"/>
  <c r="AZ313" i="8"/>
  <c r="AA314" i="8"/>
  <c r="BG314" i="8"/>
  <c r="AH315" i="8"/>
  <c r="H314" i="8"/>
  <c r="G315" i="8"/>
  <c r="F313" i="8"/>
  <c r="Y313" i="8"/>
  <c r="BE313" i="8"/>
  <c r="O315" i="8"/>
  <c r="E313" i="8"/>
  <c r="AL313" i="8"/>
  <c r="M314" i="8"/>
  <c r="AS314" i="8"/>
  <c r="T315" i="8"/>
  <c r="AZ315" i="8"/>
  <c r="N314" i="8"/>
  <c r="AX314" i="8"/>
  <c r="BG313" i="8"/>
  <c r="V314" i="8"/>
  <c r="AC315" i="8"/>
  <c r="AW315" i="8"/>
  <c r="AB313" i="8"/>
  <c r="BH313" i="8"/>
  <c r="AI314" i="8"/>
  <c r="J315" i="8"/>
  <c r="AP315" i="8"/>
  <c r="X314" i="8"/>
  <c r="S315" i="8"/>
  <c r="AE313" i="8"/>
  <c r="AG313" i="8"/>
  <c r="L314" i="8"/>
  <c r="AE315" i="8"/>
  <c r="N313" i="8"/>
  <c r="AT313" i="8"/>
  <c r="U314" i="8"/>
  <c r="BA314" i="8"/>
  <c r="AB315" i="8"/>
  <c r="BH315" i="8"/>
  <c r="AT314" i="8"/>
  <c r="AO315" i="8"/>
  <c r="I315" i="8"/>
  <c r="AL314" i="8"/>
  <c r="AS315" i="8"/>
  <c r="R315" i="8"/>
  <c r="H313" i="8"/>
  <c r="V313" i="8"/>
  <c r="AJ315" i="8"/>
  <c r="Z314" i="8"/>
  <c r="AJ313" i="8"/>
  <c r="AX315" i="8"/>
  <c r="AO313" i="8"/>
  <c r="BB313" i="8"/>
  <c r="AA313" i="8"/>
  <c r="BB314" i="8"/>
  <c r="K314" i="8"/>
  <c r="AJ314" i="8"/>
  <c r="AF314" i="8"/>
  <c r="AC314" i="8"/>
  <c r="U315" i="8"/>
  <c r="AY313" i="8"/>
  <c r="D313" i="8"/>
  <c r="AQ314" i="8"/>
  <c r="J314" i="8"/>
  <c r="AI315" i="8"/>
  <c r="AY315" i="8"/>
  <c r="D315" i="8"/>
  <c r="BI314" i="8"/>
  <c r="AA224" i="8"/>
  <c r="AA223" i="8"/>
  <c r="AA222" i="8"/>
  <c r="AP12" i="16"/>
  <c r="AP9" i="16" s="1"/>
  <c r="AP8" i="16" s="1"/>
  <c r="AO12" i="16" s="1"/>
  <c r="L291" i="14"/>
  <c r="P291" i="14"/>
  <c r="T291" i="14"/>
  <c r="X291" i="14"/>
  <c r="AB291" i="14"/>
  <c r="AF291" i="14"/>
  <c r="AJ291" i="14"/>
  <c r="AN291" i="14"/>
  <c r="AR291" i="14"/>
  <c r="AV291" i="14"/>
  <c r="AZ291" i="14"/>
  <c r="BD291" i="14"/>
  <c r="BH291" i="14"/>
  <c r="BL291" i="14"/>
  <c r="BP291" i="14"/>
  <c r="BT291" i="14"/>
  <c r="BX291" i="14"/>
  <c r="CB291" i="14"/>
  <c r="CF291" i="14"/>
  <c r="J293" i="14"/>
  <c r="N293" i="14"/>
  <c r="R293" i="14"/>
  <c r="V293" i="14"/>
  <c r="Z293" i="14"/>
  <c r="AD293" i="14"/>
  <c r="AH293" i="14"/>
  <c r="AL293" i="14"/>
  <c r="AP293" i="14"/>
  <c r="AT293" i="14"/>
  <c r="AX293" i="14"/>
  <c r="BB293" i="14"/>
  <c r="BF293" i="14"/>
  <c r="BJ293" i="14"/>
  <c r="BN293" i="14"/>
  <c r="BR293" i="14"/>
  <c r="BV293" i="14"/>
  <c r="BZ293" i="14"/>
  <c r="CD293" i="14"/>
  <c r="CH293" i="14"/>
  <c r="AE293" i="14"/>
  <c r="AQ293" i="14"/>
  <c r="AY293" i="14"/>
  <c r="BG293" i="14"/>
  <c r="BO293" i="14"/>
  <c r="BW293" i="14"/>
  <c r="CE293" i="14"/>
  <c r="G294" i="14"/>
  <c r="H290" i="14" s="1"/>
  <c r="AY291" i="14"/>
  <c r="BK291" i="14"/>
  <c r="BS291" i="14"/>
  <c r="CE291" i="14"/>
  <c r="U293" i="14"/>
  <c r="AG293" i="14"/>
  <c r="AS293" i="14"/>
  <c r="BE293" i="14"/>
  <c r="BQ293" i="14"/>
  <c r="CC293" i="14"/>
  <c r="I291" i="14"/>
  <c r="M291" i="14"/>
  <c r="Q291" i="14"/>
  <c r="U291" i="14"/>
  <c r="Y291" i="14"/>
  <c r="AC291" i="14"/>
  <c r="AG291" i="14"/>
  <c r="AK291" i="14"/>
  <c r="AO291" i="14"/>
  <c r="AS291" i="14"/>
  <c r="AW291" i="14"/>
  <c r="BA291" i="14"/>
  <c r="BE291" i="14"/>
  <c r="BI291" i="14"/>
  <c r="BM291" i="14"/>
  <c r="BQ291" i="14"/>
  <c r="BU291" i="14"/>
  <c r="BY291" i="14"/>
  <c r="CC291" i="14"/>
  <c r="CG291" i="14"/>
  <c r="K293" i="14"/>
  <c r="O293" i="14"/>
  <c r="S293" i="14"/>
  <c r="W293" i="14"/>
  <c r="AA293" i="14"/>
  <c r="AI293" i="14"/>
  <c r="AM293" i="14"/>
  <c r="AU293" i="14"/>
  <c r="BC293" i="14"/>
  <c r="BK293" i="14"/>
  <c r="BS293" i="14"/>
  <c r="CA293" i="14"/>
  <c r="H293" i="14"/>
  <c r="BG291" i="14"/>
  <c r="BW291" i="14"/>
  <c r="I293" i="14"/>
  <c r="Q293" i="14"/>
  <c r="AC293" i="14"/>
  <c r="AO293" i="14"/>
  <c r="BA293" i="14"/>
  <c r="BM293" i="14"/>
  <c r="BY293" i="14"/>
  <c r="G293" i="14"/>
  <c r="J291" i="14"/>
  <c r="N291" i="14"/>
  <c r="R291" i="14"/>
  <c r="V291" i="14"/>
  <c r="Z291" i="14"/>
  <c r="AD291" i="14"/>
  <c r="AH291" i="14"/>
  <c r="AL291" i="14"/>
  <c r="AP291" i="14"/>
  <c r="AT291" i="14"/>
  <c r="AX291" i="14"/>
  <c r="BB291" i="14"/>
  <c r="BF291" i="14"/>
  <c r="BJ291" i="14"/>
  <c r="BN291" i="14"/>
  <c r="BR291" i="14"/>
  <c r="BV291" i="14"/>
  <c r="BZ291" i="14"/>
  <c r="CD291" i="14"/>
  <c r="CH291" i="14"/>
  <c r="L293" i="14"/>
  <c r="P293" i="14"/>
  <c r="T293" i="14"/>
  <c r="X293" i="14"/>
  <c r="AB293" i="14"/>
  <c r="AF293" i="14"/>
  <c r="AJ293" i="14"/>
  <c r="AN293" i="14"/>
  <c r="AR293" i="14"/>
  <c r="AV293" i="14"/>
  <c r="AZ293" i="14"/>
  <c r="BD293" i="14"/>
  <c r="BH293" i="14"/>
  <c r="BL293" i="14"/>
  <c r="BP293" i="14"/>
  <c r="BT293" i="14"/>
  <c r="BX293" i="14"/>
  <c r="CB293" i="14"/>
  <c r="CF293" i="14"/>
  <c r="K291" i="14"/>
  <c r="O291" i="14"/>
  <c r="S291" i="14"/>
  <c r="W291" i="14"/>
  <c r="AA291" i="14"/>
  <c r="AE291" i="14"/>
  <c r="AI291" i="14"/>
  <c r="AM291" i="14"/>
  <c r="AQ291" i="14"/>
  <c r="AU291" i="14"/>
  <c r="BC291" i="14"/>
  <c r="BO291" i="14"/>
  <c r="CA291" i="14"/>
  <c r="M293" i="14"/>
  <c r="Y293" i="14"/>
  <c r="AK293" i="14"/>
  <c r="AW293" i="14"/>
  <c r="BI293" i="14"/>
  <c r="BU293" i="14"/>
  <c r="CG293" i="14"/>
  <c r="U46" i="9"/>
  <c r="U47" i="9" s="1"/>
  <c r="U50" i="9" s="1"/>
  <c r="T48" i="9"/>
  <c r="I78" i="14"/>
  <c r="I79" i="14" s="1"/>
  <c r="J80" i="14"/>
  <c r="K76" i="14" s="1"/>
  <c r="AX86" i="19"/>
  <c r="AX84" i="19" s="1"/>
  <c r="AX81" i="19" s="1"/>
  <c r="AM66" i="19"/>
  <c r="AL67" i="19"/>
  <c r="AA73" i="19"/>
  <c r="AO89" i="19"/>
  <c r="AO44" i="19"/>
  <c r="AX39" i="19"/>
  <c r="AX35" i="19" s="1"/>
  <c r="AW45" i="19"/>
  <c r="AC27" i="19"/>
  <c r="Y403" i="8"/>
  <c r="Z357" i="8"/>
  <c r="AB220" i="8"/>
  <c r="Z18" i="8"/>
  <c r="Y23" i="8"/>
  <c r="Z19" i="8" s="1"/>
  <c r="AO11" i="16"/>
  <c r="AQ10" i="16"/>
  <c r="G292" i="14" s="1"/>
  <c r="AD20" i="19" l="1"/>
  <c r="AC21" i="19"/>
  <c r="D314" i="8"/>
  <c r="AB223" i="8"/>
  <c r="AB222" i="8"/>
  <c r="AB224" i="8"/>
  <c r="H294" i="14"/>
  <c r="I290" i="14" s="1"/>
  <c r="J78" i="14"/>
  <c r="J79" i="14" s="1"/>
  <c r="V46" i="9"/>
  <c r="V47" i="9" s="1"/>
  <c r="V50" i="9" s="1"/>
  <c r="U48" i="9"/>
  <c r="K80" i="14"/>
  <c r="L76" i="14" s="1"/>
  <c r="AW90" i="19"/>
  <c r="AW87" i="19" s="1"/>
  <c r="AW88" i="19" s="1"/>
  <c r="AB73" i="19"/>
  <c r="AN89" i="19"/>
  <c r="AN66" i="19"/>
  <c r="AM67" i="19"/>
  <c r="AW42" i="19"/>
  <c r="AW43" i="19" s="1"/>
  <c r="AN44" i="19"/>
  <c r="AD27" i="19"/>
  <c r="Z403" i="8"/>
  <c r="AA357" i="8"/>
  <c r="AC220" i="8"/>
  <c r="AA18" i="8"/>
  <c r="Z23" i="8"/>
  <c r="AA19" i="8" s="1"/>
  <c r="AO9" i="16"/>
  <c r="AO8" i="16" s="1"/>
  <c r="AN12" i="16" s="1"/>
  <c r="AN11" i="16"/>
  <c r="AP10" i="16"/>
  <c r="AE20" i="19" l="1"/>
  <c r="AD21" i="19"/>
  <c r="I294" i="14"/>
  <c r="J290" i="14" s="1"/>
  <c r="J294" i="14" s="1"/>
  <c r="K290" i="14" s="1"/>
  <c r="K294" i="14" s="1"/>
  <c r="L290" i="14" s="1"/>
  <c r="L294" i="14" s="1"/>
  <c r="M290" i="14" s="1"/>
  <c r="M294" i="14" s="1"/>
  <c r="N290" i="14" s="1"/>
  <c r="N294" i="14" s="1"/>
  <c r="O290" i="14" s="1"/>
  <c r="O294" i="14" s="1"/>
  <c r="P290" i="14" s="1"/>
  <c r="P294" i="14" s="1"/>
  <c r="Q290" i="14" s="1"/>
  <c r="Q294" i="14" s="1"/>
  <c r="R290" i="14" s="1"/>
  <c r="R294" i="14" s="1"/>
  <c r="S290" i="14" s="1"/>
  <c r="S294" i="14" s="1"/>
  <c r="T290" i="14" s="1"/>
  <c r="T294" i="14" s="1"/>
  <c r="U290" i="14" s="1"/>
  <c r="U294" i="14" s="1"/>
  <c r="V290" i="14" s="1"/>
  <c r="V294" i="14" s="1"/>
  <c r="W290" i="14" s="1"/>
  <c r="W294" i="14" s="1"/>
  <c r="X290" i="14" s="1"/>
  <c r="X294" i="14" s="1"/>
  <c r="Y290" i="14" s="1"/>
  <c r="Y294" i="14" s="1"/>
  <c r="Z290" i="14" s="1"/>
  <c r="Z294" i="14" s="1"/>
  <c r="AA290" i="14" s="1"/>
  <c r="AA294" i="14" s="1"/>
  <c r="AB290" i="14" s="1"/>
  <c r="AB294" i="14" s="1"/>
  <c r="AC290" i="14" s="1"/>
  <c r="AC294" i="14" s="1"/>
  <c r="AD290" i="14" s="1"/>
  <c r="AD294" i="14" s="1"/>
  <c r="AE290" i="14" s="1"/>
  <c r="AE294" i="14" s="1"/>
  <c r="AF290" i="14" s="1"/>
  <c r="AF294" i="14" s="1"/>
  <c r="AG290" i="14" s="1"/>
  <c r="AG294" i="14" s="1"/>
  <c r="AH290" i="14" s="1"/>
  <c r="AH294" i="14" s="1"/>
  <c r="AI290" i="14" s="1"/>
  <c r="AI294" i="14" s="1"/>
  <c r="AJ290" i="14" s="1"/>
  <c r="AJ294" i="14" s="1"/>
  <c r="AK290" i="14" s="1"/>
  <c r="AK294" i="14" s="1"/>
  <c r="AL290" i="14" s="1"/>
  <c r="AL294" i="14" s="1"/>
  <c r="AM290" i="14" s="1"/>
  <c r="AM294" i="14" s="1"/>
  <c r="AN290" i="14" s="1"/>
  <c r="AN294" i="14" s="1"/>
  <c r="AO290" i="14" s="1"/>
  <c r="AO294" i="14" s="1"/>
  <c r="AP290" i="14" s="1"/>
  <c r="AP294" i="14" s="1"/>
  <c r="AQ290" i="14" s="1"/>
  <c r="AQ294" i="14" s="1"/>
  <c r="AR290" i="14" s="1"/>
  <c r="AR294" i="14" s="1"/>
  <c r="AS290" i="14" s="1"/>
  <c r="AS294" i="14" s="1"/>
  <c r="AT290" i="14" s="1"/>
  <c r="AT294" i="14" s="1"/>
  <c r="AU290" i="14" s="1"/>
  <c r="AU294" i="14" s="1"/>
  <c r="AV290" i="14" s="1"/>
  <c r="AV294" i="14" s="1"/>
  <c r="AW290" i="14" s="1"/>
  <c r="AW294" i="14" s="1"/>
  <c r="AX290" i="14" s="1"/>
  <c r="AX294" i="14" s="1"/>
  <c r="AY290" i="14" s="1"/>
  <c r="AY294" i="14" s="1"/>
  <c r="AZ290" i="14" s="1"/>
  <c r="AZ294" i="14" s="1"/>
  <c r="BA290" i="14" s="1"/>
  <c r="BA294" i="14" s="1"/>
  <c r="BB290" i="14" s="1"/>
  <c r="BB294" i="14" s="1"/>
  <c r="BC290" i="14" s="1"/>
  <c r="BC294" i="14" s="1"/>
  <c r="BD290" i="14" s="1"/>
  <c r="BD294" i="14" s="1"/>
  <c r="BE290" i="14" s="1"/>
  <c r="BE294" i="14" s="1"/>
  <c r="BF290" i="14" s="1"/>
  <c r="BF294" i="14" s="1"/>
  <c r="BG290" i="14" s="1"/>
  <c r="BG294" i="14" s="1"/>
  <c r="BH290" i="14" s="1"/>
  <c r="BH294" i="14" s="1"/>
  <c r="BI290" i="14" s="1"/>
  <c r="BI294" i="14" s="1"/>
  <c r="BJ290" i="14" s="1"/>
  <c r="BJ294" i="14" s="1"/>
  <c r="BK290" i="14" s="1"/>
  <c r="BK294" i="14" s="1"/>
  <c r="BL290" i="14" s="1"/>
  <c r="BL294" i="14" s="1"/>
  <c r="BM290" i="14" s="1"/>
  <c r="BM294" i="14" s="1"/>
  <c r="BN290" i="14" s="1"/>
  <c r="BN294" i="14" s="1"/>
  <c r="BO290" i="14" s="1"/>
  <c r="BO294" i="14" s="1"/>
  <c r="BP290" i="14" s="1"/>
  <c r="BP294" i="14" s="1"/>
  <c r="BQ290" i="14" s="1"/>
  <c r="BQ294" i="14" s="1"/>
  <c r="BR290" i="14" s="1"/>
  <c r="BR294" i="14" s="1"/>
  <c r="BS290" i="14" s="1"/>
  <c r="BS294" i="14" s="1"/>
  <c r="BT290" i="14" s="1"/>
  <c r="BT294" i="14" s="1"/>
  <c r="BU290" i="14" s="1"/>
  <c r="BU294" i="14" s="1"/>
  <c r="BV290" i="14" s="1"/>
  <c r="BV294" i="14" s="1"/>
  <c r="BW290" i="14" s="1"/>
  <c r="BW294" i="14" s="1"/>
  <c r="BX290" i="14" s="1"/>
  <c r="BX294" i="14" s="1"/>
  <c r="BY290" i="14" s="1"/>
  <c r="BY294" i="14" s="1"/>
  <c r="BZ290" i="14" s="1"/>
  <c r="BZ294" i="14" s="1"/>
  <c r="CA290" i="14" s="1"/>
  <c r="CA294" i="14" s="1"/>
  <c r="CB290" i="14" s="1"/>
  <c r="CB294" i="14" s="1"/>
  <c r="CC290" i="14" s="1"/>
  <c r="CC294" i="14" s="1"/>
  <c r="CD290" i="14" s="1"/>
  <c r="CD294" i="14" s="1"/>
  <c r="CE290" i="14" s="1"/>
  <c r="CE294" i="14" s="1"/>
  <c r="CF290" i="14" s="1"/>
  <c r="CF294" i="14" s="1"/>
  <c r="CG290" i="14" s="1"/>
  <c r="CG294" i="14" s="1"/>
  <c r="CH290" i="14" s="1"/>
  <c r="CH294" i="14" s="1"/>
  <c r="AC222" i="8"/>
  <c r="AC223" i="8"/>
  <c r="AC224" i="8"/>
  <c r="K78" i="14"/>
  <c r="K79" i="14" s="1"/>
  <c r="V48" i="9"/>
  <c r="W46" i="9"/>
  <c r="W47" i="9" s="1"/>
  <c r="W50" i="9" s="1"/>
  <c r="AO10" i="16"/>
  <c r="L80" i="14"/>
  <c r="M76" i="14" s="1"/>
  <c r="AW86" i="19"/>
  <c r="AM89" i="19"/>
  <c r="AO66" i="19"/>
  <c r="AN67" i="19"/>
  <c r="AC73" i="19"/>
  <c r="AM44" i="19"/>
  <c r="AW41" i="19"/>
  <c r="AE27" i="19"/>
  <c r="AA403" i="8"/>
  <c r="AB357" i="8"/>
  <c r="AD220" i="8"/>
  <c r="AB18" i="8"/>
  <c r="AA23" i="8"/>
  <c r="AB19" i="8" s="1"/>
  <c r="AN9" i="16"/>
  <c r="AN8" i="16" s="1"/>
  <c r="AM11" i="16"/>
  <c r="AF20" i="19" l="1"/>
  <c r="AE21" i="19"/>
  <c r="AD222" i="8"/>
  <c r="AD223" i="8"/>
  <c r="AD224" i="8"/>
  <c r="AM12" i="16"/>
  <c r="AM9" i="16" s="1"/>
  <c r="AM8" i="16" s="1"/>
  <c r="AL12" i="16" s="1"/>
  <c r="G90" i="14"/>
  <c r="L78" i="14"/>
  <c r="L79" i="14" s="1"/>
  <c r="X46" i="9"/>
  <c r="X47" i="9" s="1"/>
  <c r="X50" i="9" s="1"/>
  <c r="W48" i="9"/>
  <c r="M80" i="14"/>
  <c r="N76" i="14" s="1"/>
  <c r="AN10" i="16"/>
  <c r="AL89" i="19"/>
  <c r="AD73" i="19"/>
  <c r="AP66" i="19"/>
  <c r="AO67" i="19"/>
  <c r="AW84" i="19"/>
  <c r="AW81" i="19" s="1"/>
  <c r="AV90" i="19"/>
  <c r="AL44" i="19"/>
  <c r="AV45" i="19"/>
  <c r="AW39" i="19"/>
  <c r="AW35" i="19" s="1"/>
  <c r="AF27" i="19"/>
  <c r="AB403" i="8"/>
  <c r="AC357" i="8"/>
  <c r="AE220" i="8"/>
  <c r="AB23" i="8"/>
  <c r="AC19" i="8" s="1"/>
  <c r="AC18" i="8"/>
  <c r="AL11" i="16"/>
  <c r="AG20" i="19" l="1"/>
  <c r="AF21" i="19"/>
  <c r="AE224" i="8"/>
  <c r="AE223" i="8"/>
  <c r="AE222" i="8"/>
  <c r="M78" i="14"/>
  <c r="M79" i="14" s="1"/>
  <c r="Y46" i="9"/>
  <c r="Y47" i="9" s="1"/>
  <c r="Y50" i="9" s="1"/>
  <c r="X48" i="9"/>
  <c r="N80" i="14"/>
  <c r="O76" i="14" s="1"/>
  <c r="AQ66" i="19"/>
  <c r="AP67" i="19"/>
  <c r="AK89" i="19"/>
  <c r="AV87" i="19"/>
  <c r="AV88" i="19" s="1"/>
  <c r="AE73" i="19"/>
  <c r="AV42" i="19"/>
  <c r="AV43" i="19" s="1"/>
  <c r="AK44" i="19"/>
  <c r="AG27" i="19"/>
  <c r="AC403" i="8"/>
  <c r="AD357" i="8"/>
  <c r="AF220" i="8"/>
  <c r="AD18" i="8"/>
  <c r="AC23" i="8"/>
  <c r="AD19" i="8" s="1"/>
  <c r="AK11" i="16"/>
  <c r="AL9" i="16"/>
  <c r="AL8" i="16" s="1"/>
  <c r="AM10" i="16"/>
  <c r="AH20" i="19" l="1"/>
  <c r="AG21" i="19"/>
  <c r="N359" i="8"/>
  <c r="AD359" i="8"/>
  <c r="AT359" i="8"/>
  <c r="E360" i="8"/>
  <c r="U360" i="8"/>
  <c r="AK360" i="8"/>
  <c r="BA360" i="8"/>
  <c r="L361" i="8"/>
  <c r="AB361" i="8"/>
  <c r="AR361" i="8"/>
  <c r="BH361" i="8"/>
  <c r="Y359" i="8"/>
  <c r="L360" i="8"/>
  <c r="BD360" i="8"/>
  <c r="AI361" i="8"/>
  <c r="K359" i="8"/>
  <c r="AA359" i="8"/>
  <c r="AQ359" i="8"/>
  <c r="BG359" i="8"/>
  <c r="R360" i="8"/>
  <c r="AH360" i="8"/>
  <c r="AX360" i="8"/>
  <c r="I361" i="8"/>
  <c r="Y361" i="8"/>
  <c r="AO361" i="8"/>
  <c r="BE361" i="8"/>
  <c r="AO359" i="8"/>
  <c r="AN360" i="8"/>
  <c r="AM361" i="8"/>
  <c r="P359" i="8"/>
  <c r="AF359" i="8"/>
  <c r="AV359" i="8"/>
  <c r="G360" i="8"/>
  <c r="W360" i="8"/>
  <c r="AM360" i="8"/>
  <c r="BC360" i="8"/>
  <c r="N361" i="8"/>
  <c r="AD361" i="8"/>
  <c r="AT361" i="8"/>
  <c r="D361" i="8"/>
  <c r="AS359" i="8"/>
  <c r="AF360" i="8"/>
  <c r="AE361" i="8"/>
  <c r="R359" i="8"/>
  <c r="AH359" i="8"/>
  <c r="AX359" i="8"/>
  <c r="I360" i="8"/>
  <c r="Y360" i="8"/>
  <c r="AO360" i="8"/>
  <c r="E359" i="8"/>
  <c r="V359" i="8"/>
  <c r="AL359" i="8"/>
  <c r="BB359" i="8"/>
  <c r="M360" i="8"/>
  <c r="AC360" i="8"/>
  <c r="AS360" i="8"/>
  <c r="BI360" i="8"/>
  <c r="T361" i="8"/>
  <c r="AJ361" i="8"/>
  <c r="AZ361" i="8"/>
  <c r="J359" i="8"/>
  <c r="AW359" i="8"/>
  <c r="AJ360" i="8"/>
  <c r="O361" i="8"/>
  <c r="BG361" i="8"/>
  <c r="S359" i="8"/>
  <c r="AI359" i="8"/>
  <c r="AY359" i="8"/>
  <c r="J360" i="8"/>
  <c r="Z360" i="8"/>
  <c r="AP360" i="8"/>
  <c r="BF360" i="8"/>
  <c r="Q361" i="8"/>
  <c r="AG361" i="8"/>
  <c r="AW361" i="8"/>
  <c r="M359" i="8"/>
  <c r="H360" i="8"/>
  <c r="K361" i="8"/>
  <c r="G359" i="8"/>
  <c r="X359" i="8"/>
  <c r="AN359" i="8"/>
  <c r="BD359" i="8"/>
  <c r="O360" i="8"/>
  <c r="AE360" i="8"/>
  <c r="AU360" i="8"/>
  <c r="F361" i="8"/>
  <c r="V361" i="8"/>
  <c r="AL361" i="8"/>
  <c r="BB361" i="8"/>
  <c r="U359" i="8"/>
  <c r="P360" i="8"/>
  <c r="BH360" i="8"/>
  <c r="BC361" i="8"/>
  <c r="Z359" i="8"/>
  <c r="AG360" i="8"/>
  <c r="P361" i="8"/>
  <c r="AV361" i="8"/>
  <c r="AK359" i="8"/>
  <c r="G361" i="8"/>
  <c r="O359" i="8"/>
  <c r="AU359" i="8"/>
  <c r="V360" i="8"/>
  <c r="BB360" i="8"/>
  <c r="AC361" i="8"/>
  <c r="BI361" i="8"/>
  <c r="AZ360" i="8"/>
  <c r="T359" i="8"/>
  <c r="AZ359" i="8"/>
  <c r="AA360" i="8"/>
  <c r="BG360" i="8"/>
  <c r="AH361" i="8"/>
  <c r="H359" i="8"/>
  <c r="AV360" i="8"/>
  <c r="AP359" i="8"/>
  <c r="AW360" i="8"/>
  <c r="X361" i="8"/>
  <c r="BD361" i="8"/>
  <c r="BI359" i="8"/>
  <c r="AA361" i="8"/>
  <c r="W359" i="8"/>
  <c r="BC359" i="8"/>
  <c r="AD360" i="8"/>
  <c r="E361" i="8"/>
  <c r="AK361" i="8"/>
  <c r="AC359" i="8"/>
  <c r="W361" i="8"/>
  <c r="AB359" i="8"/>
  <c r="BH359" i="8"/>
  <c r="AI360" i="8"/>
  <c r="J361" i="8"/>
  <c r="AP361" i="8"/>
  <c r="AG359" i="8"/>
  <c r="S361" i="8"/>
  <c r="BF359" i="8"/>
  <c r="BE360" i="8"/>
  <c r="AF361" i="8"/>
  <c r="D359" i="8"/>
  <c r="AB360" i="8"/>
  <c r="AU361" i="8"/>
  <c r="AE359" i="8"/>
  <c r="F360" i="8"/>
  <c r="AL360" i="8"/>
  <c r="M361" i="8"/>
  <c r="AS361" i="8"/>
  <c r="BE359" i="8"/>
  <c r="AY361" i="8"/>
  <c r="AJ359" i="8"/>
  <c r="K360" i="8"/>
  <c r="AQ360" i="8"/>
  <c r="R361" i="8"/>
  <c r="AX361" i="8"/>
  <c r="BA359" i="8"/>
  <c r="AQ361" i="8"/>
  <c r="AN361" i="8"/>
  <c r="AM359" i="8"/>
  <c r="BA361" i="8"/>
  <c r="S360" i="8"/>
  <c r="X360" i="8"/>
  <c r="I359" i="8"/>
  <c r="Q359" i="8"/>
  <c r="N360" i="8"/>
  <c r="T360" i="8"/>
  <c r="AY360" i="8"/>
  <c r="Q360" i="8"/>
  <c r="AR360" i="8"/>
  <c r="AT360" i="8"/>
  <c r="L359" i="8"/>
  <c r="Z361" i="8"/>
  <c r="F359" i="8"/>
  <c r="U361" i="8"/>
  <c r="AR359" i="8"/>
  <c r="H361" i="8"/>
  <c r="BF361" i="8"/>
  <c r="AF224" i="8"/>
  <c r="AF223" i="8"/>
  <c r="AF222" i="8"/>
  <c r="W90" i="14"/>
  <c r="R32" i="14" s="1"/>
  <c r="J90" i="14"/>
  <c r="E32" i="14" s="1"/>
  <c r="H90" i="14"/>
  <c r="C32" i="14" s="1"/>
  <c r="N78" i="14"/>
  <c r="N79" i="14" s="1"/>
  <c r="Y48" i="9"/>
  <c r="Z46" i="9"/>
  <c r="Z47" i="9" s="1"/>
  <c r="Z50" i="9" s="1"/>
  <c r="AK12" i="16"/>
  <c r="AK9" i="16" s="1"/>
  <c r="AK8" i="16" s="1"/>
  <c r="AJ12" i="16" s="1"/>
  <c r="I90" i="14"/>
  <c r="D32" i="14" s="1"/>
  <c r="M90" i="14"/>
  <c r="H32" i="14" s="1"/>
  <c r="Q90" i="14"/>
  <c r="L32" i="14" s="1"/>
  <c r="U90" i="14"/>
  <c r="P32" i="14" s="1"/>
  <c r="Y90" i="14"/>
  <c r="T32" i="14" s="1"/>
  <c r="AC90" i="14"/>
  <c r="X32" i="14" s="1"/>
  <c r="AG90" i="14"/>
  <c r="AB32" i="14" s="1"/>
  <c r="AK90" i="14"/>
  <c r="AF32" i="14" s="1"/>
  <c r="AO90" i="14"/>
  <c r="AJ32" i="14" s="1"/>
  <c r="AS90" i="14"/>
  <c r="AN32" i="14" s="1"/>
  <c r="AW90" i="14"/>
  <c r="AR32" i="14" s="1"/>
  <c r="BA90" i="14"/>
  <c r="AV32" i="14" s="1"/>
  <c r="BE90" i="14"/>
  <c r="AZ32" i="14" s="1"/>
  <c r="BI90" i="14"/>
  <c r="BD32" i="14" s="1"/>
  <c r="BM90" i="14"/>
  <c r="BH32" i="14" s="1"/>
  <c r="BQ90" i="14"/>
  <c r="BL32" i="14" s="1"/>
  <c r="BU90" i="14"/>
  <c r="BP32" i="14" s="1"/>
  <c r="BY90" i="14"/>
  <c r="BT32" i="14" s="1"/>
  <c r="CC90" i="14"/>
  <c r="BX32" i="14" s="1"/>
  <c r="CG90" i="14"/>
  <c r="CB32" i="14" s="1"/>
  <c r="N90" i="14"/>
  <c r="I32" i="14" s="1"/>
  <c r="R90" i="14"/>
  <c r="M32" i="14" s="1"/>
  <c r="V90" i="14"/>
  <c r="Q32" i="14" s="1"/>
  <c r="Z90" i="14"/>
  <c r="U32" i="14" s="1"/>
  <c r="AD90" i="14"/>
  <c r="Y32" i="14" s="1"/>
  <c r="AH90" i="14"/>
  <c r="AC32" i="14" s="1"/>
  <c r="AL90" i="14"/>
  <c r="AG32" i="14" s="1"/>
  <c r="AP90" i="14"/>
  <c r="AK32" i="14" s="1"/>
  <c r="AT90" i="14"/>
  <c r="AO32" i="14" s="1"/>
  <c r="AX90" i="14"/>
  <c r="AS32" i="14" s="1"/>
  <c r="BB90" i="14"/>
  <c r="AW32" i="14" s="1"/>
  <c r="BF90" i="14"/>
  <c r="BA32" i="14" s="1"/>
  <c r="BJ90" i="14"/>
  <c r="BE32" i="14" s="1"/>
  <c r="BN90" i="14"/>
  <c r="BI32" i="14" s="1"/>
  <c r="BR90" i="14"/>
  <c r="BM32" i="14" s="1"/>
  <c r="BV90" i="14"/>
  <c r="BQ32" i="14" s="1"/>
  <c r="BZ90" i="14"/>
  <c r="BU32" i="14" s="1"/>
  <c r="CD90" i="14"/>
  <c r="BY32" i="14" s="1"/>
  <c r="CH90" i="14"/>
  <c r="CC32" i="14" s="1"/>
  <c r="K90" i="14"/>
  <c r="F32" i="14" s="1"/>
  <c r="O90" i="14"/>
  <c r="J32" i="14" s="1"/>
  <c r="S90" i="14"/>
  <c r="N32" i="14" s="1"/>
  <c r="AA90" i="14"/>
  <c r="V32" i="14" s="1"/>
  <c r="AE90" i="14"/>
  <c r="Z32" i="14" s="1"/>
  <c r="AI90" i="14"/>
  <c r="AD32" i="14" s="1"/>
  <c r="AM90" i="14"/>
  <c r="AH32" i="14" s="1"/>
  <c r="AQ90" i="14"/>
  <c r="AL32" i="14" s="1"/>
  <c r="AU90" i="14"/>
  <c r="AP32" i="14" s="1"/>
  <c r="AY90" i="14"/>
  <c r="AT32" i="14" s="1"/>
  <c r="BC90" i="14"/>
  <c r="AX32" i="14" s="1"/>
  <c r="BG90" i="14"/>
  <c r="BB32" i="14" s="1"/>
  <c r="BK90" i="14"/>
  <c r="BF32" i="14" s="1"/>
  <c r="BO90" i="14"/>
  <c r="BJ32" i="14" s="1"/>
  <c r="BS90" i="14"/>
  <c r="BN32" i="14" s="1"/>
  <c r="BW90" i="14"/>
  <c r="BR32" i="14" s="1"/>
  <c r="CA90" i="14"/>
  <c r="BV32" i="14" s="1"/>
  <c r="CE90" i="14"/>
  <c r="BZ32" i="14" s="1"/>
  <c r="T90" i="14"/>
  <c r="O32" i="14" s="1"/>
  <c r="AJ90" i="14"/>
  <c r="AE32" i="14" s="1"/>
  <c r="AZ90" i="14"/>
  <c r="AU32" i="14" s="1"/>
  <c r="BP90" i="14"/>
  <c r="BK32" i="14" s="1"/>
  <c r="CF90" i="14"/>
  <c r="CA32" i="14" s="1"/>
  <c r="X90" i="14"/>
  <c r="S32" i="14" s="1"/>
  <c r="AN90" i="14"/>
  <c r="AI32" i="14" s="1"/>
  <c r="BD90" i="14"/>
  <c r="AY32" i="14" s="1"/>
  <c r="BT90" i="14"/>
  <c r="BO32" i="14" s="1"/>
  <c r="L90" i="14"/>
  <c r="G32" i="14" s="1"/>
  <c r="AB90" i="14"/>
  <c r="W32" i="14" s="1"/>
  <c r="AR90" i="14"/>
  <c r="AM32" i="14" s="1"/>
  <c r="BH90" i="14"/>
  <c r="BC32" i="14" s="1"/>
  <c r="BX90" i="14"/>
  <c r="BS32" i="14" s="1"/>
  <c r="P90" i="14"/>
  <c r="K32" i="14" s="1"/>
  <c r="CB90" i="14"/>
  <c r="BW32" i="14" s="1"/>
  <c r="AF90" i="14"/>
  <c r="AA32" i="14" s="1"/>
  <c r="AV90" i="14"/>
  <c r="AQ32" i="14" s="1"/>
  <c r="BL90" i="14"/>
  <c r="BG32" i="14" s="1"/>
  <c r="F53" i="15"/>
  <c r="G53" i="15"/>
  <c r="F54" i="15"/>
  <c r="H53" i="15"/>
  <c r="E55" i="15"/>
  <c r="F59" i="15" s="1"/>
  <c r="H55" i="15"/>
  <c r="F55" i="15"/>
  <c r="G55" i="15"/>
  <c r="G54" i="15"/>
  <c r="E53" i="15"/>
  <c r="H54" i="15"/>
  <c r="I53" i="15"/>
  <c r="I54" i="15"/>
  <c r="I55" i="15"/>
  <c r="J53" i="15"/>
  <c r="J54" i="15"/>
  <c r="J55" i="15"/>
  <c r="K55" i="15"/>
  <c r="K53" i="15"/>
  <c r="K54" i="15"/>
  <c r="L53" i="15"/>
  <c r="L54" i="15"/>
  <c r="L55" i="15"/>
  <c r="M53" i="15"/>
  <c r="M54" i="15"/>
  <c r="M55" i="15"/>
  <c r="N53" i="15"/>
  <c r="N54" i="15"/>
  <c r="N55" i="15"/>
  <c r="O53" i="15"/>
  <c r="O54" i="15"/>
  <c r="O55" i="15"/>
  <c r="P55" i="15"/>
  <c r="P53" i="15"/>
  <c r="P54" i="15"/>
  <c r="Q55" i="15"/>
  <c r="Q53" i="15"/>
  <c r="Q54" i="15"/>
  <c r="R55" i="15"/>
  <c r="R53" i="15"/>
  <c r="R54" i="15"/>
  <c r="S55" i="15"/>
  <c r="S53" i="15"/>
  <c r="S54" i="15"/>
  <c r="T53" i="15"/>
  <c r="T54" i="15"/>
  <c r="T55" i="15"/>
  <c r="U53" i="15"/>
  <c r="U54" i="15"/>
  <c r="U55" i="15"/>
  <c r="V53" i="15"/>
  <c r="V54" i="15"/>
  <c r="V55" i="15"/>
  <c r="W53" i="15"/>
  <c r="W54" i="15"/>
  <c r="W55" i="15"/>
  <c r="X55" i="15"/>
  <c r="X53" i="15"/>
  <c r="X54" i="15"/>
  <c r="Y55" i="15"/>
  <c r="Y53" i="15"/>
  <c r="Y54" i="15"/>
  <c r="Z55" i="15"/>
  <c r="Z54" i="15"/>
  <c r="Z53" i="15"/>
  <c r="AA54" i="15"/>
  <c r="AA55" i="15"/>
  <c r="AA53" i="15"/>
  <c r="AB53" i="15"/>
  <c r="AB55" i="15"/>
  <c r="AB54" i="15"/>
  <c r="AC53" i="15"/>
  <c r="AC54" i="15"/>
  <c r="AC55" i="15"/>
  <c r="AD53" i="15"/>
  <c r="AD54" i="15"/>
  <c r="AD55" i="15"/>
  <c r="AE53" i="15"/>
  <c r="AE54" i="15"/>
  <c r="AE55" i="15"/>
  <c r="AF55" i="15"/>
  <c r="AF53" i="15"/>
  <c r="AF54" i="15"/>
  <c r="AG55" i="15"/>
  <c r="AG53" i="15"/>
  <c r="AG54" i="15"/>
  <c r="AH54" i="15"/>
  <c r="AH55" i="15"/>
  <c r="AH53" i="15"/>
  <c r="AI55" i="15"/>
  <c r="AI54" i="15"/>
  <c r="AI53" i="15"/>
  <c r="AJ55" i="15"/>
  <c r="AJ54" i="15"/>
  <c r="AJ53" i="15"/>
  <c r="AK55" i="15"/>
  <c r="AK54" i="15"/>
  <c r="AK53" i="15"/>
  <c r="AL54" i="15"/>
  <c r="AL53" i="15"/>
  <c r="AL55" i="15"/>
  <c r="AM55" i="15"/>
  <c r="AM53" i="15"/>
  <c r="AM54" i="15"/>
  <c r="AN54" i="15"/>
  <c r="AN55" i="15"/>
  <c r="AN53" i="15"/>
  <c r="AO55" i="15"/>
  <c r="AO53" i="15"/>
  <c r="AO54" i="15"/>
  <c r="AP55" i="15"/>
  <c r="AP54" i="15"/>
  <c r="AP53" i="15"/>
  <c r="AQ53" i="15"/>
  <c r="AQ54" i="15"/>
  <c r="AQ55" i="15"/>
  <c r="AR53" i="15"/>
  <c r="AR55" i="15"/>
  <c r="AR54" i="15"/>
  <c r="AS53" i="15"/>
  <c r="AS55" i="15"/>
  <c r="AS54" i="15"/>
  <c r="AT54" i="15"/>
  <c r="AT55" i="15"/>
  <c r="AT53" i="15"/>
  <c r="AU53" i="15"/>
  <c r="AU55" i="15"/>
  <c r="AU54" i="15"/>
  <c r="AV55" i="15"/>
  <c r="AV53" i="15"/>
  <c r="AV54" i="15"/>
  <c r="AW53" i="15"/>
  <c r="AW55" i="15"/>
  <c r="AW54" i="15"/>
  <c r="AX55" i="15"/>
  <c r="AX54" i="15"/>
  <c r="AX53" i="15"/>
  <c r="AY55" i="15"/>
  <c r="AY54" i="15"/>
  <c r="AY53" i="15"/>
  <c r="AZ53" i="15"/>
  <c r="AZ55" i="15"/>
  <c r="AZ54" i="15"/>
  <c r="BA55" i="15"/>
  <c r="BA54" i="15"/>
  <c r="BA53" i="15"/>
  <c r="BB54" i="15"/>
  <c r="BB55" i="15"/>
  <c r="BB53" i="15"/>
  <c r="BC53" i="15"/>
  <c r="BC54" i="15"/>
  <c r="BC55" i="15"/>
  <c r="BD55" i="15"/>
  <c r="BD53" i="15"/>
  <c r="BD54" i="15"/>
  <c r="BE53" i="15"/>
  <c r="BE54" i="15"/>
  <c r="BE55" i="15"/>
  <c r="BF53" i="15"/>
  <c r="BF54" i="15"/>
  <c r="BF55" i="15"/>
  <c r="BG54" i="15"/>
  <c r="BG55" i="15"/>
  <c r="BG53" i="15"/>
  <c r="BH54" i="15"/>
  <c r="BH53" i="15"/>
  <c r="BH55" i="15"/>
  <c r="BI55" i="15"/>
  <c r="BI53" i="15"/>
  <c r="BI54" i="15"/>
  <c r="BJ54" i="15"/>
  <c r="BJ53" i="15"/>
  <c r="BJ55" i="15"/>
  <c r="BK53" i="15"/>
  <c r="BK55" i="15"/>
  <c r="BK54" i="15"/>
  <c r="BL53" i="15"/>
  <c r="BL54" i="15"/>
  <c r="BL55" i="15"/>
  <c r="BM54" i="15"/>
  <c r="BM55" i="15"/>
  <c r="BM53" i="15"/>
  <c r="BN55" i="15"/>
  <c r="BN53" i="15"/>
  <c r="BN54" i="15"/>
  <c r="BO54" i="15"/>
  <c r="BO55" i="15"/>
  <c r="BO53" i="15"/>
  <c r="O80" i="14"/>
  <c r="AJ89" i="19"/>
  <c r="AV86" i="19"/>
  <c r="AF73" i="19"/>
  <c r="AR66" i="19"/>
  <c r="AQ67" i="19"/>
  <c r="AJ44" i="19"/>
  <c r="AV41" i="19"/>
  <c r="AH27" i="19"/>
  <c r="AD403" i="8"/>
  <c r="AE357" i="8"/>
  <c r="AG220" i="8"/>
  <c r="AE18" i="8"/>
  <c r="AD23" i="8"/>
  <c r="AE19" i="8" s="1"/>
  <c r="AL10" i="16"/>
  <c r="E54" i="15" s="1"/>
  <c r="AJ11" i="16"/>
  <c r="AI20" i="19" l="1"/>
  <c r="AH21" i="19"/>
  <c r="D360" i="8"/>
  <c r="AG222" i="8"/>
  <c r="AG224" i="8"/>
  <c r="AG223" i="8"/>
  <c r="B96" i="14"/>
  <c r="B97" i="14" s="1"/>
  <c r="P76" i="14"/>
  <c r="P80" i="14" s="1"/>
  <c r="Q76" i="14" s="1"/>
  <c r="O78" i="14"/>
  <c r="O79" i="14" s="1"/>
  <c r="AA46" i="9"/>
  <c r="AA47" i="9" s="1"/>
  <c r="AA50" i="9" s="1"/>
  <c r="Z48" i="9"/>
  <c r="E56" i="15"/>
  <c r="F52" i="15" s="1"/>
  <c r="F56" i="15" s="1"/>
  <c r="G52" i="15" s="1"/>
  <c r="G56" i="15" s="1"/>
  <c r="H52" i="15" s="1"/>
  <c r="H56" i="15" s="1"/>
  <c r="I52" i="15" s="1"/>
  <c r="I56" i="15" s="1"/>
  <c r="J52" i="15" s="1"/>
  <c r="J56" i="15" s="1"/>
  <c r="K52" i="15" s="1"/>
  <c r="K56" i="15" s="1"/>
  <c r="L52" i="15" s="1"/>
  <c r="L56" i="15" s="1"/>
  <c r="M52" i="15" s="1"/>
  <c r="M56" i="15" s="1"/>
  <c r="N52" i="15" s="1"/>
  <c r="N56" i="15" s="1"/>
  <c r="O52" i="15" s="1"/>
  <c r="O56" i="15" s="1"/>
  <c r="P52" i="15" s="1"/>
  <c r="P56" i="15" s="1"/>
  <c r="Q52" i="15" s="1"/>
  <c r="Q56" i="15" s="1"/>
  <c r="R52" i="15" s="1"/>
  <c r="R56" i="15" s="1"/>
  <c r="S52" i="15" s="1"/>
  <c r="S56" i="15" s="1"/>
  <c r="T52" i="15" s="1"/>
  <c r="T56" i="15" s="1"/>
  <c r="U52" i="15" s="1"/>
  <c r="U56" i="15" s="1"/>
  <c r="V52" i="15" s="1"/>
  <c r="V56" i="15" s="1"/>
  <c r="W52" i="15" s="1"/>
  <c r="W56" i="15" s="1"/>
  <c r="X52" i="15" s="1"/>
  <c r="X56" i="15" s="1"/>
  <c r="Y52" i="15" s="1"/>
  <c r="Y56" i="15" s="1"/>
  <c r="Z52" i="15" s="1"/>
  <c r="Z56" i="15" s="1"/>
  <c r="AA52" i="15" s="1"/>
  <c r="AA56" i="15" s="1"/>
  <c r="AB52" i="15" s="1"/>
  <c r="AB56" i="15" s="1"/>
  <c r="AC52" i="15" s="1"/>
  <c r="AC56" i="15" s="1"/>
  <c r="AD52" i="15" s="1"/>
  <c r="AD56" i="15" s="1"/>
  <c r="AE52" i="15" s="1"/>
  <c r="AE56" i="15" s="1"/>
  <c r="AF52" i="15" s="1"/>
  <c r="AF56" i="15" s="1"/>
  <c r="AG52" i="15" s="1"/>
  <c r="AG56" i="15" s="1"/>
  <c r="AH52" i="15" s="1"/>
  <c r="AH56" i="15" s="1"/>
  <c r="AI52" i="15" s="1"/>
  <c r="AI56" i="15" s="1"/>
  <c r="AJ52" i="15" s="1"/>
  <c r="AJ56" i="15" s="1"/>
  <c r="AK52" i="15" s="1"/>
  <c r="AK56" i="15" s="1"/>
  <c r="AL52" i="15" s="1"/>
  <c r="AL56" i="15" s="1"/>
  <c r="AM52" i="15" s="1"/>
  <c r="AM56" i="15" s="1"/>
  <c r="AN52" i="15" s="1"/>
  <c r="AN56" i="15" s="1"/>
  <c r="AO52" i="15" s="1"/>
  <c r="AO56" i="15" s="1"/>
  <c r="AP52" i="15" s="1"/>
  <c r="AP56" i="15" s="1"/>
  <c r="AQ52" i="15" s="1"/>
  <c r="AQ56" i="15" s="1"/>
  <c r="AR52" i="15" s="1"/>
  <c r="AR56" i="15" s="1"/>
  <c r="AS52" i="15" s="1"/>
  <c r="AS56" i="15" s="1"/>
  <c r="AT52" i="15" s="1"/>
  <c r="AT56" i="15" s="1"/>
  <c r="AU52" i="15" s="1"/>
  <c r="AU56" i="15" s="1"/>
  <c r="AV52" i="15" s="1"/>
  <c r="AV56" i="15" s="1"/>
  <c r="AW52" i="15" s="1"/>
  <c r="AW56" i="15" s="1"/>
  <c r="AX52" i="15" s="1"/>
  <c r="AX56" i="15" s="1"/>
  <c r="AY52" i="15" s="1"/>
  <c r="AY56" i="15" s="1"/>
  <c r="AZ52" i="15" s="1"/>
  <c r="AZ56" i="15" s="1"/>
  <c r="BA52" i="15" s="1"/>
  <c r="BA56" i="15" s="1"/>
  <c r="BB52" i="15" s="1"/>
  <c r="BB56" i="15" s="1"/>
  <c r="BC52" i="15" s="1"/>
  <c r="BC56" i="15" s="1"/>
  <c r="BD52" i="15" s="1"/>
  <c r="BD56" i="15" s="1"/>
  <c r="BE52" i="15" s="1"/>
  <c r="BE56" i="15" s="1"/>
  <c r="BF52" i="15" s="1"/>
  <c r="BF56" i="15" s="1"/>
  <c r="BG52" i="15" s="1"/>
  <c r="BG56" i="15" s="1"/>
  <c r="BH52" i="15" s="1"/>
  <c r="BH56" i="15" s="1"/>
  <c r="BI52" i="15" s="1"/>
  <c r="BI56" i="15" s="1"/>
  <c r="BJ52" i="15" s="1"/>
  <c r="BJ56" i="15" s="1"/>
  <c r="BK52" i="15" s="1"/>
  <c r="BK56" i="15" s="1"/>
  <c r="BL52" i="15" s="1"/>
  <c r="BL56" i="15" s="1"/>
  <c r="BM52" i="15" s="1"/>
  <c r="BM56" i="15" s="1"/>
  <c r="BN52" i="15" s="1"/>
  <c r="BN56" i="15" s="1"/>
  <c r="BO52" i="15" s="1"/>
  <c r="BO56" i="15" s="1"/>
  <c r="B32" i="14"/>
  <c r="G93" i="14"/>
  <c r="AU90" i="19"/>
  <c r="AV84" i="19"/>
  <c r="AV81" i="19" s="1"/>
  <c r="AI89" i="19"/>
  <c r="AS66" i="19"/>
  <c r="AR67" i="19"/>
  <c r="AG73" i="19"/>
  <c r="AU45" i="19"/>
  <c r="AV39" i="19"/>
  <c r="AV35" i="19" s="1"/>
  <c r="AI44" i="19"/>
  <c r="AI27" i="19"/>
  <c r="AE403" i="8"/>
  <c r="AF357" i="8"/>
  <c r="AH220" i="8"/>
  <c r="AF18" i="8"/>
  <c r="AE23" i="8"/>
  <c r="AF19" i="8" s="1"/>
  <c r="AJ9" i="16"/>
  <c r="AJ8" i="16" s="1"/>
  <c r="AI12" i="16" s="1"/>
  <c r="AI11" i="16"/>
  <c r="AK10" i="16"/>
  <c r="AJ20" i="19" l="1"/>
  <c r="AI21" i="19"/>
  <c r="AH224" i="8"/>
  <c r="AH223" i="8"/>
  <c r="AH222" i="8"/>
  <c r="P78" i="14"/>
  <c r="P79" i="14" s="1"/>
  <c r="AB46" i="9"/>
  <c r="AB47" i="9" s="1"/>
  <c r="AB50" i="9" s="1"/>
  <c r="AA48" i="9"/>
  <c r="G91" i="14"/>
  <c r="G92" i="14" s="1"/>
  <c r="H89" i="14"/>
  <c r="Q80" i="14"/>
  <c r="R76" i="14" s="1"/>
  <c r="AJ10" i="16"/>
  <c r="AH73" i="19"/>
  <c r="AH89" i="19"/>
  <c r="AT66" i="19"/>
  <c r="AS67" i="19"/>
  <c r="AU87" i="19"/>
  <c r="AU88" i="19" s="1"/>
  <c r="AH44" i="19"/>
  <c r="AU42" i="19"/>
  <c r="AU43" i="19" s="1"/>
  <c r="AJ27" i="19"/>
  <c r="AF403" i="8"/>
  <c r="AG357" i="8"/>
  <c r="AI220" i="8"/>
  <c r="AG18" i="8"/>
  <c r="AF23" i="8"/>
  <c r="AG19" i="8" s="1"/>
  <c r="AI9" i="16"/>
  <c r="AI8" i="16" s="1"/>
  <c r="AH12" i="16" s="1"/>
  <c r="AH11" i="16"/>
  <c r="AK20" i="19" l="1"/>
  <c r="AJ21" i="19"/>
  <c r="AI222" i="8"/>
  <c r="AI224" i="8"/>
  <c r="AI223" i="8"/>
  <c r="Q78" i="14"/>
  <c r="Q79" i="14" s="1"/>
  <c r="AB48" i="9"/>
  <c r="AC46" i="9"/>
  <c r="AC47" i="9" s="1"/>
  <c r="AC50" i="9" s="1"/>
  <c r="R80" i="14"/>
  <c r="S76" i="14" s="1"/>
  <c r="H93" i="14"/>
  <c r="AU41" i="19"/>
  <c r="AT45" i="19" s="1"/>
  <c r="AU86" i="19"/>
  <c r="AU84" i="19" s="1"/>
  <c r="AU81" i="19" s="1"/>
  <c r="AG89" i="19"/>
  <c r="AU66" i="19"/>
  <c r="AT67" i="19"/>
  <c r="AI73" i="19"/>
  <c r="AG44" i="19"/>
  <c r="AK27" i="19"/>
  <c r="AG403" i="8"/>
  <c r="AH357" i="8"/>
  <c r="AJ220" i="8"/>
  <c r="AH18" i="8"/>
  <c r="AG23" i="8"/>
  <c r="AH19" i="8" s="1"/>
  <c r="AG11" i="16"/>
  <c r="AH9" i="16"/>
  <c r="AH8" i="16" s="1"/>
  <c r="AG12" i="16" s="1"/>
  <c r="AI10" i="16"/>
  <c r="AL20" i="19" l="1"/>
  <c r="AK21" i="19"/>
  <c r="AU39" i="19"/>
  <c r="AU35" i="19" s="1"/>
  <c r="AJ224" i="8"/>
  <c r="AJ223" i="8"/>
  <c r="AJ222" i="8"/>
  <c r="AT90" i="19"/>
  <c r="AT87" i="19" s="1"/>
  <c r="AT88" i="19" s="1"/>
  <c r="R78" i="14"/>
  <c r="R79" i="14" s="1"/>
  <c r="AD46" i="9"/>
  <c r="AD47" i="9" s="1"/>
  <c r="AD50" i="9" s="1"/>
  <c r="AC48" i="9"/>
  <c r="H91" i="14"/>
  <c r="H92" i="14" s="1"/>
  <c r="I89" i="14"/>
  <c r="S80" i="14"/>
  <c r="T76" i="14" s="1"/>
  <c r="AV66" i="19"/>
  <c r="AU67" i="19"/>
  <c r="AJ73" i="19"/>
  <c r="AF89" i="19"/>
  <c r="AF44" i="19"/>
  <c r="AT42" i="19"/>
  <c r="AT43" i="19" s="1"/>
  <c r="AL27" i="19"/>
  <c r="AH403" i="8"/>
  <c r="AI357" i="8"/>
  <c r="AK220" i="8"/>
  <c r="AI18" i="8"/>
  <c r="AH23" i="8"/>
  <c r="AI19" i="8" s="1"/>
  <c r="AH10" i="16"/>
  <c r="AG9" i="16"/>
  <c r="AG8" i="16" s="1"/>
  <c r="AF11" i="16"/>
  <c r="AM20" i="19" l="1"/>
  <c r="AL21" i="19"/>
  <c r="AF12" i="16"/>
  <c r="S405" i="8"/>
  <c r="AI405" i="8"/>
  <c r="AY405" i="8"/>
  <c r="J406" i="8"/>
  <c r="Z406" i="8"/>
  <c r="AP406" i="8"/>
  <c r="BF406" i="8"/>
  <c r="Q407" i="8"/>
  <c r="AG407" i="8"/>
  <c r="H405" i="8"/>
  <c r="X405" i="8"/>
  <c r="AN405" i="8"/>
  <c r="BD405" i="8"/>
  <c r="M405" i="8"/>
  <c r="AC405" i="8"/>
  <c r="AS405" i="8"/>
  <c r="BI405" i="8"/>
  <c r="T406" i="8"/>
  <c r="AJ406" i="8"/>
  <c r="AZ406" i="8"/>
  <c r="K407" i="8"/>
  <c r="AA407" i="8"/>
  <c r="AQ407" i="8"/>
  <c r="AT405" i="8"/>
  <c r="AC406" i="8"/>
  <c r="BI406" i="8"/>
  <c r="AJ407" i="8"/>
  <c r="BF407" i="8"/>
  <c r="AA406" i="8"/>
  <c r="AW407" i="8"/>
  <c r="AX405" i="8"/>
  <c r="AE406" i="8"/>
  <c r="F407" i="8"/>
  <c r="AL407" i="8"/>
  <c r="BG407" i="8"/>
  <c r="BA407" i="8"/>
  <c r="BB405" i="8"/>
  <c r="AG406" i="8"/>
  <c r="H407" i="8"/>
  <c r="AN407" i="8"/>
  <c r="BH407" i="8"/>
  <c r="K406" i="8"/>
  <c r="Z407" i="8"/>
  <c r="K405" i="8"/>
  <c r="AA405" i="8"/>
  <c r="AQ405" i="8"/>
  <c r="BG405" i="8"/>
  <c r="R406" i="8"/>
  <c r="AH406" i="8"/>
  <c r="AX406" i="8"/>
  <c r="I407" i="8"/>
  <c r="Y407" i="8"/>
  <c r="AO407" i="8"/>
  <c r="P405" i="8"/>
  <c r="AF405" i="8"/>
  <c r="AV405" i="8"/>
  <c r="E405" i="8"/>
  <c r="U405" i="8"/>
  <c r="AK405" i="8"/>
  <c r="BA405" i="8"/>
  <c r="L406" i="8"/>
  <c r="AB406" i="8"/>
  <c r="AR406" i="8"/>
  <c r="BH406" i="8"/>
  <c r="S407" i="8"/>
  <c r="AI407" i="8"/>
  <c r="N405" i="8"/>
  <c r="M406" i="8"/>
  <c r="AS406" i="8"/>
  <c r="T407" i="8"/>
  <c r="AX407" i="8"/>
  <c r="Z405" i="8"/>
  <c r="J407" i="8"/>
  <c r="R405" i="8"/>
  <c r="O406" i="8"/>
  <c r="AU406" i="8"/>
  <c r="V407" i="8"/>
  <c r="AY407" i="8"/>
  <c r="AI406" i="8"/>
  <c r="V405" i="8"/>
  <c r="Q406" i="8"/>
  <c r="AW406" i="8"/>
  <c r="X407" i="8"/>
  <c r="AZ407" i="8"/>
  <c r="J405" i="8"/>
  <c r="AQ406" i="8"/>
  <c r="BI407" i="8"/>
  <c r="G405" i="8"/>
  <c r="AM405" i="8"/>
  <c r="N406" i="8"/>
  <c r="AT406" i="8"/>
  <c r="U407" i="8"/>
  <c r="L405" i="8"/>
  <c r="AR405" i="8"/>
  <c r="Q405" i="8"/>
  <c r="AW405" i="8"/>
  <c r="X406" i="8"/>
  <c r="BD406" i="8"/>
  <c r="AE407" i="8"/>
  <c r="E406" i="8"/>
  <c r="L407" i="8"/>
  <c r="D407" i="8"/>
  <c r="BE407" i="8"/>
  <c r="AM406" i="8"/>
  <c r="AT407" i="8"/>
  <c r="F405" i="8"/>
  <c r="AO406" i="8"/>
  <c r="AV407" i="8"/>
  <c r="S406" i="8"/>
  <c r="O405" i="8"/>
  <c r="AU405" i="8"/>
  <c r="V406" i="8"/>
  <c r="BB406" i="8"/>
  <c r="AC407" i="8"/>
  <c r="T405" i="8"/>
  <c r="AZ405" i="8"/>
  <c r="Y405" i="8"/>
  <c r="BE405" i="8"/>
  <c r="AF406" i="8"/>
  <c r="G407" i="8"/>
  <c r="AM407" i="8"/>
  <c r="U406" i="8"/>
  <c r="AB407" i="8"/>
  <c r="BF405" i="8"/>
  <c r="AH405" i="8"/>
  <c r="BC406" i="8"/>
  <c r="BC407" i="8"/>
  <c r="AL405" i="8"/>
  <c r="BE406" i="8"/>
  <c r="BD407" i="8"/>
  <c r="BG406" i="8"/>
  <c r="W405" i="8"/>
  <c r="BC405" i="8"/>
  <c r="AD406" i="8"/>
  <c r="E407" i="8"/>
  <c r="AK407" i="8"/>
  <c r="AB405" i="8"/>
  <c r="BH405" i="8"/>
  <c r="AG405" i="8"/>
  <c r="H406" i="8"/>
  <c r="AN406" i="8"/>
  <c r="O407" i="8"/>
  <c r="AU407" i="8"/>
  <c r="AK406" i="8"/>
  <c r="AR407" i="8"/>
  <c r="AY406" i="8"/>
  <c r="G406" i="8"/>
  <c r="N407" i="8"/>
  <c r="I406" i="8"/>
  <c r="P407" i="8"/>
  <c r="D405" i="8"/>
  <c r="AP407" i="8"/>
  <c r="AE405" i="8"/>
  <c r="AS407" i="8"/>
  <c r="P406" i="8"/>
  <c r="BA406" i="8"/>
  <c r="AD407" i="8"/>
  <c r="AP405" i="8"/>
  <c r="F406" i="8"/>
  <c r="AJ405" i="8"/>
  <c r="AV406" i="8"/>
  <c r="BB407" i="8"/>
  <c r="R407" i="8"/>
  <c r="AL406" i="8"/>
  <c r="I405" i="8"/>
  <c r="W407" i="8"/>
  <c r="AH407" i="8"/>
  <c r="Y406" i="8"/>
  <c r="M407" i="8"/>
  <c r="AO405" i="8"/>
  <c r="AD405" i="8"/>
  <c r="W406" i="8"/>
  <c r="AF407" i="8"/>
  <c r="AK224" i="8"/>
  <c r="AK223" i="8"/>
  <c r="AK222" i="8"/>
  <c r="S78" i="14"/>
  <c r="S79" i="14" s="1"/>
  <c r="AE46" i="9"/>
  <c r="AE47" i="9" s="1"/>
  <c r="AE50" i="9" s="1"/>
  <c r="AD48" i="9"/>
  <c r="T80" i="14"/>
  <c r="U76" i="14" s="1"/>
  <c r="I93" i="14"/>
  <c r="J89" i="14" s="1"/>
  <c r="AT41" i="19"/>
  <c r="AS45" i="19" s="1"/>
  <c r="AT86" i="19"/>
  <c r="AE89" i="19"/>
  <c r="AK73" i="19"/>
  <c r="AW66" i="19"/>
  <c r="AV67" i="19"/>
  <c r="AE44" i="19"/>
  <c r="AM27" i="19"/>
  <c r="AI403" i="8"/>
  <c r="AJ357" i="8"/>
  <c r="AL220" i="8"/>
  <c r="AJ18" i="8"/>
  <c r="AI23" i="8"/>
  <c r="AJ19" i="8" s="1"/>
  <c r="AF9" i="16"/>
  <c r="AF8" i="16" s="1"/>
  <c r="AE12" i="16" s="1"/>
  <c r="AE11" i="16"/>
  <c r="AG10" i="16"/>
  <c r="D406" i="8" s="1"/>
  <c r="AN20" i="19" l="1"/>
  <c r="AM21" i="19"/>
  <c r="AL223" i="8"/>
  <c r="AL224" i="8"/>
  <c r="AL222" i="8"/>
  <c r="AT39" i="19"/>
  <c r="AT35" i="19" s="1"/>
  <c r="T78" i="14"/>
  <c r="T79" i="14" s="1"/>
  <c r="I91" i="14"/>
  <c r="I92" i="14" s="1"/>
  <c r="AE48" i="9"/>
  <c r="AF46" i="9"/>
  <c r="AF47" i="9" s="1"/>
  <c r="AF50" i="9" s="1"/>
  <c r="J93" i="14"/>
  <c r="K89" i="14" s="1"/>
  <c r="U80" i="14"/>
  <c r="V76" i="14" s="1"/>
  <c r="AX66" i="19"/>
  <c r="AW67" i="19"/>
  <c r="AD89" i="19"/>
  <c r="AL73" i="19"/>
  <c r="AS90" i="19"/>
  <c r="AT84" i="19"/>
  <c r="AT81" i="19" s="1"/>
  <c r="AS42" i="19"/>
  <c r="AS43" i="19" s="1"/>
  <c r="AD44" i="19"/>
  <c r="AN27" i="19"/>
  <c r="AJ403" i="8"/>
  <c r="AK357" i="8"/>
  <c r="AM220" i="8"/>
  <c r="AK18" i="8"/>
  <c r="AJ23" i="8"/>
  <c r="AK19" i="8" s="1"/>
  <c r="AF10" i="16"/>
  <c r="AE9" i="16"/>
  <c r="AE10" i="16" s="1"/>
  <c r="AD11" i="16"/>
  <c r="AO20" i="19" l="1"/>
  <c r="AN21" i="19"/>
  <c r="AM222" i="8"/>
  <c r="AM224" i="8"/>
  <c r="AM223" i="8"/>
  <c r="J91" i="14"/>
  <c r="J92" i="14" s="1"/>
  <c r="AF48" i="9"/>
  <c r="AG46" i="9"/>
  <c r="AG47" i="9" s="1"/>
  <c r="AG50" i="9" s="1"/>
  <c r="V80" i="14"/>
  <c r="W76" i="14" s="1"/>
  <c r="U78" i="14"/>
  <c r="U79" i="14" s="1"/>
  <c r="K93" i="14"/>
  <c r="L89" i="14" s="1"/>
  <c r="AE8" i="16"/>
  <c r="AD12" i="16" s="1"/>
  <c r="AD9" i="16" s="1"/>
  <c r="AD10" i="16" s="1"/>
  <c r="AS87" i="19"/>
  <c r="AS88" i="19" s="1"/>
  <c r="AC89" i="19"/>
  <c r="AM73" i="19"/>
  <c r="AY66" i="19"/>
  <c r="AX67" i="19"/>
  <c r="AC44" i="19"/>
  <c r="AS41" i="19"/>
  <c r="AO27" i="19"/>
  <c r="AK403" i="8"/>
  <c r="AL357" i="8"/>
  <c r="AN220" i="8"/>
  <c r="AL18" i="8"/>
  <c r="AK23" i="8"/>
  <c r="AL19" i="8" s="1"/>
  <c r="AC11" i="16"/>
  <c r="AP20" i="19" l="1"/>
  <c r="AO21" i="19"/>
  <c r="AN224" i="8"/>
  <c r="AN222" i="8"/>
  <c r="AN223" i="8"/>
  <c r="K91" i="14"/>
  <c r="K92" i="14" s="1"/>
  <c r="V78" i="14"/>
  <c r="V79" i="14" s="1"/>
  <c r="AH46" i="9"/>
  <c r="AH47" i="9" s="1"/>
  <c r="AH50" i="9" s="1"/>
  <c r="AG48" i="9"/>
  <c r="L93" i="14"/>
  <c r="M89" i="14" s="1"/>
  <c r="W80" i="14"/>
  <c r="X76" i="14" s="1"/>
  <c r="AN73" i="19"/>
  <c r="AZ66" i="19"/>
  <c r="AY67" i="19"/>
  <c r="AB89" i="19"/>
  <c r="AS86" i="19"/>
  <c r="AR45" i="19"/>
  <c r="AS39" i="19"/>
  <c r="AS35" i="19" s="1"/>
  <c r="AB44" i="19"/>
  <c r="AP27" i="19"/>
  <c r="AL403" i="8"/>
  <c r="AM357" i="8"/>
  <c r="AO220" i="8"/>
  <c r="AM18" i="8"/>
  <c r="AL23" i="8"/>
  <c r="AM19" i="8" s="1"/>
  <c r="AD8" i="16"/>
  <c r="AB11" i="16"/>
  <c r="AQ20" i="19" l="1"/>
  <c r="AP21" i="19"/>
  <c r="AC12" i="16"/>
  <c r="AC9" i="16" s="1"/>
  <c r="AC10" i="16" s="1"/>
  <c r="D592" i="8"/>
  <c r="Q592" i="8"/>
  <c r="E592" i="8"/>
  <c r="P592" i="8"/>
  <c r="N591" i="8"/>
  <c r="L590" i="8"/>
  <c r="K592" i="8"/>
  <c r="M591" i="8"/>
  <c r="K590" i="8"/>
  <c r="J592" i="8"/>
  <c r="L591" i="8"/>
  <c r="J590" i="8"/>
  <c r="I592" i="8"/>
  <c r="D591" i="8"/>
  <c r="U592" i="8"/>
  <c r="L592" i="8"/>
  <c r="F591" i="8"/>
  <c r="H590" i="8"/>
  <c r="I596" i="8" s="1"/>
  <c r="J602" i="8" s="1"/>
  <c r="K608" i="8" s="1"/>
  <c r="L614" i="8" s="1"/>
  <c r="G592" i="8"/>
  <c r="I591" i="8"/>
  <c r="G590" i="8"/>
  <c r="F592" i="8"/>
  <c r="H591" i="8"/>
  <c r="F590" i="8"/>
  <c r="E591" i="8"/>
  <c r="E590" i="8"/>
  <c r="I590" i="8"/>
  <c r="K591" i="8"/>
  <c r="H592" i="8"/>
  <c r="T590" i="8"/>
  <c r="S592" i="8"/>
  <c r="U591" i="8"/>
  <c r="S590" i="8"/>
  <c r="R592" i="8"/>
  <c r="T591" i="8"/>
  <c r="R590" i="8"/>
  <c r="M590" i="8"/>
  <c r="P590" i="8"/>
  <c r="N592" i="8"/>
  <c r="Q590" i="8"/>
  <c r="O591" i="8"/>
  <c r="P591" i="8"/>
  <c r="R591" i="8"/>
  <c r="J591" i="8"/>
  <c r="O592" i="8"/>
  <c r="G591" i="8"/>
  <c r="O590" i="8"/>
  <c r="P596" i="8" s="1"/>
  <c r="Q602" i="8" s="1"/>
  <c r="R608" i="8" s="1"/>
  <c r="S614" i="8" s="1"/>
  <c r="D590" i="8"/>
  <c r="T592" i="8"/>
  <c r="Q591" i="8"/>
  <c r="N590" i="8"/>
  <c r="M592" i="8"/>
  <c r="S591" i="8"/>
  <c r="U590" i="8"/>
  <c r="V590" i="8"/>
  <c r="V591" i="8"/>
  <c r="V592" i="8"/>
  <c r="W591" i="8"/>
  <c r="W592" i="8"/>
  <c r="W590" i="8"/>
  <c r="X592" i="8"/>
  <c r="X590" i="8"/>
  <c r="X591" i="8"/>
  <c r="Y592" i="8"/>
  <c r="Y590" i="8"/>
  <c r="Y591" i="8"/>
  <c r="Z590" i="8"/>
  <c r="Z591" i="8"/>
  <c r="Z592" i="8"/>
  <c r="AA590" i="8"/>
  <c r="AA592" i="8"/>
  <c r="AA591" i="8"/>
  <c r="AB590" i="8"/>
  <c r="AB591" i="8"/>
  <c r="AB592" i="8"/>
  <c r="AC590" i="8"/>
  <c r="AC591" i="8"/>
  <c r="AC592" i="8"/>
  <c r="AD592" i="8"/>
  <c r="AD590" i="8"/>
  <c r="AD591" i="8"/>
  <c r="AE591" i="8"/>
  <c r="AE590" i="8"/>
  <c r="AE592" i="8"/>
  <c r="AF591" i="8"/>
  <c r="AF592" i="8"/>
  <c r="AF590" i="8"/>
  <c r="AG592" i="8"/>
  <c r="AG591" i="8"/>
  <c r="AG590" i="8"/>
  <c r="AH591" i="8"/>
  <c r="AH592" i="8"/>
  <c r="AH590" i="8"/>
  <c r="AI591" i="8"/>
  <c r="AI590" i="8"/>
  <c r="AI592" i="8"/>
  <c r="AJ592" i="8"/>
  <c r="AJ590" i="8"/>
  <c r="AJ591" i="8"/>
  <c r="AK591" i="8"/>
  <c r="AK592" i="8"/>
  <c r="AK590" i="8"/>
  <c r="AL591" i="8"/>
  <c r="AL592" i="8"/>
  <c r="AL590" i="8"/>
  <c r="AM592" i="8"/>
  <c r="AM590" i="8"/>
  <c r="AM591" i="8"/>
  <c r="AN591" i="8"/>
  <c r="AN592" i="8"/>
  <c r="AN590" i="8"/>
  <c r="AO591" i="8"/>
  <c r="AO592" i="8"/>
  <c r="AO590" i="8"/>
  <c r="AP591" i="8"/>
  <c r="AP592" i="8"/>
  <c r="AP590" i="8"/>
  <c r="AQ592" i="8"/>
  <c r="AQ590" i="8"/>
  <c r="AQ591" i="8"/>
  <c r="AR592" i="8"/>
  <c r="AR590" i="8"/>
  <c r="AR591" i="8"/>
  <c r="AS592" i="8"/>
  <c r="AS591" i="8"/>
  <c r="AS590" i="8"/>
  <c r="AT590" i="8"/>
  <c r="AT591" i="8"/>
  <c r="AT592" i="8"/>
  <c r="AU590" i="8"/>
  <c r="AU592" i="8"/>
  <c r="AU591" i="8"/>
  <c r="AV590" i="8"/>
  <c r="AV591" i="8"/>
  <c r="AV592" i="8"/>
  <c r="AW591" i="8"/>
  <c r="AW592" i="8"/>
  <c r="AW590" i="8"/>
  <c r="AX592" i="8"/>
  <c r="AX590" i="8"/>
  <c r="AX591" i="8"/>
  <c r="AY591" i="8"/>
  <c r="AY592" i="8"/>
  <c r="AY590" i="8"/>
  <c r="AZ592" i="8"/>
  <c r="AZ590" i="8"/>
  <c r="AZ591" i="8"/>
  <c r="BA591" i="8"/>
  <c r="BA590" i="8"/>
  <c r="BA592" i="8"/>
  <c r="BB592" i="8"/>
  <c r="BB590" i="8"/>
  <c r="BB591" i="8"/>
  <c r="BC591" i="8"/>
  <c r="BC592" i="8"/>
  <c r="BC590" i="8"/>
  <c r="BD591" i="8"/>
  <c r="BD592" i="8"/>
  <c r="BD590" i="8"/>
  <c r="BE591" i="8"/>
  <c r="BE590" i="8"/>
  <c r="BE592" i="8"/>
  <c r="BF591" i="8"/>
  <c r="BF590" i="8"/>
  <c r="BF592" i="8"/>
  <c r="BG590" i="8"/>
  <c r="BG591" i="8"/>
  <c r="BG592" i="8"/>
  <c r="BH591" i="8"/>
  <c r="BH592" i="8"/>
  <c r="BH590" i="8"/>
  <c r="BI591" i="8"/>
  <c r="BI592" i="8"/>
  <c r="BI590" i="8"/>
  <c r="AO223" i="8"/>
  <c r="AO222" i="8"/>
  <c r="AO224" i="8"/>
  <c r="L91" i="14"/>
  <c r="L92" i="14" s="1"/>
  <c r="AH48" i="9"/>
  <c r="AI46" i="9"/>
  <c r="AI47" i="9" s="1"/>
  <c r="AI50" i="9" s="1"/>
  <c r="W78" i="14"/>
  <c r="W79" i="14" s="1"/>
  <c r="X80" i="14"/>
  <c r="Y76" i="14" s="1"/>
  <c r="M93" i="14"/>
  <c r="N89" i="14" s="1"/>
  <c r="AA89" i="19"/>
  <c r="AS84" i="19"/>
  <c r="AS81" i="19" s="1"/>
  <c r="AR90" i="19"/>
  <c r="BA66" i="19"/>
  <c r="AZ67" i="19"/>
  <c r="AO73" i="19"/>
  <c r="AA44" i="19"/>
  <c r="AR42" i="19"/>
  <c r="AR43" i="19" s="1"/>
  <c r="AQ27" i="19"/>
  <c r="AM403" i="8"/>
  <c r="AN357" i="8"/>
  <c r="AP220" i="8"/>
  <c r="AN18" i="8"/>
  <c r="AM23" i="8"/>
  <c r="AN19" i="8" s="1"/>
  <c r="AA11" i="16"/>
  <c r="AC8" i="16"/>
  <c r="AB12" i="16" s="1"/>
  <c r="AR20" i="19" l="1"/>
  <c r="AQ21" i="19"/>
  <c r="BH597" i="8"/>
  <c r="BI603" i="8" s="1"/>
  <c r="AY598" i="8"/>
  <c r="AZ604" i="8" s="1"/>
  <c r="BA610" i="8" s="1"/>
  <c r="BB616" i="8" s="1"/>
  <c r="AR596" i="8"/>
  <c r="AS602" i="8" s="1"/>
  <c r="AT608" i="8" s="1"/>
  <c r="AU614" i="8" s="1"/>
  <c r="AK597" i="8"/>
  <c r="AL603" i="8" s="1"/>
  <c r="AM609" i="8" s="1"/>
  <c r="AN615" i="8" s="1"/>
  <c r="AE598" i="8"/>
  <c r="AF604" i="8" s="1"/>
  <c r="AG610" i="8" s="1"/>
  <c r="AH616" i="8" s="1"/>
  <c r="AA596" i="8"/>
  <c r="AB602" i="8" s="1"/>
  <c r="AC608" i="8" s="1"/>
  <c r="AD614" i="8" s="1"/>
  <c r="W596" i="8"/>
  <c r="X602" i="8" s="1"/>
  <c r="Y608" i="8" s="1"/>
  <c r="Z614" i="8" s="1"/>
  <c r="T598" i="8"/>
  <c r="U604" i="8" s="1"/>
  <c r="V610" i="8" s="1"/>
  <c r="W616" i="8" s="1"/>
  <c r="M597" i="8"/>
  <c r="N603" i="8" s="1"/>
  <c r="O609" i="8" s="1"/>
  <c r="P615" i="8" s="1"/>
  <c r="BF598" i="8"/>
  <c r="BG604" i="8" s="1"/>
  <c r="BH610" i="8" s="1"/>
  <c r="BI616" i="8" s="1"/>
  <c r="AZ597" i="8"/>
  <c r="BA603" i="8" s="1"/>
  <c r="BB609" i="8" s="1"/>
  <c r="BC615" i="8" s="1"/>
  <c r="AP596" i="8"/>
  <c r="AQ602" i="8" s="1"/>
  <c r="AR608" i="8" s="1"/>
  <c r="AS614" i="8" s="1"/>
  <c r="AD598" i="8"/>
  <c r="AE604" i="8" s="1"/>
  <c r="AF610" i="8" s="1"/>
  <c r="AG616" i="8" s="1"/>
  <c r="BI596" i="8"/>
  <c r="BE596" i="8"/>
  <c r="BF602" i="8" s="1"/>
  <c r="BG608" i="8" s="1"/>
  <c r="BH614" i="8" s="1"/>
  <c r="BC598" i="8"/>
  <c r="BD604" i="8" s="1"/>
  <c r="BE610" i="8" s="1"/>
  <c r="BF616" i="8" s="1"/>
  <c r="AZ598" i="8"/>
  <c r="BA604" i="8" s="1"/>
  <c r="BB610" i="8" s="1"/>
  <c r="BC616" i="8" s="1"/>
  <c r="AV598" i="8"/>
  <c r="AW604" i="8" s="1"/>
  <c r="AX610" i="8" s="1"/>
  <c r="AY616" i="8" s="1"/>
  <c r="AS597" i="8"/>
  <c r="AT603" i="8" s="1"/>
  <c r="AU609" i="8" s="1"/>
  <c r="AV615" i="8" s="1"/>
  <c r="AO596" i="8"/>
  <c r="AP602" i="8" s="1"/>
  <c r="AQ608" i="8" s="1"/>
  <c r="AR614" i="8" s="1"/>
  <c r="AM597" i="8"/>
  <c r="AN603" i="8" s="1"/>
  <c r="AO609" i="8" s="1"/>
  <c r="AP615" i="8" s="1"/>
  <c r="AI597" i="8"/>
  <c r="AJ603" i="8" s="1"/>
  <c r="AK609" i="8" s="1"/>
  <c r="AL615" i="8" s="1"/>
  <c r="AF596" i="8"/>
  <c r="AG602" i="8" s="1"/>
  <c r="AH608" i="8" s="1"/>
  <c r="AI614" i="8" s="1"/>
  <c r="AB598" i="8"/>
  <c r="AC604" i="8" s="1"/>
  <c r="AD610" i="8" s="1"/>
  <c r="AE616" i="8" s="1"/>
  <c r="X598" i="8"/>
  <c r="Y604" i="8" s="1"/>
  <c r="Z610" i="8" s="1"/>
  <c r="AA616" i="8" s="1"/>
  <c r="O598" i="8"/>
  <c r="P604" i="8" s="1"/>
  <c r="Q610" i="8" s="1"/>
  <c r="R616" i="8" s="1"/>
  <c r="J596" i="8"/>
  <c r="K602" i="8" s="1"/>
  <c r="L608" i="8" s="1"/>
  <c r="M614" i="8" s="1"/>
  <c r="H598" i="8"/>
  <c r="I604" i="8" s="1"/>
  <c r="J610" i="8" s="1"/>
  <c r="K616" i="8" s="1"/>
  <c r="L598" i="8"/>
  <c r="M604" i="8" s="1"/>
  <c r="N610" i="8" s="1"/>
  <c r="O616" i="8" s="1"/>
  <c r="BH596" i="8"/>
  <c r="BI602" i="8" s="1"/>
  <c r="BD597" i="8"/>
  <c r="BE603" i="8" s="1"/>
  <c r="BF609" i="8" s="1"/>
  <c r="BG615" i="8" s="1"/>
  <c r="BA596" i="8"/>
  <c r="BB602" i="8" s="1"/>
  <c r="BC608" i="8" s="1"/>
  <c r="BD614" i="8" s="1"/>
  <c r="AX596" i="8"/>
  <c r="AY602" i="8" s="1"/>
  <c r="AZ608" i="8" s="1"/>
  <c r="BA614" i="8" s="1"/>
  <c r="AV596" i="8"/>
  <c r="AW602" i="8" s="1"/>
  <c r="AX608" i="8" s="1"/>
  <c r="AY614" i="8" s="1"/>
  <c r="AS596" i="8"/>
  <c r="AT602" i="8" s="1"/>
  <c r="AU608" i="8" s="1"/>
  <c r="AV614" i="8" s="1"/>
  <c r="AO598" i="8"/>
  <c r="AP604" i="8" s="1"/>
  <c r="AQ610" i="8" s="1"/>
  <c r="AR616" i="8" s="1"/>
  <c r="AK596" i="8"/>
  <c r="AL602" i="8" s="1"/>
  <c r="AM608" i="8" s="1"/>
  <c r="AN614" i="8" s="1"/>
  <c r="AH596" i="8"/>
  <c r="AI602" i="8" s="1"/>
  <c r="AJ608" i="8" s="1"/>
  <c r="AK614" i="8" s="1"/>
  <c r="AF597" i="8"/>
  <c r="AG603" i="8" s="1"/>
  <c r="AH609" i="8" s="1"/>
  <c r="AI615" i="8" s="1"/>
  <c r="AC597" i="8"/>
  <c r="AD603" i="8" s="1"/>
  <c r="AE609" i="8" s="1"/>
  <c r="AF615" i="8" s="1"/>
  <c r="Z597" i="8"/>
  <c r="AA603" i="8" s="1"/>
  <c r="AB609" i="8" s="1"/>
  <c r="AC615" i="8" s="1"/>
  <c r="X597" i="8"/>
  <c r="Y603" i="8" s="1"/>
  <c r="Z609" i="8" s="1"/>
  <c r="AA615" i="8" s="1"/>
  <c r="R597" i="8"/>
  <c r="S603" i="8" s="1"/>
  <c r="T609" i="8" s="1"/>
  <c r="U615" i="8" s="1"/>
  <c r="Q597" i="8"/>
  <c r="R603" i="8" s="1"/>
  <c r="S609" i="8" s="1"/>
  <c r="T615" i="8" s="1"/>
  <c r="S598" i="8"/>
  <c r="T604" i="8" s="1"/>
  <c r="U610" i="8" s="1"/>
  <c r="V616" i="8" s="1"/>
  <c r="K598" i="8"/>
  <c r="L604" i="8" s="1"/>
  <c r="M610" i="8" s="1"/>
  <c r="N616" i="8" s="1"/>
  <c r="M596" i="8"/>
  <c r="N602" i="8" s="1"/>
  <c r="O608" i="8" s="1"/>
  <c r="P614" i="8" s="1"/>
  <c r="BI597" i="8"/>
  <c r="BG598" i="8"/>
  <c r="BH604" i="8" s="1"/>
  <c r="BI610" i="8" s="1"/>
  <c r="BF596" i="8"/>
  <c r="BG602" i="8" s="1"/>
  <c r="BH608" i="8" s="1"/>
  <c r="BI614" i="8" s="1"/>
  <c r="BE597" i="8"/>
  <c r="BF603" i="8" s="1"/>
  <c r="BG609" i="8" s="1"/>
  <c r="BH615" i="8" s="1"/>
  <c r="BC597" i="8"/>
  <c r="BD603" i="8" s="1"/>
  <c r="BE609" i="8" s="1"/>
  <c r="BF615" i="8" s="1"/>
  <c r="BB596" i="8"/>
  <c r="BC602" i="8" s="1"/>
  <c r="BD608" i="8" s="1"/>
  <c r="BE614" i="8" s="1"/>
  <c r="BA598" i="8"/>
  <c r="BB604" i="8" s="1"/>
  <c r="BC610" i="8" s="1"/>
  <c r="BD616" i="8" s="1"/>
  <c r="AY597" i="8"/>
  <c r="AZ603" i="8" s="1"/>
  <c r="BA609" i="8" s="1"/>
  <c r="BB615" i="8" s="1"/>
  <c r="AX598" i="8"/>
  <c r="AY604" i="8" s="1"/>
  <c r="AZ610" i="8" s="1"/>
  <c r="BA616" i="8" s="1"/>
  <c r="AW596" i="8"/>
  <c r="AX602" i="8" s="1"/>
  <c r="AY608" i="8" s="1"/>
  <c r="AZ614" i="8" s="1"/>
  <c r="AU598" i="8"/>
  <c r="AV604" i="8" s="1"/>
  <c r="AW610" i="8" s="1"/>
  <c r="AX616" i="8" s="1"/>
  <c r="AT597" i="8"/>
  <c r="AU603" i="8" s="1"/>
  <c r="AV609" i="8" s="1"/>
  <c r="AW615" i="8" s="1"/>
  <c r="AS598" i="8"/>
  <c r="AT604" i="8" s="1"/>
  <c r="AU610" i="8" s="1"/>
  <c r="AV616" i="8" s="1"/>
  <c r="AQ596" i="8"/>
  <c r="AR602" i="8" s="1"/>
  <c r="AS608" i="8" s="1"/>
  <c r="AT614" i="8" s="1"/>
  <c r="AP598" i="8"/>
  <c r="AQ604" i="8" s="1"/>
  <c r="AR610" i="8" s="1"/>
  <c r="AS616" i="8" s="1"/>
  <c r="AO597" i="8"/>
  <c r="AP603" i="8" s="1"/>
  <c r="AQ609" i="8" s="1"/>
  <c r="AR615" i="8" s="1"/>
  <c r="AM596" i="8"/>
  <c r="AN602" i="8" s="1"/>
  <c r="AO608" i="8" s="1"/>
  <c r="AP614" i="8" s="1"/>
  <c r="AL598" i="8"/>
  <c r="AM604" i="8" s="1"/>
  <c r="AN610" i="8" s="1"/>
  <c r="AO616" i="8" s="1"/>
  <c r="AK598" i="8"/>
  <c r="AL604" i="8" s="1"/>
  <c r="AM610" i="8" s="1"/>
  <c r="AN616" i="8" s="1"/>
  <c r="AI596" i="8"/>
  <c r="AJ602" i="8" s="1"/>
  <c r="AK608" i="8" s="1"/>
  <c r="AL614" i="8" s="1"/>
  <c r="AH597" i="8"/>
  <c r="AI603" i="8" s="1"/>
  <c r="AJ609" i="8" s="1"/>
  <c r="AK615" i="8" s="1"/>
  <c r="AG597" i="8"/>
  <c r="AH603" i="8" s="1"/>
  <c r="AI609" i="8" s="1"/>
  <c r="AJ615" i="8" s="1"/>
  <c r="AE597" i="8"/>
  <c r="AF603" i="8" s="1"/>
  <c r="AG609" i="8" s="1"/>
  <c r="AH615" i="8" s="1"/>
  <c r="AD597" i="8"/>
  <c r="AE603" i="8" s="1"/>
  <c r="AF609" i="8" s="1"/>
  <c r="AG615" i="8" s="1"/>
  <c r="AC596" i="8"/>
  <c r="AD602" i="8" s="1"/>
  <c r="AE608" i="8" s="1"/>
  <c r="AF614" i="8" s="1"/>
  <c r="AA598" i="8"/>
  <c r="AB604" i="8" s="1"/>
  <c r="AC610" i="8" s="1"/>
  <c r="AD616" i="8" s="1"/>
  <c r="Z596" i="8"/>
  <c r="AA602" i="8" s="1"/>
  <c r="AB608" i="8" s="1"/>
  <c r="AC614" i="8" s="1"/>
  <c r="Y598" i="8"/>
  <c r="Z604" i="8" s="1"/>
  <c r="AA610" i="8" s="1"/>
  <c r="AB616" i="8" s="1"/>
  <c r="W598" i="8"/>
  <c r="X604" i="8" s="1"/>
  <c r="Y610" i="8" s="1"/>
  <c r="Z616" i="8" s="1"/>
  <c r="T597" i="8"/>
  <c r="U603" i="8" s="1"/>
  <c r="V609" i="8" s="1"/>
  <c r="W615" i="8" s="1"/>
  <c r="U598" i="8"/>
  <c r="V604" i="8" s="1"/>
  <c r="W610" i="8" s="1"/>
  <c r="X616" i="8" s="1"/>
  <c r="P598" i="8"/>
  <c r="Q604" i="8" s="1"/>
  <c r="R610" i="8" s="1"/>
  <c r="S616" i="8" s="1"/>
  <c r="P597" i="8"/>
  <c r="Q603" i="8" s="1"/>
  <c r="R609" i="8" s="1"/>
  <c r="S615" i="8" s="1"/>
  <c r="N596" i="8"/>
  <c r="O602" i="8" s="1"/>
  <c r="P608" i="8" s="1"/>
  <c r="Q614" i="8" s="1"/>
  <c r="T596" i="8"/>
  <c r="U602" i="8" s="1"/>
  <c r="V608" i="8" s="1"/>
  <c r="W614" i="8" s="1"/>
  <c r="I598" i="8"/>
  <c r="J604" i="8" s="1"/>
  <c r="K610" i="8" s="1"/>
  <c r="L616" i="8" s="1"/>
  <c r="F597" i="8"/>
  <c r="G603" i="8" s="1"/>
  <c r="H609" i="8" s="1"/>
  <c r="I615" i="8" s="1"/>
  <c r="H596" i="8"/>
  <c r="I602" i="8" s="1"/>
  <c r="J608" i="8" s="1"/>
  <c r="K614" i="8" s="1"/>
  <c r="G597" i="8"/>
  <c r="H603" i="8" s="1"/>
  <c r="I609" i="8" s="1"/>
  <c r="J615" i="8" s="1"/>
  <c r="J598" i="8"/>
  <c r="K604" i="8" s="1"/>
  <c r="L610" i="8" s="1"/>
  <c r="M616" i="8" s="1"/>
  <c r="L596" i="8"/>
  <c r="M602" i="8" s="1"/>
  <c r="N608" i="8" s="1"/>
  <c r="O614" i="8" s="1"/>
  <c r="O597" i="8"/>
  <c r="P603" i="8" s="1"/>
  <c r="Q609" i="8" s="1"/>
  <c r="R615" i="8" s="1"/>
  <c r="E598" i="8"/>
  <c r="F604" i="8" s="1"/>
  <c r="G610" i="8" s="1"/>
  <c r="H616" i="8" s="1"/>
  <c r="D580" i="8"/>
  <c r="BG597" i="8"/>
  <c r="BH603" i="8" s="1"/>
  <c r="BI609" i="8" s="1"/>
  <c r="BD598" i="8"/>
  <c r="BE604" i="8" s="1"/>
  <c r="BF610" i="8" s="1"/>
  <c r="BG616" i="8" s="1"/>
  <c r="BA597" i="8"/>
  <c r="BB603" i="8" s="1"/>
  <c r="BC609" i="8" s="1"/>
  <c r="BD615" i="8" s="1"/>
  <c r="AW598" i="8"/>
  <c r="AX604" i="8" s="1"/>
  <c r="AY610" i="8" s="1"/>
  <c r="AZ616" i="8" s="1"/>
  <c r="AU596" i="8"/>
  <c r="AV602" i="8" s="1"/>
  <c r="AW608" i="8" s="1"/>
  <c r="AX614" i="8" s="1"/>
  <c r="AQ597" i="8"/>
  <c r="AR603" i="8" s="1"/>
  <c r="AS609" i="8" s="1"/>
  <c r="AT615" i="8" s="1"/>
  <c r="AN596" i="8"/>
  <c r="AO602" i="8" s="1"/>
  <c r="AP608" i="8" s="1"/>
  <c r="AQ614" i="8" s="1"/>
  <c r="AJ596" i="8"/>
  <c r="AK602" i="8" s="1"/>
  <c r="AL608" i="8" s="1"/>
  <c r="AM614" i="8" s="1"/>
  <c r="AG596" i="8"/>
  <c r="AH602" i="8" s="1"/>
  <c r="AI608" i="8" s="1"/>
  <c r="AJ614" i="8" s="1"/>
  <c r="AC598" i="8"/>
  <c r="AD604" i="8" s="1"/>
  <c r="AE610" i="8" s="1"/>
  <c r="AF616" i="8" s="1"/>
  <c r="Y597" i="8"/>
  <c r="Z603" i="8" s="1"/>
  <c r="AA609" i="8" s="1"/>
  <c r="AB615" i="8" s="1"/>
  <c r="O596" i="8"/>
  <c r="P602" i="8" s="1"/>
  <c r="Q608" i="8" s="1"/>
  <c r="R614" i="8" s="1"/>
  <c r="S597" i="8"/>
  <c r="T603" i="8" s="1"/>
  <c r="U609" i="8" s="1"/>
  <c r="V615" i="8" s="1"/>
  <c r="U597" i="8"/>
  <c r="V603" i="8" s="1"/>
  <c r="W609" i="8" s="1"/>
  <c r="X615" i="8" s="1"/>
  <c r="I597" i="8"/>
  <c r="J603" i="8" s="1"/>
  <c r="K609" i="8" s="1"/>
  <c r="L615" i="8" s="1"/>
  <c r="V598" i="8"/>
  <c r="W604" i="8" s="1"/>
  <c r="X610" i="8" s="1"/>
  <c r="Y616" i="8" s="1"/>
  <c r="F598" i="8"/>
  <c r="G604" i="8" s="1"/>
  <c r="H610" i="8" s="1"/>
  <c r="I616" i="8" s="1"/>
  <c r="BI598" i="8"/>
  <c r="BE598" i="8"/>
  <c r="BF604" i="8" s="1"/>
  <c r="BG610" i="8" s="1"/>
  <c r="BH616" i="8" s="1"/>
  <c r="BB598" i="8"/>
  <c r="BC604" i="8" s="1"/>
  <c r="BD610" i="8" s="1"/>
  <c r="BE616" i="8" s="1"/>
  <c r="AW597" i="8"/>
  <c r="AX603" i="8" s="1"/>
  <c r="AY609" i="8" s="1"/>
  <c r="AZ615" i="8" s="1"/>
  <c r="AT596" i="8"/>
  <c r="AU602" i="8" s="1"/>
  <c r="AV608" i="8" s="1"/>
  <c r="AW614" i="8" s="1"/>
  <c r="AR598" i="8"/>
  <c r="AS604" i="8" s="1"/>
  <c r="AT610" i="8" s="1"/>
  <c r="AU616" i="8" s="1"/>
  <c r="AN598" i="8"/>
  <c r="AO604" i="8" s="1"/>
  <c r="AP610" i="8" s="1"/>
  <c r="AQ616" i="8" s="1"/>
  <c r="AL596" i="8"/>
  <c r="AM602" i="8" s="1"/>
  <c r="AN608" i="8" s="1"/>
  <c r="AO614" i="8" s="1"/>
  <c r="AJ597" i="8"/>
  <c r="AK603" i="8" s="1"/>
  <c r="AL609" i="8" s="1"/>
  <c r="AM615" i="8" s="1"/>
  <c r="AG598" i="8"/>
  <c r="AH604" i="8" s="1"/>
  <c r="AI610" i="8" s="1"/>
  <c r="AJ616" i="8" s="1"/>
  <c r="AB596" i="8"/>
  <c r="AC602" i="8" s="1"/>
  <c r="AD608" i="8" s="1"/>
  <c r="AE614" i="8" s="1"/>
  <c r="Y596" i="8"/>
  <c r="Z602" i="8" s="1"/>
  <c r="AA608" i="8" s="1"/>
  <c r="AB614" i="8" s="1"/>
  <c r="V596" i="8"/>
  <c r="W602" i="8" s="1"/>
  <c r="X608" i="8" s="1"/>
  <c r="Y614" i="8" s="1"/>
  <c r="H597" i="8"/>
  <c r="I603" i="8" s="1"/>
  <c r="J609" i="8" s="1"/>
  <c r="K615" i="8" s="1"/>
  <c r="Q596" i="8"/>
  <c r="R602" i="8" s="1"/>
  <c r="S608" i="8" s="1"/>
  <c r="T614" i="8" s="1"/>
  <c r="U596" i="8"/>
  <c r="V602" i="8" s="1"/>
  <c r="W608" i="8" s="1"/>
  <c r="X614" i="8" s="1"/>
  <c r="F596" i="8"/>
  <c r="G602" i="8" s="1"/>
  <c r="H608" i="8" s="1"/>
  <c r="I614" i="8" s="1"/>
  <c r="G598" i="8"/>
  <c r="H604" i="8" s="1"/>
  <c r="I610" i="8" s="1"/>
  <c r="J616" i="8" s="1"/>
  <c r="E597" i="8"/>
  <c r="F603" i="8" s="1"/>
  <c r="G609" i="8" s="1"/>
  <c r="H615" i="8" s="1"/>
  <c r="D579" i="8"/>
  <c r="R598" i="8"/>
  <c r="S604" i="8" s="1"/>
  <c r="T610" i="8" s="1"/>
  <c r="U616" i="8" s="1"/>
  <c r="BH598" i="8"/>
  <c r="BI604" i="8" s="1"/>
  <c r="BG596" i="8"/>
  <c r="BH602" i="8" s="1"/>
  <c r="BI608" i="8" s="1"/>
  <c r="BF597" i="8"/>
  <c r="BG603" i="8" s="1"/>
  <c r="BH609" i="8" s="1"/>
  <c r="BI615" i="8" s="1"/>
  <c r="BD596" i="8"/>
  <c r="BE602" i="8" s="1"/>
  <c r="BF608" i="8" s="1"/>
  <c r="BG614" i="8" s="1"/>
  <c r="BC596" i="8"/>
  <c r="BD602" i="8" s="1"/>
  <c r="BE608" i="8" s="1"/>
  <c r="BF614" i="8" s="1"/>
  <c r="BB597" i="8"/>
  <c r="BC603" i="8" s="1"/>
  <c r="BD609" i="8" s="1"/>
  <c r="BE615" i="8" s="1"/>
  <c r="AZ596" i="8"/>
  <c r="BA602" i="8" s="1"/>
  <c r="BB608" i="8" s="1"/>
  <c r="BC614" i="8" s="1"/>
  <c r="AY596" i="8"/>
  <c r="AZ602" i="8" s="1"/>
  <c r="BA608" i="8" s="1"/>
  <c r="BB614" i="8" s="1"/>
  <c r="AX597" i="8"/>
  <c r="AY603" i="8" s="1"/>
  <c r="AZ609" i="8" s="1"/>
  <c r="BA615" i="8" s="1"/>
  <c r="AV597" i="8"/>
  <c r="AW603" i="8" s="1"/>
  <c r="AX609" i="8" s="1"/>
  <c r="AY615" i="8" s="1"/>
  <c r="AU597" i="8"/>
  <c r="AV603" i="8" s="1"/>
  <c r="AW609" i="8" s="1"/>
  <c r="AX615" i="8" s="1"/>
  <c r="AT598" i="8"/>
  <c r="AU604" i="8" s="1"/>
  <c r="AV610" i="8" s="1"/>
  <c r="AW616" i="8" s="1"/>
  <c r="AR597" i="8"/>
  <c r="AS603" i="8" s="1"/>
  <c r="AT609" i="8" s="1"/>
  <c r="AU615" i="8" s="1"/>
  <c r="AQ598" i="8"/>
  <c r="AR604" i="8" s="1"/>
  <c r="AS610" i="8" s="1"/>
  <c r="AT616" i="8" s="1"/>
  <c r="AP597" i="8"/>
  <c r="AQ603" i="8" s="1"/>
  <c r="AR609" i="8" s="1"/>
  <c r="AS615" i="8" s="1"/>
  <c r="AN597" i="8"/>
  <c r="AO603" i="8" s="1"/>
  <c r="AP609" i="8" s="1"/>
  <c r="AQ615" i="8" s="1"/>
  <c r="AM598" i="8"/>
  <c r="AN604" i="8" s="1"/>
  <c r="AO610" i="8" s="1"/>
  <c r="AP616" i="8" s="1"/>
  <c r="AL597" i="8"/>
  <c r="AM603" i="8" s="1"/>
  <c r="AN609" i="8" s="1"/>
  <c r="AO615" i="8" s="1"/>
  <c r="AJ598" i="8"/>
  <c r="AK604" i="8" s="1"/>
  <c r="AL610" i="8" s="1"/>
  <c r="AM616" i="8" s="1"/>
  <c r="AI598" i="8"/>
  <c r="AJ604" i="8" s="1"/>
  <c r="AK610" i="8" s="1"/>
  <c r="AL616" i="8" s="1"/>
  <c r="AH598" i="8"/>
  <c r="AI604" i="8" s="1"/>
  <c r="AJ610" i="8" s="1"/>
  <c r="AK616" i="8" s="1"/>
  <c r="AF598" i="8"/>
  <c r="AG604" i="8" s="1"/>
  <c r="AH610" i="8" s="1"/>
  <c r="AI616" i="8" s="1"/>
  <c r="AE596" i="8"/>
  <c r="AF602" i="8" s="1"/>
  <c r="AG608" i="8" s="1"/>
  <c r="AH614" i="8" s="1"/>
  <c r="AD596" i="8"/>
  <c r="AE602" i="8" s="1"/>
  <c r="AF608" i="8" s="1"/>
  <c r="AG614" i="8" s="1"/>
  <c r="AB597" i="8"/>
  <c r="AC603" i="8" s="1"/>
  <c r="AD609" i="8" s="1"/>
  <c r="AE615" i="8" s="1"/>
  <c r="AA597" i="8"/>
  <c r="AB603" i="8" s="1"/>
  <c r="AC609" i="8" s="1"/>
  <c r="AD615" i="8" s="1"/>
  <c r="Z598" i="8"/>
  <c r="AA604" i="8" s="1"/>
  <c r="AB610" i="8" s="1"/>
  <c r="AC616" i="8" s="1"/>
  <c r="X596" i="8"/>
  <c r="Y602" i="8" s="1"/>
  <c r="Z608" i="8" s="1"/>
  <c r="AA614" i="8" s="1"/>
  <c r="W597" i="8"/>
  <c r="X603" i="8" s="1"/>
  <c r="Y609" i="8" s="1"/>
  <c r="Z615" i="8" s="1"/>
  <c r="N598" i="8"/>
  <c r="O604" i="8" s="1"/>
  <c r="P610" i="8" s="1"/>
  <c r="Q616" i="8" s="1"/>
  <c r="D593" i="8"/>
  <c r="D578" i="8"/>
  <c r="E596" i="8"/>
  <c r="F602" i="8" s="1"/>
  <c r="G608" i="8" s="1"/>
  <c r="H614" i="8" s="1"/>
  <c r="K597" i="8"/>
  <c r="L603" i="8" s="1"/>
  <c r="M609" i="8" s="1"/>
  <c r="N615" i="8" s="1"/>
  <c r="R596" i="8"/>
  <c r="S602" i="8" s="1"/>
  <c r="T608" i="8" s="1"/>
  <c r="U614" i="8" s="1"/>
  <c r="S596" i="8"/>
  <c r="T602" i="8" s="1"/>
  <c r="U608" i="8" s="1"/>
  <c r="V614" i="8" s="1"/>
  <c r="V597" i="8"/>
  <c r="W603" i="8" s="1"/>
  <c r="X609" i="8" s="1"/>
  <c r="Y615" i="8" s="1"/>
  <c r="L597" i="8"/>
  <c r="M603" i="8" s="1"/>
  <c r="N609" i="8" s="1"/>
  <c r="O615" i="8" s="1"/>
  <c r="G596" i="8"/>
  <c r="H602" i="8" s="1"/>
  <c r="I608" i="8" s="1"/>
  <c r="J614" i="8" s="1"/>
  <c r="J578" i="8" s="1"/>
  <c r="J597" i="8"/>
  <c r="K603" i="8" s="1"/>
  <c r="L609" i="8" s="1"/>
  <c r="M615" i="8" s="1"/>
  <c r="M598" i="8"/>
  <c r="N604" i="8" s="1"/>
  <c r="O610" i="8" s="1"/>
  <c r="P616" i="8" s="1"/>
  <c r="K596" i="8"/>
  <c r="L602" i="8" s="1"/>
  <c r="M608" i="8" s="1"/>
  <c r="N614" i="8" s="1"/>
  <c r="N597" i="8"/>
  <c r="O603" i="8" s="1"/>
  <c r="P609" i="8" s="1"/>
  <c r="Q615" i="8" s="1"/>
  <c r="Q598" i="8"/>
  <c r="R604" i="8" s="1"/>
  <c r="S610" i="8" s="1"/>
  <c r="T616" i="8" s="1"/>
  <c r="AP223" i="8"/>
  <c r="AP222" i="8"/>
  <c r="AP224" i="8"/>
  <c r="AR41" i="19"/>
  <c r="AR39" i="19" s="1"/>
  <c r="AR35" i="19" s="1"/>
  <c r="AJ46" i="9"/>
  <c r="AJ47" i="9" s="1"/>
  <c r="AJ50" i="9" s="1"/>
  <c r="AI48" i="9"/>
  <c r="X78" i="14"/>
  <c r="X79" i="14" s="1"/>
  <c r="M91" i="14"/>
  <c r="M92" i="14" s="1"/>
  <c r="N93" i="14"/>
  <c r="O89" i="14" s="1"/>
  <c r="Y80" i="14"/>
  <c r="Z76" i="14" s="1"/>
  <c r="BB66" i="19"/>
  <c r="BA67" i="19"/>
  <c r="Z89" i="19"/>
  <c r="AP73" i="19"/>
  <c r="AR87" i="19"/>
  <c r="AR88" i="19" s="1"/>
  <c r="AQ45" i="19"/>
  <c r="Z44" i="19"/>
  <c r="AR27" i="19"/>
  <c r="AN403" i="8"/>
  <c r="AO357" i="8"/>
  <c r="AQ220" i="8"/>
  <c r="AO18" i="8"/>
  <c r="AN23" i="8"/>
  <c r="AO19" i="8" s="1"/>
  <c r="Z11" i="16"/>
  <c r="AB9" i="16"/>
  <c r="AB10" i="16" s="1"/>
  <c r="AS20" i="19" l="1"/>
  <c r="AR21" i="19"/>
  <c r="F580" i="8"/>
  <c r="E580" i="8"/>
  <c r="H580" i="8"/>
  <c r="AS578" i="8"/>
  <c r="BF579" i="8"/>
  <c r="AK578" i="8"/>
  <c r="BA580" i="8"/>
  <c r="Y580" i="8"/>
  <c r="AM580" i="8"/>
  <c r="BA579" i="8"/>
  <c r="BD580" i="8"/>
  <c r="U580" i="8"/>
  <c r="AK579" i="8"/>
  <c r="AT579" i="8"/>
  <c r="BI579" i="8"/>
  <c r="AZ580" i="8"/>
  <c r="AA580" i="8"/>
  <c r="I579" i="8"/>
  <c r="K579" i="8"/>
  <c r="R578" i="8"/>
  <c r="J579" i="8"/>
  <c r="W578" i="8"/>
  <c r="P578" i="8"/>
  <c r="U578" i="8"/>
  <c r="AZ579" i="8"/>
  <c r="AG579" i="8"/>
  <c r="AV578" i="8"/>
  <c r="BI578" i="8"/>
  <c r="AX580" i="8"/>
  <c r="Q580" i="8"/>
  <c r="X579" i="8"/>
  <c r="AT578" i="8"/>
  <c r="Z580" i="8"/>
  <c r="AK580" i="8"/>
  <c r="AS579" i="8"/>
  <c r="BI580" i="8"/>
  <c r="S580" i="8"/>
  <c r="V579" i="8"/>
  <c r="H579" i="8"/>
  <c r="N579" i="8"/>
  <c r="S579" i="8"/>
  <c r="N578" i="8"/>
  <c r="M579" i="8"/>
  <c r="L580" i="8"/>
  <c r="F578" i="8"/>
  <c r="U579" i="8"/>
  <c r="Q578" i="8"/>
  <c r="H578" i="8"/>
  <c r="BE579" i="8"/>
  <c r="T578" i="8"/>
  <c r="G579" i="8"/>
  <c r="AI579" i="8"/>
  <c r="R579" i="8"/>
  <c r="AM578" i="8"/>
  <c r="I580" i="8"/>
  <c r="M578" i="8"/>
  <c r="X580" i="8"/>
  <c r="AF579" i="8"/>
  <c r="AH578" i="8"/>
  <c r="AP578" i="8"/>
  <c r="T579" i="8"/>
  <c r="G580" i="8"/>
  <c r="AH579" i="8"/>
  <c r="AF580" i="8"/>
  <c r="AV579" i="8"/>
  <c r="AF578" i="8"/>
  <c r="G578" i="8"/>
  <c r="AN579" i="8"/>
  <c r="AX579" i="8"/>
  <c r="BD579" i="8"/>
  <c r="AB579" i="8"/>
  <c r="AZ578" i="8"/>
  <c r="N580" i="8"/>
  <c r="AU580" i="8"/>
  <c r="BH578" i="8"/>
  <c r="AO578" i="8"/>
  <c r="AA579" i="8"/>
  <c r="AD578" i="8"/>
  <c r="AI580" i="8"/>
  <c r="AO579" i="8"/>
  <c r="AW579" i="8"/>
  <c r="AY578" i="8"/>
  <c r="X578" i="8"/>
  <c r="AQ580" i="8"/>
  <c r="BF580" i="8"/>
  <c r="L578" i="8"/>
  <c r="R580" i="8"/>
  <c r="Q579" i="8"/>
  <c r="Y579" i="8"/>
  <c r="AR578" i="8"/>
  <c r="AW578" i="8"/>
  <c r="BC579" i="8"/>
  <c r="AN578" i="8"/>
  <c r="BB580" i="8"/>
  <c r="BE580" i="8"/>
  <c r="Z578" i="8"/>
  <c r="AJ579" i="8"/>
  <c r="AH580" i="8"/>
  <c r="P580" i="8"/>
  <c r="AL580" i="8"/>
  <c r="BB578" i="8"/>
  <c r="AA578" i="8"/>
  <c r="AP579" i="8"/>
  <c r="AV580" i="8"/>
  <c r="K578" i="8"/>
  <c r="F579" i="8"/>
  <c r="E579" i="8"/>
  <c r="S578" i="8"/>
  <c r="O579" i="8"/>
  <c r="T580" i="8"/>
  <c r="Y578" i="8"/>
  <c r="AB578" i="8"/>
  <c r="AD579" i="8"/>
  <c r="AJ580" i="8"/>
  <c r="AL578" i="8"/>
  <c r="AR580" i="8"/>
  <c r="AW580" i="8"/>
  <c r="BB579" i="8"/>
  <c r="BE578" i="8"/>
  <c r="BH579" i="8"/>
  <c r="AE579" i="8"/>
  <c r="AJ578" i="8"/>
  <c r="K580" i="8"/>
  <c r="I578" i="8"/>
  <c r="AE578" i="8"/>
  <c r="AL579" i="8"/>
  <c r="AR579" i="8"/>
  <c r="AY580" i="8"/>
  <c r="BD578" i="8"/>
  <c r="AC580" i="8"/>
  <c r="L579" i="8"/>
  <c r="AD580" i="8"/>
  <c r="AQ578" i="8"/>
  <c r="O580" i="8"/>
  <c r="AC579" i="8"/>
  <c r="BA578" i="8"/>
  <c r="D581" i="8"/>
  <c r="E589" i="8"/>
  <c r="E599" i="8"/>
  <c r="F605" i="8" s="1"/>
  <c r="G611" i="8" s="1"/>
  <c r="H617" i="8" s="1"/>
  <c r="AG580" i="8"/>
  <c r="AQ579" i="8"/>
  <c r="BG580" i="8"/>
  <c r="E578" i="8"/>
  <c r="M580" i="8"/>
  <c r="Z579" i="8"/>
  <c r="AC578" i="8"/>
  <c r="AE580" i="8"/>
  <c r="AM579" i="8"/>
  <c r="AP580" i="8"/>
  <c r="AS580" i="8"/>
  <c r="AU579" i="8"/>
  <c r="AX578" i="8"/>
  <c r="BC578" i="8"/>
  <c r="BF578" i="8"/>
  <c r="BH580" i="8"/>
  <c r="AB580" i="8"/>
  <c r="AI578" i="8"/>
  <c r="BC580" i="8"/>
  <c r="O578" i="8"/>
  <c r="V580" i="8"/>
  <c r="AO580" i="8"/>
  <c r="AT580" i="8"/>
  <c r="J580" i="8"/>
  <c r="P579" i="8"/>
  <c r="W579" i="8"/>
  <c r="AG578" i="8"/>
  <c r="AN580" i="8"/>
  <c r="AU578" i="8"/>
  <c r="BG578" i="8"/>
  <c r="W580" i="8"/>
  <c r="AY579" i="8"/>
  <c r="V578" i="8"/>
  <c r="BG579" i="8"/>
  <c r="AQ223" i="8"/>
  <c r="AQ222" i="8"/>
  <c r="AQ224" i="8"/>
  <c r="N91" i="14"/>
  <c r="N92" i="14" s="1"/>
  <c r="AK46" i="9"/>
  <c r="AK47" i="9" s="1"/>
  <c r="AK50" i="9" s="1"/>
  <c r="AJ48" i="9"/>
  <c r="Z80" i="14"/>
  <c r="AA76" i="14" s="1"/>
  <c r="Y78" i="14"/>
  <c r="Y79" i="14" s="1"/>
  <c r="O93" i="14"/>
  <c r="P89" i="14" s="1"/>
  <c r="AR86" i="19"/>
  <c r="AQ90" i="19" s="1"/>
  <c r="Y89" i="19"/>
  <c r="AQ73" i="19"/>
  <c r="BC66" i="19"/>
  <c r="BB67" i="19"/>
  <c r="Y44" i="19"/>
  <c r="AQ42" i="19"/>
  <c r="AQ43" i="19" s="1"/>
  <c r="AS27" i="19"/>
  <c r="AO403" i="8"/>
  <c r="AP357" i="8"/>
  <c r="AR220" i="8"/>
  <c r="AP18" i="8"/>
  <c r="AO23" i="8"/>
  <c r="AP19" i="8" s="1"/>
  <c r="Y11" i="16"/>
  <c r="AB8" i="16"/>
  <c r="AT20" i="19" l="1"/>
  <c r="AS21" i="19"/>
  <c r="E577" i="8"/>
  <c r="F595" i="8"/>
  <c r="G601" i="8" s="1"/>
  <c r="H607" i="8" s="1"/>
  <c r="I613" i="8" s="1"/>
  <c r="E593" i="8"/>
  <c r="AA12" i="16"/>
  <c r="AA9" i="16" s="1"/>
  <c r="AA10" i="16" s="1"/>
  <c r="M451" i="8"/>
  <c r="AC451" i="8"/>
  <c r="AS451" i="8"/>
  <c r="BI451" i="8"/>
  <c r="T452" i="8"/>
  <c r="AJ452" i="8"/>
  <c r="AZ452" i="8"/>
  <c r="K453" i="8"/>
  <c r="AA453" i="8"/>
  <c r="AQ453" i="8"/>
  <c r="BG453" i="8"/>
  <c r="N451" i="8"/>
  <c r="AD451" i="8"/>
  <c r="AT451" i="8"/>
  <c r="E452" i="8"/>
  <c r="U452" i="8"/>
  <c r="AK452" i="8"/>
  <c r="BA452" i="8"/>
  <c r="L453" i="8"/>
  <c r="AB453" i="8"/>
  <c r="AR453" i="8"/>
  <c r="BH453" i="8"/>
  <c r="O451" i="8"/>
  <c r="AE451" i="8"/>
  <c r="AU451" i="8"/>
  <c r="F452" i="8"/>
  <c r="V452" i="8"/>
  <c r="AL452" i="8"/>
  <c r="BB452" i="8"/>
  <c r="M453" i="8"/>
  <c r="AC453" i="8"/>
  <c r="AS453" i="8"/>
  <c r="BI453" i="8"/>
  <c r="BH451" i="8"/>
  <c r="J453" i="8"/>
  <c r="AU452" i="8"/>
  <c r="G452" i="8"/>
  <c r="N453" i="8"/>
  <c r="F453" i="8"/>
  <c r="K452" i="8"/>
  <c r="R453" i="8"/>
  <c r="X451" i="8"/>
  <c r="AE452" i="8"/>
  <c r="Q451" i="8"/>
  <c r="AG451" i="8"/>
  <c r="AW451" i="8"/>
  <c r="H452" i="8"/>
  <c r="X452" i="8"/>
  <c r="AN452" i="8"/>
  <c r="BD452" i="8"/>
  <c r="O453" i="8"/>
  <c r="AE453" i="8"/>
  <c r="AU453" i="8"/>
  <c r="D452" i="8"/>
  <c r="R451" i="8"/>
  <c r="AH451" i="8"/>
  <c r="AX451" i="8"/>
  <c r="I452" i="8"/>
  <c r="Y452" i="8"/>
  <c r="AO452" i="8"/>
  <c r="BE452" i="8"/>
  <c r="P453" i="8"/>
  <c r="AF453" i="8"/>
  <c r="AV453" i="8"/>
  <c r="D451" i="8"/>
  <c r="S451" i="8"/>
  <c r="AI451" i="8"/>
  <c r="AY451" i="8"/>
  <c r="J452" i="8"/>
  <c r="Z452" i="8"/>
  <c r="AP452" i="8"/>
  <c r="BF452" i="8"/>
  <c r="Q453" i="8"/>
  <c r="AG453" i="8"/>
  <c r="AW453" i="8"/>
  <c r="L451" i="8"/>
  <c r="S452" i="8"/>
  <c r="Z453" i="8"/>
  <c r="P451" i="8"/>
  <c r="W452" i="8"/>
  <c r="AD453" i="8"/>
  <c r="T451" i="8"/>
  <c r="AA452" i="8"/>
  <c r="I451" i="8"/>
  <c r="U451" i="8"/>
  <c r="AK451" i="8"/>
  <c r="BA451" i="8"/>
  <c r="L452" i="8"/>
  <c r="AB452" i="8"/>
  <c r="AR452" i="8"/>
  <c r="BH452" i="8"/>
  <c r="S453" i="8"/>
  <c r="AI453" i="8"/>
  <c r="AY453" i="8"/>
  <c r="E451" i="8"/>
  <c r="V451" i="8"/>
  <c r="AL451" i="8"/>
  <c r="BB451" i="8"/>
  <c r="M452" i="8"/>
  <c r="AC452" i="8"/>
  <c r="AS452" i="8"/>
  <c r="BI452" i="8"/>
  <c r="T453" i="8"/>
  <c r="AJ453" i="8"/>
  <c r="AZ453" i="8"/>
  <c r="F451" i="8"/>
  <c r="W451" i="8"/>
  <c r="AM451" i="8"/>
  <c r="BC451" i="8"/>
  <c r="N452" i="8"/>
  <c r="AD452" i="8"/>
  <c r="AT452" i="8"/>
  <c r="E453" i="8"/>
  <c r="U453" i="8"/>
  <c r="AK453" i="8"/>
  <c r="BA453" i="8"/>
  <c r="AB451" i="8"/>
  <c r="AI452" i="8"/>
  <c r="AP453" i="8"/>
  <c r="AF451" i="8"/>
  <c r="AM452" i="8"/>
  <c r="AT453" i="8"/>
  <c r="AJ451" i="8"/>
  <c r="AQ452" i="8"/>
  <c r="AX453" i="8"/>
  <c r="BD451" i="8"/>
  <c r="AL453" i="8"/>
  <c r="BE451" i="8"/>
  <c r="G453" i="8"/>
  <c r="J451" i="8"/>
  <c r="Q452" i="8"/>
  <c r="X453" i="8"/>
  <c r="AA451" i="8"/>
  <c r="AH452" i="8"/>
  <c r="AO453" i="8"/>
  <c r="BF453" i="8"/>
  <c r="AZ451" i="8"/>
  <c r="AN451" i="8"/>
  <c r="H451" i="8"/>
  <c r="P452" i="8"/>
  <c r="W453" i="8"/>
  <c r="Z451" i="8"/>
  <c r="AG452" i="8"/>
  <c r="AN453" i="8"/>
  <c r="AQ451" i="8"/>
  <c r="AX452" i="8"/>
  <c r="BE453" i="8"/>
  <c r="AV451" i="8"/>
  <c r="BG452" i="8"/>
  <c r="O452" i="8"/>
  <c r="Y451" i="8"/>
  <c r="AF452" i="8"/>
  <c r="AM453" i="8"/>
  <c r="AP451" i="8"/>
  <c r="AW452" i="8"/>
  <c r="BD453" i="8"/>
  <c r="BG451" i="8"/>
  <c r="I453" i="8"/>
  <c r="AR451" i="8"/>
  <c r="BC452" i="8"/>
  <c r="AH453" i="8"/>
  <c r="V453" i="8"/>
  <c r="BF451" i="8"/>
  <c r="Y453" i="8"/>
  <c r="BB453" i="8"/>
  <c r="AO451" i="8"/>
  <c r="H453" i="8"/>
  <c r="AY452" i="8"/>
  <c r="AV452" i="8"/>
  <c r="K451" i="8"/>
  <c r="D453" i="8"/>
  <c r="BC453" i="8"/>
  <c r="R452" i="8"/>
  <c r="G451" i="8"/>
  <c r="AR224" i="8"/>
  <c r="AR223" i="8"/>
  <c r="AR222" i="8"/>
  <c r="Z78" i="14"/>
  <c r="Z79" i="14" s="1"/>
  <c r="AK48" i="9"/>
  <c r="AL46" i="9"/>
  <c r="AL47" i="9" s="1"/>
  <c r="AL50" i="9" s="1"/>
  <c r="P93" i="14"/>
  <c r="Q89" i="14" s="1"/>
  <c r="O91" i="14"/>
  <c r="O92" i="14" s="1"/>
  <c r="AA80" i="14"/>
  <c r="AB76" i="14" s="1"/>
  <c r="AR84" i="19"/>
  <c r="AR81" i="19" s="1"/>
  <c r="AQ41" i="19"/>
  <c r="AP45" i="19" s="1"/>
  <c r="X89" i="19"/>
  <c r="AR73" i="19"/>
  <c r="BD66" i="19"/>
  <c r="BC67" i="19"/>
  <c r="AQ87" i="19"/>
  <c r="AQ88" i="19" s="1"/>
  <c r="X44" i="19"/>
  <c r="AT27" i="19"/>
  <c r="AP403" i="8"/>
  <c r="AQ357" i="8"/>
  <c r="AS220" i="8"/>
  <c r="AQ18" i="8"/>
  <c r="AP23" i="8"/>
  <c r="AQ19" i="8" s="1"/>
  <c r="X11" i="16"/>
  <c r="AU20" i="19" l="1"/>
  <c r="AT21" i="19"/>
  <c r="F589" i="8"/>
  <c r="F599" i="8"/>
  <c r="G605" i="8" s="1"/>
  <c r="H611" i="8" s="1"/>
  <c r="I617" i="8" s="1"/>
  <c r="E581" i="8"/>
  <c r="AS223" i="8"/>
  <c r="AS222" i="8"/>
  <c r="AS224" i="8"/>
  <c r="AQ39" i="19"/>
  <c r="AQ35" i="19" s="1"/>
  <c r="P91" i="14"/>
  <c r="P92" i="14" s="1"/>
  <c r="AM46" i="9"/>
  <c r="AM47" i="9" s="1"/>
  <c r="AM50" i="9" s="1"/>
  <c r="AL48" i="9"/>
  <c r="AB80" i="14"/>
  <c r="AC76" i="14" s="1"/>
  <c r="AA78" i="14"/>
  <c r="AA79" i="14" s="1"/>
  <c r="Q93" i="14"/>
  <c r="R89" i="14" s="1"/>
  <c r="AQ86" i="19"/>
  <c r="AP90" i="19" s="1"/>
  <c r="AS73" i="19"/>
  <c r="BE66" i="19"/>
  <c r="BE67" i="19" s="1"/>
  <c r="BD67" i="19"/>
  <c r="W89" i="19"/>
  <c r="W44" i="19"/>
  <c r="AP42" i="19"/>
  <c r="AP43" i="19" s="1"/>
  <c r="AU27" i="19"/>
  <c r="AQ403" i="8"/>
  <c r="AR357" i="8"/>
  <c r="AT220" i="8"/>
  <c r="AR18" i="8"/>
  <c r="AQ23" i="8"/>
  <c r="AR19" i="8" s="1"/>
  <c r="W11" i="16"/>
  <c r="AA8" i="16"/>
  <c r="AV20" i="19" l="1"/>
  <c r="AU21" i="19"/>
  <c r="F577" i="8"/>
  <c r="G595" i="8"/>
  <c r="H601" i="8" s="1"/>
  <c r="I607" i="8" s="1"/>
  <c r="J613" i="8" s="1"/>
  <c r="F593" i="8"/>
  <c r="AT224" i="8"/>
  <c r="AT222" i="8"/>
  <c r="AT223" i="8"/>
  <c r="AQ84" i="19"/>
  <c r="AQ81" i="19" s="1"/>
  <c r="AB78" i="14"/>
  <c r="AB79" i="14" s="1"/>
  <c r="AN46" i="9"/>
  <c r="AN47" i="9" s="1"/>
  <c r="AN50" i="9" s="1"/>
  <c r="AM48" i="9"/>
  <c r="R93" i="14"/>
  <c r="S89" i="14" s="1"/>
  <c r="AM110" i="19"/>
  <c r="AM36" i="7" s="1"/>
  <c r="AQ110" i="19"/>
  <c r="AQ36" i="7" s="1"/>
  <c r="AU110" i="19"/>
  <c r="AU36" i="7" s="1"/>
  <c r="AY110" i="19"/>
  <c r="AY36" i="7" s="1"/>
  <c r="BC110" i="19"/>
  <c r="BC36" i="7" s="1"/>
  <c r="AJ110" i="19"/>
  <c r="AJ36" i="7" s="1"/>
  <c r="AL110" i="19"/>
  <c r="AL36" i="7" s="1"/>
  <c r="BB110" i="19"/>
  <c r="BB36" i="7" s="1"/>
  <c r="AN110" i="19"/>
  <c r="AN36" i="7" s="1"/>
  <c r="AR110" i="19"/>
  <c r="AR36" i="7" s="1"/>
  <c r="AV110" i="19"/>
  <c r="AV36" i="7" s="1"/>
  <c r="AZ110" i="19"/>
  <c r="AZ36" i="7" s="1"/>
  <c r="BD110" i="19"/>
  <c r="BD36" i="7" s="1"/>
  <c r="AP110" i="19"/>
  <c r="AP36" i="7" s="1"/>
  <c r="AX110" i="19"/>
  <c r="AX36" i="7" s="1"/>
  <c r="AO110" i="19"/>
  <c r="AO36" i="7" s="1"/>
  <c r="AS110" i="19"/>
  <c r="AS36" i="7" s="1"/>
  <c r="AW110" i="19"/>
  <c r="AW36" i="7" s="1"/>
  <c r="BA110" i="19"/>
  <c r="BA36" i="7" s="1"/>
  <c r="BE110" i="19"/>
  <c r="BE36" i="7" s="1"/>
  <c r="AT110" i="19"/>
  <c r="AT36" i="7" s="1"/>
  <c r="AK110" i="19"/>
  <c r="AK36" i="7" s="1"/>
  <c r="Q91" i="14"/>
  <c r="Q92" i="14" s="1"/>
  <c r="AC80" i="14"/>
  <c r="AD76" i="14" s="1"/>
  <c r="AP41" i="19"/>
  <c r="AO45" i="19" s="1"/>
  <c r="Z12" i="16"/>
  <c r="Z9" i="16" s="1"/>
  <c r="Z10" i="16" s="1"/>
  <c r="J110" i="19"/>
  <c r="J36" i="7" s="1"/>
  <c r="N110" i="19"/>
  <c r="N36" i="7" s="1"/>
  <c r="R110" i="19"/>
  <c r="R36" i="7" s="1"/>
  <c r="V110" i="19"/>
  <c r="V36" i="7" s="1"/>
  <c r="Z110" i="19"/>
  <c r="Z36" i="7" s="1"/>
  <c r="AD110" i="19"/>
  <c r="AD36" i="7" s="1"/>
  <c r="AH110" i="19"/>
  <c r="AH36" i="7" s="1"/>
  <c r="G111" i="19"/>
  <c r="K111" i="19"/>
  <c r="O111" i="19"/>
  <c r="S111" i="19"/>
  <c r="W111" i="19"/>
  <c r="AA111" i="19"/>
  <c r="AE111" i="19"/>
  <c r="AI111" i="19"/>
  <c r="AM111" i="19"/>
  <c r="AQ111" i="19"/>
  <c r="AU111" i="19"/>
  <c r="AY111" i="19"/>
  <c r="BC111" i="19"/>
  <c r="H112" i="19"/>
  <c r="L112" i="19"/>
  <c r="P112" i="19"/>
  <c r="T112" i="19"/>
  <c r="X112" i="19"/>
  <c r="AB112" i="19"/>
  <c r="AF112" i="19"/>
  <c r="AJ112" i="19"/>
  <c r="AN112" i="19"/>
  <c r="AR112" i="19"/>
  <c r="AV112" i="19"/>
  <c r="AZ112" i="19"/>
  <c r="BD112" i="19"/>
  <c r="F112" i="19"/>
  <c r="G110" i="19"/>
  <c r="G36" i="7" s="1"/>
  <c r="K110" i="19"/>
  <c r="K36" i="7" s="1"/>
  <c r="O110" i="19"/>
  <c r="O36" i="7" s="1"/>
  <c r="S110" i="19"/>
  <c r="S36" i="7" s="1"/>
  <c r="W110" i="19"/>
  <c r="W36" i="7" s="1"/>
  <c r="AA110" i="19"/>
  <c r="AA36" i="7" s="1"/>
  <c r="AE110" i="19"/>
  <c r="AE36" i="7" s="1"/>
  <c r="AI110" i="19"/>
  <c r="AI36" i="7" s="1"/>
  <c r="H111" i="19"/>
  <c r="L111" i="19"/>
  <c r="P111" i="19"/>
  <c r="T111" i="19"/>
  <c r="X111" i="19"/>
  <c r="AB111" i="19"/>
  <c r="AF111" i="19"/>
  <c r="AJ111" i="19"/>
  <c r="AN111" i="19"/>
  <c r="AR111" i="19"/>
  <c r="AV111" i="19"/>
  <c r="AZ111" i="19"/>
  <c r="BD111" i="19"/>
  <c r="I112" i="19"/>
  <c r="M112" i="19"/>
  <c r="Q112" i="19"/>
  <c r="U112" i="19"/>
  <c r="Y112" i="19"/>
  <c r="AC112" i="19"/>
  <c r="AG112" i="19"/>
  <c r="AK112" i="19"/>
  <c r="AO112" i="19"/>
  <c r="AS112" i="19"/>
  <c r="AW112" i="19"/>
  <c r="BA112" i="19"/>
  <c r="BE112" i="19"/>
  <c r="F110" i="19"/>
  <c r="F36" i="7" s="1"/>
  <c r="H110" i="19"/>
  <c r="H36" i="7" s="1"/>
  <c r="L110" i="19"/>
  <c r="L36" i="7" s="1"/>
  <c r="P110" i="19"/>
  <c r="P36" i="7" s="1"/>
  <c r="T110" i="19"/>
  <c r="T36" i="7" s="1"/>
  <c r="X110" i="19"/>
  <c r="X36" i="7" s="1"/>
  <c r="AB110" i="19"/>
  <c r="AB36" i="7" s="1"/>
  <c r="AF110" i="19"/>
  <c r="AF36" i="7" s="1"/>
  <c r="I111" i="19"/>
  <c r="M111" i="19"/>
  <c r="Q111" i="19"/>
  <c r="U111" i="19"/>
  <c r="Y111" i="19"/>
  <c r="AC111" i="19"/>
  <c r="AG111" i="19"/>
  <c r="AK111" i="19"/>
  <c r="AO111" i="19"/>
  <c r="AS111" i="19"/>
  <c r="AW111" i="19"/>
  <c r="BA111" i="19"/>
  <c r="BE111" i="19"/>
  <c r="J112" i="19"/>
  <c r="N112" i="19"/>
  <c r="R112" i="19"/>
  <c r="V112" i="19"/>
  <c r="Z112" i="19"/>
  <c r="AD112" i="19"/>
  <c r="AH112" i="19"/>
  <c r="AL112" i="19"/>
  <c r="AP112" i="19"/>
  <c r="AT112" i="19"/>
  <c r="AX112" i="19"/>
  <c r="BB112" i="19"/>
  <c r="I110" i="19"/>
  <c r="I36" i="7" s="1"/>
  <c r="M110" i="19"/>
  <c r="M36" i="7" s="1"/>
  <c r="Q110" i="19"/>
  <c r="Q36" i="7" s="1"/>
  <c r="U110" i="19"/>
  <c r="U36" i="7" s="1"/>
  <c r="Y110" i="19"/>
  <c r="Y36" i="7" s="1"/>
  <c r="AC110" i="19"/>
  <c r="AC36" i="7" s="1"/>
  <c r="AG110" i="19"/>
  <c r="AG36" i="7" s="1"/>
  <c r="J111" i="19"/>
  <c r="N111" i="19"/>
  <c r="R111" i="19"/>
  <c r="V111" i="19"/>
  <c r="Z111" i="19"/>
  <c r="AD111" i="19"/>
  <c r="AH111" i="19"/>
  <c r="AL111" i="19"/>
  <c r="AP111" i="19"/>
  <c r="AT111" i="19"/>
  <c r="AX111" i="19"/>
  <c r="BB111" i="19"/>
  <c r="G112" i="19"/>
  <c r="K112" i="19"/>
  <c r="O112" i="19"/>
  <c r="S112" i="19"/>
  <c r="W112" i="19"/>
  <c r="AA112" i="19"/>
  <c r="AE112" i="19"/>
  <c r="AI112" i="19"/>
  <c r="AM112" i="19"/>
  <c r="AQ112" i="19"/>
  <c r="AU112" i="19"/>
  <c r="AY112" i="19"/>
  <c r="BC112" i="19"/>
  <c r="F111" i="19"/>
  <c r="AP87" i="19"/>
  <c r="AP88" i="19" s="1"/>
  <c r="V89" i="19"/>
  <c r="AT73" i="19"/>
  <c r="V44" i="19"/>
  <c r="AV27" i="19"/>
  <c r="AR403" i="8"/>
  <c r="AS357" i="8"/>
  <c r="AU220" i="8"/>
  <c r="AR23" i="8"/>
  <c r="AS19" i="8" s="1"/>
  <c r="AS18" i="8"/>
  <c r="V11" i="16"/>
  <c r="AW20" i="19" l="1"/>
  <c r="AV21" i="19"/>
  <c r="AP39" i="19"/>
  <c r="AP35" i="19" s="1"/>
  <c r="D53" i="7"/>
  <c r="E53" i="7" s="1"/>
  <c r="G589" i="8"/>
  <c r="F581" i="8"/>
  <c r="G599" i="8"/>
  <c r="H605" i="8" s="1"/>
  <c r="I611" i="8" s="1"/>
  <c r="J617" i="8" s="1"/>
  <c r="AU223" i="8"/>
  <c r="AU222" i="8"/>
  <c r="AU224" i="8"/>
  <c r="R91" i="14"/>
  <c r="R92" i="14" s="1"/>
  <c r="AN48" i="9"/>
  <c r="AO46" i="9"/>
  <c r="AO47" i="9" s="1"/>
  <c r="AO50" i="9" s="1"/>
  <c r="AC78" i="14"/>
  <c r="AC79" i="14" s="1"/>
  <c r="AD80" i="14"/>
  <c r="AE76" i="14" s="1"/>
  <c r="F113" i="19"/>
  <c r="G109" i="19" s="1"/>
  <c r="G113" i="19" s="1"/>
  <c r="H109" i="19" s="1"/>
  <c r="H113" i="19" s="1"/>
  <c r="I109" i="19" s="1"/>
  <c r="I113" i="19" s="1"/>
  <c r="J109" i="19" s="1"/>
  <c r="J113" i="19" s="1"/>
  <c r="K109" i="19" s="1"/>
  <c r="K113" i="19" s="1"/>
  <c r="L109" i="19" s="1"/>
  <c r="L113" i="19" s="1"/>
  <c r="M109" i="19" s="1"/>
  <c r="M113" i="19" s="1"/>
  <c r="N109" i="19" s="1"/>
  <c r="N113" i="19" s="1"/>
  <c r="O109" i="19" s="1"/>
  <c r="O113" i="19" s="1"/>
  <c r="P109" i="19" s="1"/>
  <c r="P113" i="19" s="1"/>
  <c r="Q109" i="19" s="1"/>
  <c r="Q113" i="19" s="1"/>
  <c r="R109" i="19" s="1"/>
  <c r="R113" i="19" s="1"/>
  <c r="S109" i="19" s="1"/>
  <c r="S113" i="19" s="1"/>
  <c r="T109" i="19" s="1"/>
  <c r="T113" i="19" s="1"/>
  <c r="U109" i="19" s="1"/>
  <c r="U113" i="19" s="1"/>
  <c r="V109" i="19" s="1"/>
  <c r="V113" i="19" s="1"/>
  <c r="W109" i="19" s="1"/>
  <c r="W113" i="19" s="1"/>
  <c r="X109" i="19" s="1"/>
  <c r="X113" i="19" s="1"/>
  <c r="Y109" i="19" s="1"/>
  <c r="Y113" i="19" s="1"/>
  <c r="Z109" i="19" s="1"/>
  <c r="Z113" i="19" s="1"/>
  <c r="AA109" i="19" s="1"/>
  <c r="AA113" i="19" s="1"/>
  <c r="AB109" i="19" s="1"/>
  <c r="AB113" i="19" s="1"/>
  <c r="AC109" i="19" s="1"/>
  <c r="AC113" i="19" s="1"/>
  <c r="AD109" i="19" s="1"/>
  <c r="AD113" i="19" s="1"/>
  <c r="AE109" i="19" s="1"/>
  <c r="AE113" i="19" s="1"/>
  <c r="AF109" i="19" s="1"/>
  <c r="AF113" i="19" s="1"/>
  <c r="AG109" i="19" s="1"/>
  <c r="AG113" i="19" s="1"/>
  <c r="AH109" i="19" s="1"/>
  <c r="AH113" i="19" s="1"/>
  <c r="AI109" i="19" s="1"/>
  <c r="AI113" i="19" s="1"/>
  <c r="S93" i="14"/>
  <c r="T89" i="14" s="1"/>
  <c r="AP86" i="19"/>
  <c r="AP84" i="19" s="1"/>
  <c r="AP81" i="19" s="1"/>
  <c r="AU73" i="19"/>
  <c r="U89" i="19"/>
  <c r="U44" i="19"/>
  <c r="AO42" i="19"/>
  <c r="AO43" i="19" s="1"/>
  <c r="AW27" i="19"/>
  <c r="AS403" i="8"/>
  <c r="AT357" i="8"/>
  <c r="AV220" i="8"/>
  <c r="AT18" i="8"/>
  <c r="AS23" i="8"/>
  <c r="AT19" i="8" s="1"/>
  <c r="U11" i="16"/>
  <c r="Z8" i="16"/>
  <c r="AX20" i="19" l="1"/>
  <c r="AW21" i="19"/>
  <c r="P638" i="8"/>
  <c r="AP637" i="8"/>
  <c r="R637" i="8"/>
  <c r="AZ636" i="8"/>
  <c r="AJ636" i="8"/>
  <c r="T636" i="8"/>
  <c r="D636" i="8"/>
  <c r="AU638" i="8"/>
  <c r="AE638" i="8"/>
  <c r="O638" i="8"/>
  <c r="BE637" i="8"/>
  <c r="AO637" i="8"/>
  <c r="Y637" i="8"/>
  <c r="I637" i="8"/>
  <c r="AY636" i="8"/>
  <c r="AI636" i="8"/>
  <c r="S636" i="8"/>
  <c r="BF638" i="8"/>
  <c r="AP638" i="8"/>
  <c r="Z638" i="8"/>
  <c r="J638" i="8"/>
  <c r="AZ637" i="8"/>
  <c r="AJ637" i="8"/>
  <c r="T637" i="8"/>
  <c r="D637" i="8"/>
  <c r="AT636" i="8"/>
  <c r="AD636" i="8"/>
  <c r="N636" i="8"/>
  <c r="L638" i="8"/>
  <c r="AD637" i="8"/>
  <c r="N637" i="8"/>
  <c r="AV636" i="8"/>
  <c r="AF636" i="8"/>
  <c r="P636" i="8"/>
  <c r="BG638" i="8"/>
  <c r="AQ638" i="8"/>
  <c r="AA638" i="8"/>
  <c r="K638" i="8"/>
  <c r="BA637" i="8"/>
  <c r="AK637" i="8"/>
  <c r="U637" i="8"/>
  <c r="E637" i="8"/>
  <c r="AU636" i="8"/>
  <c r="AE636" i="8"/>
  <c r="O636" i="8"/>
  <c r="BB638" i="8"/>
  <c r="AL638" i="8"/>
  <c r="V638" i="8"/>
  <c r="F638" i="8"/>
  <c r="AV637" i="8"/>
  <c r="AF637" i="8"/>
  <c r="P637" i="8"/>
  <c r="BF636" i="8"/>
  <c r="AP636" i="8"/>
  <c r="Z636" i="8"/>
  <c r="J636" i="8"/>
  <c r="H638" i="8"/>
  <c r="AV638" i="8"/>
  <c r="D638" i="8"/>
  <c r="Z637" i="8"/>
  <c r="J637" i="8"/>
  <c r="AR636" i="8"/>
  <c r="AB636" i="8"/>
  <c r="L636" i="8"/>
  <c r="BC638" i="8"/>
  <c r="AM638" i="8"/>
  <c r="W638" i="8"/>
  <c r="G638" i="8"/>
  <c r="AW637" i="8"/>
  <c r="AG637" i="8"/>
  <c r="Q637" i="8"/>
  <c r="BG636" i="8"/>
  <c r="AQ636" i="8"/>
  <c r="AA636" i="8"/>
  <c r="K636" i="8"/>
  <c r="AX638" i="8"/>
  <c r="AH638" i="8"/>
  <c r="R638" i="8"/>
  <c r="BH637" i="8"/>
  <c r="AR637" i="8"/>
  <c r="AB637" i="8"/>
  <c r="L637" i="8"/>
  <c r="BB636" i="8"/>
  <c r="AL636" i="8"/>
  <c r="V636" i="8"/>
  <c r="BF637" i="8"/>
  <c r="X636" i="8"/>
  <c r="S638" i="8"/>
  <c r="M637" i="8"/>
  <c r="G636" i="8"/>
  <c r="BD637" i="8"/>
  <c r="AX636" i="8"/>
  <c r="AN636" i="8"/>
  <c r="W636" i="8"/>
  <c r="F636" i="8"/>
  <c r="V637" i="8"/>
  <c r="H636" i="8"/>
  <c r="BI637" i="8"/>
  <c r="BC636" i="8"/>
  <c r="AT638" i="8"/>
  <c r="AN637" i="8"/>
  <c r="AH636" i="8"/>
  <c r="AI638" i="8"/>
  <c r="N638" i="8"/>
  <c r="F637" i="8"/>
  <c r="AY638" i="8"/>
  <c r="AS637" i="8"/>
  <c r="AM636" i="8"/>
  <c r="AD638" i="8"/>
  <c r="X637" i="8"/>
  <c r="R636" i="8"/>
  <c r="AF638" i="8"/>
  <c r="AC637" i="8"/>
  <c r="H637" i="8"/>
  <c r="BI638" i="8"/>
  <c r="AB638" i="8"/>
  <c r="AC636" i="8"/>
  <c r="AD642" i="8" s="1"/>
  <c r="AE648" i="8" s="1"/>
  <c r="AF654" i="8" s="1"/>
  <c r="AG660" i="8" s="1"/>
  <c r="AI637" i="8"/>
  <c r="AJ643" i="8" s="1"/>
  <c r="AK649" i="8" s="1"/>
  <c r="AL655" i="8" s="1"/>
  <c r="AM661" i="8" s="1"/>
  <c r="AO638" i="8"/>
  <c r="AP644" i="8" s="1"/>
  <c r="AQ650" i="8" s="1"/>
  <c r="AR656" i="8" s="1"/>
  <c r="AS662" i="8" s="1"/>
  <c r="AW636" i="8"/>
  <c r="AX642" i="8" s="1"/>
  <c r="AY648" i="8" s="1"/>
  <c r="AZ654" i="8" s="1"/>
  <c r="BA660" i="8" s="1"/>
  <c r="BC637" i="8"/>
  <c r="BD643" i="8" s="1"/>
  <c r="BE649" i="8" s="1"/>
  <c r="BF655" i="8" s="1"/>
  <c r="BG661" i="8" s="1"/>
  <c r="BD636" i="8"/>
  <c r="E636" i="8"/>
  <c r="K637" i="8"/>
  <c r="L643" i="8" s="1"/>
  <c r="M649" i="8" s="1"/>
  <c r="N655" i="8" s="1"/>
  <c r="O661" i="8" s="1"/>
  <c r="Q638" i="8"/>
  <c r="R644" i="8" s="1"/>
  <c r="S650" i="8" s="1"/>
  <c r="T656" i="8" s="1"/>
  <c r="U662" i="8" s="1"/>
  <c r="AL637" i="8"/>
  <c r="AR638" i="8"/>
  <c r="AS636" i="8"/>
  <c r="AT642" i="8" s="1"/>
  <c r="AU648" i="8" s="1"/>
  <c r="AV654" i="8" s="1"/>
  <c r="AW660" i="8" s="1"/>
  <c r="AY637" i="8"/>
  <c r="AZ643" i="8" s="1"/>
  <c r="BA649" i="8" s="1"/>
  <c r="BB655" i="8" s="1"/>
  <c r="BC661" i="8" s="1"/>
  <c r="BE638" i="8"/>
  <c r="BF644" i="8" s="1"/>
  <c r="BG650" i="8" s="1"/>
  <c r="BH656" i="8" s="1"/>
  <c r="BI662" i="8" s="1"/>
  <c r="G637" i="8"/>
  <c r="M638" i="8"/>
  <c r="N644" i="8" s="1"/>
  <c r="O650" i="8" s="1"/>
  <c r="P656" i="8" s="1"/>
  <c r="Q662" i="8" s="1"/>
  <c r="T638" i="8"/>
  <c r="U636" i="8"/>
  <c r="V642" i="8" s="1"/>
  <c r="W648" i="8" s="1"/>
  <c r="X654" i="8" s="1"/>
  <c r="Y660" i="8" s="1"/>
  <c r="BB637" i="8"/>
  <c r="BH638" i="8"/>
  <c r="BI636" i="8"/>
  <c r="I638" i="8"/>
  <c r="J644" i="8" s="1"/>
  <c r="K650" i="8" s="1"/>
  <c r="L656" i="8" s="1"/>
  <c r="M662" i="8" s="1"/>
  <c r="Q636" i="8"/>
  <c r="R642" i="8" s="1"/>
  <c r="S648" i="8" s="1"/>
  <c r="T654" i="8" s="1"/>
  <c r="U660" i="8" s="1"/>
  <c r="W637" i="8"/>
  <c r="X643" i="8" s="1"/>
  <c r="Y649" i="8" s="1"/>
  <c r="Z655" i="8" s="1"/>
  <c r="AA661" i="8" s="1"/>
  <c r="AC638" i="8"/>
  <c r="AD644" i="8" s="1"/>
  <c r="AE650" i="8" s="1"/>
  <c r="AF656" i="8" s="1"/>
  <c r="AG662" i="8" s="1"/>
  <c r="AJ638" i="8"/>
  <c r="AK636" i="8"/>
  <c r="AL642" i="8" s="1"/>
  <c r="AM648" i="8" s="1"/>
  <c r="AN654" i="8" s="1"/>
  <c r="AO660" i="8" s="1"/>
  <c r="AQ637" i="8"/>
  <c r="AR643" i="8" s="1"/>
  <c r="AS649" i="8" s="1"/>
  <c r="AT655" i="8" s="1"/>
  <c r="AU661" i="8" s="1"/>
  <c r="AW638" i="8"/>
  <c r="AX644" i="8" s="1"/>
  <c r="AY650" i="8" s="1"/>
  <c r="AZ656" i="8" s="1"/>
  <c r="BA662" i="8" s="1"/>
  <c r="M636" i="8"/>
  <c r="N642" i="8" s="1"/>
  <c r="O648" i="8" s="1"/>
  <c r="P654" i="8" s="1"/>
  <c r="Q660" i="8" s="1"/>
  <c r="AS638" i="8"/>
  <c r="AT644" i="8" s="1"/>
  <c r="AU650" i="8" s="1"/>
  <c r="AV656" i="8" s="1"/>
  <c r="AW662" i="8" s="1"/>
  <c r="AZ638" i="8"/>
  <c r="AG638" i="8"/>
  <c r="AH644" i="8" s="1"/>
  <c r="AI650" i="8" s="1"/>
  <c r="AJ656" i="8" s="1"/>
  <c r="AK662" i="8" s="1"/>
  <c r="BH636" i="8"/>
  <c r="I636" i="8"/>
  <c r="J642" i="8" s="1"/>
  <c r="K648" i="8" s="1"/>
  <c r="L654" i="8" s="1"/>
  <c r="M660" i="8" s="1"/>
  <c r="O637" i="8"/>
  <c r="P643" i="8" s="1"/>
  <c r="Q649" i="8" s="1"/>
  <c r="R655" i="8" s="1"/>
  <c r="S661" i="8" s="1"/>
  <c r="U638" i="8"/>
  <c r="V644" i="8" s="1"/>
  <c r="W650" i="8" s="1"/>
  <c r="X656" i="8" s="1"/>
  <c r="Y662" i="8" s="1"/>
  <c r="BG637" i="8"/>
  <c r="BH643" i="8" s="1"/>
  <c r="BI649" i="8" s="1"/>
  <c r="BE636" i="8"/>
  <c r="BF642" i="8" s="1"/>
  <c r="BG648" i="8" s="1"/>
  <c r="BH654" i="8" s="1"/>
  <c r="BI660" i="8" s="1"/>
  <c r="S637" i="8"/>
  <c r="T643" i="8" s="1"/>
  <c r="U649" i="8" s="1"/>
  <c r="V655" i="8" s="1"/>
  <c r="W661" i="8" s="1"/>
  <c r="BA636" i="8"/>
  <c r="BB642" i="8" s="1"/>
  <c r="BC648" i="8" s="1"/>
  <c r="BD654" i="8" s="1"/>
  <c r="BE660" i="8" s="1"/>
  <c r="X638" i="8"/>
  <c r="Y636" i="8"/>
  <c r="Z642" i="8" s="1"/>
  <c r="AA648" i="8" s="1"/>
  <c r="AB654" i="8" s="1"/>
  <c r="AC660" i="8" s="1"/>
  <c r="AE637" i="8"/>
  <c r="AF643" i="8" s="1"/>
  <c r="AG649" i="8" s="1"/>
  <c r="AH655" i="8" s="1"/>
  <c r="AI661" i="8" s="1"/>
  <c r="AK638" i="8"/>
  <c r="AL644" i="8" s="1"/>
  <c r="AM650" i="8" s="1"/>
  <c r="AN656" i="8" s="1"/>
  <c r="AO662" i="8" s="1"/>
  <c r="AT637" i="8"/>
  <c r="BD638" i="8"/>
  <c r="Y638" i="8"/>
  <c r="Z644" i="8" s="1"/>
  <c r="AA650" i="8" s="1"/>
  <c r="AB656" i="8" s="1"/>
  <c r="AC662" i="8" s="1"/>
  <c r="AG636" i="8"/>
  <c r="AH642" i="8" s="1"/>
  <c r="AI648" i="8" s="1"/>
  <c r="AJ654" i="8" s="1"/>
  <c r="AK660" i="8" s="1"/>
  <c r="AA637" i="8"/>
  <c r="AB643" i="8" s="1"/>
  <c r="AC649" i="8" s="1"/>
  <c r="AD655" i="8" s="1"/>
  <c r="AE661" i="8" s="1"/>
  <c r="AH637" i="8"/>
  <c r="AN638" i="8"/>
  <c r="AO636" i="8"/>
  <c r="AP642" i="8" s="1"/>
  <c r="AQ648" i="8" s="1"/>
  <c r="AR654" i="8" s="1"/>
  <c r="AS660" i="8" s="1"/>
  <c r="AU637" i="8"/>
  <c r="AV643" i="8" s="1"/>
  <c r="AW649" i="8" s="1"/>
  <c r="AX655" i="8" s="1"/>
  <c r="AY661" i="8" s="1"/>
  <c r="BA638" i="8"/>
  <c r="BB644" i="8" s="1"/>
  <c r="BC650" i="8" s="1"/>
  <c r="BD656" i="8" s="1"/>
  <c r="BE662" i="8" s="1"/>
  <c r="AM637" i="8"/>
  <c r="AN643" i="8" s="1"/>
  <c r="AO649" i="8" s="1"/>
  <c r="AP655" i="8" s="1"/>
  <c r="AQ661" i="8" s="1"/>
  <c r="AX637" i="8"/>
  <c r="E638" i="8"/>
  <c r="G593" i="8"/>
  <c r="G577" i="8"/>
  <c r="H595" i="8"/>
  <c r="I601" i="8" s="1"/>
  <c r="J607" i="8" s="1"/>
  <c r="K613" i="8" s="1"/>
  <c r="AV224" i="8"/>
  <c r="AV222" i="8"/>
  <c r="AV223" i="8"/>
  <c r="AO90" i="19"/>
  <c r="Y12" i="16"/>
  <c r="Y9" i="16" s="1"/>
  <c r="Y10" i="16" s="1"/>
  <c r="H103" i="14"/>
  <c r="C29" i="14" s="1"/>
  <c r="L103" i="14"/>
  <c r="G29" i="14" s="1"/>
  <c r="P103" i="14"/>
  <c r="K29" i="14" s="1"/>
  <c r="T103" i="14"/>
  <c r="O29" i="14" s="1"/>
  <c r="X103" i="14"/>
  <c r="S29" i="14" s="1"/>
  <c r="AB103" i="14"/>
  <c r="W29" i="14" s="1"/>
  <c r="AF103" i="14"/>
  <c r="AA29" i="14" s="1"/>
  <c r="AJ103" i="14"/>
  <c r="AE29" i="14" s="1"/>
  <c r="AN103" i="14"/>
  <c r="AI29" i="14" s="1"/>
  <c r="AR103" i="14"/>
  <c r="AM29" i="14" s="1"/>
  <c r="AV103" i="14"/>
  <c r="AQ29" i="14" s="1"/>
  <c r="AZ103" i="14"/>
  <c r="AU29" i="14" s="1"/>
  <c r="BD103" i="14"/>
  <c r="AY29" i="14" s="1"/>
  <c r="BH103" i="14"/>
  <c r="BC29" i="14" s="1"/>
  <c r="BL103" i="14"/>
  <c r="BG29" i="14" s="1"/>
  <c r="BP103" i="14"/>
  <c r="BK29" i="14" s="1"/>
  <c r="BT103" i="14"/>
  <c r="BO29" i="14" s="1"/>
  <c r="BX103" i="14"/>
  <c r="BS29" i="14" s="1"/>
  <c r="CB103" i="14"/>
  <c r="BW29" i="14" s="1"/>
  <c r="CF103" i="14"/>
  <c r="CA29" i="14" s="1"/>
  <c r="J103" i="14"/>
  <c r="E29" i="14" s="1"/>
  <c r="N103" i="14"/>
  <c r="I29" i="14" s="1"/>
  <c r="V103" i="14"/>
  <c r="Q29" i="14" s="1"/>
  <c r="AH103" i="14"/>
  <c r="AC29" i="14" s="1"/>
  <c r="AL103" i="14"/>
  <c r="AG29" i="14" s="1"/>
  <c r="AT103" i="14"/>
  <c r="AO29" i="14" s="1"/>
  <c r="BF103" i="14"/>
  <c r="BA29" i="14" s="1"/>
  <c r="BN103" i="14"/>
  <c r="BI29" i="14" s="1"/>
  <c r="BV103" i="14"/>
  <c r="BQ29" i="14" s="1"/>
  <c r="CD103" i="14"/>
  <c r="BY29" i="14" s="1"/>
  <c r="CH103" i="14"/>
  <c r="CC29" i="14" s="1"/>
  <c r="K103" i="14"/>
  <c r="F29" i="14" s="1"/>
  <c r="S103" i="14"/>
  <c r="N29" i="14" s="1"/>
  <c r="AA103" i="14"/>
  <c r="V29" i="14" s="1"/>
  <c r="AI103" i="14"/>
  <c r="AD29" i="14" s="1"/>
  <c r="AM103" i="14"/>
  <c r="AH29" i="14" s="1"/>
  <c r="AU103" i="14"/>
  <c r="AP29" i="14" s="1"/>
  <c r="BC103" i="14"/>
  <c r="AX29" i="14" s="1"/>
  <c r="BK103" i="14"/>
  <c r="BF29" i="14" s="1"/>
  <c r="BS103" i="14"/>
  <c r="BN29" i="14" s="1"/>
  <c r="CA103" i="14"/>
  <c r="BV29" i="14" s="1"/>
  <c r="G103" i="14"/>
  <c r="G106" i="14" s="1"/>
  <c r="G104" i="14" s="1"/>
  <c r="I103" i="14"/>
  <c r="D29" i="14" s="1"/>
  <c r="M103" i="14"/>
  <c r="H29" i="14" s="1"/>
  <c r="Q103" i="14"/>
  <c r="L29" i="14" s="1"/>
  <c r="U103" i="14"/>
  <c r="P29" i="14" s="1"/>
  <c r="Y103" i="14"/>
  <c r="T29" i="14" s="1"/>
  <c r="AC103" i="14"/>
  <c r="X29" i="14" s="1"/>
  <c r="AG103" i="14"/>
  <c r="AB29" i="14" s="1"/>
  <c r="AK103" i="14"/>
  <c r="AF29" i="14" s="1"/>
  <c r="AO103" i="14"/>
  <c r="AJ29" i="14" s="1"/>
  <c r="AS103" i="14"/>
  <c r="AN29" i="14" s="1"/>
  <c r="AW103" i="14"/>
  <c r="AR29" i="14" s="1"/>
  <c r="BA103" i="14"/>
  <c r="AV29" i="14" s="1"/>
  <c r="BE103" i="14"/>
  <c r="AZ29" i="14" s="1"/>
  <c r="BI103" i="14"/>
  <c r="BD29" i="14" s="1"/>
  <c r="BM103" i="14"/>
  <c r="BH29" i="14" s="1"/>
  <c r="BQ103" i="14"/>
  <c r="BL29" i="14" s="1"/>
  <c r="BU103" i="14"/>
  <c r="BP29" i="14" s="1"/>
  <c r="BY103" i="14"/>
  <c r="BT29" i="14" s="1"/>
  <c r="CC103" i="14"/>
  <c r="BX29" i="14" s="1"/>
  <c r="CG103" i="14"/>
  <c r="CB29" i="14" s="1"/>
  <c r="R103" i="14"/>
  <c r="M29" i="14" s="1"/>
  <c r="Z103" i="14"/>
  <c r="U29" i="14" s="1"/>
  <c r="AD103" i="14"/>
  <c r="Y29" i="14" s="1"/>
  <c r="AP103" i="14"/>
  <c r="AK29" i="14" s="1"/>
  <c r="AX103" i="14"/>
  <c r="AS29" i="14" s="1"/>
  <c r="BB103" i="14"/>
  <c r="AW29" i="14" s="1"/>
  <c r="BJ103" i="14"/>
  <c r="BE29" i="14" s="1"/>
  <c r="BR103" i="14"/>
  <c r="BM29" i="14" s="1"/>
  <c r="BZ103" i="14"/>
  <c r="BU29" i="14" s="1"/>
  <c r="O103" i="14"/>
  <c r="J29" i="14" s="1"/>
  <c r="W103" i="14"/>
  <c r="R29" i="14" s="1"/>
  <c r="AE103" i="14"/>
  <c r="Z29" i="14" s="1"/>
  <c r="AQ103" i="14"/>
  <c r="AL29" i="14" s="1"/>
  <c r="AY103" i="14"/>
  <c r="AT29" i="14" s="1"/>
  <c r="BG103" i="14"/>
  <c r="BB29" i="14" s="1"/>
  <c r="BO103" i="14"/>
  <c r="BJ29" i="14" s="1"/>
  <c r="BW103" i="14"/>
  <c r="BR29" i="14" s="1"/>
  <c r="CE103" i="14"/>
  <c r="BZ29" i="14" s="1"/>
  <c r="S91" i="14"/>
  <c r="S92" i="14" s="1"/>
  <c r="AP46" i="9"/>
  <c r="AP47" i="9" s="1"/>
  <c r="AP50" i="9" s="1"/>
  <c r="AO48" i="9"/>
  <c r="AJ109" i="19"/>
  <c r="AJ113" i="19" s="1"/>
  <c r="AK109" i="19" s="1"/>
  <c r="AK113" i="19" s="1"/>
  <c r="AL109" i="19" s="1"/>
  <c r="AL113" i="19" s="1"/>
  <c r="AM109" i="19" s="1"/>
  <c r="AM113" i="19" s="1"/>
  <c r="AN109" i="19" s="1"/>
  <c r="AN113" i="19" s="1"/>
  <c r="AO109" i="19" s="1"/>
  <c r="AO113" i="19" s="1"/>
  <c r="AP109" i="19" s="1"/>
  <c r="AP113" i="19" s="1"/>
  <c r="AQ109" i="19" s="1"/>
  <c r="AQ113" i="19" s="1"/>
  <c r="AR109" i="19" s="1"/>
  <c r="AR113" i="19" s="1"/>
  <c r="AS109" i="19" s="1"/>
  <c r="AE80" i="14"/>
  <c r="AF76" i="14" s="1"/>
  <c r="T93" i="14"/>
  <c r="U89" i="14" s="1"/>
  <c r="AD78" i="14"/>
  <c r="AD79" i="14" s="1"/>
  <c r="AO41" i="19"/>
  <c r="AN45" i="19" s="1"/>
  <c r="AV73" i="19"/>
  <c r="T89" i="19"/>
  <c r="AO87" i="19"/>
  <c r="AO88" i="19" s="1"/>
  <c r="T44" i="19"/>
  <c r="AX27" i="19"/>
  <c r="AT403" i="8"/>
  <c r="AU357" i="8"/>
  <c r="AW220" i="8"/>
  <c r="AU18" i="8"/>
  <c r="AT23" i="8"/>
  <c r="AU19" i="8" s="1"/>
  <c r="T11" i="16"/>
  <c r="AY20" i="19" l="1"/>
  <c r="AX21" i="19"/>
  <c r="BA644" i="8"/>
  <c r="BB650" i="8" s="1"/>
  <c r="BC656" i="8" s="1"/>
  <c r="BD662" i="8" s="1"/>
  <c r="AG644" i="8"/>
  <c r="AH650" i="8" s="1"/>
  <c r="AI656" i="8" s="1"/>
  <c r="AJ662" i="8" s="1"/>
  <c r="AU644" i="8"/>
  <c r="AV650" i="8" s="1"/>
  <c r="AW656" i="8" s="1"/>
  <c r="AX662" i="8" s="1"/>
  <c r="T644" i="8"/>
  <c r="U650" i="8" s="1"/>
  <c r="V656" i="8" s="1"/>
  <c r="W662" i="8" s="1"/>
  <c r="H644" i="8"/>
  <c r="I650" i="8" s="1"/>
  <c r="J656" i="8" s="1"/>
  <c r="K662" i="8" s="1"/>
  <c r="AL643" i="8"/>
  <c r="AM649" i="8" s="1"/>
  <c r="AN655" i="8" s="1"/>
  <c r="AO661" i="8" s="1"/>
  <c r="AP643" i="8"/>
  <c r="AQ649" i="8" s="1"/>
  <c r="AR655" i="8" s="1"/>
  <c r="AS661" i="8" s="1"/>
  <c r="BC643" i="8"/>
  <c r="BD649" i="8" s="1"/>
  <c r="BE655" i="8" s="1"/>
  <c r="BF661" i="8" s="1"/>
  <c r="H643" i="8"/>
  <c r="I649" i="8" s="1"/>
  <c r="J655" i="8" s="1"/>
  <c r="K661" i="8" s="1"/>
  <c r="AS644" i="8"/>
  <c r="AT650" i="8" s="1"/>
  <c r="AU656" i="8" s="1"/>
  <c r="AV662" i="8" s="1"/>
  <c r="F642" i="8"/>
  <c r="G648" i="8" s="1"/>
  <c r="H654" i="8" s="1"/>
  <c r="I660" i="8" s="1"/>
  <c r="S642" i="8"/>
  <c r="T648" i="8" s="1"/>
  <c r="U654" i="8" s="1"/>
  <c r="V660" i="8" s="1"/>
  <c r="AT643" i="8"/>
  <c r="AU649" i="8" s="1"/>
  <c r="AV655" i="8" s="1"/>
  <c r="AW661" i="8" s="1"/>
  <c r="AJ644" i="8"/>
  <c r="AK650" i="8" s="1"/>
  <c r="AL656" i="8" s="1"/>
  <c r="AM662" i="8" s="1"/>
  <c r="BD642" i="8"/>
  <c r="BE648" i="8" s="1"/>
  <c r="BF654" i="8" s="1"/>
  <c r="BG660" i="8" s="1"/>
  <c r="G642" i="8"/>
  <c r="H648" i="8" s="1"/>
  <c r="I654" i="8" s="1"/>
  <c r="J660" i="8" s="1"/>
  <c r="BE643" i="8"/>
  <c r="BF649" i="8" s="1"/>
  <c r="BG655" i="8" s="1"/>
  <c r="BH661" i="8" s="1"/>
  <c r="Y642" i="8"/>
  <c r="Z648" i="8" s="1"/>
  <c r="AA654" i="8" s="1"/>
  <c r="AB660" i="8" s="1"/>
  <c r="BC642" i="8"/>
  <c r="BD648" i="8" s="1"/>
  <c r="BE654" i="8" s="1"/>
  <c r="BF660" i="8" s="1"/>
  <c r="BI643" i="8"/>
  <c r="L642" i="8"/>
  <c r="M648" i="8" s="1"/>
  <c r="N654" i="8" s="1"/>
  <c r="O660" i="8" s="1"/>
  <c r="R643" i="8"/>
  <c r="S649" i="8" s="1"/>
  <c r="T655" i="8" s="1"/>
  <c r="U661" i="8" s="1"/>
  <c r="X644" i="8"/>
  <c r="Y650" i="8" s="1"/>
  <c r="Z656" i="8" s="1"/>
  <c r="AA662" i="8" s="1"/>
  <c r="AC642" i="8"/>
  <c r="AD648" i="8" s="1"/>
  <c r="AE654" i="8" s="1"/>
  <c r="AF660" i="8" s="1"/>
  <c r="D626" i="8"/>
  <c r="E644" i="8"/>
  <c r="F650" i="8" s="1"/>
  <c r="G656" i="8" s="1"/>
  <c r="H662" i="8" s="1"/>
  <c r="AA642" i="8"/>
  <c r="AB648" i="8" s="1"/>
  <c r="AC654" i="8" s="1"/>
  <c r="AD660" i="8" s="1"/>
  <c r="AG643" i="8"/>
  <c r="AH649" i="8" s="1"/>
  <c r="AI655" i="8" s="1"/>
  <c r="AJ661" i="8" s="1"/>
  <c r="AM644" i="8"/>
  <c r="AN650" i="8" s="1"/>
  <c r="AO656" i="8" s="1"/>
  <c r="AP662" i="8" s="1"/>
  <c r="AV642" i="8"/>
  <c r="AW648" i="8" s="1"/>
  <c r="AX654" i="8" s="1"/>
  <c r="AY660" i="8" s="1"/>
  <c r="BB643" i="8"/>
  <c r="BC649" i="8" s="1"/>
  <c r="BD655" i="8" s="1"/>
  <c r="BE661" i="8" s="1"/>
  <c r="BH644" i="8"/>
  <c r="BI650" i="8" s="1"/>
  <c r="O643" i="8"/>
  <c r="P649" i="8" s="1"/>
  <c r="Q655" i="8" s="1"/>
  <c r="R661" i="8" s="1"/>
  <c r="AE642" i="8"/>
  <c r="AF648" i="8" s="1"/>
  <c r="AG654" i="8" s="1"/>
  <c r="AH660" i="8" s="1"/>
  <c r="AK643" i="8"/>
  <c r="AL649" i="8" s="1"/>
  <c r="AM655" i="8" s="1"/>
  <c r="AN661" i="8" s="1"/>
  <c r="AQ644" i="8"/>
  <c r="AR650" i="8" s="1"/>
  <c r="AS656" i="8" s="1"/>
  <c r="AT662" i="8" s="1"/>
  <c r="AZ642" i="8"/>
  <c r="BA648" i="8" s="1"/>
  <c r="BB654" i="8" s="1"/>
  <c r="BC660" i="8" s="1"/>
  <c r="BF643" i="8"/>
  <c r="BG649" i="8" s="1"/>
  <c r="BH655" i="8" s="1"/>
  <c r="BI661" i="8" s="1"/>
  <c r="D624" i="8"/>
  <c r="E642" i="8"/>
  <c r="F648" i="8" s="1"/>
  <c r="G654" i="8" s="1"/>
  <c r="H660" i="8" s="1"/>
  <c r="D639" i="8"/>
  <c r="S643" i="8"/>
  <c r="T649" i="8" s="1"/>
  <c r="U655" i="8" s="1"/>
  <c r="V661" i="8" s="1"/>
  <c r="AN642" i="8"/>
  <c r="AO648" i="8" s="1"/>
  <c r="AP654" i="8" s="1"/>
  <c r="AQ660" i="8" s="1"/>
  <c r="AY642" i="8"/>
  <c r="AZ648" i="8" s="1"/>
  <c r="BA654" i="8" s="1"/>
  <c r="BB660" i="8" s="1"/>
  <c r="AS643" i="8"/>
  <c r="AT649" i="8" s="1"/>
  <c r="AU655" i="8" s="1"/>
  <c r="AV661" i="8" s="1"/>
  <c r="BH642" i="8"/>
  <c r="BI648" i="8" s="1"/>
  <c r="AA643" i="8"/>
  <c r="AB649" i="8" s="1"/>
  <c r="AC655" i="8" s="1"/>
  <c r="AD661" i="8" s="1"/>
  <c r="Q643" i="8"/>
  <c r="R649" i="8" s="1"/>
  <c r="S655" i="8" s="1"/>
  <c r="T661" i="8" s="1"/>
  <c r="W644" i="8"/>
  <c r="X650" i="8" s="1"/>
  <c r="Y656" i="8" s="1"/>
  <c r="Z662" i="8" s="1"/>
  <c r="AW642" i="8"/>
  <c r="AX648" i="8" s="1"/>
  <c r="AY654" i="8" s="1"/>
  <c r="AZ660" i="8" s="1"/>
  <c r="O642" i="8"/>
  <c r="P648" i="8" s="1"/>
  <c r="Q654" i="8" s="1"/>
  <c r="R660" i="8" s="1"/>
  <c r="AA644" i="8"/>
  <c r="AB650" i="8" s="1"/>
  <c r="AC656" i="8" s="1"/>
  <c r="AD662" i="8" s="1"/>
  <c r="BA642" i="8"/>
  <c r="BB648" i="8" s="1"/>
  <c r="BC654" i="8" s="1"/>
  <c r="BD660" i="8" s="1"/>
  <c r="G581" i="8"/>
  <c r="H599" i="8"/>
  <c r="I605" i="8" s="1"/>
  <c r="J611" i="8" s="1"/>
  <c r="K617" i="8" s="1"/>
  <c r="H589" i="8"/>
  <c r="BE644" i="8"/>
  <c r="BF650" i="8" s="1"/>
  <c r="BG656" i="8" s="1"/>
  <c r="BH662" i="8" s="1"/>
  <c r="F644" i="8"/>
  <c r="G650" i="8" s="1"/>
  <c r="H656" i="8" s="1"/>
  <c r="I662" i="8" s="1"/>
  <c r="AU643" i="8"/>
  <c r="AV649" i="8" s="1"/>
  <c r="AW655" i="8" s="1"/>
  <c r="AX661" i="8" s="1"/>
  <c r="Y644" i="8"/>
  <c r="Z650" i="8" s="1"/>
  <c r="AA656" i="8" s="1"/>
  <c r="AB662" i="8" s="1"/>
  <c r="BI642" i="8"/>
  <c r="AK644" i="8"/>
  <c r="AL650" i="8" s="1"/>
  <c r="AM656" i="8" s="1"/>
  <c r="AN662" i="8" s="1"/>
  <c r="AM643" i="8"/>
  <c r="AN649" i="8" s="1"/>
  <c r="AO655" i="8" s="1"/>
  <c r="AP661" i="8" s="1"/>
  <c r="BE642" i="8"/>
  <c r="BF648" i="8" s="1"/>
  <c r="BG654" i="8" s="1"/>
  <c r="BH660" i="8" s="1"/>
  <c r="I643" i="8"/>
  <c r="J649" i="8" s="1"/>
  <c r="K655" i="8" s="1"/>
  <c r="L661" i="8" s="1"/>
  <c r="Y643" i="8"/>
  <c r="Z649" i="8" s="1"/>
  <c r="AA655" i="8" s="1"/>
  <c r="AB661" i="8" s="1"/>
  <c r="AZ644" i="8"/>
  <c r="BA650" i="8" s="1"/>
  <c r="BB656" i="8" s="1"/>
  <c r="BC662" i="8" s="1"/>
  <c r="AI642" i="8"/>
  <c r="AJ648" i="8" s="1"/>
  <c r="AK654" i="8" s="1"/>
  <c r="AL660" i="8" s="1"/>
  <c r="X642" i="8"/>
  <c r="Y648" i="8" s="1"/>
  <c r="Z654" i="8" s="1"/>
  <c r="AA660" i="8" s="1"/>
  <c r="H642" i="8"/>
  <c r="I648" i="8" s="1"/>
  <c r="J654" i="8" s="1"/>
  <c r="K660" i="8" s="1"/>
  <c r="BG643" i="8"/>
  <c r="BH649" i="8" s="1"/>
  <c r="BI655" i="8" s="1"/>
  <c r="M643" i="8"/>
  <c r="N649" i="8" s="1"/>
  <c r="O655" i="8" s="1"/>
  <c r="P661" i="8" s="1"/>
  <c r="S644" i="8"/>
  <c r="T650" i="8" s="1"/>
  <c r="U656" i="8" s="1"/>
  <c r="V662" i="8" s="1"/>
  <c r="AB642" i="8"/>
  <c r="AC648" i="8" s="1"/>
  <c r="AD654" i="8" s="1"/>
  <c r="AE660" i="8" s="1"/>
  <c r="AH643" i="8"/>
  <c r="AI649" i="8" s="1"/>
  <c r="AJ655" i="8" s="1"/>
  <c r="AK661" i="8" s="1"/>
  <c r="AN644" i="8"/>
  <c r="AO650" i="8" s="1"/>
  <c r="AP656" i="8" s="1"/>
  <c r="AQ662" i="8" s="1"/>
  <c r="AS642" i="8"/>
  <c r="AT648" i="8" s="1"/>
  <c r="AU654" i="8" s="1"/>
  <c r="AV660" i="8" s="1"/>
  <c r="AW644" i="8"/>
  <c r="AX650" i="8" s="1"/>
  <c r="AY656" i="8" s="1"/>
  <c r="AZ662" i="8" s="1"/>
  <c r="AQ642" i="8"/>
  <c r="AR648" i="8" s="1"/>
  <c r="AS654" i="8" s="1"/>
  <c r="AT660" i="8" s="1"/>
  <c r="AW643" i="8"/>
  <c r="AX649" i="8" s="1"/>
  <c r="AY655" i="8" s="1"/>
  <c r="AZ661" i="8" s="1"/>
  <c r="BC644" i="8"/>
  <c r="BD650" i="8" s="1"/>
  <c r="BE656" i="8" s="1"/>
  <c r="BF662" i="8" s="1"/>
  <c r="F643" i="8"/>
  <c r="G649" i="8" s="1"/>
  <c r="H655" i="8" s="1"/>
  <c r="I661" i="8" s="1"/>
  <c r="L644" i="8"/>
  <c r="M650" i="8" s="1"/>
  <c r="N656" i="8" s="1"/>
  <c r="O662" i="8" s="1"/>
  <c r="Q642" i="8"/>
  <c r="R648" i="8" s="1"/>
  <c r="S654" i="8" s="1"/>
  <c r="T660" i="8" s="1"/>
  <c r="AE643" i="8"/>
  <c r="AF649" i="8" s="1"/>
  <c r="AG655" i="8" s="1"/>
  <c r="AH661" i="8" s="1"/>
  <c r="AU642" i="8"/>
  <c r="AV648" i="8" s="1"/>
  <c r="AW654" i="8" s="1"/>
  <c r="AX660" i="8" s="1"/>
  <c r="BA643" i="8"/>
  <c r="BB649" i="8" s="1"/>
  <c r="BC655" i="8" s="1"/>
  <c r="BD661" i="8" s="1"/>
  <c r="BG644" i="8"/>
  <c r="BH650" i="8" s="1"/>
  <c r="BI656" i="8" s="1"/>
  <c r="J643" i="8"/>
  <c r="K649" i="8" s="1"/>
  <c r="L655" i="8" s="1"/>
  <c r="M661" i="8" s="1"/>
  <c r="P644" i="8"/>
  <c r="Q650" i="8" s="1"/>
  <c r="R656" i="8" s="1"/>
  <c r="S662" i="8" s="1"/>
  <c r="U642" i="8"/>
  <c r="V648" i="8" s="1"/>
  <c r="W654" i="8" s="1"/>
  <c r="X660" i="8" s="1"/>
  <c r="AQ643" i="8"/>
  <c r="AR649" i="8" s="1"/>
  <c r="AS655" i="8" s="1"/>
  <c r="AT661" i="8" s="1"/>
  <c r="AO644" i="8"/>
  <c r="AP650" i="8" s="1"/>
  <c r="AQ656" i="8" s="1"/>
  <c r="AR662" i="8" s="1"/>
  <c r="BI644" i="8"/>
  <c r="AC644" i="8"/>
  <c r="AD650" i="8" s="1"/>
  <c r="AE656" i="8" s="1"/>
  <c r="AF662" i="8" s="1"/>
  <c r="O644" i="8"/>
  <c r="P650" i="8" s="1"/>
  <c r="Q656" i="8" s="1"/>
  <c r="R662" i="8" s="1"/>
  <c r="W643" i="8"/>
  <c r="X649" i="8" s="1"/>
  <c r="Y655" i="8" s="1"/>
  <c r="Z661" i="8" s="1"/>
  <c r="AM642" i="8"/>
  <c r="AN648" i="8" s="1"/>
  <c r="AO654" i="8" s="1"/>
  <c r="AP660" i="8" s="1"/>
  <c r="AY644" i="8"/>
  <c r="AZ650" i="8" s="1"/>
  <c r="BA656" i="8" s="1"/>
  <c r="BB662" i="8" s="1"/>
  <c r="M642" i="8"/>
  <c r="N648" i="8" s="1"/>
  <c r="O654" i="8" s="1"/>
  <c r="P660" i="8" s="1"/>
  <c r="K642" i="8"/>
  <c r="L648" i="8" s="1"/>
  <c r="M654" i="8" s="1"/>
  <c r="N660" i="8" s="1"/>
  <c r="AF642" i="8"/>
  <c r="AG648" i="8" s="1"/>
  <c r="AH654" i="8" s="1"/>
  <c r="AI660" i="8" s="1"/>
  <c r="AR644" i="8"/>
  <c r="AS650" i="8" s="1"/>
  <c r="AT656" i="8" s="1"/>
  <c r="AU662" i="8" s="1"/>
  <c r="U643" i="8"/>
  <c r="V649" i="8" s="1"/>
  <c r="W655" i="8" s="1"/>
  <c r="X661" i="8" s="1"/>
  <c r="AJ642" i="8"/>
  <c r="AK648" i="8" s="1"/>
  <c r="AL654" i="8" s="1"/>
  <c r="AM660" i="8" s="1"/>
  <c r="AV644" i="8"/>
  <c r="AW650" i="8" s="1"/>
  <c r="AX656" i="8" s="1"/>
  <c r="AY662" i="8" s="1"/>
  <c r="AI643" i="8"/>
  <c r="AJ649" i="8" s="1"/>
  <c r="AK655" i="8" s="1"/>
  <c r="AL661" i="8" s="1"/>
  <c r="AY643" i="8"/>
  <c r="AZ649" i="8" s="1"/>
  <c r="BA655" i="8" s="1"/>
  <c r="BB661" i="8" s="1"/>
  <c r="U644" i="8"/>
  <c r="V650" i="8" s="1"/>
  <c r="W656" i="8" s="1"/>
  <c r="X662" i="8" s="1"/>
  <c r="AD643" i="8"/>
  <c r="AE649" i="8" s="1"/>
  <c r="AF655" i="8" s="1"/>
  <c r="AG661" i="8" s="1"/>
  <c r="AE644" i="8"/>
  <c r="AF650" i="8" s="1"/>
  <c r="AG656" i="8" s="1"/>
  <c r="AH662" i="8" s="1"/>
  <c r="G643" i="8"/>
  <c r="H649" i="8" s="1"/>
  <c r="I655" i="8" s="1"/>
  <c r="J661" i="8" s="1"/>
  <c r="AO643" i="8"/>
  <c r="AP649" i="8" s="1"/>
  <c r="AQ655" i="8" s="1"/>
  <c r="AR661" i="8" s="1"/>
  <c r="I642" i="8"/>
  <c r="J648" i="8" s="1"/>
  <c r="K654" i="8" s="1"/>
  <c r="L660" i="8" s="1"/>
  <c r="AO642" i="8"/>
  <c r="AP648" i="8" s="1"/>
  <c r="AQ654" i="8" s="1"/>
  <c r="AR660" i="8" s="1"/>
  <c r="N643" i="8"/>
  <c r="O649" i="8" s="1"/>
  <c r="P655" i="8" s="1"/>
  <c r="Q661" i="8" s="1"/>
  <c r="W642" i="8"/>
  <c r="X648" i="8" s="1"/>
  <c r="Y654" i="8" s="1"/>
  <c r="Z660" i="8" s="1"/>
  <c r="AC643" i="8"/>
  <c r="AD649" i="8" s="1"/>
  <c r="AE655" i="8" s="1"/>
  <c r="AF661" i="8" s="1"/>
  <c r="AI644" i="8"/>
  <c r="AJ650" i="8" s="1"/>
  <c r="AK656" i="8" s="1"/>
  <c r="AL662" i="8" s="1"/>
  <c r="AR642" i="8"/>
  <c r="AS648" i="8" s="1"/>
  <c r="AT654" i="8" s="1"/>
  <c r="AU660" i="8" s="1"/>
  <c r="AX643" i="8"/>
  <c r="AY649" i="8" s="1"/>
  <c r="AZ655" i="8" s="1"/>
  <c r="BA661" i="8" s="1"/>
  <c r="BD644" i="8"/>
  <c r="BE650" i="8" s="1"/>
  <c r="BF656" i="8" s="1"/>
  <c r="BG662" i="8" s="1"/>
  <c r="K643" i="8"/>
  <c r="L649" i="8" s="1"/>
  <c r="M655" i="8" s="1"/>
  <c r="N661" i="8" s="1"/>
  <c r="I644" i="8"/>
  <c r="J650" i="8" s="1"/>
  <c r="K656" i="8" s="1"/>
  <c r="L662" i="8" s="1"/>
  <c r="BG642" i="8"/>
  <c r="BH648" i="8" s="1"/>
  <c r="BI654" i="8" s="1"/>
  <c r="G644" i="8"/>
  <c r="H650" i="8" s="1"/>
  <c r="I656" i="8" s="1"/>
  <c r="J662" i="8" s="1"/>
  <c r="P642" i="8"/>
  <c r="Q648" i="8" s="1"/>
  <c r="R654" i="8" s="1"/>
  <c r="S660" i="8" s="1"/>
  <c r="V643" i="8"/>
  <c r="W649" i="8" s="1"/>
  <c r="X655" i="8" s="1"/>
  <c r="Y661" i="8" s="1"/>
  <c r="AB644" i="8"/>
  <c r="AC650" i="8" s="1"/>
  <c r="AD656" i="8" s="1"/>
  <c r="AE662" i="8" s="1"/>
  <c r="AG642" i="8"/>
  <c r="AH648" i="8" s="1"/>
  <c r="AI654" i="8" s="1"/>
  <c r="AJ660" i="8" s="1"/>
  <c r="M644" i="8"/>
  <c r="N650" i="8" s="1"/>
  <c r="O656" i="8" s="1"/>
  <c r="P662" i="8" s="1"/>
  <c r="D625" i="8"/>
  <c r="E643" i="8"/>
  <c r="F649" i="8" s="1"/>
  <c r="G655" i="8" s="1"/>
  <c r="H661" i="8" s="1"/>
  <c r="K644" i="8"/>
  <c r="L650" i="8" s="1"/>
  <c r="M656" i="8" s="1"/>
  <c r="N662" i="8" s="1"/>
  <c r="T642" i="8"/>
  <c r="U648" i="8" s="1"/>
  <c r="V654" i="8" s="1"/>
  <c r="W660" i="8" s="1"/>
  <c r="Z643" i="8"/>
  <c r="AA649" i="8" s="1"/>
  <c r="AB655" i="8" s="1"/>
  <c r="AC661" i="8" s="1"/>
  <c r="AF644" i="8"/>
  <c r="AG650" i="8" s="1"/>
  <c r="AH656" i="8" s="1"/>
  <c r="AI662" i="8" s="1"/>
  <c r="AK642" i="8"/>
  <c r="AL648" i="8" s="1"/>
  <c r="AM654" i="8" s="1"/>
  <c r="AN660" i="8" s="1"/>
  <c r="Q644" i="8"/>
  <c r="R650" i="8" s="1"/>
  <c r="S656" i="8" s="1"/>
  <c r="T662" i="8" s="1"/>
  <c r="AW223" i="8"/>
  <c r="AW222" i="8"/>
  <c r="AW224" i="8"/>
  <c r="B29" i="14"/>
  <c r="AO39" i="19"/>
  <c r="AO35" i="19" s="1"/>
  <c r="AE78" i="14"/>
  <c r="AE79" i="14" s="1"/>
  <c r="AQ46" i="9"/>
  <c r="AQ47" i="9" s="1"/>
  <c r="AQ50" i="9" s="1"/>
  <c r="AP48" i="9"/>
  <c r="T91" i="14"/>
  <c r="T92" i="14" s="1"/>
  <c r="AF80" i="14"/>
  <c r="AG76" i="14" s="1"/>
  <c r="U93" i="14"/>
  <c r="V89" i="14" s="1"/>
  <c r="Y8" i="16"/>
  <c r="X12" i="16" s="1"/>
  <c r="X9" i="16" s="1"/>
  <c r="X10" i="16" s="1"/>
  <c r="AS113" i="19"/>
  <c r="AT109" i="19" s="1"/>
  <c r="AO86" i="19"/>
  <c r="AW73" i="19"/>
  <c r="S89" i="19"/>
  <c r="S44" i="19"/>
  <c r="AN42" i="19"/>
  <c r="AN43" i="19" s="1"/>
  <c r="AY27" i="19"/>
  <c r="AU403" i="8"/>
  <c r="AV357" i="8"/>
  <c r="AX220" i="8"/>
  <c r="AV18" i="8"/>
  <c r="AU23" i="8"/>
  <c r="AV19" i="8" s="1"/>
  <c r="S11" i="16"/>
  <c r="AZ20" i="19" l="1"/>
  <c r="AY21" i="19"/>
  <c r="F626" i="8"/>
  <c r="AL625" i="8"/>
  <c r="AT625" i="8"/>
  <c r="BD624" i="8"/>
  <c r="AU625" i="8"/>
  <c r="AV625" i="8"/>
  <c r="AZ624" i="8"/>
  <c r="AF624" i="8"/>
  <c r="Y626" i="8"/>
  <c r="J624" i="8"/>
  <c r="R625" i="8"/>
  <c r="AR626" i="8"/>
  <c r="AV626" i="8"/>
  <c r="BE624" i="8"/>
  <c r="AQ626" i="8"/>
  <c r="BE625" i="8"/>
  <c r="AW626" i="8"/>
  <c r="G626" i="8"/>
  <c r="P626" i="8"/>
  <c r="H626" i="8"/>
  <c r="AR625" i="8"/>
  <c r="BG625" i="8"/>
  <c r="AS624" i="8"/>
  <c r="AI624" i="8"/>
  <c r="V625" i="8"/>
  <c r="BI626" i="8"/>
  <c r="U625" i="8"/>
  <c r="Q626" i="8"/>
  <c r="BI625" i="8"/>
  <c r="AC625" i="8"/>
  <c r="AX626" i="8"/>
  <c r="AH624" i="8"/>
  <c r="BI624" i="8"/>
  <c r="I626" i="8"/>
  <c r="N624" i="8"/>
  <c r="AT626" i="8"/>
  <c r="M626" i="8"/>
  <c r="BH624" i="8"/>
  <c r="AA625" i="8"/>
  <c r="AE626" i="8"/>
  <c r="S624" i="8"/>
  <c r="BC626" i="8"/>
  <c r="M625" i="8"/>
  <c r="F625" i="8"/>
  <c r="AG626" i="8"/>
  <c r="O626" i="8"/>
  <c r="AY625" i="8"/>
  <c r="V626" i="8"/>
  <c r="AO625" i="8"/>
  <c r="AQ624" i="8"/>
  <c r="H624" i="8"/>
  <c r="BE626" i="8"/>
  <c r="AP625" i="8"/>
  <c r="AT624" i="8"/>
  <c r="P624" i="8"/>
  <c r="AA624" i="8"/>
  <c r="AM625" i="8"/>
  <c r="I595" i="8"/>
  <c r="J601" i="8" s="1"/>
  <c r="K607" i="8" s="1"/>
  <c r="L613" i="8" s="1"/>
  <c r="H593" i="8"/>
  <c r="H577" i="8"/>
  <c r="S625" i="8"/>
  <c r="AP626" i="8"/>
  <c r="AD624" i="8"/>
  <c r="BG626" i="8"/>
  <c r="AU624" i="8"/>
  <c r="AF625" i="8"/>
  <c r="K624" i="8"/>
  <c r="BB624" i="8"/>
  <c r="BD625" i="8"/>
  <c r="BC624" i="8"/>
  <c r="AS625" i="8"/>
  <c r="AS626" i="8"/>
  <c r="M624" i="8"/>
  <c r="AZ626" i="8"/>
  <c r="BC625" i="8"/>
  <c r="AO626" i="8"/>
  <c r="AE624" i="8"/>
  <c r="O625" i="8"/>
  <c r="Z626" i="8"/>
  <c r="AV624" i="8"/>
  <c r="P625" i="8"/>
  <c r="BG624" i="8"/>
  <c r="AX624" i="8"/>
  <c r="BA624" i="8"/>
  <c r="AI625" i="8"/>
  <c r="E635" i="8"/>
  <c r="D627" i="8"/>
  <c r="E645" i="8"/>
  <c r="F651" i="8" s="1"/>
  <c r="G657" i="8" s="1"/>
  <c r="H663" i="8" s="1"/>
  <c r="I624" i="8"/>
  <c r="K625" i="8"/>
  <c r="U624" i="8"/>
  <c r="AK625" i="8"/>
  <c r="S626" i="8"/>
  <c r="AF626" i="8"/>
  <c r="AB626" i="8"/>
  <c r="Z625" i="8"/>
  <c r="AM624" i="8"/>
  <c r="BB625" i="8"/>
  <c r="AB625" i="8"/>
  <c r="U626" i="8"/>
  <c r="AX625" i="8"/>
  <c r="BF626" i="8"/>
  <c r="AM626" i="8"/>
  <c r="L625" i="8"/>
  <c r="G624" i="8"/>
  <c r="X625" i="8"/>
  <c r="AJ626" i="8"/>
  <c r="W626" i="8"/>
  <c r="BA626" i="8"/>
  <c r="AU626" i="8"/>
  <c r="T625" i="8"/>
  <c r="L624" i="8"/>
  <c r="AL624" i="8"/>
  <c r="N626" i="8"/>
  <c r="W625" i="8"/>
  <c r="E625" i="8"/>
  <c r="E626" i="8"/>
  <c r="AJ624" i="8"/>
  <c r="Y625" i="8"/>
  <c r="J626" i="8"/>
  <c r="L626" i="8"/>
  <c r="AA626" i="8"/>
  <c r="O624" i="8"/>
  <c r="BF624" i="8"/>
  <c r="J625" i="8"/>
  <c r="AW625" i="8"/>
  <c r="AH626" i="8"/>
  <c r="V624" i="8"/>
  <c r="AN624" i="8"/>
  <c r="AN625" i="8"/>
  <c r="AD626" i="8"/>
  <c r="AG624" i="8"/>
  <c r="T626" i="8"/>
  <c r="AK626" i="8"/>
  <c r="AK624" i="8"/>
  <c r="AH625" i="8"/>
  <c r="BH626" i="8"/>
  <c r="AN626" i="8"/>
  <c r="T624" i="8"/>
  <c r="I625" i="8"/>
  <c r="AZ625" i="8"/>
  <c r="AD625" i="8"/>
  <c r="K626" i="8"/>
  <c r="BB626" i="8"/>
  <c r="AP624" i="8"/>
  <c r="AR624" i="8"/>
  <c r="AG625" i="8"/>
  <c r="R626" i="8"/>
  <c r="BF625" i="8"/>
  <c r="W624" i="8"/>
  <c r="AY626" i="8"/>
  <c r="H625" i="8"/>
  <c r="Y624" i="8"/>
  <c r="Q624" i="8"/>
  <c r="X626" i="8"/>
  <c r="AE625" i="8"/>
  <c r="BD626" i="8"/>
  <c r="AW624" i="8"/>
  <c r="AQ625" i="8"/>
  <c r="AY624" i="8"/>
  <c r="AJ625" i="8"/>
  <c r="N625" i="8"/>
  <c r="BA625" i="8"/>
  <c r="AL626" i="8"/>
  <c r="Z624" i="8"/>
  <c r="AB624" i="8"/>
  <c r="Q625" i="8"/>
  <c r="BH625" i="8"/>
  <c r="X624" i="8"/>
  <c r="F624" i="8"/>
  <c r="AI626" i="8"/>
  <c r="R624" i="8"/>
  <c r="E624" i="8"/>
  <c r="G625" i="8"/>
  <c r="AO624" i="8"/>
  <c r="AC624" i="8"/>
  <c r="AC626" i="8"/>
  <c r="AX224" i="8"/>
  <c r="AX223" i="8"/>
  <c r="AX222" i="8"/>
  <c r="H102" i="14"/>
  <c r="G105" i="14"/>
  <c r="AF78" i="14"/>
  <c r="AF79" i="14" s="1"/>
  <c r="AQ48" i="9"/>
  <c r="AR46" i="9"/>
  <c r="AR47" i="9" s="1"/>
  <c r="AR50" i="9" s="1"/>
  <c r="U91" i="14"/>
  <c r="U92" i="14" s="1"/>
  <c r="V93" i="14"/>
  <c r="W89" i="14" s="1"/>
  <c r="AG80" i="14"/>
  <c r="AH76" i="14" s="1"/>
  <c r="AN41" i="19"/>
  <c r="AM45" i="19" s="1"/>
  <c r="AT113" i="19"/>
  <c r="AU109" i="19" s="1"/>
  <c r="AX73" i="19"/>
  <c r="AO84" i="19"/>
  <c r="AO81" i="19" s="1"/>
  <c r="C81" i="19" s="1"/>
  <c r="H71" i="19" s="1"/>
  <c r="AN90" i="19"/>
  <c r="R89" i="19"/>
  <c r="R44" i="19"/>
  <c r="AZ27" i="19"/>
  <c r="AV403" i="8"/>
  <c r="AW357" i="8"/>
  <c r="AY220" i="8"/>
  <c r="AW18" i="8"/>
  <c r="AV23" i="8"/>
  <c r="AW19" i="8" s="1"/>
  <c r="X8" i="16"/>
  <c r="R11" i="16"/>
  <c r="BA20" i="19" l="1"/>
  <c r="AZ21" i="19"/>
  <c r="AN39" i="19"/>
  <c r="AN35" i="19" s="1"/>
  <c r="W12" i="16"/>
  <c r="E683" i="8"/>
  <c r="S684" i="8"/>
  <c r="AI684" i="8"/>
  <c r="BI683" i="8"/>
  <c r="AA682" i="8"/>
  <c r="AG683" i="8"/>
  <c r="AM684" i="8"/>
  <c r="AU682" i="8"/>
  <c r="K684" i="8"/>
  <c r="BB684" i="8"/>
  <c r="AL684" i="8"/>
  <c r="V684" i="8"/>
  <c r="F684" i="8"/>
  <c r="AV683" i="8"/>
  <c r="AF683" i="8"/>
  <c r="P683" i="8"/>
  <c r="BF682" i="8"/>
  <c r="AP682" i="8"/>
  <c r="Z682" i="8"/>
  <c r="J682" i="8"/>
  <c r="BA684" i="8"/>
  <c r="AK684" i="8"/>
  <c r="U684" i="8"/>
  <c r="E684" i="8"/>
  <c r="AU683" i="8"/>
  <c r="AE683" i="8"/>
  <c r="O683" i="8"/>
  <c r="BE682" i="8"/>
  <c r="AO682" i="8"/>
  <c r="Y682" i="8"/>
  <c r="I682" i="8"/>
  <c r="AZ684" i="8"/>
  <c r="AJ684" i="8"/>
  <c r="T684" i="8"/>
  <c r="D684" i="8"/>
  <c r="AT683" i="8"/>
  <c r="AD683" i="8"/>
  <c r="N683" i="8"/>
  <c r="BD682" i="8"/>
  <c r="AN682" i="8"/>
  <c r="X682" i="8"/>
  <c r="H682" i="8"/>
  <c r="AY682" i="8"/>
  <c r="BE683" i="8"/>
  <c r="G682" i="8"/>
  <c r="AC683" i="8"/>
  <c r="AS683" i="8"/>
  <c r="AM682" i="8"/>
  <c r="AQ682" i="8"/>
  <c r="AW683" i="8"/>
  <c r="BC684" i="8"/>
  <c r="U683" i="8"/>
  <c r="AA684" i="8"/>
  <c r="AX684" i="8"/>
  <c r="AH684" i="8"/>
  <c r="R684" i="8"/>
  <c r="BH683" i="8"/>
  <c r="AR683" i="8"/>
  <c r="AB683" i="8"/>
  <c r="L683" i="8"/>
  <c r="BB682" i="8"/>
  <c r="AL682" i="8"/>
  <c r="V682" i="8"/>
  <c r="F682" i="8"/>
  <c r="AW684" i="8"/>
  <c r="AG684" i="8"/>
  <c r="Q684" i="8"/>
  <c r="BG683" i="8"/>
  <c r="AQ683" i="8"/>
  <c r="AA683" i="8"/>
  <c r="K683" i="8"/>
  <c r="BA682" i="8"/>
  <c r="AK682" i="8"/>
  <c r="U682" i="8"/>
  <c r="E682" i="8"/>
  <c r="AV684" i="8"/>
  <c r="AF684" i="8"/>
  <c r="P684" i="8"/>
  <c r="BF683" i="8"/>
  <c r="AP683" i="8"/>
  <c r="Z683" i="8"/>
  <c r="J683" i="8"/>
  <c r="AZ682" i="8"/>
  <c r="AJ682" i="8"/>
  <c r="T682" i="8"/>
  <c r="D682" i="8"/>
  <c r="I683" i="8"/>
  <c r="O684" i="8"/>
  <c r="M683" i="8"/>
  <c r="BC682" i="8"/>
  <c r="BG684" i="8"/>
  <c r="BG682" i="8"/>
  <c r="G684" i="8"/>
  <c r="O682" i="8"/>
  <c r="AK683" i="8"/>
  <c r="AQ684" i="8"/>
  <c r="AT684" i="8"/>
  <c r="AD684" i="8"/>
  <c r="N684" i="8"/>
  <c r="BD683" i="8"/>
  <c r="AN683" i="8"/>
  <c r="X683" i="8"/>
  <c r="H683" i="8"/>
  <c r="AX682" i="8"/>
  <c r="AH682" i="8"/>
  <c r="R682" i="8"/>
  <c r="BI684" i="8"/>
  <c r="AS684" i="8"/>
  <c r="AC684" i="8"/>
  <c r="M684" i="8"/>
  <c r="BC683" i="8"/>
  <c r="AM683" i="8"/>
  <c r="W683" i="8"/>
  <c r="G683" i="8"/>
  <c r="AW682" i="8"/>
  <c r="AG682" i="8"/>
  <c r="Q682" i="8"/>
  <c r="BH684" i="8"/>
  <c r="AR684" i="8"/>
  <c r="AB684" i="8"/>
  <c r="L684" i="8"/>
  <c r="BB683" i="8"/>
  <c r="AL683" i="8"/>
  <c r="V683" i="8"/>
  <c r="F683" i="8"/>
  <c r="AV682" i="8"/>
  <c r="AF682" i="8"/>
  <c r="P682" i="8"/>
  <c r="S682" i="8"/>
  <c r="Y683" i="8"/>
  <c r="AE684" i="8"/>
  <c r="K682" i="8"/>
  <c r="BA683" i="8"/>
  <c r="J684" i="8"/>
  <c r="D683" i="8"/>
  <c r="BE684" i="8"/>
  <c r="AY683" i="8"/>
  <c r="AS682" i="8"/>
  <c r="AN684" i="8"/>
  <c r="AH683" i="8"/>
  <c r="AB682" i="8"/>
  <c r="AU684" i="8"/>
  <c r="AE682" i="8"/>
  <c r="T683" i="8"/>
  <c r="BI682" i="8"/>
  <c r="AR682" i="8"/>
  <c r="Q683" i="8"/>
  <c r="BF684" i="8"/>
  <c r="AZ683" i="8"/>
  <c r="AT682" i="8"/>
  <c r="AO684" i="8"/>
  <c r="AI683" i="8"/>
  <c r="AC682" i="8"/>
  <c r="X684" i="8"/>
  <c r="R683" i="8"/>
  <c r="L682" i="8"/>
  <c r="AY684" i="8"/>
  <c r="N682" i="8"/>
  <c r="BD684" i="8"/>
  <c r="AO683" i="8"/>
  <c r="W682" i="8"/>
  <c r="W684" i="8"/>
  <c r="AP684" i="8"/>
  <c r="AJ683" i="8"/>
  <c r="AD682" i="8"/>
  <c r="Y684" i="8"/>
  <c r="S683" i="8"/>
  <c r="M682" i="8"/>
  <c r="H684" i="8"/>
  <c r="BH682" i="8"/>
  <c r="AI682" i="8"/>
  <c r="Z684" i="8"/>
  <c r="I684" i="8"/>
  <c r="AX683" i="8"/>
  <c r="H581" i="8"/>
  <c r="I599" i="8"/>
  <c r="J605" i="8" s="1"/>
  <c r="K611" i="8" s="1"/>
  <c r="L617" i="8" s="1"/>
  <c r="I589" i="8"/>
  <c r="E639" i="8"/>
  <c r="E623" i="8"/>
  <c r="F641" i="8"/>
  <c r="G647" i="8" s="1"/>
  <c r="H653" i="8" s="1"/>
  <c r="I659" i="8" s="1"/>
  <c r="AY223" i="8"/>
  <c r="AY224" i="8"/>
  <c r="AY222" i="8"/>
  <c r="I71" i="19"/>
  <c r="H69" i="19"/>
  <c r="H106" i="14"/>
  <c r="I102" i="14" s="1"/>
  <c r="AS46" i="9"/>
  <c r="AS47" i="9" s="1"/>
  <c r="AS50" i="9" s="1"/>
  <c r="AR48" i="9"/>
  <c r="V91" i="14"/>
  <c r="V92" i="14" s="1"/>
  <c r="AG78" i="14"/>
  <c r="AG79" i="14" s="1"/>
  <c r="AH80" i="14"/>
  <c r="AI76" i="14" s="1"/>
  <c r="W93" i="14"/>
  <c r="X89" i="14" s="1"/>
  <c r="AU113" i="19"/>
  <c r="AV109" i="19" s="1"/>
  <c r="AN87" i="19"/>
  <c r="AN88" i="19" s="1"/>
  <c r="AY73" i="19"/>
  <c r="Q89" i="19"/>
  <c r="Q44" i="19"/>
  <c r="AM42" i="19"/>
  <c r="AM43" i="19" s="1"/>
  <c r="BA27" i="19"/>
  <c r="AW403" i="8"/>
  <c r="AX357" i="8"/>
  <c r="AZ220" i="8"/>
  <c r="AX18" i="8"/>
  <c r="AW23" i="8"/>
  <c r="AX19" i="8" s="1"/>
  <c r="W9" i="16"/>
  <c r="W10" i="16" s="1"/>
  <c r="Q11" i="16"/>
  <c r="BB20" i="19" l="1"/>
  <c r="BA21" i="19"/>
  <c r="AA690" i="8"/>
  <c r="AB696" i="8" s="1"/>
  <c r="AC702" i="8" s="1"/>
  <c r="AD708" i="8" s="1"/>
  <c r="AK689" i="8"/>
  <c r="AL695" i="8" s="1"/>
  <c r="AM701" i="8" s="1"/>
  <c r="AN707" i="8" s="1"/>
  <c r="AP689" i="8"/>
  <c r="AQ695" i="8" s="1"/>
  <c r="AR701" i="8" s="1"/>
  <c r="AS707" i="8" s="1"/>
  <c r="M688" i="8"/>
  <c r="N694" i="8" s="1"/>
  <c r="O700" i="8" s="1"/>
  <c r="P706" i="8" s="1"/>
  <c r="BG690" i="8"/>
  <c r="BH696" i="8" s="1"/>
  <c r="BI702" i="8" s="1"/>
  <c r="U689" i="8"/>
  <c r="V695" i="8" s="1"/>
  <c r="W701" i="8" s="1"/>
  <c r="X707" i="8" s="1"/>
  <c r="AI689" i="8"/>
  <c r="AJ695" i="8" s="1"/>
  <c r="AK701" i="8" s="1"/>
  <c r="AL707" i="8" s="1"/>
  <c r="L688" i="8"/>
  <c r="M694" i="8" s="1"/>
  <c r="N700" i="8" s="1"/>
  <c r="O706" i="8" s="1"/>
  <c r="Q688" i="8"/>
  <c r="R694" i="8" s="1"/>
  <c r="S700" i="8" s="1"/>
  <c r="T706" i="8" s="1"/>
  <c r="W689" i="8"/>
  <c r="X695" i="8" s="1"/>
  <c r="Y701" i="8" s="1"/>
  <c r="Z707" i="8" s="1"/>
  <c r="AH688" i="8"/>
  <c r="AI694" i="8" s="1"/>
  <c r="AJ700" i="8" s="1"/>
  <c r="AK706" i="8" s="1"/>
  <c r="AN689" i="8"/>
  <c r="AO695" i="8" s="1"/>
  <c r="AP701" i="8" s="1"/>
  <c r="AQ707" i="8" s="1"/>
  <c r="AY688" i="8"/>
  <c r="AZ694" i="8" s="1"/>
  <c r="BA700" i="8" s="1"/>
  <c r="BB706" i="8" s="1"/>
  <c r="AR690" i="8"/>
  <c r="AS696" i="8" s="1"/>
  <c r="AT702" i="8" s="1"/>
  <c r="AU708" i="8" s="1"/>
  <c r="BH688" i="8"/>
  <c r="BI694" i="8" s="1"/>
  <c r="AK688" i="8"/>
  <c r="AL694" i="8" s="1"/>
  <c r="AM700" i="8" s="1"/>
  <c r="AN706" i="8" s="1"/>
  <c r="AQ689" i="8"/>
  <c r="AR695" i="8" s="1"/>
  <c r="AS701" i="8" s="1"/>
  <c r="AT707" i="8" s="1"/>
  <c r="AW690" i="8"/>
  <c r="AX696" i="8" s="1"/>
  <c r="AY702" i="8" s="1"/>
  <c r="AZ708" i="8" s="1"/>
  <c r="BH689" i="8"/>
  <c r="BI695" i="8" s="1"/>
  <c r="M689" i="8"/>
  <c r="N695" i="8" s="1"/>
  <c r="O701" i="8" s="1"/>
  <c r="P707" i="8" s="1"/>
  <c r="S690" i="8"/>
  <c r="T696" i="8" s="1"/>
  <c r="U702" i="8" s="1"/>
  <c r="V708" i="8" s="1"/>
  <c r="AJ688" i="8"/>
  <c r="AK694" i="8" s="1"/>
  <c r="AL700" i="8" s="1"/>
  <c r="AM706" i="8" s="1"/>
  <c r="AQ690" i="8"/>
  <c r="AR696" i="8" s="1"/>
  <c r="AS702" i="8" s="1"/>
  <c r="AT708" i="8" s="1"/>
  <c r="BE690" i="8"/>
  <c r="BF696" i="8" s="1"/>
  <c r="BG702" i="8" s="1"/>
  <c r="BH708" i="8" s="1"/>
  <c r="AP690" i="8"/>
  <c r="AQ696" i="8" s="1"/>
  <c r="AR702" i="8" s="1"/>
  <c r="AS708" i="8" s="1"/>
  <c r="R689" i="8"/>
  <c r="S695" i="8" s="1"/>
  <c r="T701" i="8" s="1"/>
  <c r="U707" i="8" s="1"/>
  <c r="AF688" i="8"/>
  <c r="AG694" i="8" s="1"/>
  <c r="AH700" i="8" s="1"/>
  <c r="AI706" i="8" s="1"/>
  <c r="D671" i="8"/>
  <c r="E689" i="8"/>
  <c r="AF690" i="8"/>
  <c r="AG696" i="8" s="1"/>
  <c r="AH702" i="8" s="1"/>
  <c r="AI708" i="8" s="1"/>
  <c r="AG688" i="8"/>
  <c r="AH694" i="8" s="1"/>
  <c r="AI700" i="8" s="1"/>
  <c r="AJ706" i="8" s="1"/>
  <c r="AS690" i="8"/>
  <c r="AT696" i="8" s="1"/>
  <c r="AU702" i="8" s="1"/>
  <c r="AV708" i="8" s="1"/>
  <c r="AX688" i="8"/>
  <c r="BD689" i="8"/>
  <c r="BE695" i="8" s="1"/>
  <c r="BF701" i="8" s="1"/>
  <c r="BG707" i="8" s="1"/>
  <c r="I689" i="8"/>
  <c r="J695" i="8" s="1"/>
  <c r="K701" i="8" s="1"/>
  <c r="L707" i="8" s="1"/>
  <c r="O690" i="8"/>
  <c r="P696" i="8" s="1"/>
  <c r="Q702" i="8" s="1"/>
  <c r="R708" i="8" s="1"/>
  <c r="AL689" i="8"/>
  <c r="AM695" i="8" s="1"/>
  <c r="AN701" i="8" s="1"/>
  <c r="AO707" i="8" s="1"/>
  <c r="J689" i="8"/>
  <c r="K695" i="8" s="1"/>
  <c r="L701" i="8" s="1"/>
  <c r="M707" i="8" s="1"/>
  <c r="BA688" i="8"/>
  <c r="BB694" i="8" s="1"/>
  <c r="BC700" i="8" s="1"/>
  <c r="BD706" i="8" s="1"/>
  <c r="BG689" i="8"/>
  <c r="BH695" i="8" s="1"/>
  <c r="BI701" i="8" s="1"/>
  <c r="F688" i="8"/>
  <c r="G694" i="8" s="1"/>
  <c r="H700" i="8" s="1"/>
  <c r="I706" i="8" s="1"/>
  <c r="L689" i="8"/>
  <c r="M695" i="8" s="1"/>
  <c r="N701" i="8" s="1"/>
  <c r="O707" i="8" s="1"/>
  <c r="R690" i="8"/>
  <c r="S696" i="8" s="1"/>
  <c r="T702" i="8" s="1"/>
  <c r="U708" i="8" s="1"/>
  <c r="W688" i="8"/>
  <c r="X694" i="8" s="1"/>
  <c r="Y700" i="8" s="1"/>
  <c r="Z706" i="8" s="1"/>
  <c r="AC689" i="8"/>
  <c r="AD695" i="8" s="1"/>
  <c r="AE701" i="8" s="1"/>
  <c r="AF707" i="8" s="1"/>
  <c r="AI690" i="8"/>
  <c r="AJ696" i="8" s="1"/>
  <c r="AK702" i="8" s="1"/>
  <c r="AL708" i="8" s="1"/>
  <c r="BD690" i="8"/>
  <c r="BE696" i="8" s="1"/>
  <c r="BF702" i="8" s="1"/>
  <c r="BG708" i="8" s="1"/>
  <c r="AT689" i="8"/>
  <c r="AU695" i="8" s="1"/>
  <c r="AV701" i="8" s="1"/>
  <c r="AW707" i="8" s="1"/>
  <c r="AZ688" i="8"/>
  <c r="BA694" i="8" s="1"/>
  <c r="BB700" i="8" s="1"/>
  <c r="BC706" i="8" s="1"/>
  <c r="BE688" i="8"/>
  <c r="BF694" i="8" s="1"/>
  <c r="BG700" i="8" s="1"/>
  <c r="BH706" i="8" s="1"/>
  <c r="D672" i="8"/>
  <c r="E690" i="8"/>
  <c r="J688" i="8"/>
  <c r="K694" i="8" s="1"/>
  <c r="L700" i="8" s="1"/>
  <c r="M706" i="8" s="1"/>
  <c r="P689" i="8"/>
  <c r="Q695" i="8" s="1"/>
  <c r="R701" i="8" s="1"/>
  <c r="S707" i="8" s="1"/>
  <c r="V690" i="8"/>
  <c r="W696" i="8" s="1"/>
  <c r="X702" i="8" s="1"/>
  <c r="Y708" i="8" s="1"/>
  <c r="AA688" i="8"/>
  <c r="AB694" i="8" s="1"/>
  <c r="AC700" i="8" s="1"/>
  <c r="AD706" i="8" s="1"/>
  <c r="AG689" i="8"/>
  <c r="AH695" i="8" s="1"/>
  <c r="AI701" i="8" s="1"/>
  <c r="AJ707" i="8" s="1"/>
  <c r="AM690" i="8"/>
  <c r="AN696" i="8" s="1"/>
  <c r="AO702" i="8" s="1"/>
  <c r="AP708" i="8" s="1"/>
  <c r="AN690" i="8"/>
  <c r="AO696" i="8" s="1"/>
  <c r="AP702" i="8" s="1"/>
  <c r="AQ708" i="8" s="1"/>
  <c r="AJ690" i="8"/>
  <c r="AK696" i="8" s="1"/>
  <c r="AL702" i="8" s="1"/>
  <c r="AM708" i="8" s="1"/>
  <c r="E627" i="8"/>
  <c r="F635" i="8"/>
  <c r="F645" i="8"/>
  <c r="G651" i="8" s="1"/>
  <c r="H657" i="8" s="1"/>
  <c r="I663" i="8" s="1"/>
  <c r="AY689" i="8"/>
  <c r="BI688" i="8"/>
  <c r="Z690" i="8"/>
  <c r="X690" i="8"/>
  <c r="Y696" i="8" s="1"/>
  <c r="Z702" i="8" s="1"/>
  <c r="AA708" i="8" s="1"/>
  <c r="O688" i="8"/>
  <c r="Y690" i="8"/>
  <c r="Z696" i="8" s="1"/>
  <c r="AA702" i="8" s="1"/>
  <c r="AB708" i="8" s="1"/>
  <c r="AU688" i="8"/>
  <c r="AS688" i="8"/>
  <c r="AT694" i="8" s="1"/>
  <c r="AU700" i="8" s="1"/>
  <c r="AV706" i="8" s="1"/>
  <c r="AV690" i="8"/>
  <c r="AT688" i="8"/>
  <c r="AU694" i="8" s="1"/>
  <c r="AV700" i="8" s="1"/>
  <c r="AW706" i="8" s="1"/>
  <c r="K690" i="8"/>
  <c r="Z689" i="8"/>
  <c r="AA695" i="8" s="1"/>
  <c r="AB701" i="8" s="1"/>
  <c r="AC707" i="8" s="1"/>
  <c r="AW688" i="8"/>
  <c r="BC689" i="8"/>
  <c r="BD695" i="8" s="1"/>
  <c r="BE701" i="8" s="1"/>
  <c r="BF707" i="8" s="1"/>
  <c r="BI690" i="8"/>
  <c r="H689" i="8"/>
  <c r="I695" i="8" s="1"/>
  <c r="J701" i="8" s="1"/>
  <c r="K707" i="8" s="1"/>
  <c r="N690" i="8"/>
  <c r="S688" i="8"/>
  <c r="T694" i="8" s="1"/>
  <c r="U700" i="8" s="1"/>
  <c r="V706" i="8" s="1"/>
  <c r="Y689" i="8"/>
  <c r="AE690" i="8"/>
  <c r="AF696" i="8" s="1"/>
  <c r="AG702" i="8" s="1"/>
  <c r="AH708" i="8" s="1"/>
  <c r="P688" i="8"/>
  <c r="BD688" i="8"/>
  <c r="BE694" i="8" s="1"/>
  <c r="BF700" i="8" s="1"/>
  <c r="BG706" i="8" s="1"/>
  <c r="D685" i="8"/>
  <c r="E688" i="8"/>
  <c r="F694" i="8" s="1"/>
  <c r="G700" i="8" s="1"/>
  <c r="H706" i="8" s="1"/>
  <c r="D670" i="8"/>
  <c r="K689" i="8"/>
  <c r="L695" i="8" s="1"/>
  <c r="M701" i="8" s="1"/>
  <c r="N707" i="8" s="1"/>
  <c r="Q690" i="8"/>
  <c r="R696" i="8" s="1"/>
  <c r="S702" i="8" s="1"/>
  <c r="T708" i="8" s="1"/>
  <c r="V688" i="8"/>
  <c r="W694" i="8" s="1"/>
  <c r="X700" i="8" s="1"/>
  <c r="Y706" i="8" s="1"/>
  <c r="AB689" i="8"/>
  <c r="AC695" i="8" s="1"/>
  <c r="AD701" i="8" s="1"/>
  <c r="AE707" i="8" s="1"/>
  <c r="AH690" i="8"/>
  <c r="AI696" i="8" s="1"/>
  <c r="AJ702" i="8" s="1"/>
  <c r="AK708" i="8" s="1"/>
  <c r="AM688" i="8"/>
  <c r="AN694" i="8" s="1"/>
  <c r="AO700" i="8" s="1"/>
  <c r="AP706" i="8" s="1"/>
  <c r="AS689" i="8"/>
  <c r="AT695" i="8" s="1"/>
  <c r="AU701" i="8" s="1"/>
  <c r="AV707" i="8" s="1"/>
  <c r="AY690" i="8"/>
  <c r="AZ696" i="8" s="1"/>
  <c r="BA702" i="8" s="1"/>
  <c r="BB708" i="8" s="1"/>
  <c r="AX689" i="8"/>
  <c r="AY695" i="8" s="1"/>
  <c r="AZ701" i="8" s="1"/>
  <c r="BA707" i="8" s="1"/>
  <c r="AD689" i="8"/>
  <c r="AE695" i="8" s="1"/>
  <c r="AF701" i="8" s="1"/>
  <c r="AG707" i="8" s="1"/>
  <c r="I688" i="8"/>
  <c r="J694" i="8" s="1"/>
  <c r="K700" i="8" s="1"/>
  <c r="L706" i="8" s="1"/>
  <c r="O689" i="8"/>
  <c r="P695" i="8" s="1"/>
  <c r="Q701" i="8" s="1"/>
  <c r="R707" i="8" s="1"/>
  <c r="U690" i="8"/>
  <c r="V696" i="8" s="1"/>
  <c r="W702" i="8" s="1"/>
  <c r="X708" i="8" s="1"/>
  <c r="Z688" i="8"/>
  <c r="AA694" i="8" s="1"/>
  <c r="AB700" i="8" s="1"/>
  <c r="AC706" i="8" s="1"/>
  <c r="AF689" i="8"/>
  <c r="AG695" i="8" s="1"/>
  <c r="AH701" i="8" s="1"/>
  <c r="AI707" i="8" s="1"/>
  <c r="AL690" i="8"/>
  <c r="AM696" i="8" s="1"/>
  <c r="AN702" i="8" s="1"/>
  <c r="AO708" i="8" s="1"/>
  <c r="AQ688" i="8"/>
  <c r="AR694" i="8" s="1"/>
  <c r="AS700" i="8" s="1"/>
  <c r="AT706" i="8" s="1"/>
  <c r="AW689" i="8"/>
  <c r="AX695" i="8" s="1"/>
  <c r="AY701" i="8" s="1"/>
  <c r="AZ707" i="8" s="1"/>
  <c r="BC690" i="8"/>
  <c r="BD696" i="8" s="1"/>
  <c r="BE702" i="8" s="1"/>
  <c r="BF708" i="8" s="1"/>
  <c r="AH689" i="8"/>
  <c r="AI695" i="8" s="1"/>
  <c r="AJ701" i="8" s="1"/>
  <c r="AK707" i="8" s="1"/>
  <c r="T690" i="8"/>
  <c r="U696" i="8" s="1"/>
  <c r="V702" i="8" s="1"/>
  <c r="W708" i="8" s="1"/>
  <c r="N688" i="8"/>
  <c r="O694" i="8" s="1"/>
  <c r="P700" i="8" s="1"/>
  <c r="Q706" i="8" s="1"/>
  <c r="AJ689" i="8"/>
  <c r="AK695" i="8" s="1"/>
  <c r="AL701" i="8" s="1"/>
  <c r="AM707" i="8" s="1"/>
  <c r="BF690" i="8"/>
  <c r="BG696" i="8" s="1"/>
  <c r="BH702" i="8" s="1"/>
  <c r="BI708" i="8" s="1"/>
  <c r="AC690" i="8"/>
  <c r="AD696" i="8" s="1"/>
  <c r="AE702" i="8" s="1"/>
  <c r="AF708" i="8" s="1"/>
  <c r="AT690" i="8"/>
  <c r="AU696" i="8" s="1"/>
  <c r="AV702" i="8" s="1"/>
  <c r="AW708" i="8" s="1"/>
  <c r="BE689" i="8"/>
  <c r="BF695" i="8" s="1"/>
  <c r="BG701" i="8" s="1"/>
  <c r="BH707" i="8" s="1"/>
  <c r="P690" i="8"/>
  <c r="Q696" i="8" s="1"/>
  <c r="R702" i="8" s="1"/>
  <c r="S708" i="8" s="1"/>
  <c r="BB688" i="8"/>
  <c r="BC694" i="8" s="1"/>
  <c r="BD700" i="8" s="1"/>
  <c r="BE706" i="8" s="1"/>
  <c r="G688" i="8"/>
  <c r="H694" i="8" s="1"/>
  <c r="I700" i="8" s="1"/>
  <c r="J706" i="8" s="1"/>
  <c r="T689" i="8"/>
  <c r="U695" i="8" s="1"/>
  <c r="V701" i="8" s="1"/>
  <c r="W707" i="8" s="1"/>
  <c r="S689" i="8"/>
  <c r="T695" i="8" s="1"/>
  <c r="U701" i="8" s="1"/>
  <c r="V707" i="8" s="1"/>
  <c r="AO690" i="8"/>
  <c r="AP696" i="8" s="1"/>
  <c r="AQ702" i="8" s="1"/>
  <c r="AR708" i="8" s="1"/>
  <c r="AM689" i="8"/>
  <c r="AN695" i="8" s="1"/>
  <c r="AO701" i="8" s="1"/>
  <c r="AP707" i="8" s="1"/>
  <c r="BH690" i="8"/>
  <c r="I577" i="8"/>
  <c r="I593" i="8"/>
  <c r="J595" i="8"/>
  <c r="K601" i="8" s="1"/>
  <c r="L607" i="8" s="1"/>
  <c r="M613" i="8" s="1"/>
  <c r="J690" i="8"/>
  <c r="K696" i="8" s="1"/>
  <c r="L702" i="8" s="1"/>
  <c r="M708" i="8" s="1"/>
  <c r="I690" i="8"/>
  <c r="J696" i="8" s="1"/>
  <c r="K702" i="8" s="1"/>
  <c r="L708" i="8" s="1"/>
  <c r="AE688" i="8"/>
  <c r="AF694" i="8" s="1"/>
  <c r="AG700" i="8" s="1"/>
  <c r="AH706" i="8" s="1"/>
  <c r="X688" i="8"/>
  <c r="Y694" i="8" s="1"/>
  <c r="Z700" i="8" s="1"/>
  <c r="AA706" i="8" s="1"/>
  <c r="AZ690" i="8"/>
  <c r="BA696" i="8" s="1"/>
  <c r="BB702" i="8" s="1"/>
  <c r="BC708" i="8" s="1"/>
  <c r="AD688" i="8"/>
  <c r="AE694" i="8" s="1"/>
  <c r="AF700" i="8" s="1"/>
  <c r="AG706" i="8" s="1"/>
  <c r="BA689" i="8"/>
  <c r="BB695" i="8" s="1"/>
  <c r="BC701" i="8" s="1"/>
  <c r="BD707" i="8" s="1"/>
  <c r="AC688" i="8"/>
  <c r="AD694" i="8" s="1"/>
  <c r="AE700" i="8" s="1"/>
  <c r="AF706" i="8" s="1"/>
  <c r="AZ689" i="8"/>
  <c r="BA695" i="8" s="1"/>
  <c r="BB701" i="8" s="1"/>
  <c r="BC707" i="8" s="1"/>
  <c r="BB689" i="8"/>
  <c r="T688" i="8"/>
  <c r="U694" i="8" s="1"/>
  <c r="V700" i="8" s="1"/>
  <c r="W706" i="8" s="1"/>
  <c r="G689" i="8"/>
  <c r="M690" i="8"/>
  <c r="N696" i="8" s="1"/>
  <c r="O702" i="8" s="1"/>
  <c r="P708" i="8" s="1"/>
  <c r="R688" i="8"/>
  <c r="X689" i="8"/>
  <c r="Y695" i="8" s="1"/>
  <c r="Z701" i="8" s="1"/>
  <c r="AA707" i="8" s="1"/>
  <c r="AD690" i="8"/>
  <c r="AI688" i="8"/>
  <c r="AJ694" i="8" s="1"/>
  <c r="AK700" i="8" s="1"/>
  <c r="AL706" i="8" s="1"/>
  <c r="AO689" i="8"/>
  <c r="AU690" i="8"/>
  <c r="AV696" i="8" s="1"/>
  <c r="AW702" i="8" s="1"/>
  <c r="AX708" i="8" s="1"/>
  <c r="H690" i="8"/>
  <c r="I696" i="8" s="1"/>
  <c r="J702" i="8" s="1"/>
  <c r="K708" i="8" s="1"/>
  <c r="N689" i="8"/>
  <c r="O695" i="8" s="1"/>
  <c r="P701" i="8" s="1"/>
  <c r="Q707" i="8" s="1"/>
  <c r="U688" i="8"/>
  <c r="V694" i="8" s="1"/>
  <c r="W700" i="8" s="1"/>
  <c r="X706" i="8" s="1"/>
  <c r="AA689" i="8"/>
  <c r="AB695" i="8" s="1"/>
  <c r="AC701" i="8" s="1"/>
  <c r="AD707" i="8" s="1"/>
  <c r="AG690" i="8"/>
  <c r="AH696" i="8" s="1"/>
  <c r="AI702" i="8" s="1"/>
  <c r="AJ708" i="8" s="1"/>
  <c r="AL688" i="8"/>
  <c r="AM694" i="8" s="1"/>
  <c r="AN700" i="8" s="1"/>
  <c r="AO706" i="8" s="1"/>
  <c r="AR689" i="8"/>
  <c r="AS695" i="8" s="1"/>
  <c r="AT701" i="8" s="1"/>
  <c r="AX690" i="8"/>
  <c r="AY696" i="8" s="1"/>
  <c r="AZ702" i="8" s="1"/>
  <c r="BA708" i="8" s="1"/>
  <c r="BC688" i="8"/>
  <c r="BI689" i="8"/>
  <c r="AB690" i="8"/>
  <c r="AC696" i="8" s="1"/>
  <c r="AR688" i="8"/>
  <c r="AS694" i="8" s="1"/>
  <c r="AT700" i="8" s="1"/>
  <c r="AU706" i="8" s="1"/>
  <c r="H688" i="8"/>
  <c r="I694" i="8" s="1"/>
  <c r="J700" i="8" s="1"/>
  <c r="Y688" i="8"/>
  <c r="Z694" i="8" s="1"/>
  <c r="AA700" i="8" s="1"/>
  <c r="AB706" i="8" s="1"/>
  <c r="AE689" i="8"/>
  <c r="AF695" i="8" s="1"/>
  <c r="AG701" i="8" s="1"/>
  <c r="AH707" i="8" s="1"/>
  <c r="AK690" i="8"/>
  <c r="AL696" i="8" s="1"/>
  <c r="AM702" i="8" s="1"/>
  <c r="AN708" i="8" s="1"/>
  <c r="AP688" i="8"/>
  <c r="AQ694" i="8" s="1"/>
  <c r="AV689" i="8"/>
  <c r="AW695" i="8" s="1"/>
  <c r="AX701" i="8" s="1"/>
  <c r="AY707" i="8" s="1"/>
  <c r="BB690" i="8"/>
  <c r="BC696" i="8" s="1"/>
  <c r="BD702" i="8" s="1"/>
  <c r="BG688" i="8"/>
  <c r="BH694" i="8" s="1"/>
  <c r="BI700" i="8" s="1"/>
  <c r="G690" i="8"/>
  <c r="L690" i="8"/>
  <c r="M696" i="8" s="1"/>
  <c r="N702" i="8" s="1"/>
  <c r="O708" i="8" s="1"/>
  <c r="AB688" i="8"/>
  <c r="F689" i="8"/>
  <c r="G695" i="8" s="1"/>
  <c r="H701" i="8" s="1"/>
  <c r="I707" i="8" s="1"/>
  <c r="V689" i="8"/>
  <c r="AN688" i="8"/>
  <c r="AO694" i="8" s="1"/>
  <c r="AP700" i="8" s="1"/>
  <c r="AQ706" i="8" s="1"/>
  <c r="BF689" i="8"/>
  <c r="AO688" i="8"/>
  <c r="AP694" i="8" s="1"/>
  <c r="AQ700" i="8" s="1"/>
  <c r="AR706" i="8" s="1"/>
  <c r="AU689" i="8"/>
  <c r="BA690" i="8"/>
  <c r="BB696" i="8" s="1"/>
  <c r="BC702" i="8" s="1"/>
  <c r="BD708" i="8" s="1"/>
  <c r="BF688" i="8"/>
  <c r="F690" i="8"/>
  <c r="G696" i="8" s="1"/>
  <c r="H702" i="8" s="1"/>
  <c r="I708" i="8" s="1"/>
  <c r="K688" i="8"/>
  <c r="Q689" i="8"/>
  <c r="R695" i="8" s="1"/>
  <c r="S701" i="8" s="1"/>
  <c r="T707" i="8" s="1"/>
  <c r="W690" i="8"/>
  <c r="AV688" i="8"/>
  <c r="AW694" i="8" s="1"/>
  <c r="AX700" i="8" s="1"/>
  <c r="AY706" i="8" s="1"/>
  <c r="H70" i="19"/>
  <c r="F38" i="7"/>
  <c r="AZ223" i="8"/>
  <c r="AZ224" i="8"/>
  <c r="AZ222" i="8"/>
  <c r="H72" i="19"/>
  <c r="I68" i="19" s="1"/>
  <c r="J71" i="19"/>
  <c r="H104" i="14"/>
  <c r="H105" i="14" s="1"/>
  <c r="I106" i="14"/>
  <c r="J102" i="14" s="1"/>
  <c r="AH78" i="14"/>
  <c r="AH79" i="14" s="1"/>
  <c r="AS48" i="9"/>
  <c r="AT46" i="9"/>
  <c r="AT47" i="9" s="1"/>
  <c r="AT50" i="9" s="1"/>
  <c r="W91" i="14"/>
  <c r="W92" i="14" s="1"/>
  <c r="X93" i="14"/>
  <c r="Y89" i="14" s="1"/>
  <c r="AI80" i="14"/>
  <c r="AJ76" i="14" s="1"/>
  <c r="AM41" i="19"/>
  <c r="AM39" i="19" s="1"/>
  <c r="AM35" i="19" s="1"/>
  <c r="AV113" i="19"/>
  <c r="AW109" i="19" s="1"/>
  <c r="AZ73" i="19"/>
  <c r="AN86" i="19"/>
  <c r="P89" i="19"/>
  <c r="P44" i="19"/>
  <c r="BB27" i="19"/>
  <c r="AX403" i="8"/>
  <c r="AY357" i="8"/>
  <c r="BA220" i="8"/>
  <c r="AY18" i="8"/>
  <c r="AX23" i="8"/>
  <c r="AY19" i="8" s="1"/>
  <c r="P11" i="16"/>
  <c r="W8" i="16"/>
  <c r="V12" i="16" s="1"/>
  <c r="BC20" i="19" l="1"/>
  <c r="BB21" i="19"/>
  <c r="AH670" i="8"/>
  <c r="AI671" i="8"/>
  <c r="P671" i="8"/>
  <c r="AA670" i="8"/>
  <c r="AD671" i="8"/>
  <c r="AN672" i="8"/>
  <c r="BG672" i="8"/>
  <c r="AN670" i="8"/>
  <c r="M671" i="8"/>
  <c r="AN671" i="8"/>
  <c r="AF670" i="8"/>
  <c r="S672" i="8"/>
  <c r="Z670" i="8"/>
  <c r="T671" i="8"/>
  <c r="AZ672" i="8"/>
  <c r="U671" i="8"/>
  <c r="BA672" i="8"/>
  <c r="AJ672" i="8"/>
  <c r="W670" i="8"/>
  <c r="T672" i="8"/>
  <c r="AL672" i="8"/>
  <c r="E670" i="8"/>
  <c r="AM671" i="8"/>
  <c r="AJ671" i="8"/>
  <c r="AK671" i="8"/>
  <c r="Q671" i="8"/>
  <c r="L671" i="8"/>
  <c r="AQ672" i="8"/>
  <c r="AO670" i="8"/>
  <c r="AT670" i="8"/>
  <c r="V672" i="8"/>
  <c r="G670" i="8"/>
  <c r="AE671" i="8"/>
  <c r="AM670" i="8"/>
  <c r="BB670" i="8"/>
  <c r="AK670" i="8"/>
  <c r="X670" i="8"/>
  <c r="AT672" i="8"/>
  <c r="S671" i="8"/>
  <c r="O671" i="8"/>
  <c r="AI670" i="8"/>
  <c r="AJ670" i="8"/>
  <c r="AC694" i="8"/>
  <c r="AD700" i="8" s="1"/>
  <c r="AE706" i="8" s="1"/>
  <c r="AE670" i="8" s="1"/>
  <c r="AB670" i="8"/>
  <c r="H695" i="8"/>
  <c r="L694" i="8"/>
  <c r="BG695" i="8"/>
  <c r="BH701" i="8" s="1"/>
  <c r="BF671" i="8"/>
  <c r="W695" i="8"/>
  <c r="V671" i="8"/>
  <c r="BE708" i="8"/>
  <c r="BE672" i="8" s="1"/>
  <c r="BD672" i="8"/>
  <c r="AU707" i="8"/>
  <c r="AU671" i="8" s="1"/>
  <c r="AT671" i="8"/>
  <c r="AP695" i="8"/>
  <c r="AO671" i="8"/>
  <c r="AP670" i="8"/>
  <c r="E681" i="8"/>
  <c r="D673" i="8"/>
  <c r="E691" i="8"/>
  <c r="F697" i="8" s="1"/>
  <c r="G703" i="8" s="1"/>
  <c r="H709" i="8" s="1"/>
  <c r="Z695" i="8"/>
  <c r="L696" i="8"/>
  <c r="K672" i="8"/>
  <c r="AV694" i="8"/>
  <c r="AU670" i="8"/>
  <c r="AA696" i="8"/>
  <c r="BC672" i="8"/>
  <c r="X696" i="8"/>
  <c r="W672" i="8"/>
  <c r="AV695" i="8"/>
  <c r="AW701" i="8" s="1"/>
  <c r="H696" i="8"/>
  <c r="K706" i="8"/>
  <c r="K670" i="8" s="1"/>
  <c r="J670" i="8"/>
  <c r="S694" i="8"/>
  <c r="BC695" i="8"/>
  <c r="BD701" i="8" s="1"/>
  <c r="BB672" i="8"/>
  <c r="H670" i="8"/>
  <c r="AY694" i="8"/>
  <c r="AR700" i="8"/>
  <c r="AS706" i="8" s="1"/>
  <c r="AS670" i="8" s="1"/>
  <c r="AQ670" i="8"/>
  <c r="AD702" i="8"/>
  <c r="AE708" i="8" s="1"/>
  <c r="AE696" i="8"/>
  <c r="AF702" i="8" s="1"/>
  <c r="BG694" i="8"/>
  <c r="BH700" i="8" s="1"/>
  <c r="BD694" i="8"/>
  <c r="BE700" i="8" s="1"/>
  <c r="BC670" i="8"/>
  <c r="BI696" i="8"/>
  <c r="BI672" i="8" s="1"/>
  <c r="BH672" i="8"/>
  <c r="Q694" i="8"/>
  <c r="O696" i="8"/>
  <c r="AX694" i="8"/>
  <c r="AY700" i="8" s="1"/>
  <c r="AZ706" i="8" s="1"/>
  <c r="AW696" i="8"/>
  <c r="AV672" i="8"/>
  <c r="P694" i="8"/>
  <c r="Q700" i="8" s="1"/>
  <c r="R706" i="8" s="1"/>
  <c r="O670" i="8"/>
  <c r="AZ695" i="8"/>
  <c r="BA701" i="8" s="1"/>
  <c r="AY671" i="8"/>
  <c r="AI672" i="8"/>
  <c r="F696" i="8"/>
  <c r="E672" i="8"/>
  <c r="F695" i="8"/>
  <c r="G701" i="8" s="1"/>
  <c r="H707" i="8" s="1"/>
  <c r="E671" i="8"/>
  <c r="J599" i="8"/>
  <c r="K605" i="8" s="1"/>
  <c r="L611" i="8" s="1"/>
  <c r="M617" i="8" s="1"/>
  <c r="J589" i="8"/>
  <c r="I581" i="8"/>
  <c r="AL671" i="8"/>
  <c r="R671" i="8"/>
  <c r="F670" i="8"/>
  <c r="AS672" i="8"/>
  <c r="AG671" i="8"/>
  <c r="AK672" i="8"/>
  <c r="Y670" i="8"/>
  <c r="N671" i="8"/>
  <c r="AC671" i="8"/>
  <c r="AL670" i="8"/>
  <c r="G641" i="8"/>
  <c r="H647" i="8" s="1"/>
  <c r="I653" i="8" s="1"/>
  <c r="J659" i="8" s="1"/>
  <c r="F623" i="8"/>
  <c r="F639" i="8"/>
  <c r="AM672" i="8"/>
  <c r="AF671" i="8"/>
  <c r="U672" i="8"/>
  <c r="I670" i="8"/>
  <c r="AS671" i="8"/>
  <c r="AH672" i="8"/>
  <c r="V670" i="8"/>
  <c r="K671" i="8"/>
  <c r="AR672" i="8"/>
  <c r="AO672" i="8"/>
  <c r="AP672" i="8"/>
  <c r="R672" i="8"/>
  <c r="AG670" i="8"/>
  <c r="AH671" i="8"/>
  <c r="BF672" i="8"/>
  <c r="AU672" i="8"/>
  <c r="BA224" i="8"/>
  <c r="BA223" i="8"/>
  <c r="BA222" i="8"/>
  <c r="K71" i="19"/>
  <c r="I69" i="19"/>
  <c r="AL45" i="19"/>
  <c r="AL42" i="19" s="1"/>
  <c r="AL43" i="19" s="1"/>
  <c r="I104" i="14"/>
  <c r="I105" i="14" s="1"/>
  <c r="J106" i="14"/>
  <c r="K102" i="14" s="1"/>
  <c r="AU46" i="9"/>
  <c r="AU47" i="9" s="1"/>
  <c r="AU50" i="9" s="1"/>
  <c r="AT48" i="9"/>
  <c r="X91" i="14"/>
  <c r="X92" i="14" s="1"/>
  <c r="AI78" i="14"/>
  <c r="AI79" i="14" s="1"/>
  <c r="AJ80" i="14"/>
  <c r="AK76" i="14" s="1"/>
  <c r="Y93" i="14"/>
  <c r="Z89" i="14" s="1"/>
  <c r="AW113" i="19"/>
  <c r="AX109" i="19" s="1"/>
  <c r="AM90" i="19"/>
  <c r="AN84" i="19"/>
  <c r="AN81" i="19" s="1"/>
  <c r="O89" i="19"/>
  <c r="BA73" i="19"/>
  <c r="O44" i="19"/>
  <c r="BC27" i="19"/>
  <c r="AY403" i="8"/>
  <c r="AZ357" i="8"/>
  <c r="BB220" i="8"/>
  <c r="AZ18" i="8"/>
  <c r="AY23" i="8"/>
  <c r="AZ19" i="8" s="1"/>
  <c r="V9" i="16"/>
  <c r="V10" i="16" s="1"/>
  <c r="O11" i="16"/>
  <c r="BD20" i="19" l="1"/>
  <c r="BC21" i="19"/>
  <c r="BC671" i="8"/>
  <c r="AZ671" i="8"/>
  <c r="BD670" i="8"/>
  <c r="P670" i="8"/>
  <c r="AE672" i="8"/>
  <c r="AD670" i="8"/>
  <c r="AR670" i="8"/>
  <c r="AC670" i="8"/>
  <c r="F671" i="8"/>
  <c r="AV671" i="8"/>
  <c r="G671" i="8"/>
  <c r="BI706" i="8"/>
  <c r="BI670" i="8" s="1"/>
  <c r="BH670" i="8"/>
  <c r="T700" i="8"/>
  <c r="I702" i="8"/>
  <c r="Y702" i="8"/>
  <c r="X672" i="8"/>
  <c r="R700" i="8"/>
  <c r="Q670" i="8"/>
  <c r="AD672" i="8"/>
  <c r="AW700" i="8"/>
  <c r="AV670" i="8"/>
  <c r="F687" i="8"/>
  <c r="G693" i="8" s="1"/>
  <c r="H699" i="8" s="1"/>
  <c r="I705" i="8" s="1"/>
  <c r="E685" i="8"/>
  <c r="E669" i="8"/>
  <c r="AQ701" i="8"/>
  <c r="AP671" i="8"/>
  <c r="BI707" i="8"/>
  <c r="BI671" i="8" s="1"/>
  <c r="BH671" i="8"/>
  <c r="I701" i="8"/>
  <c r="H671" i="8"/>
  <c r="BG670" i="8"/>
  <c r="BF706" i="8"/>
  <c r="BF670" i="8" s="1"/>
  <c r="BE670" i="8"/>
  <c r="AG708" i="8"/>
  <c r="AG672" i="8" s="1"/>
  <c r="AF672" i="8"/>
  <c r="BE707" i="8"/>
  <c r="BE671" i="8" s="1"/>
  <c r="BD671" i="8"/>
  <c r="AX707" i="8"/>
  <c r="AX671" i="8" s="1"/>
  <c r="AW671" i="8"/>
  <c r="AA701" i="8"/>
  <c r="Z671" i="8"/>
  <c r="G702" i="8"/>
  <c r="F672" i="8"/>
  <c r="AZ700" i="8"/>
  <c r="AY670" i="8"/>
  <c r="G635" i="8"/>
  <c r="F627" i="8"/>
  <c r="G645" i="8"/>
  <c r="H651" i="8" s="1"/>
  <c r="I657" i="8" s="1"/>
  <c r="J663" i="8" s="1"/>
  <c r="BG671" i="8"/>
  <c r="J593" i="8"/>
  <c r="K595" i="8"/>
  <c r="L601" i="8" s="1"/>
  <c r="M607" i="8" s="1"/>
  <c r="N613" i="8" s="1"/>
  <c r="J577" i="8"/>
  <c r="BB707" i="8"/>
  <c r="BB671" i="8" s="1"/>
  <c r="BA671" i="8"/>
  <c r="AX702" i="8"/>
  <c r="AW672" i="8"/>
  <c r="P702" i="8"/>
  <c r="O672" i="8"/>
  <c r="AB702" i="8"/>
  <c r="AA672" i="8"/>
  <c r="M702" i="8"/>
  <c r="L672" i="8"/>
  <c r="X701" i="8"/>
  <c r="W671" i="8"/>
  <c r="M700" i="8"/>
  <c r="L670" i="8"/>
  <c r="I72" i="19"/>
  <c r="J68" i="19" s="1"/>
  <c r="J69" i="19" s="1"/>
  <c r="G38" i="7"/>
  <c r="BB224" i="8"/>
  <c r="BB222" i="8"/>
  <c r="BB223" i="8"/>
  <c r="I70" i="19"/>
  <c r="L71" i="19"/>
  <c r="J104" i="14"/>
  <c r="J105" i="14" s="1"/>
  <c r="K106" i="14"/>
  <c r="L102" i="14" s="1"/>
  <c r="AJ78" i="14"/>
  <c r="AJ79" i="14" s="1"/>
  <c r="AV46" i="9"/>
  <c r="AV47" i="9" s="1"/>
  <c r="AV50" i="9" s="1"/>
  <c r="AU48" i="9"/>
  <c r="Y91" i="14"/>
  <c r="Y92" i="14" s="1"/>
  <c r="Z93" i="14"/>
  <c r="AA89" i="14" s="1"/>
  <c r="AK80" i="14"/>
  <c r="AL76" i="14" s="1"/>
  <c r="AL41" i="19"/>
  <c r="AK45" i="19" s="1"/>
  <c r="AX113" i="19"/>
  <c r="AY109" i="19" s="1"/>
  <c r="BB73" i="19"/>
  <c r="N89" i="19"/>
  <c r="AM87" i="19"/>
  <c r="AM88" i="19" s="1"/>
  <c r="N44" i="19"/>
  <c r="BD27" i="19"/>
  <c r="AZ403" i="8"/>
  <c r="BA357" i="8"/>
  <c r="BC220" i="8"/>
  <c r="BA18" i="8"/>
  <c r="AZ23" i="8"/>
  <c r="BA19" i="8" s="1"/>
  <c r="N11" i="16"/>
  <c r="V8" i="16"/>
  <c r="U12" i="16" s="1"/>
  <c r="BE20" i="19" l="1"/>
  <c r="BE21" i="19" s="1"/>
  <c r="BD21" i="19"/>
  <c r="AY708" i="8"/>
  <c r="AY672" i="8" s="1"/>
  <c r="AX672" i="8"/>
  <c r="N706" i="8"/>
  <c r="N670" i="8" s="1"/>
  <c r="M670" i="8"/>
  <c r="N708" i="8"/>
  <c r="N672" i="8" s="1"/>
  <c r="M672" i="8"/>
  <c r="K599" i="8"/>
  <c r="L605" i="8" s="1"/>
  <c r="M611" i="8" s="1"/>
  <c r="N617" i="8" s="1"/>
  <c r="K589" i="8"/>
  <c r="J581" i="8"/>
  <c r="H641" i="8"/>
  <c r="I647" i="8" s="1"/>
  <c r="J653" i="8" s="1"/>
  <c r="K659" i="8" s="1"/>
  <c r="G623" i="8"/>
  <c r="G639" i="8"/>
  <c r="H708" i="8"/>
  <c r="H672" i="8" s="1"/>
  <c r="G672" i="8"/>
  <c r="Y707" i="8"/>
  <c r="Y671" i="8" s="1"/>
  <c r="X671" i="8"/>
  <c r="AC708" i="8"/>
  <c r="AC672" i="8" s="1"/>
  <c r="AB672" i="8"/>
  <c r="BA706" i="8"/>
  <c r="BA670" i="8" s="1"/>
  <c r="AZ670" i="8"/>
  <c r="AB707" i="8"/>
  <c r="AB671" i="8" s="1"/>
  <c r="AA671" i="8"/>
  <c r="AX706" i="8"/>
  <c r="AX670" i="8" s="1"/>
  <c r="AW670" i="8"/>
  <c r="F691" i="8"/>
  <c r="G697" i="8" s="1"/>
  <c r="H703" i="8" s="1"/>
  <c r="I709" i="8" s="1"/>
  <c r="F681" i="8"/>
  <c r="E673" i="8"/>
  <c r="Z708" i="8"/>
  <c r="Z672" i="8" s="1"/>
  <c r="Y672" i="8"/>
  <c r="U706" i="8"/>
  <c r="U670" i="8" s="1"/>
  <c r="T670" i="8"/>
  <c r="Q708" i="8"/>
  <c r="Q672" i="8" s="1"/>
  <c r="P672" i="8"/>
  <c r="J707" i="8"/>
  <c r="J671" i="8" s="1"/>
  <c r="I671" i="8"/>
  <c r="AR707" i="8"/>
  <c r="AR671" i="8" s="1"/>
  <c r="AQ671" i="8"/>
  <c r="S706" i="8"/>
  <c r="S670" i="8" s="1"/>
  <c r="R670" i="8"/>
  <c r="J708" i="8"/>
  <c r="J672" i="8" s="1"/>
  <c r="I672" i="8"/>
  <c r="J72" i="19"/>
  <c r="K68" i="19" s="1"/>
  <c r="K69" i="19" s="1"/>
  <c r="H38" i="7"/>
  <c r="BC222" i="8"/>
  <c r="BC223" i="8"/>
  <c r="BC224" i="8"/>
  <c r="M71" i="19"/>
  <c r="J70" i="19"/>
  <c r="AL39" i="19"/>
  <c r="AL35" i="19" s="1"/>
  <c r="K104" i="14"/>
  <c r="K105" i="14" s="1"/>
  <c r="L106" i="14"/>
  <c r="M102" i="14" s="1"/>
  <c r="Z91" i="14"/>
  <c r="Z92" i="14" s="1"/>
  <c r="AV48" i="9"/>
  <c r="AW46" i="9"/>
  <c r="AW47" i="9" s="1"/>
  <c r="AW50" i="9" s="1"/>
  <c r="AK78" i="14"/>
  <c r="AK79" i="14" s="1"/>
  <c r="AL80" i="14"/>
  <c r="AM76" i="14" s="1"/>
  <c r="AA93" i="14"/>
  <c r="AB89" i="14" s="1"/>
  <c r="AY113" i="19"/>
  <c r="AZ109" i="19" s="1"/>
  <c r="AM86" i="19"/>
  <c r="M89" i="19"/>
  <c r="BC73" i="19"/>
  <c r="M44" i="19"/>
  <c r="AK42" i="19"/>
  <c r="AK43" i="19" s="1"/>
  <c r="BE27" i="19"/>
  <c r="BA403" i="8"/>
  <c r="BB357" i="8"/>
  <c r="BD220" i="8"/>
  <c r="BB18" i="8"/>
  <c r="BA23" i="8"/>
  <c r="BB19" i="8" s="1"/>
  <c r="U9" i="16"/>
  <c r="U10" i="16" s="1"/>
  <c r="M11" i="16"/>
  <c r="G627" i="8" l="1"/>
  <c r="H635" i="8"/>
  <c r="H645" i="8"/>
  <c r="I651" i="8" s="1"/>
  <c r="J657" i="8" s="1"/>
  <c r="K663" i="8" s="1"/>
  <c r="K593" i="8"/>
  <c r="L595" i="8"/>
  <c r="M601" i="8" s="1"/>
  <c r="N607" i="8" s="1"/>
  <c r="O613" i="8" s="1"/>
  <c r="K577" i="8"/>
  <c r="G687" i="8"/>
  <c r="H693" i="8" s="1"/>
  <c r="I699" i="8" s="1"/>
  <c r="J705" i="8" s="1"/>
  <c r="F685" i="8"/>
  <c r="F669" i="8"/>
  <c r="K72" i="19"/>
  <c r="L68" i="19" s="1"/>
  <c r="L69" i="19" s="1"/>
  <c r="I38" i="7"/>
  <c r="BD222" i="8"/>
  <c r="BD223" i="8"/>
  <c r="BD224" i="8"/>
  <c r="N71" i="19"/>
  <c r="K70" i="19"/>
  <c r="M106" i="14"/>
  <c r="N102" i="14" s="1"/>
  <c r="L104" i="14"/>
  <c r="L105" i="14" s="1"/>
  <c r="AL78" i="14"/>
  <c r="AL79" i="14" s="1"/>
  <c r="AX46" i="9"/>
  <c r="AX47" i="9" s="1"/>
  <c r="AX50" i="9" s="1"/>
  <c r="AW48" i="9"/>
  <c r="AA91" i="14"/>
  <c r="AA92" i="14" s="1"/>
  <c r="AB93" i="14"/>
  <c r="AC89" i="14" s="1"/>
  <c r="AM80" i="14"/>
  <c r="AN76" i="14" s="1"/>
  <c r="AK41" i="19"/>
  <c r="AK39" i="19" s="1"/>
  <c r="AK35" i="19" s="1"/>
  <c r="AZ113" i="19"/>
  <c r="BA109" i="19" s="1"/>
  <c r="L89" i="19"/>
  <c r="BD73" i="19"/>
  <c r="AL90" i="19"/>
  <c r="AM84" i="19"/>
  <c r="AM81" i="19" s="1"/>
  <c r="L44" i="19"/>
  <c r="BB403" i="8"/>
  <c r="BC357" i="8"/>
  <c r="BE220" i="8"/>
  <c r="BC18" i="8"/>
  <c r="BB23" i="8"/>
  <c r="BC19" i="8" s="1"/>
  <c r="L11" i="16"/>
  <c r="U8" i="16"/>
  <c r="T12" i="16" s="1"/>
  <c r="G691" i="8" l="1"/>
  <c r="H697" i="8" s="1"/>
  <c r="I703" i="8" s="1"/>
  <c r="J709" i="8" s="1"/>
  <c r="G681" i="8"/>
  <c r="F673" i="8"/>
  <c r="L599" i="8"/>
  <c r="M605" i="8" s="1"/>
  <c r="N611" i="8" s="1"/>
  <c r="O617" i="8" s="1"/>
  <c r="L589" i="8"/>
  <c r="K581" i="8"/>
  <c r="H639" i="8"/>
  <c r="H623" i="8"/>
  <c r="I641" i="8"/>
  <c r="J647" i="8" s="1"/>
  <c r="K653" i="8" s="1"/>
  <c r="L659" i="8" s="1"/>
  <c r="L72" i="19"/>
  <c r="M68" i="19" s="1"/>
  <c r="M69" i="19" s="1"/>
  <c r="J38" i="7"/>
  <c r="BE223" i="8"/>
  <c r="BE222" i="8"/>
  <c r="BE224" i="8"/>
  <c r="L70" i="19"/>
  <c r="O71" i="19"/>
  <c r="M104" i="14"/>
  <c r="M105" i="14" s="1"/>
  <c r="N106" i="14"/>
  <c r="O102" i="14" s="1"/>
  <c r="AB91" i="14"/>
  <c r="AB92" i="14" s="1"/>
  <c r="AY46" i="9"/>
  <c r="AY47" i="9" s="1"/>
  <c r="AY50" i="9" s="1"/>
  <c r="AX48" i="9"/>
  <c r="AM78" i="14"/>
  <c r="AM79" i="14" s="1"/>
  <c r="AN80" i="14"/>
  <c r="AO76" i="14" s="1"/>
  <c r="AC93" i="14"/>
  <c r="AD89" i="14" s="1"/>
  <c r="AJ45" i="19"/>
  <c r="AJ42" i="19" s="1"/>
  <c r="AJ43" i="19" s="1"/>
  <c r="BA113" i="19"/>
  <c r="BB109" i="19" s="1"/>
  <c r="K89" i="19"/>
  <c r="AL87" i="19"/>
  <c r="AL88" i="19" s="1"/>
  <c r="BE73" i="19"/>
  <c r="K44" i="19"/>
  <c r="BC403" i="8"/>
  <c r="BD357" i="8"/>
  <c r="BF220" i="8"/>
  <c r="BD18" i="8"/>
  <c r="BC23" i="8"/>
  <c r="BD19" i="8" s="1"/>
  <c r="T9" i="16"/>
  <c r="T10" i="16" s="1"/>
  <c r="K11" i="16"/>
  <c r="H627" i="8" l="1"/>
  <c r="I635" i="8"/>
  <c r="I645" i="8"/>
  <c r="J651" i="8" s="1"/>
  <c r="K657" i="8" s="1"/>
  <c r="L663" i="8" s="1"/>
  <c r="G685" i="8"/>
  <c r="H687" i="8"/>
  <c r="I693" i="8" s="1"/>
  <c r="J699" i="8" s="1"/>
  <c r="K705" i="8" s="1"/>
  <c r="G669" i="8"/>
  <c r="M595" i="8"/>
  <c r="N601" i="8" s="1"/>
  <c r="O607" i="8" s="1"/>
  <c r="P613" i="8" s="1"/>
  <c r="L593" i="8"/>
  <c r="L577" i="8"/>
  <c r="M72" i="19"/>
  <c r="N68" i="19" s="1"/>
  <c r="N69" i="19" s="1"/>
  <c r="L38" i="7" s="1"/>
  <c r="K38" i="7"/>
  <c r="BF224" i="8"/>
  <c r="BF223" i="8"/>
  <c r="BF222" i="8"/>
  <c r="P71" i="19"/>
  <c r="M70" i="19"/>
  <c r="N104" i="14"/>
  <c r="N105" i="14" s="1"/>
  <c r="O106" i="14"/>
  <c r="P102" i="14" s="1"/>
  <c r="AN78" i="14"/>
  <c r="AN79" i="14" s="1"/>
  <c r="AY48" i="9"/>
  <c r="AZ46" i="9"/>
  <c r="AZ47" i="9" s="1"/>
  <c r="AZ50" i="9" s="1"/>
  <c r="AC91" i="14"/>
  <c r="AC92" i="14" s="1"/>
  <c r="AD93" i="14"/>
  <c r="AE89" i="14" s="1"/>
  <c r="AO80" i="14"/>
  <c r="AP76" i="14" s="1"/>
  <c r="AJ41" i="19"/>
  <c r="AJ39" i="19" s="1"/>
  <c r="AJ35" i="19" s="1"/>
  <c r="T8" i="16"/>
  <c r="S12" i="16" s="1"/>
  <c r="S9" i="16" s="1"/>
  <c r="S10" i="16" s="1"/>
  <c r="BB113" i="19"/>
  <c r="BC109" i="19" s="1"/>
  <c r="J89" i="19"/>
  <c r="AL86" i="19"/>
  <c r="J44" i="19"/>
  <c r="BD403" i="8"/>
  <c r="BE357" i="8"/>
  <c r="BG220" i="8"/>
  <c r="BE18" i="8"/>
  <c r="BD23" i="8"/>
  <c r="BE19" i="8" s="1"/>
  <c r="J11" i="16"/>
  <c r="AI45" i="19" l="1"/>
  <c r="M599" i="8"/>
  <c r="N605" i="8" s="1"/>
  <c r="O611" i="8" s="1"/>
  <c r="P617" i="8" s="1"/>
  <c r="M589" i="8"/>
  <c r="L581" i="8"/>
  <c r="I639" i="8"/>
  <c r="I623" i="8"/>
  <c r="J641" i="8"/>
  <c r="K647" i="8" s="1"/>
  <c r="L653" i="8" s="1"/>
  <c r="M659" i="8" s="1"/>
  <c r="H691" i="8"/>
  <c r="I697" i="8" s="1"/>
  <c r="J703" i="8" s="1"/>
  <c r="K709" i="8" s="1"/>
  <c r="H681" i="8"/>
  <c r="G673" i="8"/>
  <c r="BG223" i="8"/>
  <c r="BG222" i="8"/>
  <c r="BG224" i="8"/>
  <c r="N70" i="19"/>
  <c r="Q71" i="19"/>
  <c r="N72" i="19"/>
  <c r="O68" i="19" s="1"/>
  <c r="O104" i="14"/>
  <c r="O105" i="14" s="1"/>
  <c r="P106" i="14"/>
  <c r="Q102" i="14" s="1"/>
  <c r="BA46" i="9"/>
  <c r="BA47" i="9" s="1"/>
  <c r="BA50" i="9" s="1"/>
  <c r="AZ48" i="9"/>
  <c r="AD91" i="14"/>
  <c r="AD92" i="14" s="1"/>
  <c r="AO78" i="14"/>
  <c r="AO79" i="14" s="1"/>
  <c r="AP80" i="14"/>
  <c r="AQ76" i="14" s="1"/>
  <c r="AE93" i="14"/>
  <c r="AF89" i="14" s="1"/>
  <c r="S8" i="16"/>
  <c r="R12" i="16" s="1"/>
  <c r="R9" i="16" s="1"/>
  <c r="R10" i="16" s="1"/>
  <c r="BC113" i="19"/>
  <c r="BD109" i="19" s="1"/>
  <c r="I89" i="19"/>
  <c r="AL84" i="19"/>
  <c r="AL81" i="19" s="1"/>
  <c r="AK90" i="19"/>
  <c r="I44" i="19"/>
  <c r="AI42" i="19"/>
  <c r="AI43" i="19" s="1"/>
  <c r="BE403" i="8"/>
  <c r="BF357" i="8"/>
  <c r="BH220" i="8"/>
  <c r="BF18" i="8"/>
  <c r="BE23" i="8"/>
  <c r="BF19" i="8" s="1"/>
  <c r="I11" i="16"/>
  <c r="H11" i="16" s="1"/>
  <c r="H685" i="8" l="1"/>
  <c r="I687" i="8"/>
  <c r="J693" i="8" s="1"/>
  <c r="K699" i="8" s="1"/>
  <c r="L705" i="8" s="1"/>
  <c r="H669" i="8"/>
  <c r="I627" i="8"/>
  <c r="J635" i="8"/>
  <c r="J645" i="8"/>
  <c r="K651" i="8" s="1"/>
  <c r="L657" i="8" s="1"/>
  <c r="M663" i="8" s="1"/>
  <c r="N595" i="8"/>
  <c r="O601" i="8" s="1"/>
  <c r="P607" i="8" s="1"/>
  <c r="Q613" i="8" s="1"/>
  <c r="M577" i="8"/>
  <c r="M593" i="8"/>
  <c r="BH223" i="8"/>
  <c r="BH222" i="8"/>
  <c r="BH224" i="8"/>
  <c r="R71" i="19"/>
  <c r="O69" i="19"/>
  <c r="P104" i="14"/>
  <c r="P105" i="14" s="1"/>
  <c r="Q106" i="14"/>
  <c r="R102" i="14" s="1"/>
  <c r="AP78" i="14"/>
  <c r="AP79" i="14" s="1"/>
  <c r="BB46" i="9"/>
  <c r="BB47" i="9" s="1"/>
  <c r="BB50" i="9" s="1"/>
  <c r="BA48" i="9"/>
  <c r="AE91" i="14"/>
  <c r="AE92" i="14" s="1"/>
  <c r="AF93" i="14"/>
  <c r="AG89" i="14" s="1"/>
  <c r="AQ80" i="14"/>
  <c r="AR76" i="14" s="1"/>
  <c r="BD113" i="19"/>
  <c r="BE109" i="19" s="1"/>
  <c r="BE113" i="19" s="1"/>
  <c r="H89" i="19"/>
  <c r="AK87" i="19"/>
  <c r="AK88" i="19" s="1"/>
  <c r="AI41" i="19"/>
  <c r="H44" i="19"/>
  <c r="BF403" i="8"/>
  <c r="BG357" i="8"/>
  <c r="BI220" i="8"/>
  <c r="BG18" i="8"/>
  <c r="BF23" i="8"/>
  <c r="BG19" i="8" s="1"/>
  <c r="R8" i="16"/>
  <c r="K303" i="14" l="1"/>
  <c r="O303" i="14"/>
  <c r="S303" i="14"/>
  <c r="W303" i="14"/>
  <c r="AA303" i="14"/>
  <c r="AE303" i="14"/>
  <c r="AI303" i="14"/>
  <c r="AM303" i="14"/>
  <c r="AQ303" i="14"/>
  <c r="AU303" i="14"/>
  <c r="AY303" i="14"/>
  <c r="BC303" i="14"/>
  <c r="BG303" i="14"/>
  <c r="BK303" i="14"/>
  <c r="BO303" i="14"/>
  <c r="BS303" i="14"/>
  <c r="BW303" i="14"/>
  <c r="CA303" i="14"/>
  <c r="CE303" i="14"/>
  <c r="G303" i="14"/>
  <c r="K302" i="14"/>
  <c r="O302" i="14"/>
  <c r="S302" i="14"/>
  <c r="W302" i="14"/>
  <c r="AA302" i="14"/>
  <c r="AE302" i="14"/>
  <c r="AI302" i="14"/>
  <c r="AM302" i="14"/>
  <c r="AQ302" i="14"/>
  <c r="AU302" i="14"/>
  <c r="AY302" i="14"/>
  <c r="BC302" i="14"/>
  <c r="BG302" i="14"/>
  <c r="BK302" i="14"/>
  <c r="BO302" i="14"/>
  <c r="BS302" i="14"/>
  <c r="BW302" i="14"/>
  <c r="CA302" i="14"/>
  <c r="CE302" i="14"/>
  <c r="G302" i="14"/>
  <c r="CF303" i="14"/>
  <c r="L302" i="14"/>
  <c r="H303" i="14"/>
  <c r="L303" i="14"/>
  <c r="P303" i="14"/>
  <c r="T303" i="14"/>
  <c r="X303" i="14"/>
  <c r="AB303" i="14"/>
  <c r="AF303" i="14"/>
  <c r="AJ303" i="14"/>
  <c r="AN303" i="14"/>
  <c r="AR303" i="14"/>
  <c r="AV303" i="14"/>
  <c r="AZ303" i="14"/>
  <c r="BD303" i="14"/>
  <c r="BH303" i="14"/>
  <c r="BL303" i="14"/>
  <c r="BP303" i="14"/>
  <c r="BT303" i="14"/>
  <c r="BX303" i="14"/>
  <c r="CB303" i="14"/>
  <c r="H302" i="14"/>
  <c r="I303" i="14"/>
  <c r="M303" i="14"/>
  <c r="Q303" i="14"/>
  <c r="U303" i="14"/>
  <c r="Y303" i="14"/>
  <c r="AC303" i="14"/>
  <c r="AG303" i="14"/>
  <c r="AK303" i="14"/>
  <c r="AO303" i="14"/>
  <c r="AS303" i="14"/>
  <c r="AW303" i="14"/>
  <c r="BA303" i="14"/>
  <c r="BE303" i="14"/>
  <c r="BI303" i="14"/>
  <c r="BM303" i="14"/>
  <c r="BQ303" i="14"/>
  <c r="BU303" i="14"/>
  <c r="BY303" i="14"/>
  <c r="CC303" i="14"/>
  <c r="CG303" i="14"/>
  <c r="I302" i="14"/>
  <c r="M302" i="14"/>
  <c r="Q302" i="14"/>
  <c r="U302" i="14"/>
  <c r="Y302" i="14"/>
  <c r="AC302" i="14"/>
  <c r="AG302" i="14"/>
  <c r="AK302" i="14"/>
  <c r="AO302" i="14"/>
  <c r="AS302" i="14"/>
  <c r="AW302" i="14"/>
  <c r="BA302" i="14"/>
  <c r="BE302" i="14"/>
  <c r="BI302" i="14"/>
  <c r="BM302" i="14"/>
  <c r="BQ302" i="14"/>
  <c r="BU302" i="14"/>
  <c r="BY302" i="14"/>
  <c r="CC302" i="14"/>
  <c r="CG302" i="14"/>
  <c r="R303" i="14"/>
  <c r="AH303" i="14"/>
  <c r="AX303" i="14"/>
  <c r="BN303" i="14"/>
  <c r="CD303" i="14"/>
  <c r="P302" i="14"/>
  <c r="X302" i="14"/>
  <c r="AF302" i="14"/>
  <c r="AN302" i="14"/>
  <c r="AV302" i="14"/>
  <c r="BD302" i="14"/>
  <c r="BL302" i="14"/>
  <c r="BT302" i="14"/>
  <c r="CB302" i="14"/>
  <c r="R302" i="14"/>
  <c r="Z302" i="14"/>
  <c r="AP302" i="14"/>
  <c r="AX302" i="14"/>
  <c r="BN302" i="14"/>
  <c r="BV302" i="14"/>
  <c r="CD302" i="14"/>
  <c r="V302" i="14"/>
  <c r="AT302" i="14"/>
  <c r="BR302" i="14"/>
  <c r="CH302" i="14"/>
  <c r="V303" i="14"/>
  <c r="AL303" i="14"/>
  <c r="BB303" i="14"/>
  <c r="BR303" i="14"/>
  <c r="CH303" i="14"/>
  <c r="AH302" i="14"/>
  <c r="BF302" i="14"/>
  <c r="AD302" i="14"/>
  <c r="BJ302" i="14"/>
  <c r="J303" i="14"/>
  <c r="Z303" i="14"/>
  <c r="AP303" i="14"/>
  <c r="BF303" i="14"/>
  <c r="BV303" i="14"/>
  <c r="J302" i="14"/>
  <c r="T302" i="14"/>
  <c r="AB302" i="14"/>
  <c r="AJ302" i="14"/>
  <c r="AR302" i="14"/>
  <c r="AZ302" i="14"/>
  <c r="BH302" i="14"/>
  <c r="BP302" i="14"/>
  <c r="BX302" i="14"/>
  <c r="CF302" i="14"/>
  <c r="N303" i="14"/>
  <c r="AD303" i="14"/>
  <c r="AT303" i="14"/>
  <c r="BJ303" i="14"/>
  <c r="BZ303" i="14"/>
  <c r="N302" i="14"/>
  <c r="AL302" i="14"/>
  <c r="BB302" i="14"/>
  <c r="BZ302" i="14"/>
  <c r="G301" i="14"/>
  <c r="G304" i="14" s="1"/>
  <c r="H300" i="14" s="1"/>
  <c r="H301" i="14"/>
  <c r="I301" i="14"/>
  <c r="J301" i="14"/>
  <c r="K301" i="14"/>
  <c r="L301" i="14"/>
  <c r="M301" i="14"/>
  <c r="N301" i="14"/>
  <c r="O301" i="14"/>
  <c r="P301" i="14"/>
  <c r="Q301" i="14"/>
  <c r="R301" i="14"/>
  <c r="S301" i="14"/>
  <c r="T301" i="14"/>
  <c r="U301" i="14"/>
  <c r="V301" i="14"/>
  <c r="W301" i="14"/>
  <c r="X301" i="14"/>
  <c r="Y301" i="14"/>
  <c r="Z301" i="14"/>
  <c r="AA301" i="14"/>
  <c r="AB301" i="14"/>
  <c r="AC301" i="14"/>
  <c r="AD301" i="14"/>
  <c r="AE301" i="14"/>
  <c r="AF301" i="14"/>
  <c r="AG301" i="14"/>
  <c r="AH301" i="14"/>
  <c r="AI301" i="14"/>
  <c r="AJ301" i="14"/>
  <c r="AK301" i="14"/>
  <c r="AL301" i="14"/>
  <c r="AM301" i="14"/>
  <c r="AN301" i="14"/>
  <c r="AO301" i="14"/>
  <c r="AP301" i="14"/>
  <c r="AQ301" i="14"/>
  <c r="AR301" i="14"/>
  <c r="AS301" i="14"/>
  <c r="AT301" i="14"/>
  <c r="AU301" i="14"/>
  <c r="AV301" i="14"/>
  <c r="AW301" i="14"/>
  <c r="AX301" i="14"/>
  <c r="AY301" i="14"/>
  <c r="AZ301" i="14"/>
  <c r="BA301" i="14"/>
  <c r="BB301" i="14"/>
  <c r="BC301" i="14"/>
  <c r="BD301" i="14"/>
  <c r="BE301" i="14"/>
  <c r="BF301" i="14"/>
  <c r="BG301" i="14"/>
  <c r="BH301" i="14"/>
  <c r="BI301" i="14"/>
  <c r="BJ301" i="14"/>
  <c r="BK301" i="14"/>
  <c r="BL301" i="14"/>
  <c r="BM301" i="14"/>
  <c r="BN301" i="14"/>
  <c r="BO301" i="14"/>
  <c r="BP301" i="14"/>
  <c r="BQ301" i="14"/>
  <c r="BR301" i="14"/>
  <c r="BS301" i="14"/>
  <c r="BT301" i="14"/>
  <c r="BU301" i="14"/>
  <c r="BV301" i="14"/>
  <c r="BW301" i="14"/>
  <c r="BX301" i="14"/>
  <c r="BY301" i="14"/>
  <c r="BZ301" i="14"/>
  <c r="CA301" i="14"/>
  <c r="CB301" i="14"/>
  <c r="CC301" i="14"/>
  <c r="CD301" i="14"/>
  <c r="CE301" i="14"/>
  <c r="CF301" i="14"/>
  <c r="CG301" i="14"/>
  <c r="CH301" i="14"/>
  <c r="M581" i="8"/>
  <c r="N589" i="8"/>
  <c r="N599" i="8"/>
  <c r="O605" i="8" s="1"/>
  <c r="P611" i="8" s="1"/>
  <c r="Q617" i="8" s="1"/>
  <c r="K641" i="8"/>
  <c r="L647" i="8" s="1"/>
  <c r="M653" i="8" s="1"/>
  <c r="N659" i="8" s="1"/>
  <c r="J623" i="8"/>
  <c r="J639" i="8"/>
  <c r="I691" i="8"/>
  <c r="J697" i="8" s="1"/>
  <c r="K703" i="8" s="1"/>
  <c r="L709" i="8" s="1"/>
  <c r="H673" i="8"/>
  <c r="I681" i="8"/>
  <c r="L497" i="8"/>
  <c r="AB497" i="8"/>
  <c r="AR497" i="8"/>
  <c r="BH497" i="8"/>
  <c r="S498" i="8"/>
  <c r="AI498" i="8"/>
  <c r="AY498" i="8"/>
  <c r="J499" i="8"/>
  <c r="Z499" i="8"/>
  <c r="AP499" i="8"/>
  <c r="I497" i="8"/>
  <c r="Y497" i="8"/>
  <c r="AO497" i="8"/>
  <c r="BE497" i="8"/>
  <c r="P498" i="8"/>
  <c r="AF498" i="8"/>
  <c r="AV498" i="8"/>
  <c r="F497" i="8"/>
  <c r="V497" i="8"/>
  <c r="AL497" i="8"/>
  <c r="BB497" i="8"/>
  <c r="M498" i="8"/>
  <c r="AC498" i="8"/>
  <c r="AS498" i="8"/>
  <c r="BI498" i="8"/>
  <c r="T499" i="8"/>
  <c r="AJ499" i="8"/>
  <c r="AZ499" i="8"/>
  <c r="BC497" i="8"/>
  <c r="E499" i="8"/>
  <c r="AK499" i="8"/>
  <c r="BI499" i="8"/>
  <c r="BG497" i="8"/>
  <c r="G499" i="8"/>
  <c r="AM499" i="8"/>
  <c r="D499" i="8"/>
  <c r="F498" i="8"/>
  <c r="I499" i="8"/>
  <c r="AO499" i="8"/>
  <c r="D498" i="8"/>
  <c r="BD499" i="8"/>
  <c r="BH499" i="8"/>
  <c r="D497" i="8"/>
  <c r="AY499" i="8"/>
  <c r="P497" i="8"/>
  <c r="AF497" i="8"/>
  <c r="AV497" i="8"/>
  <c r="G498" i="8"/>
  <c r="W498" i="8"/>
  <c r="AM498" i="8"/>
  <c r="BC498" i="8"/>
  <c r="N499" i="8"/>
  <c r="AD499" i="8"/>
  <c r="AT499" i="8"/>
  <c r="M497" i="8"/>
  <c r="AC497" i="8"/>
  <c r="AS497" i="8"/>
  <c r="BI497" i="8"/>
  <c r="T498" i="8"/>
  <c r="AJ498" i="8"/>
  <c r="T497" i="8"/>
  <c r="AJ497" i="8"/>
  <c r="AZ497" i="8"/>
  <c r="K498" i="8"/>
  <c r="AA498" i="8"/>
  <c r="AQ498" i="8"/>
  <c r="BG498" i="8"/>
  <c r="R499" i="8"/>
  <c r="AH499" i="8"/>
  <c r="AX499" i="8"/>
  <c r="Q497" i="8"/>
  <c r="AG497" i="8"/>
  <c r="AW497" i="8"/>
  <c r="H498" i="8"/>
  <c r="X498" i="8"/>
  <c r="AN498" i="8"/>
  <c r="BD498" i="8"/>
  <c r="N497" i="8"/>
  <c r="AD497" i="8"/>
  <c r="AT497" i="8"/>
  <c r="E498" i="8"/>
  <c r="U498" i="8"/>
  <c r="AK498" i="8"/>
  <c r="BA498" i="8"/>
  <c r="L499" i="8"/>
  <c r="AB499" i="8"/>
  <c r="AR499" i="8"/>
  <c r="W497" i="8"/>
  <c r="AD498" i="8"/>
  <c r="U499" i="8"/>
  <c r="BA499" i="8"/>
  <c r="AA497" i="8"/>
  <c r="AH498" i="8"/>
  <c r="W499" i="8"/>
  <c r="BB499" i="8"/>
  <c r="AE497" i="8"/>
  <c r="AL498" i="8"/>
  <c r="Y499" i="8"/>
  <c r="BC499" i="8"/>
  <c r="AP498" i="8"/>
  <c r="BF498" i="8"/>
  <c r="K499" i="8"/>
  <c r="Z498" i="8"/>
  <c r="BD497" i="8"/>
  <c r="F499" i="8"/>
  <c r="U497" i="8"/>
  <c r="AB498" i="8"/>
  <c r="J497" i="8"/>
  <c r="AP497" i="8"/>
  <c r="Q498" i="8"/>
  <c r="AW498" i="8"/>
  <c r="X499" i="8"/>
  <c r="G497" i="8"/>
  <c r="M499" i="8"/>
  <c r="K497" i="8"/>
  <c r="O499" i="8"/>
  <c r="O497" i="8"/>
  <c r="Q499" i="8"/>
  <c r="AI497" i="8"/>
  <c r="J498" i="8"/>
  <c r="H497" i="8"/>
  <c r="O498" i="8"/>
  <c r="V499" i="8"/>
  <c r="AK497" i="8"/>
  <c r="AR498" i="8"/>
  <c r="R497" i="8"/>
  <c r="AX497" i="8"/>
  <c r="Y498" i="8"/>
  <c r="BE498" i="8"/>
  <c r="AF499" i="8"/>
  <c r="AM497" i="8"/>
  <c r="AC499" i="8"/>
  <c r="AQ497" i="8"/>
  <c r="AE499" i="8"/>
  <c r="AU497" i="8"/>
  <c r="AG499" i="8"/>
  <c r="AA499" i="8"/>
  <c r="AQ499" i="8"/>
  <c r="X497" i="8"/>
  <c r="AE498" i="8"/>
  <c r="AL499" i="8"/>
  <c r="BA497" i="8"/>
  <c r="AZ498" i="8"/>
  <c r="Z497" i="8"/>
  <c r="BF497" i="8"/>
  <c r="AG498" i="8"/>
  <c r="H499" i="8"/>
  <c r="AN499" i="8"/>
  <c r="N498" i="8"/>
  <c r="AS499" i="8"/>
  <c r="R498" i="8"/>
  <c r="AU499" i="8"/>
  <c r="V498" i="8"/>
  <c r="AW499" i="8"/>
  <c r="AY497" i="8"/>
  <c r="S497" i="8"/>
  <c r="E497" i="8"/>
  <c r="I498" i="8"/>
  <c r="AT498" i="8"/>
  <c r="BB498" i="8"/>
  <c r="L498" i="8"/>
  <c r="AO498" i="8"/>
  <c r="BE499" i="8"/>
  <c r="BG499" i="8"/>
  <c r="AN497" i="8"/>
  <c r="BH498" i="8"/>
  <c r="P499" i="8"/>
  <c r="AX498" i="8"/>
  <c r="AI499" i="8"/>
  <c r="AU498" i="8"/>
  <c r="AH497" i="8"/>
  <c r="AV499" i="8"/>
  <c r="BF499" i="8"/>
  <c r="S499" i="8"/>
  <c r="O72" i="19"/>
  <c r="P68" i="19" s="1"/>
  <c r="P69" i="19" s="1"/>
  <c r="M38" i="7"/>
  <c r="BI224" i="8"/>
  <c r="BI222" i="8"/>
  <c r="BI223" i="8"/>
  <c r="O70" i="19"/>
  <c r="S71" i="19"/>
  <c r="Q104" i="14"/>
  <c r="Q105" i="14" s="1"/>
  <c r="R106" i="14"/>
  <c r="S102" i="14" s="1"/>
  <c r="AF91" i="14"/>
  <c r="AF92" i="14" s="1"/>
  <c r="BB48" i="9"/>
  <c r="BC46" i="9"/>
  <c r="BC47" i="9" s="1"/>
  <c r="BC50" i="9" s="1"/>
  <c r="AQ78" i="14"/>
  <c r="AQ79" i="14" s="1"/>
  <c r="AR80" i="14"/>
  <c r="AS76" i="14" s="1"/>
  <c r="Q12" i="16"/>
  <c r="Q9" i="16" s="1"/>
  <c r="Q10" i="16" s="1"/>
  <c r="AP242" i="14"/>
  <c r="BJ242" i="14"/>
  <c r="BR242" i="14"/>
  <c r="BZ242" i="14"/>
  <c r="CH242" i="14"/>
  <c r="P243" i="14"/>
  <c r="AB243" i="14"/>
  <c r="AJ243" i="14"/>
  <c r="AR243" i="14"/>
  <c r="AZ243" i="14"/>
  <c r="BL243" i="14"/>
  <c r="BT243" i="14"/>
  <c r="CB243" i="14"/>
  <c r="AQ251" i="14"/>
  <c r="M252" i="14"/>
  <c r="AS252" i="14"/>
  <c r="BQ252" i="14"/>
  <c r="O253" i="14"/>
  <c r="AM253" i="14"/>
  <c r="BD253" i="14"/>
  <c r="BP253" i="14"/>
  <c r="CB253" i="14"/>
  <c r="G251" i="14"/>
  <c r="R241" i="14"/>
  <c r="AD241" i="14"/>
  <c r="AP241" i="14"/>
  <c r="AT241" i="14"/>
  <c r="BF241" i="14"/>
  <c r="BR241" i="14"/>
  <c r="CD241" i="14"/>
  <c r="BB253" i="14"/>
  <c r="BF253" i="14"/>
  <c r="BJ253" i="14"/>
  <c r="BN253" i="14"/>
  <c r="BR253" i="14"/>
  <c r="BV253" i="14"/>
  <c r="BZ253" i="14"/>
  <c r="CD253" i="14"/>
  <c r="CH253" i="14"/>
  <c r="H251" i="14"/>
  <c r="G253" i="14"/>
  <c r="V242" i="14"/>
  <c r="Z242" i="14"/>
  <c r="AD242" i="14"/>
  <c r="AH242" i="14"/>
  <c r="AL242" i="14"/>
  <c r="AT242" i="14"/>
  <c r="AX242" i="14"/>
  <c r="BB242" i="14"/>
  <c r="BF242" i="14"/>
  <c r="BN242" i="14"/>
  <c r="BV242" i="14"/>
  <c r="CD242" i="14"/>
  <c r="L243" i="14"/>
  <c r="T243" i="14"/>
  <c r="X243" i="14"/>
  <c r="AF243" i="14"/>
  <c r="AN243" i="14"/>
  <c r="AV243" i="14"/>
  <c r="BD243" i="14"/>
  <c r="BH243" i="14"/>
  <c r="BP243" i="14"/>
  <c r="BX243" i="14"/>
  <c r="CF243" i="14"/>
  <c r="H243" i="14"/>
  <c r="BG251" i="14"/>
  <c r="AC252" i="14"/>
  <c r="BA252" i="14"/>
  <c r="BI252" i="14"/>
  <c r="CG252" i="14"/>
  <c r="AE253" i="14"/>
  <c r="AZ253" i="14"/>
  <c r="BL253" i="14"/>
  <c r="BX253" i="14"/>
  <c r="H252" i="14"/>
  <c r="J241" i="14"/>
  <c r="V241" i="14"/>
  <c r="AH241" i="14"/>
  <c r="BB241" i="14"/>
  <c r="BN241" i="14"/>
  <c r="BZ241" i="14"/>
  <c r="CH241" i="14"/>
  <c r="K251" i="14"/>
  <c r="AA251" i="14"/>
  <c r="BW251" i="14"/>
  <c r="AK252" i="14"/>
  <c r="BY252" i="14"/>
  <c r="W253" i="14"/>
  <c r="AU253" i="14"/>
  <c r="BH253" i="14"/>
  <c r="BT253" i="14"/>
  <c r="CF253" i="14"/>
  <c r="N241" i="14"/>
  <c r="Z241" i="14"/>
  <c r="AL241" i="14"/>
  <c r="AX241" i="14"/>
  <c r="BJ241" i="14"/>
  <c r="BV241" i="14"/>
  <c r="L242" i="14"/>
  <c r="P242" i="14"/>
  <c r="AF242" i="14"/>
  <c r="AV242" i="14"/>
  <c r="BL242" i="14"/>
  <c r="CB242" i="14"/>
  <c r="R243" i="14"/>
  <c r="AH243" i="14"/>
  <c r="AX243" i="14"/>
  <c r="BN243" i="14"/>
  <c r="CD243" i="14"/>
  <c r="AR242" i="14"/>
  <c r="BX242" i="14"/>
  <c r="AD243" i="14"/>
  <c r="BJ243" i="14"/>
  <c r="G242" i="14"/>
  <c r="T242" i="14"/>
  <c r="AJ242" i="14"/>
  <c r="AZ242" i="14"/>
  <c r="BP242" i="14"/>
  <c r="CF242" i="14"/>
  <c r="V243" i="14"/>
  <c r="AL243" i="14"/>
  <c r="BB243" i="14"/>
  <c r="BR243" i="14"/>
  <c r="CH243" i="14"/>
  <c r="X242" i="14"/>
  <c r="AN242" i="14"/>
  <c r="BD242" i="14"/>
  <c r="BT242" i="14"/>
  <c r="J243" i="14"/>
  <c r="Z243" i="14"/>
  <c r="AP243" i="14"/>
  <c r="BF243" i="14"/>
  <c r="BV243" i="14"/>
  <c r="H241" i="14"/>
  <c r="H312" i="14" s="1"/>
  <c r="AB242" i="14"/>
  <c r="BH242" i="14"/>
  <c r="N243" i="14"/>
  <c r="AT243" i="14"/>
  <c r="BZ243" i="14"/>
  <c r="K241" i="14"/>
  <c r="S251" i="14"/>
  <c r="G243" i="14"/>
  <c r="BU243" i="14"/>
  <c r="BE243" i="14"/>
  <c r="AO243" i="14"/>
  <c r="Y243" i="14"/>
  <c r="I243" i="14"/>
  <c r="BS242" i="14"/>
  <c r="BC242" i="14"/>
  <c r="AM242" i="14"/>
  <c r="W242" i="14"/>
  <c r="CG241" i="14"/>
  <c r="BQ241" i="14"/>
  <c r="BA241" i="14"/>
  <c r="AK241" i="14"/>
  <c r="U241" i="14"/>
  <c r="CA253" i="14"/>
  <c r="BK253" i="14"/>
  <c r="AT253" i="14"/>
  <c r="N253" i="14"/>
  <c r="BH252" i="14"/>
  <c r="Y252" i="14"/>
  <c r="AM251" i="14"/>
  <c r="CF241" i="14"/>
  <c r="BP241" i="14"/>
  <c r="AZ241" i="14"/>
  <c r="AJ241" i="14"/>
  <c r="T241" i="14"/>
  <c r="AX253" i="14"/>
  <c r="S253" i="14"/>
  <c r="BM252" i="14"/>
  <c r="AG252" i="14"/>
  <c r="AY251" i="14"/>
  <c r="CE243" i="14"/>
  <c r="BO243" i="14"/>
  <c r="AY243" i="14"/>
  <c r="AI243" i="14"/>
  <c r="S243" i="14"/>
  <c r="CC242" i="14"/>
  <c r="BM242" i="14"/>
  <c r="AW242" i="14"/>
  <c r="AG242" i="14"/>
  <c r="Q242" i="14"/>
  <c r="CA241" i="14"/>
  <c r="BK241" i="14"/>
  <c r="AU241" i="14"/>
  <c r="AE241" i="14"/>
  <c r="O241" i="14"/>
  <c r="X251" i="14"/>
  <c r="AN251" i="14"/>
  <c r="BD251" i="14"/>
  <c r="BT251" i="14"/>
  <c r="J252" i="14"/>
  <c r="Z252" i="14"/>
  <c r="AP252" i="14"/>
  <c r="BF252" i="14"/>
  <c r="BV252" i="14"/>
  <c r="L253" i="14"/>
  <c r="AB253" i="14"/>
  <c r="AR253" i="14"/>
  <c r="Q251" i="14"/>
  <c r="AG251" i="14"/>
  <c r="AW251" i="14"/>
  <c r="BM251" i="14"/>
  <c r="CC251" i="14"/>
  <c r="S252" i="14"/>
  <c r="AI252" i="14"/>
  <c r="AY252" i="14"/>
  <c r="BO252" i="14"/>
  <c r="CE252" i="14"/>
  <c r="U253" i="14"/>
  <c r="AK253" i="14"/>
  <c r="N251" i="14"/>
  <c r="AD251" i="14"/>
  <c r="AT251" i="14"/>
  <c r="BJ251" i="14"/>
  <c r="BZ251" i="14"/>
  <c r="P252" i="14"/>
  <c r="BY253" i="14"/>
  <c r="BI253" i="14"/>
  <c r="AP253" i="14"/>
  <c r="J253" i="14"/>
  <c r="BD252" i="14"/>
  <c r="Q252" i="14"/>
  <c r="AE251" i="14"/>
  <c r="CB252" i="14"/>
  <c r="CA251" i="14"/>
  <c r="BE241" i="14"/>
  <c r="CE253" i="14"/>
  <c r="V253" i="14"/>
  <c r="AJ252" i="14"/>
  <c r="AN241" i="14"/>
  <c r="BU252" i="14"/>
  <c r="H242" i="14"/>
  <c r="AM243" i="14"/>
  <c r="BQ242" i="14"/>
  <c r="U242" i="14"/>
  <c r="AY241" i="14"/>
  <c r="AJ251" i="14"/>
  <c r="CF251" i="14"/>
  <c r="BB252" i="14"/>
  <c r="X253" i="14"/>
  <c r="AC251" i="14"/>
  <c r="BY251" i="14"/>
  <c r="AU252" i="14"/>
  <c r="AG253" i="14"/>
  <c r="AP251" i="14"/>
  <c r="L252" i="14"/>
  <c r="BM253" i="14"/>
  <c r="BL252" i="14"/>
  <c r="CG243" i="14"/>
  <c r="BQ243" i="14"/>
  <c r="BA243" i="14"/>
  <c r="AK243" i="14"/>
  <c r="U243" i="14"/>
  <c r="CE242" i="14"/>
  <c r="BO242" i="14"/>
  <c r="AY242" i="14"/>
  <c r="AI242" i="14"/>
  <c r="S242" i="14"/>
  <c r="CC241" i="14"/>
  <c r="CC312" i="14" s="1"/>
  <c r="BM241" i="14"/>
  <c r="BM312" i="14" s="1"/>
  <c r="AW241" i="14"/>
  <c r="AG241" i="14"/>
  <c r="Q241" i="14"/>
  <c r="Q312" i="14" s="1"/>
  <c r="G252" i="14"/>
  <c r="BW253" i="14"/>
  <c r="BG253" i="14"/>
  <c r="AL253" i="14"/>
  <c r="CF252" i="14"/>
  <c r="AZ252" i="14"/>
  <c r="I252" i="14"/>
  <c r="W251" i="14"/>
  <c r="R242" i="14"/>
  <c r="CB241" i="14"/>
  <c r="BL241" i="14"/>
  <c r="AV241" i="14"/>
  <c r="AF241" i="14"/>
  <c r="P241" i="14"/>
  <c r="AQ253" i="14"/>
  <c r="K253" i="14"/>
  <c r="BE252" i="14"/>
  <c r="U252" i="14"/>
  <c r="AI251" i="14"/>
  <c r="CA243" i="14"/>
  <c r="BK243" i="14"/>
  <c r="AU243" i="14"/>
  <c r="AE243" i="14"/>
  <c r="O243" i="14"/>
  <c r="BY242" i="14"/>
  <c r="BI242" i="14"/>
  <c r="AS242" i="14"/>
  <c r="AC242" i="14"/>
  <c r="M242" i="14"/>
  <c r="BW241" i="14"/>
  <c r="BG241" i="14"/>
  <c r="AQ241" i="14"/>
  <c r="AA241" i="14"/>
  <c r="AA312" i="14" s="1"/>
  <c r="L251" i="14"/>
  <c r="AB251" i="14"/>
  <c r="AR251" i="14"/>
  <c r="BH251" i="14"/>
  <c r="BX251" i="14"/>
  <c r="N252" i="14"/>
  <c r="AD252" i="14"/>
  <c r="AT252" i="14"/>
  <c r="BJ252" i="14"/>
  <c r="BZ252" i="14"/>
  <c r="P253" i="14"/>
  <c r="AF253" i="14"/>
  <c r="AV253" i="14"/>
  <c r="U251" i="14"/>
  <c r="AK251" i="14"/>
  <c r="BA251" i="14"/>
  <c r="BQ251" i="14"/>
  <c r="CG251" i="14"/>
  <c r="W252" i="14"/>
  <c r="AM252" i="14"/>
  <c r="BC252" i="14"/>
  <c r="BS252" i="14"/>
  <c r="I253" i="14"/>
  <c r="Y253" i="14"/>
  <c r="AO253" i="14"/>
  <c r="R251" i="14"/>
  <c r="AH251" i="14"/>
  <c r="AX251" i="14"/>
  <c r="BN251" i="14"/>
  <c r="CD251" i="14"/>
  <c r="T252" i="14"/>
  <c r="BU253" i="14"/>
  <c r="BE253" i="14"/>
  <c r="AH253" i="14"/>
  <c r="AV252" i="14"/>
  <c r="O251" i="14"/>
  <c r="AO241" i="14"/>
  <c r="AY253" i="14"/>
  <c r="BD241" i="14"/>
  <c r="AA253" i="14"/>
  <c r="BO251" i="14"/>
  <c r="BC243" i="14"/>
  <c r="CG242" i="14"/>
  <c r="BA242" i="14"/>
  <c r="CE241" i="14"/>
  <c r="AI241" i="14"/>
  <c r="T251" i="14"/>
  <c r="BP251" i="14"/>
  <c r="AL252" i="14"/>
  <c r="CH252" i="14"/>
  <c r="M251" i="14"/>
  <c r="BI251" i="14"/>
  <c r="AE252" i="14"/>
  <c r="CA252" i="14"/>
  <c r="J251" i="14"/>
  <c r="BF251" i="14"/>
  <c r="AB252" i="14"/>
  <c r="AW253" i="14"/>
  <c r="AF252" i="14"/>
  <c r="CC243" i="14"/>
  <c r="BM243" i="14"/>
  <c r="AW243" i="14"/>
  <c r="AG243" i="14"/>
  <c r="Q243" i="14"/>
  <c r="CA242" i="14"/>
  <c r="BK242" i="14"/>
  <c r="AU242" i="14"/>
  <c r="AE242" i="14"/>
  <c r="O242" i="14"/>
  <c r="BY241" i="14"/>
  <c r="BI241" i="14"/>
  <c r="AS241" i="14"/>
  <c r="AC241" i="14"/>
  <c r="M241" i="14"/>
  <c r="H253" i="14"/>
  <c r="BS253" i="14"/>
  <c r="BC253" i="14"/>
  <c r="AD253" i="14"/>
  <c r="BX252" i="14"/>
  <c r="AR252" i="14"/>
  <c r="BS251" i="14"/>
  <c r="N242" i="14"/>
  <c r="BX241" i="14"/>
  <c r="BH241" i="14"/>
  <c r="BH312" i="14" s="1"/>
  <c r="AR241" i="14"/>
  <c r="AB241" i="14"/>
  <c r="AB312" i="14" s="1"/>
  <c r="L241" i="14"/>
  <c r="AI253" i="14"/>
  <c r="CC252" i="14"/>
  <c r="AW252" i="14"/>
  <c r="CE251" i="14"/>
  <c r="G241" i="14"/>
  <c r="G312" i="14" s="1"/>
  <c r="BW243" i="14"/>
  <c r="BG243" i="14"/>
  <c r="AQ243" i="14"/>
  <c r="AA243" i="14"/>
  <c r="K243" i="14"/>
  <c r="BU242" i="14"/>
  <c r="BE242" i="14"/>
  <c r="AO242" i="14"/>
  <c r="Y242" i="14"/>
  <c r="I242" i="14"/>
  <c r="BS241" i="14"/>
  <c r="BC241" i="14"/>
  <c r="AM241" i="14"/>
  <c r="AM312" i="14" s="1"/>
  <c r="W241" i="14"/>
  <c r="P251" i="14"/>
  <c r="AF251" i="14"/>
  <c r="AV251" i="14"/>
  <c r="BL251" i="14"/>
  <c r="CB251" i="14"/>
  <c r="R252" i="14"/>
  <c r="AH252" i="14"/>
  <c r="AX252" i="14"/>
  <c r="BN252" i="14"/>
  <c r="CD252" i="14"/>
  <c r="T253" i="14"/>
  <c r="AJ253" i="14"/>
  <c r="I251" i="14"/>
  <c r="Y251" i="14"/>
  <c r="AO251" i="14"/>
  <c r="BE251" i="14"/>
  <c r="BU251" i="14"/>
  <c r="K252" i="14"/>
  <c r="AA252" i="14"/>
  <c r="AQ252" i="14"/>
  <c r="BG252" i="14"/>
  <c r="BW252" i="14"/>
  <c r="M253" i="14"/>
  <c r="AC253" i="14"/>
  <c r="AS253" i="14"/>
  <c r="V251" i="14"/>
  <c r="AL251" i="14"/>
  <c r="BB251" i="14"/>
  <c r="BR251" i="14"/>
  <c r="CH251" i="14"/>
  <c r="X252" i="14"/>
  <c r="CG253" i="14"/>
  <c r="BQ253" i="14"/>
  <c r="BA253" i="14"/>
  <c r="Z253" i="14"/>
  <c r="BT252" i="14"/>
  <c r="AN252" i="14"/>
  <c r="BK251" i="14"/>
  <c r="BY243" i="14"/>
  <c r="BI243" i="14"/>
  <c r="AS243" i="14"/>
  <c r="AC243" i="14"/>
  <c r="M243" i="14"/>
  <c r="BW242" i="14"/>
  <c r="BG242" i="14"/>
  <c r="AQ242" i="14"/>
  <c r="AA242" i="14"/>
  <c r="K242" i="14"/>
  <c r="BU241" i="14"/>
  <c r="BU312" i="14" s="1"/>
  <c r="Y241" i="14"/>
  <c r="Y312" i="14" s="1"/>
  <c r="I241" i="14"/>
  <c r="BO253" i="14"/>
  <c r="BP252" i="14"/>
  <c r="BC251" i="14"/>
  <c r="J242" i="14"/>
  <c r="BT241" i="14"/>
  <c r="BT312" i="14" s="1"/>
  <c r="X241" i="14"/>
  <c r="X312" i="14" s="1"/>
  <c r="AO252" i="14"/>
  <c r="BS243" i="14"/>
  <c r="W243" i="14"/>
  <c r="AK242" i="14"/>
  <c r="BO241" i="14"/>
  <c r="BO312" i="14" s="1"/>
  <c r="S241" i="14"/>
  <c r="AZ251" i="14"/>
  <c r="V252" i="14"/>
  <c r="BR252" i="14"/>
  <c r="AN253" i="14"/>
  <c r="AS251" i="14"/>
  <c r="O252" i="14"/>
  <c r="BK252" i="14"/>
  <c r="Q253" i="14"/>
  <c r="Z251" i="14"/>
  <c r="BV251" i="14"/>
  <c r="CC253" i="14"/>
  <c r="R253" i="14"/>
  <c r="AU251" i="14"/>
  <c r="AG93" i="14"/>
  <c r="AH89" i="14" s="1"/>
  <c r="AK86" i="19"/>
  <c r="AK84" i="19" s="1"/>
  <c r="AK81" i="19" s="1"/>
  <c r="AH45" i="19"/>
  <c r="AI39" i="19"/>
  <c r="AI35" i="19" s="1"/>
  <c r="BG403" i="8"/>
  <c r="BH357" i="8"/>
  <c r="BH18" i="8"/>
  <c r="BG23" i="8"/>
  <c r="BH19" i="8" s="1"/>
  <c r="AY312" i="14" l="1"/>
  <c r="AI312" i="14"/>
  <c r="AS312" i="14"/>
  <c r="AU312" i="14"/>
  <c r="AZ312" i="14"/>
  <c r="AU33" i="14" s="1"/>
  <c r="AY37" i="7" s="1"/>
  <c r="BV312" i="14"/>
  <c r="BQ33" i="14" s="1"/>
  <c r="Z312" i="14"/>
  <c r="AH312" i="14"/>
  <c r="CD312" i="14"/>
  <c r="BY33" i="14" s="1"/>
  <c r="BY312" i="14"/>
  <c r="BT33" i="14" s="1"/>
  <c r="S312" i="14"/>
  <c r="I312" i="14"/>
  <c r="AR312" i="14"/>
  <c r="AM33" i="14" s="1"/>
  <c r="AQ37" i="7" s="1"/>
  <c r="AC312" i="14"/>
  <c r="X33" i="14" s="1"/>
  <c r="AB37" i="7" s="1"/>
  <c r="BW312" i="14"/>
  <c r="AW312" i="14"/>
  <c r="BS312" i="14"/>
  <c r="BN33" i="14" s="1"/>
  <c r="L312" i="14"/>
  <c r="G33" i="14" s="1"/>
  <c r="K37" i="7" s="1"/>
  <c r="BD312" i="14"/>
  <c r="AP312" i="14"/>
  <c r="AK33" i="14" s="1"/>
  <c r="AO37" i="7" s="1"/>
  <c r="BX312" i="14"/>
  <c r="BS33" i="14" s="1"/>
  <c r="W312" i="14"/>
  <c r="R33" i="14" s="1"/>
  <c r="V37" i="7" s="1"/>
  <c r="M312" i="14"/>
  <c r="CA312" i="14"/>
  <c r="BV33" i="14" s="1"/>
  <c r="T312" i="14"/>
  <c r="O33" i="14" s="1"/>
  <c r="S37" i="7" s="1"/>
  <c r="K312" i="14"/>
  <c r="F33" i="14" s="1"/>
  <c r="J37" i="7" s="1"/>
  <c r="BC312" i="14"/>
  <c r="BA312" i="14"/>
  <c r="AV33" i="14" s="1"/>
  <c r="AZ37" i="7" s="1"/>
  <c r="BI312" i="14"/>
  <c r="BD33" i="14" s="1"/>
  <c r="AQ312" i="14"/>
  <c r="AL33" i="14" s="1"/>
  <c r="AP37" i="7" s="1"/>
  <c r="AV312" i="14"/>
  <c r="BK312" i="14"/>
  <c r="BP312" i="14"/>
  <c r="BK33" i="14" s="1"/>
  <c r="BQ312" i="14"/>
  <c r="BL33" i="14" s="1"/>
  <c r="BJ312" i="14"/>
  <c r="N312" i="14"/>
  <c r="BZ312" i="14"/>
  <c r="BU33" i="14" s="1"/>
  <c r="V312" i="14"/>
  <c r="Q33" i="14" s="1"/>
  <c r="U37" i="7" s="1"/>
  <c r="BR312" i="14"/>
  <c r="AD312" i="14"/>
  <c r="CH312" i="14"/>
  <c r="CC33" i="14" s="1"/>
  <c r="BG312" i="14"/>
  <c r="BB33" i="14" s="1"/>
  <c r="AG312" i="14"/>
  <c r="AN312" i="14"/>
  <c r="AI33" i="14" s="1"/>
  <c r="AM37" i="7" s="1"/>
  <c r="AF312" i="14"/>
  <c r="AA33" i="14" s="1"/>
  <c r="AE37" i="7" s="1"/>
  <c r="BL312" i="14"/>
  <c r="BG33" i="14" s="1"/>
  <c r="BE312" i="14"/>
  <c r="O312" i="14"/>
  <c r="J33" i="14" s="1"/>
  <c r="N37" i="7" s="1"/>
  <c r="CF312" i="14"/>
  <c r="CA33" i="14" s="1"/>
  <c r="U312" i="14"/>
  <c r="P33" i="14" s="1"/>
  <c r="T37" i="7" s="1"/>
  <c r="CG312" i="14"/>
  <c r="AX312" i="14"/>
  <c r="AS33" i="14" s="1"/>
  <c r="AW37" i="7" s="1"/>
  <c r="BN312" i="14"/>
  <c r="BI33" i="14" s="1"/>
  <c r="J312" i="14"/>
  <c r="E33" i="14" s="1"/>
  <c r="I37" i="7" s="1"/>
  <c r="BF312" i="14"/>
  <c r="R312" i="14"/>
  <c r="M33" i="14" s="1"/>
  <c r="Q37" i="7" s="1"/>
  <c r="CE312" i="14"/>
  <c r="BZ33" i="14" s="1"/>
  <c r="AO312" i="14"/>
  <c r="AJ33" i="14" s="1"/>
  <c r="AN37" i="7" s="1"/>
  <c r="P312" i="14"/>
  <c r="CB312" i="14"/>
  <c r="BW33" i="14" s="1"/>
  <c r="AE312" i="14"/>
  <c r="Z33" i="14" s="1"/>
  <c r="AD37" i="7" s="1"/>
  <c r="AJ312" i="14"/>
  <c r="AE33" i="14" s="1"/>
  <c r="AI37" i="7" s="1"/>
  <c r="AK312" i="14"/>
  <c r="AL312" i="14"/>
  <c r="AG33" i="14" s="1"/>
  <c r="AK37" i="7" s="1"/>
  <c r="BB312" i="14"/>
  <c r="AT312" i="14"/>
  <c r="AO33" i="14" s="1"/>
  <c r="AS37" i="7" s="1"/>
  <c r="H304" i="14"/>
  <c r="I300" i="14" s="1"/>
  <c r="I304" i="14" s="1"/>
  <c r="J300" i="14" s="1"/>
  <c r="J304" i="14" s="1"/>
  <c r="K300" i="14" s="1"/>
  <c r="K304" i="14" s="1"/>
  <c r="L300" i="14" s="1"/>
  <c r="L304" i="14" s="1"/>
  <c r="M300" i="14" s="1"/>
  <c r="M304" i="14" s="1"/>
  <c r="N300" i="14" s="1"/>
  <c r="N304" i="14" s="1"/>
  <c r="O300" i="14" s="1"/>
  <c r="O304" i="14" s="1"/>
  <c r="P300" i="14" s="1"/>
  <c r="P304" i="14" s="1"/>
  <c r="Q300" i="14" s="1"/>
  <c r="Q304" i="14" s="1"/>
  <c r="R300" i="14" s="1"/>
  <c r="R304" i="14" s="1"/>
  <c r="S300" i="14" s="1"/>
  <c r="S304" i="14" s="1"/>
  <c r="T300" i="14" s="1"/>
  <c r="T304" i="14" s="1"/>
  <c r="U300" i="14" s="1"/>
  <c r="U304" i="14" s="1"/>
  <c r="V300" i="14" s="1"/>
  <c r="V304" i="14" s="1"/>
  <c r="W300" i="14" s="1"/>
  <c r="W304" i="14" s="1"/>
  <c r="X300" i="14" s="1"/>
  <c r="X304" i="14" s="1"/>
  <c r="Y300" i="14" s="1"/>
  <c r="Y304" i="14" s="1"/>
  <c r="Z300" i="14" s="1"/>
  <c r="Z304" i="14" s="1"/>
  <c r="AA300" i="14" s="1"/>
  <c r="AA304" i="14" s="1"/>
  <c r="AB300" i="14" s="1"/>
  <c r="AB304" i="14" s="1"/>
  <c r="AC300" i="14" s="1"/>
  <c r="AC304" i="14" s="1"/>
  <c r="AD300" i="14" s="1"/>
  <c r="AD304" i="14" s="1"/>
  <c r="AE300" i="14" s="1"/>
  <c r="AE304" i="14" s="1"/>
  <c r="AF300" i="14" s="1"/>
  <c r="AF304" i="14" s="1"/>
  <c r="AG300" i="14" s="1"/>
  <c r="AG304" i="14" s="1"/>
  <c r="AH300" i="14" s="1"/>
  <c r="AH304" i="14" s="1"/>
  <c r="AI300" i="14" s="1"/>
  <c r="AI304" i="14" s="1"/>
  <c r="AJ300" i="14" s="1"/>
  <c r="AJ304" i="14" s="1"/>
  <c r="AK300" i="14" s="1"/>
  <c r="AK304" i="14" s="1"/>
  <c r="AL300" i="14" s="1"/>
  <c r="AL304" i="14" s="1"/>
  <c r="AM300" i="14" s="1"/>
  <c r="AM304" i="14" s="1"/>
  <c r="AN300" i="14" s="1"/>
  <c r="AN304" i="14" s="1"/>
  <c r="AO300" i="14" s="1"/>
  <c r="AO304" i="14" s="1"/>
  <c r="AP300" i="14" s="1"/>
  <c r="AP304" i="14" s="1"/>
  <c r="AQ300" i="14" s="1"/>
  <c r="AQ304" i="14" s="1"/>
  <c r="AR300" i="14" s="1"/>
  <c r="AR304" i="14" s="1"/>
  <c r="AS300" i="14" s="1"/>
  <c r="AS304" i="14" s="1"/>
  <c r="AT300" i="14" s="1"/>
  <c r="AT304" i="14" s="1"/>
  <c r="AU300" i="14" s="1"/>
  <c r="AU304" i="14" s="1"/>
  <c r="AV300" i="14" s="1"/>
  <c r="AV304" i="14" s="1"/>
  <c r="AW300" i="14" s="1"/>
  <c r="AW304" i="14" s="1"/>
  <c r="AX300" i="14" s="1"/>
  <c r="AX304" i="14" s="1"/>
  <c r="AY300" i="14" s="1"/>
  <c r="AY304" i="14" s="1"/>
  <c r="AZ300" i="14" s="1"/>
  <c r="AZ304" i="14" s="1"/>
  <c r="BA300" i="14" s="1"/>
  <c r="BA304" i="14" s="1"/>
  <c r="BB300" i="14" s="1"/>
  <c r="BB304" i="14" s="1"/>
  <c r="BC300" i="14" s="1"/>
  <c r="BC304" i="14" s="1"/>
  <c r="BD300" i="14" s="1"/>
  <c r="BD304" i="14" s="1"/>
  <c r="BE300" i="14" s="1"/>
  <c r="BE304" i="14" s="1"/>
  <c r="BF300" i="14" s="1"/>
  <c r="BF304" i="14" s="1"/>
  <c r="BG300" i="14" s="1"/>
  <c r="BG304" i="14" s="1"/>
  <c r="BH300" i="14" s="1"/>
  <c r="BH304" i="14" s="1"/>
  <c r="BI300" i="14" s="1"/>
  <c r="BI304" i="14" s="1"/>
  <c r="BJ300" i="14" s="1"/>
  <c r="BJ304" i="14" s="1"/>
  <c r="BK300" i="14" s="1"/>
  <c r="BK304" i="14" s="1"/>
  <c r="BL300" i="14" s="1"/>
  <c r="BL304" i="14" s="1"/>
  <c r="BM300" i="14" s="1"/>
  <c r="BM304" i="14" s="1"/>
  <c r="BN300" i="14" s="1"/>
  <c r="BN304" i="14" s="1"/>
  <c r="BO300" i="14" s="1"/>
  <c r="BO304" i="14" s="1"/>
  <c r="BP300" i="14" s="1"/>
  <c r="BP304" i="14" s="1"/>
  <c r="BQ300" i="14" s="1"/>
  <c r="BQ304" i="14" s="1"/>
  <c r="BR300" i="14" s="1"/>
  <c r="BR304" i="14" s="1"/>
  <c r="BS300" i="14" s="1"/>
  <c r="BS304" i="14" s="1"/>
  <c r="BT300" i="14" s="1"/>
  <c r="BT304" i="14" s="1"/>
  <c r="BU300" i="14" s="1"/>
  <c r="BU304" i="14" s="1"/>
  <c r="BV300" i="14" s="1"/>
  <c r="BV304" i="14" s="1"/>
  <c r="BW300" i="14" s="1"/>
  <c r="BW304" i="14" s="1"/>
  <c r="BX300" i="14" s="1"/>
  <c r="BX304" i="14" s="1"/>
  <c r="BY300" i="14" s="1"/>
  <c r="BY304" i="14" s="1"/>
  <c r="BZ300" i="14" s="1"/>
  <c r="BZ304" i="14" s="1"/>
  <c r="CA300" i="14" s="1"/>
  <c r="CA304" i="14" s="1"/>
  <c r="CB300" i="14" s="1"/>
  <c r="CB304" i="14" s="1"/>
  <c r="CC300" i="14" s="1"/>
  <c r="CC304" i="14" s="1"/>
  <c r="CD300" i="14" s="1"/>
  <c r="CD304" i="14" s="1"/>
  <c r="CE300" i="14" s="1"/>
  <c r="CE304" i="14" s="1"/>
  <c r="CF300" i="14" s="1"/>
  <c r="CF304" i="14" s="1"/>
  <c r="CG300" i="14" s="1"/>
  <c r="CG304" i="14" s="1"/>
  <c r="CH300" i="14" s="1"/>
  <c r="CH304" i="14" s="1"/>
  <c r="K645" i="8"/>
  <c r="L651" i="8" s="1"/>
  <c r="M657" i="8" s="1"/>
  <c r="N663" i="8" s="1"/>
  <c r="K635" i="8"/>
  <c r="J627" i="8"/>
  <c r="N577" i="8"/>
  <c r="N593" i="8"/>
  <c r="O595" i="8"/>
  <c r="P601" i="8" s="1"/>
  <c r="Q607" i="8" s="1"/>
  <c r="R613" i="8" s="1"/>
  <c r="J687" i="8"/>
  <c r="K693" i="8" s="1"/>
  <c r="L699" i="8" s="1"/>
  <c r="M705" i="8" s="1"/>
  <c r="I685" i="8"/>
  <c r="I669" i="8"/>
  <c r="B33" i="14"/>
  <c r="F37" i="7" s="1"/>
  <c r="AT33" i="14"/>
  <c r="AX37" i="7" s="1"/>
  <c r="BH33" i="14"/>
  <c r="AN33" i="14"/>
  <c r="AR37" i="7" s="1"/>
  <c r="N33" i="14"/>
  <c r="R37" i="7" s="1"/>
  <c r="BR33" i="14"/>
  <c r="AC33" i="14"/>
  <c r="AG37" i="7" s="1"/>
  <c r="BJ33" i="14"/>
  <c r="AP33" i="14"/>
  <c r="AT37" i="7" s="1"/>
  <c r="P72" i="19"/>
  <c r="Q68" i="19" s="1"/>
  <c r="Q69" i="19" s="1"/>
  <c r="N38" i="7"/>
  <c r="T71" i="19"/>
  <c r="P70" i="19"/>
  <c r="H33" i="14"/>
  <c r="L37" i="7" s="1"/>
  <c r="U33" i="14"/>
  <c r="Y37" i="7" s="1"/>
  <c r="D33" i="14"/>
  <c r="H37" i="7" s="1"/>
  <c r="AQ33" i="14"/>
  <c r="AU37" i="7" s="1"/>
  <c r="BF33" i="14"/>
  <c r="BE33" i="14"/>
  <c r="I33" i="14"/>
  <c r="M37" i="7" s="1"/>
  <c r="BM33" i="14"/>
  <c r="Y33" i="14"/>
  <c r="AC37" i="7" s="1"/>
  <c r="AB33" i="14"/>
  <c r="AF37" i="7" s="1"/>
  <c r="AZ33" i="14"/>
  <c r="CB33" i="14"/>
  <c r="BA33" i="14"/>
  <c r="AX33" i="14"/>
  <c r="BB37" i="7" s="1"/>
  <c r="K33" i="14"/>
  <c r="O37" i="7" s="1"/>
  <c r="AF33" i="14"/>
  <c r="AJ37" i="7" s="1"/>
  <c r="AW33" i="14"/>
  <c r="BA37" i="7" s="1"/>
  <c r="BC33" i="14"/>
  <c r="S33" i="14"/>
  <c r="W37" i="7" s="1"/>
  <c r="BP33" i="14"/>
  <c r="BX33" i="14"/>
  <c r="BO33" i="14"/>
  <c r="W33" i="14"/>
  <c r="AA37" i="7" s="1"/>
  <c r="AD33" i="14"/>
  <c r="AH37" i="7" s="1"/>
  <c r="T33" i="14"/>
  <c r="X37" i="7" s="1"/>
  <c r="AH33" i="14"/>
  <c r="AL37" i="7" s="1"/>
  <c r="AR33" i="14"/>
  <c r="AV37" i="7" s="1"/>
  <c r="R104" i="14"/>
  <c r="R105" i="14" s="1"/>
  <c r="AY33" i="14"/>
  <c r="BC37" i="7" s="1"/>
  <c r="S106" i="14"/>
  <c r="T102" i="14" s="1"/>
  <c r="AJ90" i="19"/>
  <c r="AJ87" i="19" s="1"/>
  <c r="AJ88" i="19" s="1"/>
  <c r="AR78" i="14"/>
  <c r="AR79" i="14" s="1"/>
  <c r="BD46" i="9"/>
  <c r="BD47" i="9" s="1"/>
  <c r="BD50" i="9" s="1"/>
  <c r="BC48" i="9"/>
  <c r="L33" i="14"/>
  <c r="P37" i="7" s="1"/>
  <c r="C33" i="14"/>
  <c r="G37" i="7" s="1"/>
  <c r="V33" i="14"/>
  <c r="Z37" i="7" s="1"/>
  <c r="G254" i="14"/>
  <c r="H250" i="14" s="1"/>
  <c r="H254" i="14" s="1"/>
  <c r="I250" i="14" s="1"/>
  <c r="I254" i="14" s="1"/>
  <c r="J250" i="14" s="1"/>
  <c r="J254" i="14" s="1"/>
  <c r="K250" i="14" s="1"/>
  <c r="K254" i="14" s="1"/>
  <c r="L250" i="14" s="1"/>
  <c r="L254" i="14" s="1"/>
  <c r="M250" i="14" s="1"/>
  <c r="M254" i="14" s="1"/>
  <c r="N250" i="14" s="1"/>
  <c r="N254" i="14" s="1"/>
  <c r="O250" i="14" s="1"/>
  <c r="O254" i="14" s="1"/>
  <c r="P250" i="14" s="1"/>
  <c r="P254" i="14" s="1"/>
  <c r="Q250" i="14" s="1"/>
  <c r="Q254" i="14" s="1"/>
  <c r="R250" i="14" s="1"/>
  <c r="R254" i="14" s="1"/>
  <c r="S250" i="14" s="1"/>
  <c r="S254" i="14" s="1"/>
  <c r="T250" i="14" s="1"/>
  <c r="T254" i="14" s="1"/>
  <c r="U250" i="14" s="1"/>
  <c r="U254" i="14" s="1"/>
  <c r="V250" i="14" s="1"/>
  <c r="V254" i="14" s="1"/>
  <c r="W250" i="14" s="1"/>
  <c r="W254" i="14" s="1"/>
  <c r="X250" i="14" s="1"/>
  <c r="X254" i="14" s="1"/>
  <c r="Y250" i="14" s="1"/>
  <c r="Y254" i="14" s="1"/>
  <c r="Z250" i="14" s="1"/>
  <c r="Z254" i="14" s="1"/>
  <c r="AA250" i="14" s="1"/>
  <c r="AA254" i="14" s="1"/>
  <c r="AB250" i="14" s="1"/>
  <c r="AB254" i="14" s="1"/>
  <c r="AC250" i="14" s="1"/>
  <c r="AC254" i="14" s="1"/>
  <c r="AD250" i="14" s="1"/>
  <c r="AD254" i="14" s="1"/>
  <c r="AE250" i="14" s="1"/>
  <c r="AE254" i="14" s="1"/>
  <c r="AF250" i="14" s="1"/>
  <c r="AF254" i="14" s="1"/>
  <c r="AG250" i="14" s="1"/>
  <c r="AG254" i="14" s="1"/>
  <c r="AH250" i="14" s="1"/>
  <c r="AH254" i="14" s="1"/>
  <c r="AI250" i="14" s="1"/>
  <c r="AI254" i="14" s="1"/>
  <c r="AJ250" i="14" s="1"/>
  <c r="AJ254" i="14" s="1"/>
  <c r="AK250" i="14" s="1"/>
  <c r="AK254" i="14" s="1"/>
  <c r="AL250" i="14" s="1"/>
  <c r="AL254" i="14" s="1"/>
  <c r="AM250" i="14" s="1"/>
  <c r="AM254" i="14" s="1"/>
  <c r="AN250" i="14" s="1"/>
  <c r="AN254" i="14" s="1"/>
  <c r="AO250" i="14" s="1"/>
  <c r="AO254" i="14" s="1"/>
  <c r="AP250" i="14" s="1"/>
  <c r="AP254" i="14" s="1"/>
  <c r="AQ250" i="14" s="1"/>
  <c r="AQ254" i="14" s="1"/>
  <c r="AR250" i="14" s="1"/>
  <c r="AR254" i="14" s="1"/>
  <c r="AS250" i="14" s="1"/>
  <c r="AS254" i="14" s="1"/>
  <c r="AT250" i="14" s="1"/>
  <c r="AT254" i="14" s="1"/>
  <c r="AU250" i="14" s="1"/>
  <c r="AU254" i="14" s="1"/>
  <c r="AV250" i="14" s="1"/>
  <c r="AV254" i="14" s="1"/>
  <c r="AW250" i="14" s="1"/>
  <c r="AW254" i="14" s="1"/>
  <c r="AX250" i="14" s="1"/>
  <c r="AX254" i="14" s="1"/>
  <c r="AY250" i="14" s="1"/>
  <c r="AY254" i="14" s="1"/>
  <c r="AZ250" i="14" s="1"/>
  <c r="AZ254" i="14" s="1"/>
  <c r="BA250" i="14" s="1"/>
  <c r="BA254" i="14" s="1"/>
  <c r="BB250" i="14" s="1"/>
  <c r="BB254" i="14" s="1"/>
  <c r="BC250" i="14" s="1"/>
  <c r="BC254" i="14" s="1"/>
  <c r="BD250" i="14" s="1"/>
  <c r="BD254" i="14" s="1"/>
  <c r="BE250" i="14" s="1"/>
  <c r="BE254" i="14" s="1"/>
  <c r="BF250" i="14" s="1"/>
  <c r="BF254" i="14" s="1"/>
  <c r="BG250" i="14" s="1"/>
  <c r="BG254" i="14" s="1"/>
  <c r="BH250" i="14" s="1"/>
  <c r="BH254" i="14" s="1"/>
  <c r="BI250" i="14" s="1"/>
  <c r="BI254" i="14" s="1"/>
  <c r="BJ250" i="14" s="1"/>
  <c r="BJ254" i="14" s="1"/>
  <c r="BK250" i="14" s="1"/>
  <c r="BK254" i="14" s="1"/>
  <c r="BL250" i="14" s="1"/>
  <c r="BL254" i="14" s="1"/>
  <c r="BM250" i="14" s="1"/>
  <c r="BM254" i="14" s="1"/>
  <c r="BN250" i="14" s="1"/>
  <c r="BN254" i="14" s="1"/>
  <c r="BO250" i="14" s="1"/>
  <c r="BO254" i="14" s="1"/>
  <c r="BP250" i="14" s="1"/>
  <c r="BP254" i="14" s="1"/>
  <c r="BQ250" i="14" s="1"/>
  <c r="BQ254" i="14" s="1"/>
  <c r="BR250" i="14" s="1"/>
  <c r="BR254" i="14" s="1"/>
  <c r="BS250" i="14" s="1"/>
  <c r="BS254" i="14" s="1"/>
  <c r="BT250" i="14" s="1"/>
  <c r="BT254" i="14" s="1"/>
  <c r="BU250" i="14" s="1"/>
  <c r="BU254" i="14" s="1"/>
  <c r="BV250" i="14" s="1"/>
  <c r="BV254" i="14" s="1"/>
  <c r="BW250" i="14" s="1"/>
  <c r="BW254" i="14" s="1"/>
  <c r="BX250" i="14" s="1"/>
  <c r="BX254" i="14" s="1"/>
  <c r="BY250" i="14" s="1"/>
  <c r="BY254" i="14" s="1"/>
  <c r="BZ250" i="14" s="1"/>
  <c r="BZ254" i="14" s="1"/>
  <c r="CA250" i="14" s="1"/>
  <c r="CA254" i="14" s="1"/>
  <c r="CB250" i="14" s="1"/>
  <c r="CB254" i="14" s="1"/>
  <c r="CC250" i="14" s="1"/>
  <c r="CC254" i="14" s="1"/>
  <c r="CD250" i="14" s="1"/>
  <c r="CD254" i="14" s="1"/>
  <c r="CE250" i="14" s="1"/>
  <c r="CE254" i="14" s="1"/>
  <c r="CF250" i="14" s="1"/>
  <c r="CF254" i="14" s="1"/>
  <c r="CG250" i="14" s="1"/>
  <c r="CG254" i="14" s="1"/>
  <c r="CH250" i="14" s="1"/>
  <c r="CH254" i="14" s="1"/>
  <c r="AH93" i="14"/>
  <c r="AI89" i="14" s="1"/>
  <c r="AG91" i="14"/>
  <c r="AG92" i="14" s="1"/>
  <c r="G244" i="14"/>
  <c r="H240" i="14" s="1"/>
  <c r="AS80" i="14"/>
  <c r="AT76" i="14" s="1"/>
  <c r="Q8" i="16"/>
  <c r="P12" i="16" s="1"/>
  <c r="P9" i="16" s="1"/>
  <c r="P10" i="16" s="1"/>
  <c r="AH42" i="19"/>
  <c r="AH43" i="19" s="1"/>
  <c r="BH403" i="8"/>
  <c r="BI357" i="8"/>
  <c r="BI18" i="8"/>
  <c r="BH23" i="8"/>
  <c r="BI19" i="8" s="1"/>
  <c r="H311" i="14" l="1"/>
  <c r="L641" i="8"/>
  <c r="M647" i="8" s="1"/>
  <c r="N653" i="8" s="1"/>
  <c r="O659" i="8" s="1"/>
  <c r="K623" i="8"/>
  <c r="K639" i="8"/>
  <c r="J691" i="8"/>
  <c r="K697" i="8" s="1"/>
  <c r="L703" i="8" s="1"/>
  <c r="M709" i="8" s="1"/>
  <c r="J681" i="8"/>
  <c r="I673" i="8"/>
  <c r="O599" i="8"/>
  <c r="P605" i="8" s="1"/>
  <c r="Q611" i="8" s="1"/>
  <c r="R617" i="8" s="1"/>
  <c r="O589" i="8"/>
  <c r="N581" i="8"/>
  <c r="Q72" i="19"/>
  <c r="R68" i="19" s="1"/>
  <c r="R69" i="19" s="1"/>
  <c r="O38" i="7"/>
  <c r="BM37" i="7"/>
  <c r="BM29" i="7" s="1"/>
  <c r="BM44" i="7" s="1"/>
  <c r="BK37" i="7"/>
  <c r="BK29" i="7" s="1"/>
  <c r="BP37" i="7"/>
  <c r="BP29" i="7" s="1"/>
  <c r="BP44" i="7" s="1"/>
  <c r="BH37" i="7"/>
  <c r="BH29" i="7" s="1"/>
  <c r="BL37" i="7"/>
  <c r="BL29" i="7" s="1"/>
  <c r="BL44" i="7" s="1"/>
  <c r="BS37" i="7"/>
  <c r="BS29" i="7" s="1"/>
  <c r="BS44" i="7" s="1"/>
  <c r="BG37" i="7"/>
  <c r="BG29" i="7" s="1"/>
  <c r="BJ37" i="7"/>
  <c r="BJ29" i="7" s="1"/>
  <c r="BO37" i="7"/>
  <c r="BO29" i="7" s="1"/>
  <c r="BO44" i="7" s="1"/>
  <c r="BR37" i="7"/>
  <c r="BR29" i="7" s="1"/>
  <c r="BR44" i="7" s="1"/>
  <c r="BV37" i="7"/>
  <c r="BV29" i="7" s="1"/>
  <c r="BV44" i="7" s="1"/>
  <c r="BU37" i="7"/>
  <c r="BU29" i="7" s="1"/>
  <c r="BU44" i="7" s="1"/>
  <c r="BW37" i="7"/>
  <c r="BW29" i="7" s="1"/>
  <c r="BW44" i="7" s="1"/>
  <c r="BN37" i="7"/>
  <c r="BN29" i="7" s="1"/>
  <c r="BN44" i="7" s="1"/>
  <c r="BE37" i="7"/>
  <c r="BE29" i="7" s="1"/>
  <c r="BD37" i="7"/>
  <c r="BD29" i="7" s="1"/>
  <c r="BQ37" i="7"/>
  <c r="BQ29" i="7" s="1"/>
  <c r="BQ44" i="7" s="1"/>
  <c r="BI37" i="7"/>
  <c r="BI29" i="7" s="1"/>
  <c r="BF37" i="7"/>
  <c r="BF29" i="7" s="1"/>
  <c r="BT37" i="7"/>
  <c r="BT29" i="7" s="1"/>
  <c r="BT44" i="7" s="1"/>
  <c r="U71" i="19"/>
  <c r="Q70" i="19"/>
  <c r="S104" i="14"/>
  <c r="S105" i="14" s="1"/>
  <c r="T106" i="14"/>
  <c r="U102" i="14" s="1"/>
  <c r="AH91" i="14"/>
  <c r="AH92" i="14" s="1"/>
  <c r="BD48" i="9"/>
  <c r="BE46" i="9"/>
  <c r="BE47" i="9" s="1"/>
  <c r="BE50" i="9" s="1"/>
  <c r="AS78" i="14"/>
  <c r="AS79" i="14" s="1"/>
  <c r="AI93" i="14"/>
  <c r="AJ89" i="14" s="1"/>
  <c r="AT80" i="14"/>
  <c r="AU76" i="14" s="1"/>
  <c r="H244" i="14"/>
  <c r="I240" i="14" s="1"/>
  <c r="I311" i="14" s="1"/>
  <c r="P8" i="16"/>
  <c r="O12" i="16" s="1"/>
  <c r="O9" i="16" s="1"/>
  <c r="O10" i="16" s="1"/>
  <c r="AJ86" i="19"/>
  <c r="AH41" i="19"/>
  <c r="BI403" i="8"/>
  <c r="BI23" i="8"/>
  <c r="P595" i="8" l="1"/>
  <c r="Q601" i="8" s="1"/>
  <c r="R607" i="8" s="1"/>
  <c r="S613" i="8" s="1"/>
  <c r="O577" i="8"/>
  <c r="O593" i="8"/>
  <c r="K627" i="8"/>
  <c r="L635" i="8"/>
  <c r="L645" i="8"/>
  <c r="M651" i="8" s="1"/>
  <c r="N657" i="8" s="1"/>
  <c r="O663" i="8" s="1"/>
  <c r="K687" i="8"/>
  <c r="L693" i="8" s="1"/>
  <c r="M699" i="8" s="1"/>
  <c r="N705" i="8" s="1"/>
  <c r="J685" i="8"/>
  <c r="J669" i="8"/>
  <c r="R72" i="19"/>
  <c r="S68" i="19" s="1"/>
  <c r="S69" i="19" s="1"/>
  <c r="Q38" i="7" s="1"/>
  <c r="P38" i="7"/>
  <c r="D54" i="7"/>
  <c r="E54" i="7" s="1"/>
  <c r="R70" i="19"/>
  <c r="V71" i="19"/>
  <c r="T104" i="14"/>
  <c r="T105" i="14" s="1"/>
  <c r="U106" i="14"/>
  <c r="V102" i="14" s="1"/>
  <c r="AI91" i="14"/>
  <c r="AI92" i="14" s="1"/>
  <c r="BF46" i="9"/>
  <c r="BF47" i="9" s="1"/>
  <c r="BF50" i="9" s="1"/>
  <c r="BE48" i="9"/>
  <c r="AT78" i="14"/>
  <c r="AT79" i="14" s="1"/>
  <c r="AU80" i="14"/>
  <c r="AV76" i="14" s="1"/>
  <c r="I244" i="14"/>
  <c r="J240" i="14" s="1"/>
  <c r="J311" i="14" s="1"/>
  <c r="AJ93" i="14"/>
  <c r="AK89" i="14" s="1"/>
  <c r="O8" i="16"/>
  <c r="N12" i="16" s="1"/>
  <c r="N9" i="16" s="1"/>
  <c r="N10" i="16" s="1"/>
  <c r="AI90" i="19"/>
  <c r="AJ84" i="19"/>
  <c r="AJ81" i="19" s="1"/>
  <c r="AH39" i="19"/>
  <c r="AH35" i="19" s="1"/>
  <c r="AG45" i="19"/>
  <c r="K691" i="8" l="1"/>
  <c r="L697" i="8" s="1"/>
  <c r="M703" i="8" s="1"/>
  <c r="N709" i="8" s="1"/>
  <c r="K681" i="8"/>
  <c r="J673" i="8"/>
  <c r="O581" i="8"/>
  <c r="P599" i="8"/>
  <c r="Q605" i="8" s="1"/>
  <c r="R611" i="8" s="1"/>
  <c r="S617" i="8" s="1"/>
  <c r="P589" i="8"/>
  <c r="L639" i="8"/>
  <c r="L623" i="8"/>
  <c r="M641" i="8"/>
  <c r="N647" i="8" s="1"/>
  <c r="O653" i="8" s="1"/>
  <c r="P659" i="8" s="1"/>
  <c r="S70" i="19"/>
  <c r="S72" i="19"/>
  <c r="T68" i="19" s="1"/>
  <c r="W71" i="19"/>
  <c r="U104" i="14"/>
  <c r="U105" i="14" s="1"/>
  <c r="V106" i="14"/>
  <c r="W102" i="14" s="1"/>
  <c r="BF48" i="9"/>
  <c r="BG46" i="9"/>
  <c r="BG47" i="9" s="1"/>
  <c r="BG50" i="9" s="1"/>
  <c r="AJ91" i="14"/>
  <c r="AJ92" i="14" s="1"/>
  <c r="AU78" i="14"/>
  <c r="AU79" i="14" s="1"/>
  <c r="J244" i="14"/>
  <c r="K240" i="14" s="1"/>
  <c r="K311" i="14" s="1"/>
  <c r="AK93" i="14"/>
  <c r="AL89" i="14" s="1"/>
  <c r="AV80" i="14"/>
  <c r="AW76" i="14" s="1"/>
  <c r="AI87" i="19"/>
  <c r="AI88" i="19" s="1"/>
  <c r="AG42" i="19"/>
  <c r="AG43" i="19" s="1"/>
  <c r="N8" i="16"/>
  <c r="M12" i="16" s="1"/>
  <c r="L627" i="8" l="1"/>
  <c r="M635" i="8"/>
  <c r="M645" i="8"/>
  <c r="N651" i="8" s="1"/>
  <c r="O657" i="8" s="1"/>
  <c r="P663" i="8" s="1"/>
  <c r="P577" i="8"/>
  <c r="Q595" i="8"/>
  <c r="R601" i="8" s="1"/>
  <c r="S607" i="8" s="1"/>
  <c r="T613" i="8" s="1"/>
  <c r="P593" i="8"/>
  <c r="K685" i="8"/>
  <c r="L687" i="8"/>
  <c r="M693" i="8" s="1"/>
  <c r="N699" i="8" s="1"/>
  <c r="O705" i="8" s="1"/>
  <c r="K669" i="8"/>
  <c r="X71" i="19"/>
  <c r="T69" i="19"/>
  <c r="V104" i="14"/>
  <c r="V105" i="14" s="1"/>
  <c r="W106" i="14"/>
  <c r="X102" i="14" s="1"/>
  <c r="AV78" i="14"/>
  <c r="AV79" i="14" s="1"/>
  <c r="BH46" i="9"/>
  <c r="BH47" i="9" s="1"/>
  <c r="BH50" i="9" s="1"/>
  <c r="BG48" i="9"/>
  <c r="AK91" i="14"/>
  <c r="AK92" i="14" s="1"/>
  <c r="AL93" i="14"/>
  <c r="AM89" i="14" s="1"/>
  <c r="AW80" i="14"/>
  <c r="AX76" i="14" s="1"/>
  <c r="K244" i="14"/>
  <c r="L240" i="14" s="1"/>
  <c r="L311" i="14" s="1"/>
  <c r="AI86" i="19"/>
  <c r="AG41" i="19"/>
  <c r="M9" i="16"/>
  <c r="M10" i="16" s="1"/>
  <c r="P581" i="8" l="1"/>
  <c r="Q599" i="8"/>
  <c r="R605" i="8" s="1"/>
  <c r="S611" i="8" s="1"/>
  <c r="T617" i="8" s="1"/>
  <c r="Q589" i="8"/>
  <c r="M623" i="8"/>
  <c r="N641" i="8"/>
  <c r="O647" i="8" s="1"/>
  <c r="P653" i="8" s="1"/>
  <c r="Q659" i="8" s="1"/>
  <c r="M639" i="8"/>
  <c r="L681" i="8"/>
  <c r="K673" i="8"/>
  <c r="L691" i="8"/>
  <c r="M697" i="8" s="1"/>
  <c r="N703" i="8" s="1"/>
  <c r="O709" i="8" s="1"/>
  <c r="T72" i="19"/>
  <c r="U68" i="19" s="1"/>
  <c r="U69" i="19" s="1"/>
  <c r="R38" i="7"/>
  <c r="T70" i="19"/>
  <c r="Y71" i="19"/>
  <c r="W104" i="14"/>
  <c r="W105" i="14" s="1"/>
  <c r="X106" i="14"/>
  <c r="Y102" i="14" s="1"/>
  <c r="AL91" i="14"/>
  <c r="AL92" i="14" s="1"/>
  <c r="BI46" i="9"/>
  <c r="BI47" i="9" s="1"/>
  <c r="BI50" i="9" s="1"/>
  <c r="BH48" i="9"/>
  <c r="AW78" i="14"/>
  <c r="AW79" i="14" s="1"/>
  <c r="AX80" i="14"/>
  <c r="AY76" i="14" s="1"/>
  <c r="L244" i="14"/>
  <c r="M240" i="14" s="1"/>
  <c r="M311" i="14" s="1"/>
  <c r="AM93" i="14"/>
  <c r="AN89" i="14" s="1"/>
  <c r="M8" i="16"/>
  <c r="L12" i="16" s="1"/>
  <c r="L9" i="16" s="1"/>
  <c r="L10" i="16" s="1"/>
  <c r="AH90" i="19"/>
  <c r="AI84" i="19"/>
  <c r="AI81" i="19" s="1"/>
  <c r="AF45" i="19"/>
  <c r="AG39" i="19"/>
  <c r="AG35" i="19" s="1"/>
  <c r="L685" i="8" l="1"/>
  <c r="M687" i="8"/>
  <c r="N693" i="8" s="1"/>
  <c r="O699" i="8" s="1"/>
  <c r="P705" i="8" s="1"/>
  <c r="L669" i="8"/>
  <c r="M627" i="8"/>
  <c r="N635" i="8"/>
  <c r="N645" i="8"/>
  <c r="O651" i="8" s="1"/>
  <c r="P657" i="8" s="1"/>
  <c r="Q663" i="8" s="1"/>
  <c r="Q593" i="8"/>
  <c r="Q577" i="8"/>
  <c r="R595" i="8"/>
  <c r="S601" i="8" s="1"/>
  <c r="T607" i="8" s="1"/>
  <c r="U613" i="8" s="1"/>
  <c r="U72" i="19"/>
  <c r="V68" i="19" s="1"/>
  <c r="V69" i="19" s="1"/>
  <c r="S38" i="7"/>
  <c r="Z71" i="19"/>
  <c r="U70" i="19"/>
  <c r="X104" i="14"/>
  <c r="X105" i="14" s="1"/>
  <c r="Y106" i="14"/>
  <c r="Z102" i="14" s="1"/>
  <c r="BI48" i="9"/>
  <c r="BJ46" i="9"/>
  <c r="BJ47" i="9" s="1"/>
  <c r="BJ50" i="9" s="1"/>
  <c r="M244" i="14"/>
  <c r="N240" i="14" s="1"/>
  <c r="N311" i="14" s="1"/>
  <c r="AM91" i="14"/>
  <c r="AM92" i="14" s="1"/>
  <c r="AX78" i="14"/>
  <c r="AX79" i="14" s="1"/>
  <c r="AN93" i="14"/>
  <c r="AO89" i="14" s="1"/>
  <c r="AY80" i="14"/>
  <c r="AZ76" i="14" s="1"/>
  <c r="L8" i="16"/>
  <c r="K12" i="16" s="1"/>
  <c r="K9" i="16" s="1"/>
  <c r="K10" i="16" s="1"/>
  <c r="AH87" i="19"/>
  <c r="AH88" i="19" s="1"/>
  <c r="AF42" i="19"/>
  <c r="AF43" i="19" s="1"/>
  <c r="R589" i="8" l="1"/>
  <c r="Q581" i="8"/>
  <c r="R599" i="8"/>
  <c r="S605" i="8" s="1"/>
  <c r="T611" i="8" s="1"/>
  <c r="U617" i="8" s="1"/>
  <c r="O641" i="8"/>
  <c r="P647" i="8" s="1"/>
  <c r="Q653" i="8" s="1"/>
  <c r="R659" i="8" s="1"/>
  <c r="N623" i="8"/>
  <c r="N639" i="8"/>
  <c r="M691" i="8"/>
  <c r="N697" i="8" s="1"/>
  <c r="O703" i="8" s="1"/>
  <c r="P709" i="8" s="1"/>
  <c r="M681" i="8"/>
  <c r="L673" i="8"/>
  <c r="V72" i="19"/>
  <c r="W68" i="19" s="1"/>
  <c r="W69" i="19" s="1"/>
  <c r="T38" i="7"/>
  <c r="AA71" i="19"/>
  <c r="V70" i="19"/>
  <c r="Y104" i="14"/>
  <c r="Y105" i="14" s="1"/>
  <c r="Z106" i="14"/>
  <c r="AA102" i="14" s="1"/>
  <c r="BK46" i="9"/>
  <c r="BK47" i="9" s="1"/>
  <c r="BK50" i="9" s="1"/>
  <c r="A50" i="9" s="1"/>
  <c r="BJ48" i="9"/>
  <c r="AO93" i="14"/>
  <c r="AP89" i="14" s="1"/>
  <c r="AY78" i="14"/>
  <c r="AY79" i="14" s="1"/>
  <c r="AZ80" i="14"/>
  <c r="BA76" i="14" s="1"/>
  <c r="AN91" i="14"/>
  <c r="AN92" i="14" s="1"/>
  <c r="N244" i="14"/>
  <c r="O240" i="14" s="1"/>
  <c r="O311" i="14" s="1"/>
  <c r="K8" i="16"/>
  <c r="J12" i="16" s="1"/>
  <c r="J9" i="16" s="1"/>
  <c r="J10" i="16" s="1"/>
  <c r="AH86" i="19"/>
  <c r="AF41" i="19"/>
  <c r="M685" i="8" l="1"/>
  <c r="M669" i="8"/>
  <c r="N687" i="8"/>
  <c r="O693" i="8" s="1"/>
  <c r="P699" i="8" s="1"/>
  <c r="Q705" i="8" s="1"/>
  <c r="N627" i="8"/>
  <c r="O645" i="8"/>
  <c r="P651" i="8" s="1"/>
  <c r="Q657" i="8" s="1"/>
  <c r="R663" i="8" s="1"/>
  <c r="O635" i="8"/>
  <c r="R577" i="8"/>
  <c r="R593" i="8"/>
  <c r="S595" i="8"/>
  <c r="T601" i="8" s="1"/>
  <c r="U607" i="8" s="1"/>
  <c r="V613" i="8" s="1"/>
  <c r="W72" i="19"/>
  <c r="X68" i="19" s="1"/>
  <c r="X69" i="19" s="1"/>
  <c r="U38" i="7"/>
  <c r="W70" i="19"/>
  <c r="AB71" i="19"/>
  <c r="Z104" i="14"/>
  <c r="Z105" i="14" s="1"/>
  <c r="AA106" i="14"/>
  <c r="AB102" i="14" s="1"/>
  <c r="AZ78" i="14"/>
  <c r="AZ79" i="14" s="1"/>
  <c r="BK48" i="9"/>
  <c r="AP93" i="14"/>
  <c r="AQ89" i="14" s="1"/>
  <c r="BA80" i="14"/>
  <c r="BB76" i="14" s="1"/>
  <c r="O244" i="14"/>
  <c r="P240" i="14" s="1"/>
  <c r="P311" i="14" s="1"/>
  <c r="AO91" i="14"/>
  <c r="AO92" i="14" s="1"/>
  <c r="AH84" i="19"/>
  <c r="AH81" i="19" s="1"/>
  <c r="AG90" i="19"/>
  <c r="AE45" i="19"/>
  <c r="AF39" i="19"/>
  <c r="AF35" i="19" s="1"/>
  <c r="J8" i="16"/>
  <c r="I12" i="16" s="1"/>
  <c r="P641" i="8" l="1"/>
  <c r="Q647" i="8" s="1"/>
  <c r="R653" i="8" s="1"/>
  <c r="S659" i="8" s="1"/>
  <c r="O623" i="8"/>
  <c r="O639" i="8"/>
  <c r="R581" i="8"/>
  <c r="S589" i="8"/>
  <c r="S599" i="8"/>
  <c r="T605" i="8" s="1"/>
  <c r="U611" i="8" s="1"/>
  <c r="V617" i="8" s="1"/>
  <c r="N691" i="8"/>
  <c r="O697" i="8" s="1"/>
  <c r="P703" i="8" s="1"/>
  <c r="Q709" i="8" s="1"/>
  <c r="N681" i="8"/>
  <c r="M673" i="8"/>
  <c r="X72" i="19"/>
  <c r="Y68" i="19" s="1"/>
  <c r="Y69" i="19" s="1"/>
  <c r="V38" i="7"/>
  <c r="AC71" i="19"/>
  <c r="X70" i="19"/>
  <c r="AA104" i="14"/>
  <c r="AA105" i="14" s="1"/>
  <c r="AB106" i="14"/>
  <c r="AC102" i="14" s="1"/>
  <c r="P244" i="14"/>
  <c r="Q240" i="14" s="1"/>
  <c r="Q311" i="14" s="1"/>
  <c r="AQ93" i="14"/>
  <c r="AR89" i="14" s="1"/>
  <c r="BA78" i="14"/>
  <c r="BA79" i="14" s="1"/>
  <c r="BB80" i="14"/>
  <c r="BC76" i="14" s="1"/>
  <c r="AP91" i="14"/>
  <c r="AP92" i="14" s="1"/>
  <c r="AG87" i="19"/>
  <c r="AG88" i="19" s="1"/>
  <c r="AE42" i="19"/>
  <c r="AE43" i="19" s="1"/>
  <c r="I9" i="16"/>
  <c r="I10" i="16" s="1"/>
  <c r="O687" i="8" l="1"/>
  <c r="P693" i="8" s="1"/>
  <c r="Q699" i="8" s="1"/>
  <c r="R705" i="8" s="1"/>
  <c r="N685" i="8"/>
  <c r="N669" i="8"/>
  <c r="O627" i="8"/>
  <c r="P635" i="8"/>
  <c r="P645" i="8"/>
  <c r="Q651" i="8" s="1"/>
  <c r="R657" i="8" s="1"/>
  <c r="S663" i="8" s="1"/>
  <c r="T595" i="8"/>
  <c r="U601" i="8" s="1"/>
  <c r="V607" i="8" s="1"/>
  <c r="W613" i="8" s="1"/>
  <c r="S593" i="8"/>
  <c r="S577" i="8"/>
  <c r="Y72" i="19"/>
  <c r="Z68" i="19" s="1"/>
  <c r="Z69" i="19" s="1"/>
  <c r="W38" i="7"/>
  <c r="AD71" i="19"/>
  <c r="Y70" i="19"/>
  <c r="AB104" i="14"/>
  <c r="AB105" i="14" s="1"/>
  <c r="AC106" i="14"/>
  <c r="AD102" i="14" s="1"/>
  <c r="BB78" i="14"/>
  <c r="BB79" i="14" s="1"/>
  <c r="Q244" i="14"/>
  <c r="R240" i="14" s="1"/>
  <c r="R311" i="14" s="1"/>
  <c r="AQ91" i="14"/>
  <c r="AQ92" i="14" s="1"/>
  <c r="AR93" i="14"/>
  <c r="AS89" i="14" s="1"/>
  <c r="BC80" i="14"/>
  <c r="BD76" i="14" s="1"/>
  <c r="I8" i="16"/>
  <c r="AG86" i="19"/>
  <c r="AE41" i="19"/>
  <c r="S581" i="8" l="1"/>
  <c r="T599" i="8"/>
  <c r="U605" i="8" s="1"/>
  <c r="V611" i="8" s="1"/>
  <c r="W617" i="8" s="1"/>
  <c r="T589" i="8"/>
  <c r="O691" i="8"/>
  <c r="P697" i="8" s="1"/>
  <c r="Q703" i="8" s="1"/>
  <c r="R709" i="8" s="1"/>
  <c r="O681" i="8"/>
  <c r="N673" i="8"/>
  <c r="P639" i="8"/>
  <c r="P623" i="8"/>
  <c r="Q641" i="8"/>
  <c r="R647" i="8" s="1"/>
  <c r="S653" i="8" s="1"/>
  <c r="T659" i="8" s="1"/>
  <c r="Z72" i="19"/>
  <c r="AA68" i="19" s="1"/>
  <c r="AA69" i="19" s="1"/>
  <c r="X38" i="7"/>
  <c r="Z70" i="19"/>
  <c r="AE71" i="19"/>
  <c r="AC104" i="14"/>
  <c r="AC105" i="14" s="1"/>
  <c r="AD106" i="14"/>
  <c r="AE102" i="14" s="1"/>
  <c r="BC78" i="14"/>
  <c r="BC79" i="14" s="1"/>
  <c r="AR91" i="14"/>
  <c r="AR92" i="14" s="1"/>
  <c r="R244" i="14"/>
  <c r="S240" i="14" s="1"/>
  <c r="S311" i="14" s="1"/>
  <c r="AS93" i="14"/>
  <c r="AT89" i="14" s="1"/>
  <c r="H12" i="16"/>
  <c r="H9" i="16" s="1"/>
  <c r="H10" i="16" s="1"/>
  <c r="BD80" i="14"/>
  <c r="BE76" i="14" s="1"/>
  <c r="AG84" i="19"/>
  <c r="AG81" i="19" s="1"/>
  <c r="AF90" i="19"/>
  <c r="AD45" i="19"/>
  <c r="AE39" i="19"/>
  <c r="AE35" i="19" s="1"/>
  <c r="P627" i="8" l="1"/>
  <c r="Q635" i="8"/>
  <c r="Q645" i="8"/>
  <c r="R651" i="8" s="1"/>
  <c r="S657" i="8" s="1"/>
  <c r="T663" i="8" s="1"/>
  <c r="T577" i="8"/>
  <c r="U595" i="8"/>
  <c r="V601" i="8" s="1"/>
  <c r="W607" i="8" s="1"/>
  <c r="X613" i="8" s="1"/>
  <c r="T593" i="8"/>
  <c r="O685" i="8"/>
  <c r="P687" i="8"/>
  <c r="Q693" i="8" s="1"/>
  <c r="R699" i="8" s="1"/>
  <c r="S705" i="8" s="1"/>
  <c r="O669" i="8"/>
  <c r="AA72" i="19"/>
  <c r="AB68" i="19" s="1"/>
  <c r="AB69" i="19" s="1"/>
  <c r="Y38" i="7"/>
  <c r="H8" i="16"/>
  <c r="AQ9" i="15" s="1"/>
  <c r="AF71" i="19"/>
  <c r="AA70" i="19"/>
  <c r="AD104" i="14"/>
  <c r="AD105" i="14" s="1"/>
  <c r="AE106" i="14"/>
  <c r="AF102" i="14" s="1"/>
  <c r="AS91" i="14"/>
  <c r="AS92" i="14" s="1"/>
  <c r="BE80" i="14"/>
  <c r="BF76" i="14" s="1"/>
  <c r="BD78" i="14"/>
  <c r="BD79" i="14" s="1"/>
  <c r="AT93" i="14"/>
  <c r="AU89" i="14" s="1"/>
  <c r="S244" i="14"/>
  <c r="T240" i="14" s="1"/>
  <c r="T311" i="14" s="1"/>
  <c r="AF87" i="19"/>
  <c r="AF88" i="19" s="1"/>
  <c r="AD42" i="19"/>
  <c r="AD43" i="19" s="1"/>
  <c r="H25" i="15" l="1"/>
  <c r="E10" i="15"/>
  <c r="BN23" i="15"/>
  <c r="Q25" i="15"/>
  <c r="BM10" i="15"/>
  <c r="BE11" i="15"/>
  <c r="BK11" i="15"/>
  <c r="AZ25" i="15"/>
  <c r="AJ40" i="15"/>
  <c r="J38" i="15"/>
  <c r="BG23" i="15"/>
  <c r="AW38" i="15"/>
  <c r="AE38" i="15"/>
  <c r="BN11" i="15"/>
  <c r="BE25" i="15"/>
  <c r="AS38" i="15"/>
  <c r="X23" i="15"/>
  <c r="BN24" i="15"/>
  <c r="BL24" i="15"/>
  <c r="BJ40" i="15"/>
  <c r="BJ10" i="15"/>
  <c r="BG39" i="15"/>
  <c r="BE38" i="15"/>
  <c r="BC23" i="15"/>
  <c r="BA10" i="15"/>
  <c r="AV23" i="15"/>
  <c r="AT10" i="15"/>
  <c r="AM23" i="15"/>
  <c r="AI40" i="15"/>
  <c r="AC24" i="15"/>
  <c r="V24" i="15"/>
  <c r="O24" i="15"/>
  <c r="E38" i="15"/>
  <c r="E41" i="15" s="1"/>
  <c r="F37" i="15" s="1"/>
  <c r="BK25" i="15"/>
  <c r="BH38" i="15"/>
  <c r="BF23" i="15"/>
  <c r="BD25" i="15"/>
  <c r="BB40" i="15"/>
  <c r="AY39" i="15"/>
  <c r="AU38" i="15"/>
  <c r="AQ39" i="15"/>
  <c r="AN10" i="15"/>
  <c r="AI11" i="15"/>
  <c r="AA38" i="15"/>
  <c r="T24" i="15"/>
  <c r="M39" i="15"/>
  <c r="BO10" i="15"/>
  <c r="BJ23" i="15"/>
  <c r="BO38" i="15"/>
  <c r="BO9" i="15"/>
  <c r="BM9" i="15"/>
  <c r="BI25" i="15"/>
  <c r="BI10" i="15"/>
  <c r="BF39" i="15"/>
  <c r="BD40" i="15"/>
  <c r="BA38" i="15"/>
  <c r="AX25" i="15"/>
  <c r="AV11" i="15"/>
  <c r="AP24" i="15"/>
  <c r="AK24" i="15"/>
  <c r="AF39" i="15"/>
  <c r="Z40" i="15"/>
  <c r="T9" i="15"/>
  <c r="K24" i="15"/>
  <c r="BO39" i="15"/>
  <c r="BN39" i="15"/>
  <c r="BM24" i="15"/>
  <c r="BL23" i="15"/>
  <c r="BK40" i="15"/>
  <c r="BL10" i="15"/>
  <c r="BI39" i="15"/>
  <c r="BJ9" i="15"/>
  <c r="BI9" i="15"/>
  <c r="BF25" i="15"/>
  <c r="BH10" i="15"/>
  <c r="BG9" i="15"/>
  <c r="BF11" i="15"/>
  <c r="BC38" i="15"/>
  <c r="BB24" i="15"/>
  <c r="BA24" i="15"/>
  <c r="AZ24" i="15"/>
  <c r="AY23" i="15"/>
  <c r="AX23" i="15"/>
  <c r="AX40" i="15"/>
  <c r="AY9" i="15"/>
  <c r="AV40" i="15"/>
  <c r="AW9" i="15"/>
  <c r="AV9" i="15"/>
  <c r="AU11" i="15"/>
  <c r="AR38" i="15"/>
  <c r="AS11" i="15"/>
  <c r="AP39" i="15"/>
  <c r="AN40" i="15"/>
  <c r="AM38" i="15"/>
  <c r="AL24" i="15"/>
  <c r="AK25" i="15"/>
  <c r="AL10" i="15"/>
  <c r="AJ11" i="15"/>
  <c r="AI10" i="15"/>
  <c r="AF23" i="15"/>
  <c r="AG10" i="15"/>
  <c r="AE11" i="15"/>
  <c r="AA25" i="15"/>
  <c r="Y24" i="15"/>
  <c r="W39" i="15"/>
  <c r="V23" i="15"/>
  <c r="T23" i="15"/>
  <c r="T11" i="15"/>
  <c r="P39" i="15"/>
  <c r="O38" i="15"/>
  <c r="M38" i="15"/>
  <c r="K38" i="15"/>
  <c r="I40" i="15"/>
  <c r="J9" i="15"/>
  <c r="P681" i="8"/>
  <c r="O673" i="8"/>
  <c r="P691" i="8"/>
  <c r="Q697" i="8" s="1"/>
  <c r="R703" i="8" s="1"/>
  <c r="S709" i="8" s="1"/>
  <c r="BB23" i="15"/>
  <c r="AZ23" i="15"/>
  <c r="AW24" i="15"/>
  <c r="AV24" i="15"/>
  <c r="AU40" i="15"/>
  <c r="AW10" i="15"/>
  <c r="AT25" i="15"/>
  <c r="AU10" i="15"/>
  <c r="AS10" i="15"/>
  <c r="AR10" i="15"/>
  <c r="AQ10" i="15"/>
  <c r="AN38" i="15"/>
  <c r="AO9" i="15"/>
  <c r="AL38" i="15"/>
  <c r="AJ24" i="15"/>
  <c r="AI24" i="15"/>
  <c r="AH25" i="15"/>
  <c r="AG23" i="15"/>
  <c r="AH10" i="15"/>
  <c r="AD39" i="15"/>
  <c r="AB24" i="15"/>
  <c r="Z24" i="15"/>
  <c r="Y25" i="15"/>
  <c r="Y11" i="15"/>
  <c r="U39" i="15"/>
  <c r="S24" i="15"/>
  <c r="R40" i="15"/>
  <c r="P38" i="15"/>
  <c r="N24" i="15"/>
  <c r="N9" i="15"/>
  <c r="L10" i="15"/>
  <c r="I23" i="15"/>
  <c r="T581" i="8"/>
  <c r="U599" i="8"/>
  <c r="V605" i="8" s="1"/>
  <c r="W611" i="8" s="1"/>
  <c r="X617" i="8" s="1"/>
  <c r="U589" i="8"/>
  <c r="Q639" i="8"/>
  <c r="Q623" i="8"/>
  <c r="R641" i="8"/>
  <c r="S647" i="8" s="1"/>
  <c r="T653" i="8" s="1"/>
  <c r="U659" i="8" s="1"/>
  <c r="BE10" i="15"/>
  <c r="BA25" i="15"/>
  <c r="AY25" i="15"/>
  <c r="AX39" i="15"/>
  <c r="BN38" i="15"/>
  <c r="BM25" i="15"/>
  <c r="BL40" i="15"/>
  <c r="BK24" i="15"/>
  <c r="BJ38" i="15"/>
  <c r="BJ39" i="15"/>
  <c r="BI24" i="15"/>
  <c r="BH40" i="15"/>
  <c r="BG38" i="15"/>
  <c r="BF38" i="15"/>
  <c r="BE24" i="15"/>
  <c r="BD24" i="15"/>
  <c r="BC24" i="15"/>
  <c r="BD10" i="15"/>
  <c r="BB38" i="15"/>
  <c r="BA39" i="15"/>
  <c r="AZ40" i="15"/>
  <c r="AY40" i="15"/>
  <c r="AZ11" i="15"/>
  <c r="AW40" i="15"/>
  <c r="AV39" i="15"/>
  <c r="AU24" i="15"/>
  <c r="AT23" i="15"/>
  <c r="AT39" i="15"/>
  <c r="AS39" i="15"/>
  <c r="AS9" i="15"/>
  <c r="AP38" i="15"/>
  <c r="AO23" i="15"/>
  <c r="AN39" i="15"/>
  <c r="AM40" i="15"/>
  <c r="AK40" i="15"/>
  <c r="AJ39" i="15"/>
  <c r="AK11" i="15"/>
  <c r="AH40" i="15"/>
  <c r="AG24" i="15"/>
  <c r="AG11" i="15"/>
  <c r="AD23" i="15"/>
  <c r="AB38" i="15"/>
  <c r="Z38" i="15"/>
  <c r="X39" i="15"/>
  <c r="W38" i="15"/>
  <c r="U38" i="15"/>
  <c r="S38" i="15"/>
  <c r="S11" i="15"/>
  <c r="Q10" i="15"/>
  <c r="N23" i="15"/>
  <c r="L39" i="15"/>
  <c r="L9" i="15"/>
  <c r="G40" i="15"/>
  <c r="BN25" i="15"/>
  <c r="BN10" i="15"/>
  <c r="BK23" i="15"/>
  <c r="BL9" i="15"/>
  <c r="BH25" i="15"/>
  <c r="BG25" i="15"/>
  <c r="BH9" i="15"/>
  <c r="BG11" i="15"/>
  <c r="BE39" i="15"/>
  <c r="BC39" i="15"/>
  <c r="BC10" i="15"/>
  <c r="BC11" i="15"/>
  <c r="AY38" i="15"/>
  <c r="AW25" i="15"/>
  <c r="AY10" i="15"/>
  <c r="AW39" i="15"/>
  <c r="AV25" i="15"/>
  <c r="AX10" i="15"/>
  <c r="AU39" i="15"/>
  <c r="AU25" i="15"/>
  <c r="AT38" i="15"/>
  <c r="AT24" i="15"/>
  <c r="AS24" i="15"/>
  <c r="AU9" i="15"/>
  <c r="AR39" i="15"/>
  <c r="AR25" i="15"/>
  <c r="AQ25" i="15"/>
  <c r="AQ38" i="15"/>
  <c r="AP25" i="15"/>
  <c r="AO24" i="15"/>
  <c r="AO25" i="15"/>
  <c r="AN24" i="15"/>
  <c r="AP9" i="15"/>
  <c r="AO10" i="15"/>
  <c r="AN9" i="15"/>
  <c r="AL39" i="15"/>
  <c r="AK23" i="15"/>
  <c r="AK39" i="15"/>
  <c r="AL9" i="15"/>
  <c r="AI23" i="15"/>
  <c r="AI39" i="15"/>
  <c r="AH23" i="15"/>
  <c r="AH24" i="15"/>
  <c r="AG39" i="15"/>
  <c r="AG40" i="15"/>
  <c r="AH9" i="15"/>
  <c r="AE24" i="15"/>
  <c r="AF9" i="15"/>
  <c r="AD38" i="15"/>
  <c r="AC23" i="15"/>
  <c r="AD11" i="15"/>
  <c r="AA40" i="15"/>
  <c r="Z39" i="15"/>
  <c r="AA11" i="15"/>
  <c r="X40" i="15"/>
  <c r="Y10" i="15"/>
  <c r="X10" i="15"/>
  <c r="V38" i="15"/>
  <c r="W9" i="15"/>
  <c r="T40" i="15"/>
  <c r="U10" i="15"/>
  <c r="R23" i="15"/>
  <c r="Q23" i="15"/>
  <c r="R11" i="15"/>
  <c r="Q9" i="15"/>
  <c r="P10" i="15"/>
  <c r="N38" i="15"/>
  <c r="O9" i="15"/>
  <c r="N11" i="15"/>
  <c r="M10" i="15"/>
  <c r="J24" i="15"/>
  <c r="I24" i="15"/>
  <c r="F38" i="15"/>
  <c r="G25" i="15"/>
  <c r="E9" i="15"/>
  <c r="E12" i="15" s="1"/>
  <c r="F8" i="15" s="1"/>
  <c r="F23" i="15"/>
  <c r="G11" i="15"/>
  <c r="K10" i="15"/>
  <c r="I25" i="15"/>
  <c r="L11" i="15"/>
  <c r="J40" i="15"/>
  <c r="K25" i="15"/>
  <c r="K23" i="15"/>
  <c r="L38" i="15"/>
  <c r="L24" i="15"/>
  <c r="N10" i="15"/>
  <c r="M23" i="15"/>
  <c r="M40" i="15"/>
  <c r="P11" i="15"/>
  <c r="N25" i="15"/>
  <c r="O23" i="15"/>
  <c r="O40" i="15"/>
  <c r="P25" i="15"/>
  <c r="P40" i="15"/>
  <c r="P24" i="15"/>
  <c r="S10" i="15"/>
  <c r="Q39" i="15"/>
  <c r="T10" i="15"/>
  <c r="R39" i="15"/>
  <c r="S25" i="15"/>
  <c r="S23" i="15"/>
  <c r="T38" i="15"/>
  <c r="V11" i="15"/>
  <c r="V9" i="15"/>
  <c r="U23" i="15"/>
  <c r="U40" i="15"/>
  <c r="X11" i="15"/>
  <c r="V25" i="15"/>
  <c r="W23" i="15"/>
  <c r="W25" i="15"/>
  <c r="X38" i="15"/>
  <c r="X24" i="15"/>
  <c r="X25" i="15"/>
  <c r="Y38" i="15"/>
  <c r="AA10" i="15"/>
  <c r="AB9" i="15"/>
  <c r="Z23" i="15"/>
  <c r="AA24" i="15"/>
  <c r="AC11" i="15"/>
  <c r="AB40" i="15"/>
  <c r="AB23" i="15"/>
  <c r="AD9" i="15"/>
  <c r="AC25" i="15"/>
  <c r="AE9" i="15"/>
  <c r="AF11" i="15"/>
  <c r="AD40" i="15"/>
  <c r="AE40" i="15"/>
  <c r="AE25" i="15"/>
  <c r="AF40" i="15"/>
  <c r="AF38" i="15"/>
  <c r="AF25" i="15"/>
  <c r="AG25" i="15"/>
  <c r="AG38" i="15"/>
  <c r="AJ9" i="15"/>
  <c r="AH38" i="15"/>
  <c r="AI25" i="15"/>
  <c r="AK10" i="15"/>
  <c r="AJ38" i="15"/>
  <c r="AL11" i="15"/>
  <c r="AJ25" i="15"/>
  <c r="AM9" i="15"/>
  <c r="AM11" i="15"/>
  <c r="AN11" i="15"/>
  <c r="AL40" i="15"/>
  <c r="AM25" i="15"/>
  <c r="AM39" i="15"/>
  <c r="AN25" i="15"/>
  <c r="AP10" i="15"/>
  <c r="AN23" i="15"/>
  <c r="AO38" i="15"/>
  <c r="AO40" i="15"/>
  <c r="AR9" i="15"/>
  <c r="AR11" i="15"/>
  <c r="AQ23" i="15"/>
  <c r="AQ40" i="15"/>
  <c r="AR40" i="15"/>
  <c r="AR23" i="15"/>
  <c r="AR24" i="15"/>
  <c r="AS25" i="15"/>
  <c r="I11" i="15"/>
  <c r="H11" i="15"/>
  <c r="E25" i="15"/>
  <c r="F29" i="15" s="1"/>
  <c r="I38" i="15"/>
  <c r="I39" i="15"/>
  <c r="K9" i="15"/>
  <c r="J39" i="15"/>
  <c r="J25" i="15"/>
  <c r="M9" i="15"/>
  <c r="K39" i="15"/>
  <c r="L23" i="15"/>
  <c r="L25" i="15"/>
  <c r="M25" i="15"/>
  <c r="O11" i="15"/>
  <c r="O10" i="15"/>
  <c r="N39" i="15"/>
  <c r="P9" i="15"/>
  <c r="O39" i="15"/>
  <c r="O25" i="15"/>
  <c r="R9" i="15"/>
  <c r="P23" i="15"/>
  <c r="Q40" i="15"/>
  <c r="Q38" i="15"/>
  <c r="Q24" i="15"/>
  <c r="R38" i="15"/>
  <c r="R24" i="15"/>
  <c r="U9" i="15"/>
  <c r="S39" i="15"/>
  <c r="V10" i="15"/>
  <c r="T39" i="15"/>
  <c r="U25" i="15"/>
  <c r="W11" i="15"/>
  <c r="W10" i="15"/>
  <c r="V39" i="15"/>
  <c r="X9" i="15"/>
  <c r="W24" i="15"/>
  <c r="Y9" i="15"/>
  <c r="Z10" i="15"/>
  <c r="Z9" i="15"/>
  <c r="Y40" i="15"/>
  <c r="Y23" i="15"/>
  <c r="Y39" i="15"/>
  <c r="AB10" i="15"/>
  <c r="AB11" i="15"/>
  <c r="AA23" i="15"/>
  <c r="AC9" i="15"/>
  <c r="AD10" i="15"/>
  <c r="AB39" i="15"/>
  <c r="AC38" i="15"/>
  <c r="AC39" i="15"/>
  <c r="AE10" i="15"/>
  <c r="AF10" i="15"/>
  <c r="AD25" i="15"/>
  <c r="AG9" i="15"/>
  <c r="AE39" i="15"/>
  <c r="BO25" i="15"/>
  <c r="BO23" i="15"/>
  <c r="BO11" i="15"/>
  <c r="BM23" i="15"/>
  <c r="BM40" i="15"/>
  <c r="BN9" i="15"/>
  <c r="BM11" i="15"/>
  <c r="BJ25" i="15"/>
  <c r="BK10" i="15"/>
  <c r="BI38" i="15"/>
  <c r="BI40" i="15"/>
  <c r="BH24" i="15"/>
  <c r="BI11" i="15"/>
  <c r="BF40" i="15"/>
  <c r="BG10" i="15"/>
  <c r="BD39" i="15"/>
  <c r="BF10" i="15"/>
  <c r="BE9" i="15"/>
  <c r="BD9" i="15"/>
  <c r="BB39" i="15"/>
  <c r="BA40" i="15"/>
  <c r="AZ39" i="15"/>
  <c r="BB10" i="15"/>
  <c r="BA11" i="15"/>
  <c r="AX38" i="15"/>
  <c r="AZ10" i="15"/>
  <c r="BO24" i="15"/>
  <c r="BO40" i="15"/>
  <c r="BN40" i="15"/>
  <c r="BM39" i="15"/>
  <c r="BM38" i="15"/>
  <c r="BL39" i="15"/>
  <c r="BL38" i="15"/>
  <c r="BL25" i="15"/>
  <c r="BK38" i="15"/>
  <c r="BK39" i="15"/>
  <c r="BJ24" i="15"/>
  <c r="BL11" i="15"/>
  <c r="BI23" i="15"/>
  <c r="BK9" i="15"/>
  <c r="BH23" i="15"/>
  <c r="BJ11" i="15"/>
  <c r="BH39" i="15"/>
  <c r="BG40" i="15"/>
  <c r="BG24" i="15"/>
  <c r="BH11" i="15"/>
  <c r="BF24" i="15"/>
  <c r="BE40" i="15"/>
  <c r="BE23" i="15"/>
  <c r="BF9" i="15"/>
  <c r="BD23" i="15"/>
  <c r="BD38" i="15"/>
  <c r="BC25" i="15"/>
  <c r="BC40" i="15"/>
  <c r="BB25" i="15"/>
  <c r="BD11" i="15"/>
  <c r="BA23" i="15"/>
  <c r="BC9" i="15"/>
  <c r="BB9" i="15"/>
  <c r="BB11" i="15"/>
  <c r="AZ38" i="15"/>
  <c r="BA9" i="15"/>
  <c r="AY24" i="15"/>
  <c r="AX24" i="15"/>
  <c r="AZ9" i="15"/>
  <c r="AY11" i="15"/>
  <c r="AW23" i="15"/>
  <c r="AX9" i="15"/>
  <c r="AX11" i="15"/>
  <c r="AV38" i="15"/>
  <c r="AU23" i="15"/>
  <c r="AW11" i="15"/>
  <c r="AV10" i="15"/>
  <c r="AT40" i="15"/>
  <c r="AS23" i="15"/>
  <c r="AS40" i="15"/>
  <c r="AT11" i="15"/>
  <c r="AT9" i="15"/>
  <c r="AQ24" i="15"/>
  <c r="AP23" i="15"/>
  <c r="AP40" i="15"/>
  <c r="AO39" i="15"/>
  <c r="AQ11" i="15"/>
  <c r="AP11" i="15"/>
  <c r="AO11" i="15"/>
  <c r="AM24" i="15"/>
  <c r="AL25" i="15"/>
  <c r="AL23" i="15"/>
  <c r="AK38" i="15"/>
  <c r="AM10" i="15"/>
  <c r="AJ23" i="15"/>
  <c r="AI38" i="15"/>
  <c r="AK9" i="15"/>
  <c r="AJ10" i="15"/>
  <c r="AH39" i="15"/>
  <c r="AI9" i="15"/>
  <c r="AF24" i="15"/>
  <c r="AH11" i="15"/>
  <c r="AE23" i="15"/>
  <c r="AD24" i="15"/>
  <c r="AC40" i="15"/>
  <c r="AB25" i="15"/>
  <c r="AC10" i="15"/>
  <c r="AA39" i="15"/>
  <c r="Z25" i="15"/>
  <c r="AA9" i="15"/>
  <c r="Z11" i="15"/>
  <c r="W40" i="15"/>
  <c r="V40" i="15"/>
  <c r="U24" i="15"/>
  <c r="T25" i="15"/>
  <c r="U11" i="15"/>
  <c r="S40" i="15"/>
  <c r="R25" i="15"/>
  <c r="S9" i="15"/>
  <c r="R10" i="15"/>
  <c r="Q11" i="15"/>
  <c r="N40" i="15"/>
  <c r="M24" i="15"/>
  <c r="L40" i="15"/>
  <c r="M11" i="15"/>
  <c r="K40" i="15"/>
  <c r="J23" i="15"/>
  <c r="K11" i="15"/>
  <c r="G23" i="15"/>
  <c r="J10" i="15"/>
  <c r="G38" i="15"/>
  <c r="H39" i="15"/>
  <c r="G24" i="15"/>
  <c r="F40" i="15"/>
  <c r="E24" i="15"/>
  <c r="E39" i="15"/>
  <c r="F9" i="15"/>
  <c r="F24" i="15"/>
  <c r="H9" i="15"/>
  <c r="H24" i="15"/>
  <c r="F39" i="15"/>
  <c r="I9" i="15"/>
  <c r="F25" i="15"/>
  <c r="H10" i="15"/>
  <c r="E11" i="15"/>
  <c r="F15" i="15" s="1"/>
  <c r="F11" i="15"/>
  <c r="H23" i="15"/>
  <c r="H40" i="15"/>
  <c r="G9" i="15"/>
  <c r="G39" i="15"/>
  <c r="BA544" i="8"/>
  <c r="T543" i="8"/>
  <c r="AJ543" i="8"/>
  <c r="AZ543" i="8"/>
  <c r="K544" i="8"/>
  <c r="AA544" i="8"/>
  <c r="AQ544" i="8"/>
  <c r="BH544" i="8"/>
  <c r="L543" i="8"/>
  <c r="AB543" i="8"/>
  <c r="AR543" i="8"/>
  <c r="BH543" i="8"/>
  <c r="S544" i="8"/>
  <c r="AI544" i="8"/>
  <c r="AY544" i="8"/>
  <c r="H543" i="8"/>
  <c r="AN543" i="8"/>
  <c r="O544" i="8"/>
  <c r="AU544" i="8"/>
  <c r="O545" i="8"/>
  <c r="AE545" i="8"/>
  <c r="AU545" i="8"/>
  <c r="D544" i="8"/>
  <c r="D532" i="8" s="1"/>
  <c r="Q543" i="8"/>
  <c r="AG543" i="8"/>
  <c r="AW543" i="8"/>
  <c r="H544" i="8"/>
  <c r="X544" i="8"/>
  <c r="AN544" i="8"/>
  <c r="BE544" i="8"/>
  <c r="P545" i="8"/>
  <c r="AF545" i="8"/>
  <c r="AV545" i="8"/>
  <c r="D543" i="8"/>
  <c r="D531" i="8" s="1"/>
  <c r="R543" i="8"/>
  <c r="AH543" i="8"/>
  <c r="AX543" i="8"/>
  <c r="I544" i="8"/>
  <c r="Y544" i="8"/>
  <c r="AO544" i="8"/>
  <c r="BF544" i="8"/>
  <c r="Q545" i="8"/>
  <c r="AG545" i="8"/>
  <c r="AW545" i="8"/>
  <c r="G543" i="8"/>
  <c r="N544" i="8"/>
  <c r="V545" i="8"/>
  <c r="AA543" i="8"/>
  <c r="AH544" i="8"/>
  <c r="AP545" i="8"/>
  <c r="AU543" i="8"/>
  <c r="BC544" i="8"/>
  <c r="D545" i="8"/>
  <c r="D533" i="8" s="1"/>
  <c r="AI543" i="8"/>
  <c r="BG544" i="8"/>
  <c r="P543" i="8"/>
  <c r="AV543" i="8"/>
  <c r="W544" i="8"/>
  <c r="BD544" i="8"/>
  <c r="S545" i="8"/>
  <c r="AI545" i="8"/>
  <c r="AY545" i="8"/>
  <c r="E543" i="8"/>
  <c r="U543" i="8"/>
  <c r="AK543" i="8"/>
  <c r="BA543" i="8"/>
  <c r="L544" i="8"/>
  <c r="AB544" i="8"/>
  <c r="AR544" i="8"/>
  <c r="BI544" i="8"/>
  <c r="T545" i="8"/>
  <c r="AJ545" i="8"/>
  <c r="AZ545" i="8"/>
  <c r="F543" i="8"/>
  <c r="V543" i="8"/>
  <c r="AL543" i="8"/>
  <c r="BB543" i="8"/>
  <c r="M544" i="8"/>
  <c r="AC544" i="8"/>
  <c r="AS544" i="8"/>
  <c r="E545" i="8"/>
  <c r="U545" i="8"/>
  <c r="AK545" i="8"/>
  <c r="BA545" i="8"/>
  <c r="W543" i="8"/>
  <c r="AD544" i="8"/>
  <c r="AL545" i="8"/>
  <c r="AQ543" i="8"/>
  <c r="AX544" i="8"/>
  <c r="BF545" i="8"/>
  <c r="F544" i="8"/>
  <c r="N545" i="8"/>
  <c r="S543" i="8"/>
  <c r="AP544" i="8"/>
  <c r="J544" i="8"/>
  <c r="X543" i="8"/>
  <c r="BD543" i="8"/>
  <c r="AE544" i="8"/>
  <c r="G545" i="8"/>
  <c r="W545" i="8"/>
  <c r="AM545" i="8"/>
  <c r="BC545" i="8"/>
  <c r="I543" i="8"/>
  <c r="Y543" i="8"/>
  <c r="AO543" i="8"/>
  <c r="BE543" i="8"/>
  <c r="P544" i="8"/>
  <c r="AF544" i="8"/>
  <c r="AV544" i="8"/>
  <c r="H545" i="8"/>
  <c r="X545" i="8"/>
  <c r="AN545" i="8"/>
  <c r="BD545" i="8"/>
  <c r="J543" i="8"/>
  <c r="Z543" i="8"/>
  <c r="AP543" i="8"/>
  <c r="BF543" i="8"/>
  <c r="Q544" i="8"/>
  <c r="AG544" i="8"/>
  <c r="AW544" i="8"/>
  <c r="I545" i="8"/>
  <c r="Y545" i="8"/>
  <c r="AO545" i="8"/>
  <c r="BE545" i="8"/>
  <c r="AM543" i="8"/>
  <c r="AT544" i="8"/>
  <c r="BB545" i="8"/>
  <c r="BG543" i="8"/>
  <c r="J545" i="8"/>
  <c r="O543" i="8"/>
  <c r="V544" i="8"/>
  <c r="AD545" i="8"/>
  <c r="Z544" i="8"/>
  <c r="AX545" i="8"/>
  <c r="R545" i="8"/>
  <c r="AM544" i="8"/>
  <c r="BG545" i="8"/>
  <c r="BI543" i="8"/>
  <c r="L545" i="8"/>
  <c r="N543" i="8"/>
  <c r="U544" i="8"/>
  <c r="AC545" i="8"/>
  <c r="F545" i="8"/>
  <c r="AE543" i="8"/>
  <c r="AY543" i="8"/>
  <c r="K545" i="8"/>
  <c r="M543" i="8"/>
  <c r="T544" i="8"/>
  <c r="AB545" i="8"/>
  <c r="AD543" i="8"/>
  <c r="AK544" i="8"/>
  <c r="AS545" i="8"/>
  <c r="K543" i="8"/>
  <c r="AL544" i="8"/>
  <c r="AF543" i="8"/>
  <c r="AA545" i="8"/>
  <c r="AC543" i="8"/>
  <c r="AJ544" i="8"/>
  <c r="AR545" i="8"/>
  <c r="AT543" i="8"/>
  <c r="BB544" i="8"/>
  <c r="BI545" i="8"/>
  <c r="R544" i="8"/>
  <c r="AT545" i="8"/>
  <c r="G544" i="8"/>
  <c r="BH545" i="8"/>
  <c r="Z545" i="8"/>
  <c r="AQ545" i="8"/>
  <c r="E544" i="8"/>
  <c r="AH545" i="8"/>
  <c r="AS543" i="8"/>
  <c r="M545" i="8"/>
  <c r="AZ544" i="8"/>
  <c r="BC543" i="8"/>
  <c r="AB72" i="19"/>
  <c r="AC68" i="19" s="1"/>
  <c r="AC69" i="19" s="1"/>
  <c r="Z38" i="7"/>
  <c r="I10" i="15"/>
  <c r="H38" i="15"/>
  <c r="G10" i="15"/>
  <c r="F10" i="15"/>
  <c r="J11" i="15"/>
  <c r="E40" i="15"/>
  <c r="F44" i="15" s="1"/>
  <c r="E23" i="15"/>
  <c r="E26" i="15" s="1"/>
  <c r="F22" i="15" s="1"/>
  <c r="AG71" i="19"/>
  <c r="AB70" i="19"/>
  <c r="AE104" i="14"/>
  <c r="AE105" i="14" s="1"/>
  <c r="BE78" i="14"/>
  <c r="BE79" i="14" s="1"/>
  <c r="AF106" i="14"/>
  <c r="AG102" i="14" s="1"/>
  <c r="AT91" i="14"/>
  <c r="AT92" i="14" s="1"/>
  <c r="T244" i="14"/>
  <c r="U240" i="14" s="1"/>
  <c r="U311" i="14" s="1"/>
  <c r="AU93" i="14"/>
  <c r="AV89" i="14" s="1"/>
  <c r="BF80" i="14"/>
  <c r="BG76" i="14" s="1"/>
  <c r="AF86" i="19"/>
  <c r="AD41" i="19"/>
  <c r="G34" i="4" l="1"/>
  <c r="F34" i="4"/>
  <c r="F30" i="15"/>
  <c r="F41" i="15"/>
  <c r="G37" i="15" s="1"/>
  <c r="G41" i="15" s="1"/>
  <c r="H37" i="15" s="1"/>
  <c r="H41" i="15" s="1"/>
  <c r="I37" i="15" s="1"/>
  <c r="I41" i="15" s="1"/>
  <c r="J37" i="15" s="1"/>
  <c r="J41" i="15" s="1"/>
  <c r="K37" i="15" s="1"/>
  <c r="K41" i="15" s="1"/>
  <c r="L37" i="15" s="1"/>
  <c r="L41" i="15" s="1"/>
  <c r="M37" i="15" s="1"/>
  <c r="M41" i="15" s="1"/>
  <c r="N37" i="15" s="1"/>
  <c r="N41" i="15" s="1"/>
  <c r="O37" i="15" s="1"/>
  <c r="O41" i="15" s="1"/>
  <c r="P37" i="15" s="1"/>
  <c r="P41" i="15" s="1"/>
  <c r="Q37" i="15" s="1"/>
  <c r="Q41" i="15" s="1"/>
  <c r="R37" i="15" s="1"/>
  <c r="R41" i="15" s="1"/>
  <c r="S37" i="15" s="1"/>
  <c r="S41" i="15" s="1"/>
  <c r="T37" i="15" s="1"/>
  <c r="T41" i="15" s="1"/>
  <c r="U37" i="15" s="1"/>
  <c r="U41" i="15" s="1"/>
  <c r="V37" i="15" s="1"/>
  <c r="V41" i="15" s="1"/>
  <c r="W37" i="15" s="1"/>
  <c r="W41" i="15" s="1"/>
  <c r="X37" i="15" s="1"/>
  <c r="X41" i="15" s="1"/>
  <c r="Y37" i="15" s="1"/>
  <c r="Y41" i="15" s="1"/>
  <c r="Z37" i="15" s="1"/>
  <c r="Z41" i="15" s="1"/>
  <c r="AA37" i="15" s="1"/>
  <c r="AA41" i="15" s="1"/>
  <c r="AB37" i="15" s="1"/>
  <c r="AB41" i="15" s="1"/>
  <c r="AC37" i="15" s="1"/>
  <c r="AC41" i="15" s="1"/>
  <c r="AD37" i="15" s="1"/>
  <c r="AD41" i="15" s="1"/>
  <c r="AE37" i="15" s="1"/>
  <c r="AE41" i="15" s="1"/>
  <c r="AF37" i="15" s="1"/>
  <c r="AF41" i="15" s="1"/>
  <c r="AG37" i="15" s="1"/>
  <c r="AG41" i="15" s="1"/>
  <c r="AH37" i="15" s="1"/>
  <c r="AH41" i="15" s="1"/>
  <c r="AI37" i="15" s="1"/>
  <c r="AI41" i="15" s="1"/>
  <c r="AJ37" i="15" s="1"/>
  <c r="AJ41" i="15" s="1"/>
  <c r="AK37" i="15" s="1"/>
  <c r="AK41" i="15" s="1"/>
  <c r="AL37" i="15" s="1"/>
  <c r="AL41" i="15" s="1"/>
  <c r="AM37" i="15" s="1"/>
  <c r="AM41" i="15" s="1"/>
  <c r="AN37" i="15" s="1"/>
  <c r="AN41" i="15" s="1"/>
  <c r="AO37" i="15" s="1"/>
  <c r="AO41" i="15" s="1"/>
  <c r="AP37" i="15" s="1"/>
  <c r="AP41" i="15" s="1"/>
  <c r="AQ37" i="15" s="1"/>
  <c r="AQ41" i="15" s="1"/>
  <c r="AR37" i="15" s="1"/>
  <c r="AR41" i="15" s="1"/>
  <c r="AS37" i="15" s="1"/>
  <c r="AS41" i="15" s="1"/>
  <c r="AT37" i="15" s="1"/>
  <c r="AT41" i="15" s="1"/>
  <c r="AU37" i="15" s="1"/>
  <c r="AU41" i="15" s="1"/>
  <c r="AV37" i="15" s="1"/>
  <c r="AV41" i="15" s="1"/>
  <c r="AW37" i="15" s="1"/>
  <c r="AW41" i="15" s="1"/>
  <c r="AX37" i="15" s="1"/>
  <c r="AX41" i="15" s="1"/>
  <c r="AY37" i="15" s="1"/>
  <c r="AY41" i="15" s="1"/>
  <c r="AZ37" i="15" s="1"/>
  <c r="AZ41" i="15" s="1"/>
  <c r="BA37" i="15" s="1"/>
  <c r="BA41" i="15" s="1"/>
  <c r="BB37" i="15" s="1"/>
  <c r="BB41" i="15" s="1"/>
  <c r="BC37" i="15" s="1"/>
  <c r="BC41" i="15" s="1"/>
  <c r="BD37" i="15" s="1"/>
  <c r="BD41" i="15" s="1"/>
  <c r="BE37" i="15" s="1"/>
  <c r="BE41" i="15" s="1"/>
  <c r="BF37" i="15" s="1"/>
  <c r="BF41" i="15" s="1"/>
  <c r="BG37" i="15" s="1"/>
  <c r="BG41" i="15" s="1"/>
  <c r="BH37" i="15" s="1"/>
  <c r="BH41" i="15" s="1"/>
  <c r="BI37" i="15" s="1"/>
  <c r="BI41" i="15" s="1"/>
  <c r="BJ37" i="15" s="1"/>
  <c r="BJ41" i="15" s="1"/>
  <c r="BK37" i="15" s="1"/>
  <c r="BK41" i="15" s="1"/>
  <c r="BL37" i="15" s="1"/>
  <c r="BL41" i="15" s="1"/>
  <c r="BM37" i="15" s="1"/>
  <c r="BM41" i="15" s="1"/>
  <c r="BN37" i="15" s="1"/>
  <c r="BN41" i="15" s="1"/>
  <c r="BO37" i="15" s="1"/>
  <c r="BO41" i="15" s="1"/>
  <c r="P685" i="8"/>
  <c r="Q687" i="8"/>
  <c r="R693" i="8" s="1"/>
  <c r="S699" i="8" s="1"/>
  <c r="T705" i="8" s="1"/>
  <c r="P669" i="8"/>
  <c r="U593" i="8"/>
  <c r="V595" i="8"/>
  <c r="W601" i="8" s="1"/>
  <c r="X607" i="8" s="1"/>
  <c r="Y613" i="8" s="1"/>
  <c r="U577" i="8"/>
  <c r="Q627" i="8"/>
  <c r="R635" i="8"/>
  <c r="R645" i="8"/>
  <c r="S651" i="8" s="1"/>
  <c r="T657" i="8" s="1"/>
  <c r="U663" i="8" s="1"/>
  <c r="F12" i="15"/>
  <c r="G8" i="15" s="1"/>
  <c r="G12" i="15" s="1"/>
  <c r="H8" i="15" s="1"/>
  <c r="H12" i="15" s="1"/>
  <c r="I8" i="15" s="1"/>
  <c r="I12" i="15" s="1"/>
  <c r="J8" i="15" s="1"/>
  <c r="J12" i="15" s="1"/>
  <c r="K8" i="15" s="1"/>
  <c r="K12" i="15" s="1"/>
  <c r="L8" i="15" s="1"/>
  <c r="L12" i="15" s="1"/>
  <c r="M8" i="15" s="1"/>
  <c r="M12" i="15" s="1"/>
  <c r="N8" i="15" s="1"/>
  <c r="N12" i="15" s="1"/>
  <c r="O8" i="15" s="1"/>
  <c r="O12" i="15" s="1"/>
  <c r="P8" i="15" s="1"/>
  <c r="P12" i="15" s="1"/>
  <c r="Q8" i="15" s="1"/>
  <c r="Q12" i="15" s="1"/>
  <c r="R8" i="15" s="1"/>
  <c r="R12" i="15" s="1"/>
  <c r="S8" i="15" s="1"/>
  <c r="S12" i="15" s="1"/>
  <c r="T8" i="15" s="1"/>
  <c r="T12" i="15" s="1"/>
  <c r="U8" i="15" s="1"/>
  <c r="U12" i="15" s="1"/>
  <c r="V8" i="15" s="1"/>
  <c r="V12" i="15" s="1"/>
  <c r="W8" i="15" s="1"/>
  <c r="W12" i="15" s="1"/>
  <c r="X8" i="15" s="1"/>
  <c r="X12" i="15" s="1"/>
  <c r="Y8" i="15" s="1"/>
  <c r="Y12" i="15" s="1"/>
  <c r="Z8" i="15" s="1"/>
  <c r="Z12" i="15" s="1"/>
  <c r="AA8" i="15" s="1"/>
  <c r="AA12" i="15" s="1"/>
  <c r="AB8" i="15" s="1"/>
  <c r="AB12" i="15" s="1"/>
  <c r="AC8" i="15" s="1"/>
  <c r="AC12" i="15" s="1"/>
  <c r="AD8" i="15" s="1"/>
  <c r="AD12" i="15" s="1"/>
  <c r="AE8" i="15" s="1"/>
  <c r="AE12" i="15" s="1"/>
  <c r="AF8" i="15" s="1"/>
  <c r="AF12" i="15" s="1"/>
  <c r="AG8" i="15" s="1"/>
  <c r="AG12" i="15" s="1"/>
  <c r="AH8" i="15" s="1"/>
  <c r="AH12" i="15" s="1"/>
  <c r="AI8" i="15" s="1"/>
  <c r="AI12" i="15" s="1"/>
  <c r="AJ8" i="15" s="1"/>
  <c r="AJ12" i="15" s="1"/>
  <c r="AK8" i="15" s="1"/>
  <c r="AK12" i="15" s="1"/>
  <c r="AL8" i="15" s="1"/>
  <c r="AL12" i="15" s="1"/>
  <c r="AM8" i="15" s="1"/>
  <c r="AM12" i="15" s="1"/>
  <c r="AN8" i="15" s="1"/>
  <c r="AN12" i="15" s="1"/>
  <c r="AO8" i="15" s="1"/>
  <c r="AO12" i="15" s="1"/>
  <c r="AP8" i="15" s="1"/>
  <c r="AP12" i="15" s="1"/>
  <c r="AQ8" i="15" s="1"/>
  <c r="AQ12" i="15" s="1"/>
  <c r="AR8" i="15" s="1"/>
  <c r="AR12" i="15" s="1"/>
  <c r="AS8" i="15" s="1"/>
  <c r="AS12" i="15" s="1"/>
  <c r="AT8" i="15" s="1"/>
  <c r="AT12" i="15" s="1"/>
  <c r="AU8" i="15" s="1"/>
  <c r="AU12" i="15" s="1"/>
  <c r="AV8" i="15" s="1"/>
  <c r="AV12" i="15" s="1"/>
  <c r="AW8" i="15" s="1"/>
  <c r="AW12" i="15" s="1"/>
  <c r="AX8" i="15" s="1"/>
  <c r="AX12" i="15" s="1"/>
  <c r="AY8" i="15" s="1"/>
  <c r="AY12" i="15" s="1"/>
  <c r="AZ8" i="15" s="1"/>
  <c r="AZ12" i="15" s="1"/>
  <c r="BA8" i="15" s="1"/>
  <c r="BA12" i="15" s="1"/>
  <c r="BB8" i="15" s="1"/>
  <c r="BB12" i="15" s="1"/>
  <c r="BC8" i="15" s="1"/>
  <c r="BC12" i="15" s="1"/>
  <c r="BD8" i="15" s="1"/>
  <c r="BD12" i="15" s="1"/>
  <c r="BE8" i="15" s="1"/>
  <c r="BE12" i="15" s="1"/>
  <c r="BF8" i="15" s="1"/>
  <c r="BF12" i="15" s="1"/>
  <c r="BG8" i="15" s="1"/>
  <c r="BG12" i="15" s="1"/>
  <c r="BH8" i="15" s="1"/>
  <c r="BH12" i="15" s="1"/>
  <c r="BI8" i="15" s="1"/>
  <c r="BI12" i="15" s="1"/>
  <c r="BJ8" i="15" s="1"/>
  <c r="BJ12" i="15" s="1"/>
  <c r="BK8" i="15" s="1"/>
  <c r="BK12" i="15" s="1"/>
  <c r="BL8" i="15" s="1"/>
  <c r="BL12" i="15" s="1"/>
  <c r="BM8" i="15" s="1"/>
  <c r="BM12" i="15" s="1"/>
  <c r="BN8" i="15" s="1"/>
  <c r="BN12" i="15" s="1"/>
  <c r="BO8" i="15" s="1"/>
  <c r="BO12" i="15" s="1"/>
  <c r="F26" i="15"/>
  <c r="G22" i="15" s="1"/>
  <c r="G26" i="15" s="1"/>
  <c r="H22" i="15" s="1"/>
  <c r="H26" i="15" s="1"/>
  <c r="I22" i="15" s="1"/>
  <c r="I26" i="15" s="1"/>
  <c r="J22" i="15" s="1"/>
  <c r="J26" i="15" s="1"/>
  <c r="K22" i="15" s="1"/>
  <c r="K26" i="15" s="1"/>
  <c r="L22" i="15" s="1"/>
  <c r="L26" i="15" s="1"/>
  <c r="M22" i="15" s="1"/>
  <c r="M26" i="15" s="1"/>
  <c r="N22" i="15" s="1"/>
  <c r="N26" i="15" s="1"/>
  <c r="O22" i="15" s="1"/>
  <c r="O26" i="15" s="1"/>
  <c r="P22" i="15" s="1"/>
  <c r="P26" i="15" s="1"/>
  <c r="Q22" i="15" s="1"/>
  <c r="Q26" i="15" s="1"/>
  <c r="R22" i="15" s="1"/>
  <c r="R26" i="15" s="1"/>
  <c r="S22" i="15" s="1"/>
  <c r="S26" i="15" s="1"/>
  <c r="T22" i="15" s="1"/>
  <c r="T26" i="15" s="1"/>
  <c r="U22" i="15" s="1"/>
  <c r="U26" i="15" s="1"/>
  <c r="V22" i="15" s="1"/>
  <c r="V26" i="15" s="1"/>
  <c r="W22" i="15" s="1"/>
  <c r="W26" i="15" s="1"/>
  <c r="X22" i="15" s="1"/>
  <c r="X26" i="15" s="1"/>
  <c r="Y22" i="15" s="1"/>
  <c r="Y26" i="15" s="1"/>
  <c r="Z22" i="15" s="1"/>
  <c r="Z26" i="15" s="1"/>
  <c r="AA22" i="15" s="1"/>
  <c r="AA26" i="15" s="1"/>
  <c r="AB22" i="15" s="1"/>
  <c r="AB26" i="15" s="1"/>
  <c r="AC22" i="15" s="1"/>
  <c r="AC26" i="15" s="1"/>
  <c r="AD22" i="15" s="1"/>
  <c r="AD26" i="15" s="1"/>
  <c r="AE22" i="15" s="1"/>
  <c r="AE26" i="15" s="1"/>
  <c r="AF22" i="15" s="1"/>
  <c r="AF26" i="15" s="1"/>
  <c r="AG22" i="15" s="1"/>
  <c r="AG26" i="15" s="1"/>
  <c r="AH22" i="15" s="1"/>
  <c r="AH26" i="15" s="1"/>
  <c r="AI22" i="15" s="1"/>
  <c r="AI26" i="15" s="1"/>
  <c r="AJ22" i="15" s="1"/>
  <c r="AJ26" i="15" s="1"/>
  <c r="AK22" i="15" s="1"/>
  <c r="AK26" i="15" s="1"/>
  <c r="AL22" i="15" s="1"/>
  <c r="AL26" i="15" s="1"/>
  <c r="AM22" i="15" s="1"/>
  <c r="AM26" i="15" s="1"/>
  <c r="AN22" i="15" s="1"/>
  <c r="AN26" i="15" s="1"/>
  <c r="AO22" i="15" s="1"/>
  <c r="AO26" i="15" s="1"/>
  <c r="AP22" i="15" s="1"/>
  <c r="AP26" i="15" s="1"/>
  <c r="AQ22" i="15" s="1"/>
  <c r="AQ26" i="15" s="1"/>
  <c r="AR22" i="15" s="1"/>
  <c r="AR26" i="15" s="1"/>
  <c r="AS22" i="15" s="1"/>
  <c r="AS26" i="15" s="1"/>
  <c r="AT22" i="15" s="1"/>
  <c r="AT26" i="15" s="1"/>
  <c r="AU22" i="15" s="1"/>
  <c r="AU26" i="15" s="1"/>
  <c r="AV22" i="15" s="1"/>
  <c r="AV26" i="15" s="1"/>
  <c r="AW22" i="15" s="1"/>
  <c r="AW26" i="15" s="1"/>
  <c r="AX22" i="15" s="1"/>
  <c r="AX26" i="15" s="1"/>
  <c r="AY22" i="15" s="1"/>
  <c r="AY26" i="15" s="1"/>
  <c r="AZ22" i="15" s="1"/>
  <c r="AZ26" i="15" s="1"/>
  <c r="BA22" i="15" s="1"/>
  <c r="BA26" i="15" s="1"/>
  <c r="BB22" i="15" s="1"/>
  <c r="BB26" i="15" s="1"/>
  <c r="BC22" i="15" s="1"/>
  <c r="BC26" i="15" s="1"/>
  <c r="BD22" i="15" s="1"/>
  <c r="BD26" i="15" s="1"/>
  <c r="BE22" i="15" s="1"/>
  <c r="BE26" i="15" s="1"/>
  <c r="BF22" i="15" s="1"/>
  <c r="BF26" i="15" s="1"/>
  <c r="BG22" i="15" s="1"/>
  <c r="BG26" i="15" s="1"/>
  <c r="BH22" i="15" s="1"/>
  <c r="BH26" i="15" s="1"/>
  <c r="BI22" i="15" s="1"/>
  <c r="BI26" i="15" s="1"/>
  <c r="BJ22" i="15" s="1"/>
  <c r="BJ26" i="15" s="1"/>
  <c r="BK22" i="15" s="1"/>
  <c r="BK26" i="15" s="1"/>
  <c r="BL22" i="15" s="1"/>
  <c r="BL26" i="15" s="1"/>
  <c r="BM22" i="15" s="1"/>
  <c r="BM26" i="15" s="1"/>
  <c r="BN22" i="15" s="1"/>
  <c r="BN26" i="15" s="1"/>
  <c r="BO22" i="15" s="1"/>
  <c r="BO26" i="15" s="1"/>
  <c r="AC72" i="19"/>
  <c r="AD68" i="19" s="1"/>
  <c r="AD69" i="19" s="1"/>
  <c r="AA38" i="7"/>
  <c r="AC70" i="19"/>
  <c r="AH71" i="19"/>
  <c r="AG106" i="14"/>
  <c r="AH102" i="14" s="1"/>
  <c r="AF104" i="14"/>
  <c r="AF105" i="14" s="1"/>
  <c r="AU91" i="14"/>
  <c r="AU92" i="14" s="1"/>
  <c r="U244" i="14"/>
  <c r="V240" i="14" s="1"/>
  <c r="V311" i="14" s="1"/>
  <c r="BF78" i="14"/>
  <c r="BF79" i="14" s="1"/>
  <c r="BG80" i="14"/>
  <c r="BH76" i="14" s="1"/>
  <c r="AV93" i="14"/>
  <c r="AW89" i="14" s="1"/>
  <c r="AE90" i="19"/>
  <c r="AF84" i="19"/>
  <c r="AF81" i="19" s="1"/>
  <c r="AC45" i="19"/>
  <c r="AD39" i="19"/>
  <c r="AD35" i="19" s="1"/>
  <c r="S641" i="8" l="1"/>
  <c r="T647" i="8" s="1"/>
  <c r="U653" i="8" s="1"/>
  <c r="V659" i="8" s="1"/>
  <c r="R623" i="8"/>
  <c r="R639" i="8"/>
  <c r="V589" i="8"/>
  <c r="V599" i="8"/>
  <c r="W605" i="8" s="1"/>
  <c r="X611" i="8" s="1"/>
  <c r="Y617" i="8" s="1"/>
  <c r="U581" i="8"/>
  <c r="Q691" i="8"/>
  <c r="R697" i="8" s="1"/>
  <c r="S703" i="8" s="1"/>
  <c r="T709" i="8" s="1"/>
  <c r="P673" i="8"/>
  <c r="Q681" i="8"/>
  <c r="AD72" i="19"/>
  <c r="AE68" i="19" s="1"/>
  <c r="AE69" i="19" s="1"/>
  <c r="AB38" i="7"/>
  <c r="AI71" i="19"/>
  <c r="AD70" i="19"/>
  <c r="AG104" i="14"/>
  <c r="AG105" i="14" s="1"/>
  <c r="AH106" i="14"/>
  <c r="AI102" i="14" s="1"/>
  <c r="BG78" i="14"/>
  <c r="BG79" i="14" s="1"/>
  <c r="AW93" i="14"/>
  <c r="AX89" i="14" s="1"/>
  <c r="V244" i="14"/>
  <c r="W240" i="14" s="1"/>
  <c r="W311" i="14" s="1"/>
  <c r="BH80" i="14"/>
  <c r="BI76" i="14" s="1"/>
  <c r="AV91" i="14"/>
  <c r="AV92" i="14" s="1"/>
  <c r="AE87" i="19"/>
  <c r="AE88" i="19" s="1"/>
  <c r="AC42" i="19"/>
  <c r="AC43" i="19" s="1"/>
  <c r="V593" i="8" l="1"/>
  <c r="W595" i="8"/>
  <c r="X601" i="8" s="1"/>
  <c r="Y607" i="8" s="1"/>
  <c r="Z613" i="8" s="1"/>
  <c r="V577" i="8"/>
  <c r="S635" i="8"/>
  <c r="R627" i="8"/>
  <c r="S645" i="8"/>
  <c r="T651" i="8" s="1"/>
  <c r="U657" i="8" s="1"/>
  <c r="V663" i="8" s="1"/>
  <c r="R687" i="8"/>
  <c r="S693" i="8" s="1"/>
  <c r="T699" i="8" s="1"/>
  <c r="U705" i="8" s="1"/>
  <c r="Q685" i="8"/>
  <c r="Q669" i="8"/>
  <c r="AE72" i="19"/>
  <c r="AF68" i="19" s="1"/>
  <c r="AF69" i="19" s="1"/>
  <c r="AC38" i="7"/>
  <c r="AJ71" i="19"/>
  <c r="AE70" i="19"/>
  <c r="AH104" i="14"/>
  <c r="AH105" i="14" s="1"/>
  <c r="AI106" i="14"/>
  <c r="AJ102" i="14" s="1"/>
  <c r="BH78" i="14"/>
  <c r="BH79" i="14" s="1"/>
  <c r="AW91" i="14"/>
  <c r="AW92" i="14" s="1"/>
  <c r="W244" i="14"/>
  <c r="X240" i="14" s="1"/>
  <c r="X311" i="14" s="1"/>
  <c r="BI80" i="14"/>
  <c r="BJ76" i="14" s="1"/>
  <c r="AX93" i="14"/>
  <c r="AY89" i="14" s="1"/>
  <c r="AC41" i="19"/>
  <c r="AB45" i="19" s="1"/>
  <c r="AE86" i="19"/>
  <c r="R691" i="8" l="1"/>
  <c r="S697" i="8" s="1"/>
  <c r="T703" i="8" s="1"/>
  <c r="U709" i="8" s="1"/>
  <c r="R681" i="8"/>
  <c r="Q673" i="8"/>
  <c r="T641" i="8"/>
  <c r="U647" i="8" s="1"/>
  <c r="V653" i="8" s="1"/>
  <c r="W659" i="8" s="1"/>
  <c r="S623" i="8"/>
  <c r="S639" i="8"/>
  <c r="W599" i="8"/>
  <c r="X605" i="8" s="1"/>
  <c r="Y611" i="8" s="1"/>
  <c r="Z617" i="8" s="1"/>
  <c r="W589" i="8"/>
  <c r="V581" i="8"/>
  <c r="AF72" i="19"/>
  <c r="AG68" i="19" s="1"/>
  <c r="AG69" i="19" s="1"/>
  <c r="AE38" i="7" s="1"/>
  <c r="AD38" i="7"/>
  <c r="AK71" i="19"/>
  <c r="AF70" i="19"/>
  <c r="AI104" i="14"/>
  <c r="AI105" i="14" s="1"/>
  <c r="AJ106" i="14"/>
  <c r="AK102" i="14" s="1"/>
  <c r="BI78" i="14"/>
  <c r="BI79" i="14" s="1"/>
  <c r="AX91" i="14"/>
  <c r="AX92" i="14" s="1"/>
  <c r="BJ80" i="14"/>
  <c r="BK76" i="14" s="1"/>
  <c r="AY93" i="14"/>
  <c r="AZ89" i="14" s="1"/>
  <c r="X244" i="14"/>
  <c r="Y240" i="14" s="1"/>
  <c r="Y311" i="14" s="1"/>
  <c r="AC39" i="19"/>
  <c r="AC35" i="19" s="1"/>
  <c r="AD90" i="19"/>
  <c r="AE84" i="19"/>
  <c r="AE81" i="19" s="1"/>
  <c r="AB42" i="19"/>
  <c r="AB43" i="19" s="1"/>
  <c r="W593" i="8" l="1"/>
  <c r="X595" i="8"/>
  <c r="Y601" i="8" s="1"/>
  <c r="Z607" i="8" s="1"/>
  <c r="AA613" i="8" s="1"/>
  <c r="W577" i="8"/>
  <c r="S627" i="8"/>
  <c r="T635" i="8"/>
  <c r="T645" i="8"/>
  <c r="U651" i="8" s="1"/>
  <c r="V657" i="8" s="1"/>
  <c r="W663" i="8" s="1"/>
  <c r="S687" i="8"/>
  <c r="T693" i="8" s="1"/>
  <c r="U699" i="8" s="1"/>
  <c r="V705" i="8" s="1"/>
  <c r="R685" i="8"/>
  <c r="R669" i="8"/>
  <c r="AG70" i="19"/>
  <c r="AL71" i="19"/>
  <c r="AG72" i="19"/>
  <c r="AH68" i="19" s="1"/>
  <c r="AJ104" i="14"/>
  <c r="AJ105" i="14" s="1"/>
  <c r="AK106" i="14"/>
  <c r="AL102" i="14" s="1"/>
  <c r="BJ78" i="14"/>
  <c r="BJ79" i="14" s="1"/>
  <c r="AY91" i="14"/>
  <c r="AY92" i="14" s="1"/>
  <c r="AZ93" i="14"/>
  <c r="BA89" i="14" s="1"/>
  <c r="Y244" i="14"/>
  <c r="Z240" i="14" s="1"/>
  <c r="Z311" i="14" s="1"/>
  <c r="BK80" i="14"/>
  <c r="BL76" i="14" s="1"/>
  <c r="AD87" i="19"/>
  <c r="AD88" i="19" s="1"/>
  <c r="AB41" i="19"/>
  <c r="S691" i="8" l="1"/>
  <c r="T697" i="8" s="1"/>
  <c r="U703" i="8" s="1"/>
  <c r="V709" i="8" s="1"/>
  <c r="S681" i="8"/>
  <c r="R673" i="8"/>
  <c r="T639" i="8"/>
  <c r="T623" i="8"/>
  <c r="U641" i="8"/>
  <c r="V647" i="8" s="1"/>
  <c r="W653" i="8" s="1"/>
  <c r="X659" i="8" s="1"/>
  <c r="X599" i="8"/>
  <c r="Y605" i="8" s="1"/>
  <c r="Z611" i="8" s="1"/>
  <c r="AA617" i="8" s="1"/>
  <c r="X589" i="8"/>
  <c r="W581" i="8"/>
  <c r="AH69" i="19"/>
  <c r="AF38" i="7" s="1"/>
  <c r="AM71" i="19"/>
  <c r="AK104" i="14"/>
  <c r="AK105" i="14" s="1"/>
  <c r="AL106" i="14"/>
  <c r="AM102" i="14" s="1"/>
  <c r="BK78" i="14"/>
  <c r="BK79" i="14" s="1"/>
  <c r="AZ91" i="14"/>
  <c r="AZ92" i="14" s="1"/>
  <c r="Z244" i="14"/>
  <c r="AA240" i="14" s="1"/>
  <c r="AA311" i="14" s="1"/>
  <c r="BL80" i="14"/>
  <c r="BM76" i="14" s="1"/>
  <c r="BA93" i="14"/>
  <c r="BB89" i="14" s="1"/>
  <c r="AD86" i="19"/>
  <c r="AA45" i="19"/>
  <c r="AB39" i="19"/>
  <c r="AB35" i="19" s="1"/>
  <c r="Y595" i="8" l="1"/>
  <c r="Z601" i="8" s="1"/>
  <c r="AA607" i="8" s="1"/>
  <c r="AB613" i="8" s="1"/>
  <c r="X593" i="8"/>
  <c r="X577" i="8"/>
  <c r="T627" i="8"/>
  <c r="U635" i="8"/>
  <c r="U645" i="8"/>
  <c r="V651" i="8" s="1"/>
  <c r="W657" i="8" s="1"/>
  <c r="X663" i="8" s="1"/>
  <c r="S685" i="8"/>
  <c r="S669" i="8"/>
  <c r="T687" i="8"/>
  <c r="U693" i="8" s="1"/>
  <c r="V699" i="8" s="1"/>
  <c r="W705" i="8" s="1"/>
  <c r="AH70" i="19"/>
  <c r="AN71" i="19"/>
  <c r="AH72" i="19"/>
  <c r="AI68" i="19" s="1"/>
  <c r="AL104" i="14"/>
  <c r="AL105" i="14" s="1"/>
  <c r="AM106" i="14"/>
  <c r="AN102" i="14" s="1"/>
  <c r="BL78" i="14"/>
  <c r="BL79" i="14" s="1"/>
  <c r="BA91" i="14"/>
  <c r="BA92" i="14" s="1"/>
  <c r="BM80" i="14"/>
  <c r="BN76" i="14" s="1"/>
  <c r="BB93" i="14"/>
  <c r="BC89" i="14" s="1"/>
  <c r="AA244" i="14"/>
  <c r="AB240" i="14" s="1"/>
  <c r="AB311" i="14" s="1"/>
  <c r="AD84" i="19"/>
  <c r="AD81" i="19" s="1"/>
  <c r="AC90" i="19"/>
  <c r="AA42" i="19"/>
  <c r="AA43" i="19" s="1"/>
  <c r="T681" i="8" l="1"/>
  <c r="T691" i="8"/>
  <c r="U697" i="8" s="1"/>
  <c r="V703" i="8" s="1"/>
  <c r="W709" i="8" s="1"/>
  <c r="S673" i="8"/>
  <c r="X581" i="8"/>
  <c r="Y599" i="8"/>
  <c r="Z605" i="8" s="1"/>
  <c r="AA611" i="8" s="1"/>
  <c r="AB617" i="8" s="1"/>
  <c r="Y589" i="8"/>
  <c r="U639" i="8"/>
  <c r="U623" i="8"/>
  <c r="V641" i="8"/>
  <c r="W647" i="8" s="1"/>
  <c r="X653" i="8" s="1"/>
  <c r="Y659" i="8" s="1"/>
  <c r="AI69" i="19"/>
  <c r="AG38" i="7" s="1"/>
  <c r="AO71" i="19"/>
  <c r="AN106" i="14"/>
  <c r="AO102" i="14" s="1"/>
  <c r="AN104" i="14"/>
  <c r="AN105" i="14" s="1"/>
  <c r="AM104" i="14"/>
  <c r="AM105" i="14" s="1"/>
  <c r="BM78" i="14"/>
  <c r="BM79" i="14" s="1"/>
  <c r="BB91" i="14"/>
  <c r="BB92" i="14" s="1"/>
  <c r="BC93" i="14"/>
  <c r="BD89" i="14" s="1"/>
  <c r="AB244" i="14"/>
  <c r="AC240" i="14" s="1"/>
  <c r="AC311" i="14" s="1"/>
  <c r="BN80" i="14"/>
  <c r="BO76" i="14" s="1"/>
  <c r="AC87" i="19"/>
  <c r="AC88" i="19" s="1"/>
  <c r="AA41" i="19"/>
  <c r="U627" i="8" l="1"/>
  <c r="V635" i="8"/>
  <c r="V645" i="8"/>
  <c r="W651" i="8" s="1"/>
  <c r="X657" i="8" s="1"/>
  <c r="Y663" i="8" s="1"/>
  <c r="Y577" i="8"/>
  <c r="Y593" i="8"/>
  <c r="Z595" i="8"/>
  <c r="AA601" i="8" s="1"/>
  <c r="AB607" i="8" s="1"/>
  <c r="AC613" i="8" s="1"/>
  <c r="T685" i="8"/>
  <c r="U687" i="8"/>
  <c r="V693" i="8" s="1"/>
  <c r="W699" i="8" s="1"/>
  <c r="X705" i="8" s="1"/>
  <c r="T669" i="8"/>
  <c r="AI70" i="19"/>
  <c r="AP71" i="19"/>
  <c r="AI72" i="19"/>
  <c r="AJ68" i="19" s="1"/>
  <c r="AO106" i="14"/>
  <c r="AP102" i="14" s="1"/>
  <c r="AO104" i="14"/>
  <c r="AO105" i="14" s="1"/>
  <c r="AC244" i="14"/>
  <c r="AD240" i="14" s="1"/>
  <c r="AD311" i="14" s="1"/>
  <c r="BN78" i="14"/>
  <c r="BN79" i="14" s="1"/>
  <c r="BC91" i="14"/>
  <c r="BC92" i="14" s="1"/>
  <c r="BO80" i="14"/>
  <c r="BP76" i="14" s="1"/>
  <c r="BD93" i="14"/>
  <c r="BE89" i="14" s="1"/>
  <c r="AC86" i="19"/>
  <c r="Z45" i="19"/>
  <c r="AA39" i="19"/>
  <c r="AA35" i="19" s="1"/>
  <c r="U691" i="8" l="1"/>
  <c r="V697" i="8" s="1"/>
  <c r="W703" i="8" s="1"/>
  <c r="X709" i="8" s="1"/>
  <c r="T673" i="8"/>
  <c r="U681" i="8"/>
  <c r="W641" i="8"/>
  <c r="X647" i="8" s="1"/>
  <c r="Y653" i="8" s="1"/>
  <c r="Z659" i="8" s="1"/>
  <c r="V623" i="8"/>
  <c r="V639" i="8"/>
  <c r="Z589" i="8"/>
  <c r="Y581" i="8"/>
  <c r="Z599" i="8"/>
  <c r="AA605" i="8" s="1"/>
  <c r="AB611" i="8" s="1"/>
  <c r="AC617" i="8" s="1"/>
  <c r="AQ71" i="19"/>
  <c r="AJ69" i="19"/>
  <c r="AP106" i="14"/>
  <c r="AQ102" i="14" s="1"/>
  <c r="AP104" i="14"/>
  <c r="AP105" i="14" s="1"/>
  <c r="BO78" i="14"/>
  <c r="BO79" i="14" s="1"/>
  <c r="BD91" i="14"/>
  <c r="BD92" i="14" s="1"/>
  <c r="BE93" i="14"/>
  <c r="BF89" i="14" s="1"/>
  <c r="BP80" i="14"/>
  <c r="BQ76" i="14" s="1"/>
  <c r="AD244" i="14"/>
  <c r="AE240" i="14" s="1"/>
  <c r="AE311" i="14" s="1"/>
  <c r="AC84" i="19"/>
  <c r="AC81" i="19" s="1"/>
  <c r="AB90" i="19"/>
  <c r="Z42" i="19"/>
  <c r="Z43" i="19" s="1"/>
  <c r="Z593" i="8" l="1"/>
  <c r="Z577" i="8"/>
  <c r="AA595" i="8"/>
  <c r="AB601" i="8" s="1"/>
  <c r="AC607" i="8" s="1"/>
  <c r="AD613" i="8" s="1"/>
  <c r="V687" i="8"/>
  <c r="W693" i="8" s="1"/>
  <c r="X699" i="8" s="1"/>
  <c r="Y705" i="8" s="1"/>
  <c r="U685" i="8"/>
  <c r="U669" i="8"/>
  <c r="W635" i="8"/>
  <c r="V627" i="8"/>
  <c r="W645" i="8"/>
  <c r="X651" i="8" s="1"/>
  <c r="Y657" i="8" s="1"/>
  <c r="Z663" i="8" s="1"/>
  <c r="AJ72" i="19"/>
  <c r="AK68" i="19" s="1"/>
  <c r="AK69" i="19" s="1"/>
  <c r="AH38" i="7"/>
  <c r="AJ70" i="19"/>
  <c r="AR71" i="19"/>
  <c r="AQ106" i="14"/>
  <c r="AR102" i="14" s="1"/>
  <c r="AQ104" i="14"/>
  <c r="AQ105" i="14" s="1"/>
  <c r="BP78" i="14"/>
  <c r="BP79" i="14" s="1"/>
  <c r="AE244" i="14"/>
  <c r="AF240" i="14" s="1"/>
  <c r="AF311" i="14" s="1"/>
  <c r="BQ80" i="14"/>
  <c r="BR76" i="14" s="1"/>
  <c r="BF93" i="14"/>
  <c r="BG89" i="14" s="1"/>
  <c r="BE91" i="14"/>
  <c r="BE92" i="14" s="1"/>
  <c r="AB87" i="19"/>
  <c r="AB88" i="19" s="1"/>
  <c r="Z41" i="19"/>
  <c r="X641" i="8" l="1"/>
  <c r="Y647" i="8" s="1"/>
  <c r="Z653" i="8" s="1"/>
  <c r="AA659" i="8" s="1"/>
  <c r="W623" i="8"/>
  <c r="W639" i="8"/>
  <c r="V691" i="8"/>
  <c r="W697" i="8" s="1"/>
  <c r="X703" i="8" s="1"/>
  <c r="Y709" i="8" s="1"/>
  <c r="V681" i="8"/>
  <c r="U673" i="8"/>
  <c r="Z581" i="8"/>
  <c r="AA599" i="8"/>
  <c r="AB605" i="8" s="1"/>
  <c r="AC611" i="8" s="1"/>
  <c r="AD617" i="8" s="1"/>
  <c r="AA589" i="8"/>
  <c r="AK72" i="19"/>
  <c r="AL68" i="19" s="1"/>
  <c r="AL69" i="19" s="1"/>
  <c r="AI38" i="7"/>
  <c r="AS71" i="19"/>
  <c r="AK70" i="19"/>
  <c r="AR106" i="14"/>
  <c r="AS102" i="14" s="1"/>
  <c r="AR104" i="14"/>
  <c r="AR105" i="14" s="1"/>
  <c r="BQ78" i="14"/>
  <c r="BQ79" i="14" s="1"/>
  <c r="BF91" i="14"/>
  <c r="BF92" i="14" s="1"/>
  <c r="BR80" i="14"/>
  <c r="BS76" i="14" s="1"/>
  <c r="BG93" i="14"/>
  <c r="BH89" i="14" s="1"/>
  <c r="AF244" i="14"/>
  <c r="AG240" i="14" s="1"/>
  <c r="AG311" i="14" s="1"/>
  <c r="AB86" i="19"/>
  <c r="Y45" i="19"/>
  <c r="Z39" i="19"/>
  <c r="Z35" i="19" s="1"/>
  <c r="W627" i="8" l="1"/>
  <c r="X635" i="8"/>
  <c r="X645" i="8"/>
  <c r="Y651" i="8" s="1"/>
  <c r="Z657" i="8" s="1"/>
  <c r="AA663" i="8" s="1"/>
  <c r="AB595" i="8"/>
  <c r="AC601" i="8" s="1"/>
  <c r="AD607" i="8" s="1"/>
  <c r="AE613" i="8" s="1"/>
  <c r="AA593" i="8"/>
  <c r="AA577" i="8"/>
  <c r="W687" i="8"/>
  <c r="X693" i="8" s="1"/>
  <c r="Y699" i="8" s="1"/>
  <c r="Z705" i="8" s="1"/>
  <c r="V685" i="8"/>
  <c r="V669" i="8"/>
  <c r="AL72" i="19"/>
  <c r="AM68" i="19" s="1"/>
  <c r="AM69" i="19" s="1"/>
  <c r="AJ38" i="7"/>
  <c r="AT71" i="19"/>
  <c r="AL70" i="19"/>
  <c r="AS106" i="14"/>
  <c r="AT102" i="14" s="1"/>
  <c r="AS104" i="14"/>
  <c r="AS105" i="14" s="1"/>
  <c r="BR78" i="14"/>
  <c r="BR79" i="14" s="1"/>
  <c r="BG91" i="14"/>
  <c r="BG92" i="14" s="1"/>
  <c r="BH93" i="14"/>
  <c r="BI89" i="14" s="1"/>
  <c r="AG244" i="14"/>
  <c r="AH240" i="14" s="1"/>
  <c r="AH311" i="14" s="1"/>
  <c r="BS80" i="14"/>
  <c r="BT76" i="14" s="1"/>
  <c r="AA90" i="19"/>
  <c r="AB84" i="19"/>
  <c r="AB81" i="19" s="1"/>
  <c r="Y42" i="19"/>
  <c r="Y43" i="19" s="1"/>
  <c r="W691" i="8" l="1"/>
  <c r="X697" i="8" s="1"/>
  <c r="Y703" i="8" s="1"/>
  <c r="Z709" i="8" s="1"/>
  <c r="W681" i="8"/>
  <c r="V673" i="8"/>
  <c r="X639" i="8"/>
  <c r="X623" i="8"/>
  <c r="Y641" i="8"/>
  <c r="Z647" i="8" s="1"/>
  <c r="AA653" i="8" s="1"/>
  <c r="AB659" i="8" s="1"/>
  <c r="AA581" i="8"/>
  <c r="AB599" i="8"/>
  <c r="AC605" i="8" s="1"/>
  <c r="AD611" i="8" s="1"/>
  <c r="AE617" i="8" s="1"/>
  <c r="AB589" i="8"/>
  <c r="AM72" i="19"/>
  <c r="AN68" i="19" s="1"/>
  <c r="AN69" i="19" s="1"/>
  <c r="AK38" i="7"/>
  <c r="AU71" i="19"/>
  <c r="AM70" i="19"/>
  <c r="AT106" i="14"/>
  <c r="AU102" i="14" s="1"/>
  <c r="AT104" i="14"/>
  <c r="AT105" i="14" s="1"/>
  <c r="BS78" i="14"/>
  <c r="BS79" i="14" s="1"/>
  <c r="BH91" i="14"/>
  <c r="BH92" i="14" s="1"/>
  <c r="AH244" i="14"/>
  <c r="AI240" i="14" s="1"/>
  <c r="AI311" i="14" s="1"/>
  <c r="BT80" i="14"/>
  <c r="BU76" i="14" s="1"/>
  <c r="BI93" i="14"/>
  <c r="BJ89" i="14" s="1"/>
  <c r="AA87" i="19"/>
  <c r="AA88" i="19" s="1"/>
  <c r="Y41" i="19"/>
  <c r="W685" i="8" l="1"/>
  <c r="X687" i="8"/>
  <c r="Y693" i="8" s="1"/>
  <c r="Z699" i="8" s="1"/>
  <c r="AA705" i="8" s="1"/>
  <c r="W669" i="8"/>
  <c r="Y635" i="8"/>
  <c r="Y645" i="8"/>
  <c r="Z651" i="8" s="1"/>
  <c r="AA657" i="8" s="1"/>
  <c r="AB663" i="8" s="1"/>
  <c r="X627" i="8"/>
  <c r="AB577" i="8"/>
  <c r="AC595" i="8"/>
  <c r="AD601" i="8" s="1"/>
  <c r="AE607" i="8" s="1"/>
  <c r="AF613" i="8" s="1"/>
  <c r="AB593" i="8"/>
  <c r="AN72" i="19"/>
  <c r="AO68" i="19" s="1"/>
  <c r="AO69" i="19" s="1"/>
  <c r="AL38" i="7"/>
  <c r="AV71" i="19"/>
  <c r="AN70" i="19"/>
  <c r="AU106" i="14"/>
  <c r="AV102" i="14" s="1"/>
  <c r="AU104" i="14"/>
  <c r="AU105" i="14" s="1"/>
  <c r="BT78" i="14"/>
  <c r="BT79" i="14" s="1"/>
  <c r="BI91" i="14"/>
  <c r="BI92" i="14" s="1"/>
  <c r="BU80" i="14"/>
  <c r="BV76" i="14" s="1"/>
  <c r="BJ93" i="14"/>
  <c r="BK89" i="14" s="1"/>
  <c r="AI244" i="14"/>
  <c r="AJ240" i="14" s="1"/>
  <c r="AJ311" i="14" s="1"/>
  <c r="AA86" i="19"/>
  <c r="Y39" i="19"/>
  <c r="Y35" i="19" s="1"/>
  <c r="X45" i="19"/>
  <c r="Y639" i="8" l="1"/>
  <c r="Y623" i="8"/>
  <c r="Z641" i="8"/>
  <c r="AA647" i="8" s="1"/>
  <c r="AB653" i="8" s="1"/>
  <c r="AC659" i="8" s="1"/>
  <c r="AB581" i="8"/>
  <c r="AC599" i="8"/>
  <c r="AD605" i="8" s="1"/>
  <c r="AE611" i="8" s="1"/>
  <c r="AF617" i="8" s="1"/>
  <c r="AC589" i="8"/>
  <c r="X681" i="8"/>
  <c r="X691" i="8"/>
  <c r="Y697" i="8" s="1"/>
  <c r="Z703" i="8" s="1"/>
  <c r="AA709" i="8" s="1"/>
  <c r="W673" i="8"/>
  <c r="AO72" i="19"/>
  <c r="AP68" i="19" s="1"/>
  <c r="AP69" i="19" s="1"/>
  <c r="AM38" i="7"/>
  <c r="AW71" i="19"/>
  <c r="AO70" i="19"/>
  <c r="AV106" i="14"/>
  <c r="AW102" i="14" s="1"/>
  <c r="AV104" i="14"/>
  <c r="AV105" i="14" s="1"/>
  <c r="BU78" i="14"/>
  <c r="BU79" i="14" s="1"/>
  <c r="BJ91" i="14"/>
  <c r="BJ92" i="14" s="1"/>
  <c r="BK93" i="14"/>
  <c r="BL89" i="14" s="1"/>
  <c r="AJ244" i="14"/>
  <c r="AK240" i="14" s="1"/>
  <c r="AK311" i="14" s="1"/>
  <c r="BV80" i="14"/>
  <c r="BW76" i="14" s="1"/>
  <c r="Z90" i="19"/>
  <c r="AA84" i="19"/>
  <c r="AA81" i="19" s="1"/>
  <c r="X42" i="19"/>
  <c r="X43" i="19" s="1"/>
  <c r="X685" i="8" l="1"/>
  <c r="Y687" i="8"/>
  <c r="Z693" i="8" s="1"/>
  <c r="AA699" i="8" s="1"/>
  <c r="AB705" i="8" s="1"/>
  <c r="X669" i="8"/>
  <c r="AC593" i="8"/>
  <c r="AD595" i="8"/>
  <c r="AE601" i="8" s="1"/>
  <c r="AF607" i="8" s="1"/>
  <c r="AG613" i="8" s="1"/>
  <c r="AC577" i="8"/>
  <c r="Z635" i="8"/>
  <c r="Z645" i="8"/>
  <c r="AA651" i="8" s="1"/>
  <c r="AB657" i="8" s="1"/>
  <c r="AC663" i="8" s="1"/>
  <c r="Y627" i="8"/>
  <c r="AP72" i="19"/>
  <c r="AQ68" i="19" s="1"/>
  <c r="AQ69" i="19" s="1"/>
  <c r="AN38" i="7"/>
  <c r="AX71" i="19"/>
  <c r="AP70" i="19"/>
  <c r="BV78" i="14"/>
  <c r="BV79" i="14" s="1"/>
  <c r="AW106" i="14"/>
  <c r="AX102" i="14" s="1"/>
  <c r="AW104" i="14"/>
  <c r="AW105" i="14" s="1"/>
  <c r="BK91" i="14"/>
  <c r="BK92" i="14" s="1"/>
  <c r="AK244" i="14"/>
  <c r="AL240" i="14" s="1"/>
  <c r="AL311" i="14" s="1"/>
  <c r="BW80" i="14"/>
  <c r="BX76" i="14" s="1"/>
  <c r="BL93" i="14"/>
  <c r="BM89" i="14" s="1"/>
  <c r="Z87" i="19"/>
  <c r="Z88" i="19" s="1"/>
  <c r="X41" i="19"/>
  <c r="AC581" i="8" l="1"/>
  <c r="AD589" i="8"/>
  <c r="AD599" i="8"/>
  <c r="AE605" i="8" s="1"/>
  <c r="AF611" i="8" s="1"/>
  <c r="AG617" i="8" s="1"/>
  <c r="Z623" i="8"/>
  <c r="AA641" i="8"/>
  <c r="AB647" i="8" s="1"/>
  <c r="AC653" i="8" s="1"/>
  <c r="AD659" i="8" s="1"/>
  <c r="Z639" i="8"/>
  <c r="X673" i="8"/>
  <c r="Y681" i="8"/>
  <c r="Y691" i="8"/>
  <c r="Z697" i="8" s="1"/>
  <c r="AA703" i="8" s="1"/>
  <c r="AB709" i="8" s="1"/>
  <c r="AQ72" i="19"/>
  <c r="AR68" i="19" s="1"/>
  <c r="AR69" i="19" s="1"/>
  <c r="AO38" i="7"/>
  <c r="AY71" i="19"/>
  <c r="AQ70" i="19"/>
  <c r="AX106" i="14"/>
  <c r="AY102" i="14" s="1"/>
  <c r="AX104" i="14"/>
  <c r="AX105" i="14" s="1"/>
  <c r="BW78" i="14"/>
  <c r="BW79" i="14" s="1"/>
  <c r="BL91" i="14"/>
  <c r="BL92" i="14" s="1"/>
  <c r="BX80" i="14"/>
  <c r="BY76" i="14" s="1"/>
  <c r="BM93" i="14"/>
  <c r="BN89" i="14" s="1"/>
  <c r="AL244" i="14"/>
  <c r="AM240" i="14" s="1"/>
  <c r="AM311" i="14" s="1"/>
  <c r="Z86" i="19"/>
  <c r="W45" i="19"/>
  <c r="X39" i="19"/>
  <c r="X35" i="19" s="1"/>
  <c r="Z687" i="8" l="1"/>
  <c r="AA693" i="8" s="1"/>
  <c r="AB699" i="8" s="1"/>
  <c r="AC705" i="8" s="1"/>
  <c r="Y685" i="8"/>
  <c r="Y669" i="8"/>
  <c r="AA635" i="8"/>
  <c r="Z627" i="8"/>
  <c r="AA645" i="8"/>
  <c r="AB651" i="8" s="1"/>
  <c r="AC657" i="8" s="1"/>
  <c r="AD663" i="8" s="1"/>
  <c r="AD577" i="8"/>
  <c r="AD593" i="8"/>
  <c r="AE595" i="8"/>
  <c r="AF601" i="8" s="1"/>
  <c r="AG607" i="8" s="1"/>
  <c r="AH613" i="8" s="1"/>
  <c r="AR72" i="19"/>
  <c r="AS68" i="19" s="1"/>
  <c r="AS69" i="19" s="1"/>
  <c r="AP38" i="7"/>
  <c r="AZ71" i="19"/>
  <c r="AR70" i="19"/>
  <c r="AY106" i="14"/>
  <c r="AZ102" i="14" s="1"/>
  <c r="AY104" i="14"/>
  <c r="AY105" i="14" s="1"/>
  <c r="BX78" i="14"/>
  <c r="BX79" i="14" s="1"/>
  <c r="BM91" i="14"/>
  <c r="BM92" i="14" s="1"/>
  <c r="BN93" i="14"/>
  <c r="BO89" i="14" s="1"/>
  <c r="AM244" i="14"/>
  <c r="AN240" i="14" s="1"/>
  <c r="AN311" i="14" s="1"/>
  <c r="BY80" i="14"/>
  <c r="BZ76" i="14" s="1"/>
  <c r="Y90" i="19"/>
  <c r="Z84" i="19"/>
  <c r="Z81" i="19" s="1"/>
  <c r="W42" i="19"/>
  <c r="W43" i="19" s="1"/>
  <c r="Z681" i="8" l="1"/>
  <c r="Y673" i="8"/>
  <c r="Z691" i="8"/>
  <c r="AA697" i="8" s="1"/>
  <c r="AB703" i="8" s="1"/>
  <c r="AC709" i="8" s="1"/>
  <c r="AD581" i="8"/>
  <c r="AE599" i="8"/>
  <c r="AF605" i="8" s="1"/>
  <c r="AG611" i="8" s="1"/>
  <c r="AH617" i="8" s="1"/>
  <c r="AE589" i="8"/>
  <c r="AB641" i="8"/>
  <c r="AC647" i="8" s="1"/>
  <c r="AD653" i="8" s="1"/>
  <c r="AE659" i="8" s="1"/>
  <c r="AA623" i="8"/>
  <c r="AA639" i="8"/>
  <c r="AS72" i="19"/>
  <c r="AT68" i="19" s="1"/>
  <c r="AQ38" i="7"/>
  <c r="AT69" i="19"/>
  <c r="BA71" i="19"/>
  <c r="AS70" i="19"/>
  <c r="AZ106" i="14"/>
  <c r="BA102" i="14" s="1"/>
  <c r="AZ104" i="14"/>
  <c r="AZ105" i="14" s="1"/>
  <c r="BY78" i="14"/>
  <c r="BY79" i="14" s="1"/>
  <c r="BN91" i="14"/>
  <c r="BN92" i="14" s="1"/>
  <c r="AN244" i="14"/>
  <c r="AO240" i="14" s="1"/>
  <c r="AO311" i="14" s="1"/>
  <c r="BZ80" i="14"/>
  <c r="CA76" i="14" s="1"/>
  <c r="BO93" i="14"/>
  <c r="BP89" i="14" s="1"/>
  <c r="Y87" i="19"/>
  <c r="Y88" i="19" s="1"/>
  <c r="W41" i="19"/>
  <c r="AE593" i="8" l="1"/>
  <c r="AF595" i="8"/>
  <c r="AG601" i="8" s="1"/>
  <c r="AH607" i="8" s="1"/>
  <c r="AI613" i="8" s="1"/>
  <c r="AE577" i="8"/>
  <c r="AA627" i="8"/>
  <c r="AB635" i="8"/>
  <c r="AB645" i="8"/>
  <c r="AC651" i="8" s="1"/>
  <c r="AD657" i="8" s="1"/>
  <c r="AE663" i="8" s="1"/>
  <c r="AA687" i="8"/>
  <c r="AB693" i="8" s="1"/>
  <c r="AC699" i="8" s="1"/>
  <c r="AD705" i="8" s="1"/>
  <c r="Z685" i="8"/>
  <c r="Z669" i="8"/>
  <c r="AT72" i="19"/>
  <c r="AU68" i="19" s="1"/>
  <c r="AU69" i="19" s="1"/>
  <c r="AR38" i="7"/>
  <c r="BB71" i="19"/>
  <c r="AT70" i="19"/>
  <c r="BA106" i="14"/>
  <c r="BB102" i="14" s="1"/>
  <c r="BA104" i="14"/>
  <c r="BA105" i="14" s="1"/>
  <c r="BO91" i="14"/>
  <c r="BO92" i="14" s="1"/>
  <c r="BZ78" i="14"/>
  <c r="BZ79" i="14" s="1"/>
  <c r="CA80" i="14"/>
  <c r="CB76" i="14" s="1"/>
  <c r="BP93" i="14"/>
  <c r="BQ89" i="14" s="1"/>
  <c r="AO244" i="14"/>
  <c r="AP240" i="14" s="1"/>
  <c r="AP311" i="14" s="1"/>
  <c r="Y86" i="19"/>
  <c r="V45" i="19"/>
  <c r="W39" i="19"/>
  <c r="W35" i="19" s="1"/>
  <c r="AA691" i="8" l="1"/>
  <c r="AB697" i="8" s="1"/>
  <c r="AC703" i="8" s="1"/>
  <c r="AD709" i="8" s="1"/>
  <c r="AA681" i="8"/>
  <c r="Z673" i="8"/>
  <c r="AB639" i="8"/>
  <c r="AB623" i="8"/>
  <c r="AC641" i="8"/>
  <c r="AD647" i="8" s="1"/>
  <c r="AE653" i="8" s="1"/>
  <c r="AF659" i="8" s="1"/>
  <c r="AE581" i="8"/>
  <c r="AF599" i="8"/>
  <c r="AG605" i="8" s="1"/>
  <c r="AH611" i="8" s="1"/>
  <c r="AI617" i="8" s="1"/>
  <c r="AF589" i="8"/>
  <c r="AU72" i="19"/>
  <c r="AV68" i="19" s="1"/>
  <c r="AV69" i="19" s="1"/>
  <c r="AS38" i="7"/>
  <c r="BC71" i="19"/>
  <c r="AU70" i="19"/>
  <c r="BB106" i="14"/>
  <c r="BC102" i="14" s="1"/>
  <c r="BB104" i="14"/>
  <c r="BB105" i="14" s="1"/>
  <c r="CA78" i="14"/>
  <c r="CA79" i="14" s="1"/>
  <c r="BP91" i="14"/>
  <c r="BP92" i="14" s="1"/>
  <c r="BQ93" i="14"/>
  <c r="BR89" i="14" s="1"/>
  <c r="AP244" i="14"/>
  <c r="AQ240" i="14" s="1"/>
  <c r="AQ311" i="14" s="1"/>
  <c r="CB80" i="14"/>
  <c r="CC76" i="14" s="1"/>
  <c r="Y84" i="19"/>
  <c r="Y81" i="19" s="1"/>
  <c r="X90" i="19"/>
  <c r="V42" i="19"/>
  <c r="V43" i="19" s="1"/>
  <c r="AA685" i="8" l="1"/>
  <c r="AB687" i="8"/>
  <c r="AC693" i="8" s="1"/>
  <c r="AD699" i="8" s="1"/>
  <c r="AE705" i="8" s="1"/>
  <c r="AA669" i="8"/>
  <c r="AB627" i="8"/>
  <c r="AC635" i="8"/>
  <c r="AC645" i="8"/>
  <c r="AD651" i="8" s="1"/>
  <c r="AE657" i="8" s="1"/>
  <c r="AF663" i="8" s="1"/>
  <c r="AF577" i="8"/>
  <c r="AG595" i="8"/>
  <c r="AH601" i="8" s="1"/>
  <c r="AI607" i="8" s="1"/>
  <c r="AJ613" i="8" s="1"/>
  <c r="AF593" i="8"/>
  <c r="AV72" i="19"/>
  <c r="AW68" i="19" s="1"/>
  <c r="AW69" i="19" s="1"/>
  <c r="AT38" i="7"/>
  <c r="BD71" i="19"/>
  <c r="AV70" i="19"/>
  <c r="BC106" i="14"/>
  <c r="BD102" i="14" s="1"/>
  <c r="BC104" i="14"/>
  <c r="BC105" i="14" s="1"/>
  <c r="CB78" i="14"/>
  <c r="CB79" i="14" s="1"/>
  <c r="BQ91" i="14"/>
  <c r="BQ92" i="14" s="1"/>
  <c r="AQ244" i="14"/>
  <c r="AR240" i="14" s="1"/>
  <c r="AR311" i="14" s="1"/>
  <c r="CC80" i="14"/>
  <c r="CD76" i="14" s="1"/>
  <c r="BR93" i="14"/>
  <c r="BS89" i="14" s="1"/>
  <c r="X87" i="19"/>
  <c r="X88" i="19" s="1"/>
  <c r="V41" i="19"/>
  <c r="AF581" i="8" l="1"/>
  <c r="AG599" i="8"/>
  <c r="AH605" i="8" s="1"/>
  <c r="AI611" i="8" s="1"/>
  <c r="AJ617" i="8" s="1"/>
  <c r="AG589" i="8"/>
  <c r="AC639" i="8"/>
  <c r="AC623" i="8"/>
  <c r="AD641" i="8"/>
  <c r="AE647" i="8" s="1"/>
  <c r="AF653" i="8" s="1"/>
  <c r="AG659" i="8" s="1"/>
  <c r="AB681" i="8"/>
  <c r="AA673" i="8"/>
  <c r="AB691" i="8"/>
  <c r="AC697" i="8" s="1"/>
  <c r="AD703" i="8" s="1"/>
  <c r="AE709" i="8" s="1"/>
  <c r="AW72" i="19"/>
  <c r="AX68" i="19" s="1"/>
  <c r="AX69" i="19" s="1"/>
  <c r="AU38" i="7"/>
  <c r="BE71" i="19"/>
  <c r="AW70" i="19"/>
  <c r="BD106" i="14"/>
  <c r="BE102" i="14" s="1"/>
  <c r="BD104" i="14"/>
  <c r="BD105" i="14" s="1"/>
  <c r="CC78" i="14"/>
  <c r="CC79" i="14" s="1"/>
  <c r="BR91" i="14"/>
  <c r="BR92" i="14" s="1"/>
  <c r="CD80" i="14"/>
  <c r="CE76" i="14" s="1"/>
  <c r="BS93" i="14"/>
  <c r="BT89" i="14" s="1"/>
  <c r="AR244" i="14"/>
  <c r="AS240" i="14" s="1"/>
  <c r="AS311" i="14" s="1"/>
  <c r="X86" i="19"/>
  <c r="U45" i="19"/>
  <c r="V39" i="19"/>
  <c r="V35" i="19" s="1"/>
  <c r="AB685" i="8" l="1"/>
  <c r="AC687" i="8"/>
  <c r="AD693" i="8" s="1"/>
  <c r="AE699" i="8" s="1"/>
  <c r="AF705" i="8" s="1"/>
  <c r="AB669" i="8"/>
  <c r="AG577" i="8"/>
  <c r="AG593" i="8"/>
  <c r="AH595" i="8"/>
  <c r="AI601" i="8" s="1"/>
  <c r="AJ607" i="8" s="1"/>
  <c r="AK613" i="8" s="1"/>
  <c r="AC627" i="8"/>
  <c r="AD635" i="8"/>
  <c r="AD645" i="8"/>
  <c r="AE651" i="8" s="1"/>
  <c r="AF657" i="8" s="1"/>
  <c r="AG663" i="8" s="1"/>
  <c r="AX72" i="19"/>
  <c r="AY68" i="19" s="1"/>
  <c r="AY69" i="19" s="1"/>
  <c r="AV38" i="7"/>
  <c r="AX70" i="19"/>
  <c r="BE106" i="14"/>
  <c r="BF102" i="14" s="1"/>
  <c r="BE104" i="14"/>
  <c r="BE105" i="14" s="1"/>
  <c r="CD78" i="14"/>
  <c r="CD79" i="14" s="1"/>
  <c r="BS91" i="14"/>
  <c r="BS92" i="14" s="1"/>
  <c r="BT93" i="14"/>
  <c r="BU89" i="14" s="1"/>
  <c r="AS244" i="14"/>
  <c r="AT240" i="14" s="1"/>
  <c r="AT311" i="14" s="1"/>
  <c r="CE80" i="14"/>
  <c r="CF76" i="14" s="1"/>
  <c r="W90" i="19"/>
  <c r="X84" i="19"/>
  <c r="X81" i="19" s="1"/>
  <c r="U42" i="19"/>
  <c r="U43" i="19" s="1"/>
  <c r="AE641" i="8" l="1"/>
  <c r="AF647" i="8" s="1"/>
  <c r="AG653" i="8" s="1"/>
  <c r="AH659" i="8" s="1"/>
  <c r="AD623" i="8"/>
  <c r="AD639" i="8"/>
  <c r="AG581" i="8"/>
  <c r="AH589" i="8"/>
  <c r="AH599" i="8"/>
  <c r="AI605" i="8" s="1"/>
  <c r="AJ611" i="8" s="1"/>
  <c r="AK617" i="8" s="1"/>
  <c r="AC691" i="8"/>
  <c r="AD697" i="8" s="1"/>
  <c r="AE703" i="8" s="1"/>
  <c r="AF709" i="8" s="1"/>
  <c r="AC681" i="8"/>
  <c r="AB673" i="8"/>
  <c r="AY72" i="19"/>
  <c r="AZ68" i="19" s="1"/>
  <c r="AZ69" i="19" s="1"/>
  <c r="AW38" i="7"/>
  <c r="AY70" i="19"/>
  <c r="BF106" i="14"/>
  <c r="BG102" i="14" s="1"/>
  <c r="BF104" i="14"/>
  <c r="BF105" i="14" s="1"/>
  <c r="CE78" i="14"/>
  <c r="CE79" i="14" s="1"/>
  <c r="BT91" i="14"/>
  <c r="BT92" i="14" s="1"/>
  <c r="AT244" i="14"/>
  <c r="AU240" i="14" s="1"/>
  <c r="AU311" i="14" s="1"/>
  <c r="CF80" i="14"/>
  <c r="CG76" i="14" s="1"/>
  <c r="BU93" i="14"/>
  <c r="BV89" i="14" s="1"/>
  <c r="W87" i="19"/>
  <c r="W88" i="19" s="1"/>
  <c r="U41" i="19"/>
  <c r="AD687" i="8" l="1"/>
  <c r="AE693" i="8" s="1"/>
  <c r="AF699" i="8" s="1"/>
  <c r="AG705" i="8" s="1"/>
  <c r="AC685" i="8"/>
  <c r="AC669" i="8"/>
  <c r="AE635" i="8"/>
  <c r="AD627" i="8"/>
  <c r="AE645" i="8"/>
  <c r="AF651" i="8" s="1"/>
  <c r="AG657" i="8" s="1"/>
  <c r="AH663" i="8" s="1"/>
  <c r="AH577" i="8"/>
  <c r="AH593" i="8"/>
  <c r="AI595" i="8"/>
  <c r="AJ601" i="8" s="1"/>
  <c r="AK607" i="8" s="1"/>
  <c r="AL613" i="8" s="1"/>
  <c r="AZ72" i="19"/>
  <c r="BA68" i="19" s="1"/>
  <c r="BA69" i="19" s="1"/>
  <c r="AX38" i="7"/>
  <c r="AZ70" i="19"/>
  <c r="BG106" i="14"/>
  <c r="BH102" i="14" s="1"/>
  <c r="BG104" i="14"/>
  <c r="BG105" i="14" s="1"/>
  <c r="CF78" i="14"/>
  <c r="CF79" i="14" s="1"/>
  <c r="BU91" i="14"/>
  <c r="BU92" i="14" s="1"/>
  <c r="CG80" i="14"/>
  <c r="CH76" i="14" s="1"/>
  <c r="BV93" i="14"/>
  <c r="BW89" i="14" s="1"/>
  <c r="AU244" i="14"/>
  <c r="AV240" i="14" s="1"/>
  <c r="AV311" i="14" s="1"/>
  <c r="W86" i="19"/>
  <c r="T45" i="19"/>
  <c r="U39" i="19"/>
  <c r="U35" i="19" s="1"/>
  <c r="AI599" i="8" l="1"/>
  <c r="AJ605" i="8" s="1"/>
  <c r="AK611" i="8" s="1"/>
  <c r="AL617" i="8" s="1"/>
  <c r="AH581" i="8"/>
  <c r="AI589" i="8"/>
  <c r="AF641" i="8"/>
  <c r="AG647" i="8" s="1"/>
  <c r="AH653" i="8" s="1"/>
  <c r="AI659" i="8" s="1"/>
  <c r="AE623" i="8"/>
  <c r="AE639" i="8"/>
  <c r="AD691" i="8"/>
  <c r="AE697" i="8" s="1"/>
  <c r="AF703" i="8" s="1"/>
  <c r="AG709" i="8" s="1"/>
  <c r="AD681" i="8"/>
  <c r="AC673" i="8"/>
  <c r="BA72" i="19"/>
  <c r="BB68" i="19" s="1"/>
  <c r="BB69" i="19" s="1"/>
  <c r="AY38" i="7"/>
  <c r="BA70" i="19"/>
  <c r="BH106" i="14"/>
  <c r="BI102" i="14" s="1"/>
  <c r="BH104" i="14"/>
  <c r="BH105" i="14" s="1"/>
  <c r="CG78" i="14"/>
  <c r="CG79" i="14" s="1"/>
  <c r="BV91" i="14"/>
  <c r="BV92" i="14" s="1"/>
  <c r="BW93" i="14"/>
  <c r="BX89" i="14" s="1"/>
  <c r="AV244" i="14"/>
  <c r="AW240" i="14" s="1"/>
  <c r="AW311" i="14" s="1"/>
  <c r="CH80" i="14"/>
  <c r="CH78" i="14" s="1"/>
  <c r="B83" i="14"/>
  <c r="B84" i="14" s="1"/>
  <c r="V90" i="19"/>
  <c r="W84" i="19"/>
  <c r="W81" i="19" s="1"/>
  <c r="T42" i="19"/>
  <c r="T43" i="19" s="1"/>
  <c r="AE627" i="8" l="1"/>
  <c r="AF635" i="8"/>
  <c r="AF645" i="8"/>
  <c r="AG651" i="8" s="1"/>
  <c r="AH657" i="8" s="1"/>
  <c r="AI663" i="8" s="1"/>
  <c r="AE687" i="8"/>
  <c r="AF693" i="8" s="1"/>
  <c r="AG699" i="8" s="1"/>
  <c r="AH705" i="8" s="1"/>
  <c r="AD685" i="8"/>
  <c r="AD669" i="8"/>
  <c r="AI577" i="8"/>
  <c r="AJ595" i="8"/>
  <c r="AK601" i="8" s="1"/>
  <c r="AL607" i="8" s="1"/>
  <c r="AM613" i="8" s="1"/>
  <c r="AI593" i="8"/>
  <c r="BB72" i="19"/>
  <c r="BC68" i="19" s="1"/>
  <c r="BC69" i="19" s="1"/>
  <c r="AZ38" i="7"/>
  <c r="BB70" i="19"/>
  <c r="BI106" i="14"/>
  <c r="BJ102" i="14" s="1"/>
  <c r="BI104" i="14"/>
  <c r="BI105" i="14" s="1"/>
  <c r="BW91" i="14"/>
  <c r="BW92" i="14" s="1"/>
  <c r="AW244" i="14"/>
  <c r="AX240" i="14" s="1"/>
  <c r="AX311" i="14" s="1"/>
  <c r="CH79" i="14"/>
  <c r="BX93" i="14"/>
  <c r="BY89" i="14" s="1"/>
  <c r="V87" i="19"/>
  <c r="V88" i="19" s="1"/>
  <c r="T41" i="19"/>
  <c r="AF639" i="8" l="1"/>
  <c r="AF623" i="8"/>
  <c r="AG641" i="8"/>
  <c r="AH647" i="8" s="1"/>
  <c r="AI653" i="8" s="1"/>
  <c r="AJ659" i="8" s="1"/>
  <c r="AJ589" i="8"/>
  <c r="AI581" i="8"/>
  <c r="AJ599" i="8"/>
  <c r="AK605" i="8" s="1"/>
  <c r="AL611" i="8" s="1"/>
  <c r="AM617" i="8" s="1"/>
  <c r="AE691" i="8"/>
  <c r="AF697" i="8" s="1"/>
  <c r="AG703" i="8" s="1"/>
  <c r="AH709" i="8" s="1"/>
  <c r="AE681" i="8"/>
  <c r="AD673" i="8"/>
  <c r="BC72" i="19"/>
  <c r="BD68" i="19" s="1"/>
  <c r="BD69" i="19" s="1"/>
  <c r="BA38" i="7"/>
  <c r="BC70" i="19"/>
  <c r="BJ106" i="14"/>
  <c r="BK102" i="14" s="1"/>
  <c r="BJ104" i="14"/>
  <c r="BJ105" i="14" s="1"/>
  <c r="BY93" i="14"/>
  <c r="BZ89" i="14" s="1"/>
  <c r="BX91" i="14"/>
  <c r="BX92" i="14" s="1"/>
  <c r="AX244" i="14"/>
  <c r="AY240" i="14" s="1"/>
  <c r="AY311" i="14" s="1"/>
  <c r="V86" i="19"/>
  <c r="S45" i="19"/>
  <c r="T39" i="19"/>
  <c r="T35" i="19" s="1"/>
  <c r="AE685" i="8" l="1"/>
  <c r="AE669" i="8"/>
  <c r="AF687" i="8"/>
  <c r="AG693" i="8" s="1"/>
  <c r="AH699" i="8" s="1"/>
  <c r="AI705" i="8" s="1"/>
  <c r="AJ577" i="8"/>
  <c r="AK595" i="8"/>
  <c r="AL601" i="8" s="1"/>
  <c r="AM607" i="8" s="1"/>
  <c r="AN613" i="8" s="1"/>
  <c r="AJ593" i="8"/>
  <c r="AF627" i="8"/>
  <c r="AG635" i="8"/>
  <c r="AG645" i="8"/>
  <c r="AH651" i="8" s="1"/>
  <c r="AI657" i="8" s="1"/>
  <c r="AJ663" i="8" s="1"/>
  <c r="BD72" i="19"/>
  <c r="BE68" i="19" s="1"/>
  <c r="BE69" i="19" s="1"/>
  <c r="BB38" i="7"/>
  <c r="BD70" i="19"/>
  <c r="BK106" i="14"/>
  <c r="BL102" i="14" s="1"/>
  <c r="BK104" i="14"/>
  <c r="BK105" i="14" s="1"/>
  <c r="BY91" i="14"/>
  <c r="BY92" i="14" s="1"/>
  <c r="AY244" i="14"/>
  <c r="AZ240" i="14" s="1"/>
  <c r="AZ311" i="14" s="1"/>
  <c r="BZ93" i="14"/>
  <c r="CA89" i="14" s="1"/>
  <c r="V84" i="19"/>
  <c r="V81" i="19" s="1"/>
  <c r="U90" i="19"/>
  <c r="S42" i="19"/>
  <c r="S43" i="19" s="1"/>
  <c r="AG639" i="8" l="1"/>
  <c r="AG623" i="8"/>
  <c r="AH641" i="8"/>
  <c r="AI647" i="8" s="1"/>
  <c r="AJ653" i="8" s="1"/>
  <c r="AK659" i="8" s="1"/>
  <c r="AJ581" i="8"/>
  <c r="AK589" i="8"/>
  <c r="AK599" i="8"/>
  <c r="AL605" i="8" s="1"/>
  <c r="AM611" i="8" s="1"/>
  <c r="AN617" i="8" s="1"/>
  <c r="AF681" i="8"/>
  <c r="AE673" i="8"/>
  <c r="AF691" i="8"/>
  <c r="AG697" i="8" s="1"/>
  <c r="AH703" i="8" s="1"/>
  <c r="AI709" i="8" s="1"/>
  <c r="BE72" i="19"/>
  <c r="A72" i="19" s="1"/>
  <c r="BC38" i="7"/>
  <c r="D55" i="7" s="1"/>
  <c r="E55" i="7" s="1"/>
  <c r="BE70" i="19"/>
  <c r="BL106" i="14"/>
  <c r="BM102" i="14" s="1"/>
  <c r="BL104" i="14"/>
  <c r="BL105" i="14" s="1"/>
  <c r="BZ91" i="14"/>
  <c r="BZ92" i="14" s="1"/>
  <c r="CA93" i="14"/>
  <c r="CB89" i="14" s="1"/>
  <c r="AZ244" i="14"/>
  <c r="BA240" i="14" s="1"/>
  <c r="BA311" i="14" s="1"/>
  <c r="U87" i="19"/>
  <c r="U88" i="19" s="1"/>
  <c r="S41" i="19"/>
  <c r="AF685" i="8" l="1"/>
  <c r="AG687" i="8"/>
  <c r="AH693" i="8" s="1"/>
  <c r="AI699" i="8" s="1"/>
  <c r="AJ705" i="8" s="1"/>
  <c r="AF669" i="8"/>
  <c r="AK577" i="8"/>
  <c r="AK593" i="8"/>
  <c r="AL595" i="8"/>
  <c r="AM601" i="8" s="1"/>
  <c r="AN607" i="8" s="1"/>
  <c r="AO613" i="8" s="1"/>
  <c r="AG627" i="8"/>
  <c r="AH635" i="8"/>
  <c r="AH645" i="8"/>
  <c r="AI651" i="8" s="1"/>
  <c r="AJ657" i="8" s="1"/>
  <c r="AK663" i="8" s="1"/>
  <c r="BM106" i="14"/>
  <c r="BN102" i="14" s="1"/>
  <c r="BM104" i="14"/>
  <c r="BM105" i="14" s="1"/>
  <c r="CA91" i="14"/>
  <c r="CA92" i="14" s="1"/>
  <c r="BA244" i="14"/>
  <c r="BB240" i="14" s="1"/>
  <c r="BB311" i="14" s="1"/>
  <c r="CB93" i="14"/>
  <c r="CC89" i="14" s="1"/>
  <c r="U86" i="19"/>
  <c r="U84" i="19" s="1"/>
  <c r="U81" i="19" s="1"/>
  <c r="R45" i="19"/>
  <c r="S39" i="19"/>
  <c r="S35" i="19" s="1"/>
  <c r="AI641" i="8" l="1"/>
  <c r="AJ647" i="8" s="1"/>
  <c r="AK653" i="8" s="1"/>
  <c r="AL659" i="8" s="1"/>
  <c r="AH623" i="8"/>
  <c r="AH639" i="8"/>
  <c r="AK581" i="8"/>
  <c r="AL599" i="8"/>
  <c r="AM605" i="8" s="1"/>
  <c r="AN611" i="8" s="1"/>
  <c r="AO617" i="8" s="1"/>
  <c r="AL589" i="8"/>
  <c r="AG691" i="8"/>
  <c r="AH697" i="8" s="1"/>
  <c r="AI703" i="8" s="1"/>
  <c r="AJ709" i="8" s="1"/>
  <c r="AF673" i="8"/>
  <c r="AG681" i="8"/>
  <c r="BN106" i="14"/>
  <c r="BO102" i="14" s="1"/>
  <c r="BN104" i="14"/>
  <c r="BN105" i="14" s="1"/>
  <c r="CB91" i="14"/>
  <c r="CB92" i="14" s="1"/>
  <c r="CC93" i="14"/>
  <c r="CD89" i="14" s="1"/>
  <c r="BB244" i="14"/>
  <c r="BC240" i="14" s="1"/>
  <c r="BC311" i="14" s="1"/>
  <c r="T90" i="19"/>
  <c r="T87" i="19" s="1"/>
  <c r="T88" i="19" s="1"/>
  <c r="R42" i="19"/>
  <c r="R43" i="19" s="1"/>
  <c r="AI635" i="8" l="1"/>
  <c r="AH627" i="8"/>
  <c r="AI645" i="8"/>
  <c r="AJ651" i="8" s="1"/>
  <c r="AK657" i="8" s="1"/>
  <c r="AL663" i="8" s="1"/>
  <c r="AL577" i="8"/>
  <c r="AL593" i="8"/>
  <c r="AM595" i="8"/>
  <c r="AN601" i="8" s="1"/>
  <c r="AO607" i="8" s="1"/>
  <c r="AP613" i="8" s="1"/>
  <c r="AH687" i="8"/>
  <c r="AI693" i="8" s="1"/>
  <c r="AJ699" i="8" s="1"/>
  <c r="AK705" i="8" s="1"/>
  <c r="AG669" i="8"/>
  <c r="AG685" i="8"/>
  <c r="BO106" i="14"/>
  <c r="BP102" i="14" s="1"/>
  <c r="BO104" i="14"/>
  <c r="BO105" i="14" s="1"/>
  <c r="CC91" i="14"/>
  <c r="CC92" i="14" s="1"/>
  <c r="BC244" i="14"/>
  <c r="BD240" i="14" s="1"/>
  <c r="BD311" i="14" s="1"/>
  <c r="CD93" i="14"/>
  <c r="CE89" i="14" s="1"/>
  <c r="T86" i="19"/>
  <c r="R41" i="19"/>
  <c r="AH691" i="8" l="1"/>
  <c r="AI697" i="8" s="1"/>
  <c r="AJ703" i="8" s="1"/>
  <c r="AK709" i="8" s="1"/>
  <c r="AG673" i="8"/>
  <c r="AH681" i="8"/>
  <c r="AL581" i="8"/>
  <c r="AM589" i="8"/>
  <c r="AM599" i="8"/>
  <c r="AN605" i="8" s="1"/>
  <c r="AO611" i="8" s="1"/>
  <c r="AP617" i="8" s="1"/>
  <c r="AJ641" i="8"/>
  <c r="AK647" i="8" s="1"/>
  <c r="AL653" i="8" s="1"/>
  <c r="AM659" i="8" s="1"/>
  <c r="AI623" i="8"/>
  <c r="AI639" i="8"/>
  <c r="BP106" i="14"/>
  <c r="BQ102" i="14" s="1"/>
  <c r="BP104" i="14"/>
  <c r="BP105" i="14" s="1"/>
  <c r="CD91" i="14"/>
  <c r="CD92" i="14" s="1"/>
  <c r="CE93" i="14"/>
  <c r="CF89" i="14" s="1"/>
  <c r="BD244" i="14"/>
  <c r="BE240" i="14" s="1"/>
  <c r="BE311" i="14" s="1"/>
  <c r="S90" i="19"/>
  <c r="T84" i="19"/>
  <c r="T81" i="19" s="1"/>
  <c r="Q45" i="19"/>
  <c r="R39" i="19"/>
  <c r="R35" i="19" s="1"/>
  <c r="AI687" i="8" l="1"/>
  <c r="AJ693" i="8" s="1"/>
  <c r="AK699" i="8" s="1"/>
  <c r="AL705" i="8" s="1"/>
  <c r="AH685" i="8"/>
  <c r="AH669" i="8"/>
  <c r="AJ635" i="8"/>
  <c r="AJ645" i="8"/>
  <c r="AK651" i="8" s="1"/>
  <c r="AL657" i="8" s="1"/>
  <c r="AM663" i="8" s="1"/>
  <c r="AI627" i="8"/>
  <c r="AM593" i="8"/>
  <c r="AM577" i="8"/>
  <c r="AN595" i="8"/>
  <c r="AO601" i="8" s="1"/>
  <c r="AP607" i="8" s="1"/>
  <c r="AQ613" i="8" s="1"/>
  <c r="CE91" i="14"/>
  <c r="CE92" i="14" s="1"/>
  <c r="BQ106" i="14"/>
  <c r="BR102" i="14" s="1"/>
  <c r="BQ104" i="14"/>
  <c r="BQ105" i="14" s="1"/>
  <c r="BE244" i="14"/>
  <c r="BF240" i="14" s="1"/>
  <c r="BF311" i="14" s="1"/>
  <c r="CF93" i="14"/>
  <c r="CG89" i="14" s="1"/>
  <c r="S87" i="19"/>
  <c r="S88" i="19" s="1"/>
  <c r="Q42" i="19"/>
  <c r="Q43" i="19" s="1"/>
  <c r="AM581" i="8" l="1"/>
  <c r="AN589" i="8"/>
  <c r="AN599" i="8"/>
  <c r="AO605" i="8" s="1"/>
  <c r="AP611" i="8" s="1"/>
  <c r="AQ617" i="8" s="1"/>
  <c r="AI691" i="8"/>
  <c r="AJ697" i="8" s="1"/>
  <c r="AK703" i="8" s="1"/>
  <c r="AL709" i="8" s="1"/>
  <c r="AI681" i="8"/>
  <c r="AH673" i="8"/>
  <c r="AJ639" i="8"/>
  <c r="AJ623" i="8"/>
  <c r="AK641" i="8"/>
  <c r="AL647" i="8" s="1"/>
  <c r="AM653" i="8" s="1"/>
  <c r="AN659" i="8" s="1"/>
  <c r="CF91" i="14"/>
  <c r="CF92" i="14" s="1"/>
  <c r="BR106" i="14"/>
  <c r="BS102" i="14" s="1"/>
  <c r="BR104" i="14"/>
  <c r="BR105" i="14" s="1"/>
  <c r="CG93" i="14"/>
  <c r="CH89" i="14" s="1"/>
  <c r="BF244" i="14"/>
  <c r="BG240" i="14" s="1"/>
  <c r="BG311" i="14" s="1"/>
  <c r="S86" i="19"/>
  <c r="Q41" i="19"/>
  <c r="AJ627" i="8" l="1"/>
  <c r="AK645" i="8"/>
  <c r="AL651" i="8" s="1"/>
  <c r="AM657" i="8" s="1"/>
  <c r="AN663" i="8" s="1"/>
  <c r="AK635" i="8"/>
  <c r="AN577" i="8"/>
  <c r="AO595" i="8"/>
  <c r="AP601" i="8" s="1"/>
  <c r="AQ607" i="8" s="1"/>
  <c r="AR613" i="8" s="1"/>
  <c r="AN593" i="8"/>
  <c r="AI685" i="8"/>
  <c r="AI669" i="8"/>
  <c r="AJ687" i="8"/>
  <c r="AK693" i="8" s="1"/>
  <c r="AL699" i="8" s="1"/>
  <c r="AM705" i="8" s="1"/>
  <c r="BS106" i="14"/>
  <c r="BT102" i="14" s="1"/>
  <c r="BS104" i="14"/>
  <c r="BS105" i="14" s="1"/>
  <c r="CG91" i="14"/>
  <c r="CG92" i="14" s="1"/>
  <c r="BG244" i="14"/>
  <c r="BH240" i="14" s="1"/>
  <c r="BH311" i="14" s="1"/>
  <c r="CH93" i="14"/>
  <c r="CH91" i="14" s="1"/>
  <c r="CH92" i="14" s="1"/>
  <c r="R90" i="19"/>
  <c r="S84" i="19"/>
  <c r="S81" i="19" s="1"/>
  <c r="P45" i="19"/>
  <c r="Q39" i="19"/>
  <c r="Q35" i="19" s="1"/>
  <c r="AJ681" i="8" l="1"/>
  <c r="AJ691" i="8"/>
  <c r="AK697" i="8" s="1"/>
  <c r="AL703" i="8" s="1"/>
  <c r="AM709" i="8" s="1"/>
  <c r="AI673" i="8"/>
  <c r="AK639" i="8"/>
  <c r="AK623" i="8"/>
  <c r="AL641" i="8"/>
  <c r="AM647" i="8" s="1"/>
  <c r="AN653" i="8" s="1"/>
  <c r="AO659" i="8" s="1"/>
  <c r="AN581" i="8"/>
  <c r="AO599" i="8"/>
  <c r="AP605" i="8" s="1"/>
  <c r="AQ611" i="8" s="1"/>
  <c r="AR617" i="8" s="1"/>
  <c r="AO589" i="8"/>
  <c r="BT106" i="14"/>
  <c r="BU102" i="14" s="1"/>
  <c r="BT104" i="14"/>
  <c r="BT105" i="14" s="1"/>
  <c r="BH244" i="14"/>
  <c r="BI240" i="14" s="1"/>
  <c r="BI311" i="14" s="1"/>
  <c r="R87" i="19"/>
  <c r="R88" i="19" s="1"/>
  <c r="P42" i="19"/>
  <c r="P43" i="19" s="1"/>
  <c r="AK627" i="8" l="1"/>
  <c r="AL635" i="8"/>
  <c r="AL645" i="8"/>
  <c r="AM651" i="8" s="1"/>
  <c r="AN657" i="8" s="1"/>
  <c r="AO663" i="8" s="1"/>
  <c r="AO577" i="8"/>
  <c r="AP595" i="8"/>
  <c r="AQ601" i="8" s="1"/>
  <c r="AR607" i="8" s="1"/>
  <c r="AS613" i="8" s="1"/>
  <c r="AO593" i="8"/>
  <c r="AJ685" i="8"/>
  <c r="AK687" i="8"/>
  <c r="AL693" i="8" s="1"/>
  <c r="AM699" i="8" s="1"/>
  <c r="AN705" i="8" s="1"/>
  <c r="AJ669" i="8"/>
  <c r="BU106" i="14"/>
  <c r="BV102" i="14" s="1"/>
  <c r="BU104" i="14"/>
  <c r="BU105" i="14" s="1"/>
  <c r="BI244" i="14"/>
  <c r="BJ240" i="14" s="1"/>
  <c r="BJ311" i="14" s="1"/>
  <c r="R86" i="19"/>
  <c r="P41" i="19"/>
  <c r="AK691" i="8" l="1"/>
  <c r="AL697" i="8" s="1"/>
  <c r="AM703" i="8" s="1"/>
  <c r="AN709" i="8" s="1"/>
  <c r="AJ673" i="8"/>
  <c r="AK681" i="8"/>
  <c r="AO581" i="8"/>
  <c r="AP589" i="8"/>
  <c r="AP599" i="8"/>
  <c r="AQ605" i="8" s="1"/>
  <c r="AR611" i="8" s="1"/>
  <c r="AS617" i="8" s="1"/>
  <c r="AM641" i="8"/>
  <c r="AN647" i="8" s="1"/>
  <c r="AO653" i="8" s="1"/>
  <c r="AP659" i="8" s="1"/>
  <c r="AL623" i="8"/>
  <c r="AL639" i="8"/>
  <c r="BV106" i="14"/>
  <c r="BW102" i="14" s="1"/>
  <c r="BV104" i="14"/>
  <c r="BV105" i="14" s="1"/>
  <c r="BJ244" i="14"/>
  <c r="BK240" i="14" s="1"/>
  <c r="BK311" i="14" s="1"/>
  <c r="R84" i="19"/>
  <c r="R81" i="19" s="1"/>
  <c r="Q90" i="19"/>
  <c r="O45" i="19"/>
  <c r="P39" i="19"/>
  <c r="P35" i="19" s="1"/>
  <c r="AL687" i="8" l="1"/>
  <c r="AM693" i="8" s="1"/>
  <c r="AN699" i="8" s="1"/>
  <c r="AO705" i="8" s="1"/>
  <c r="AK685" i="8"/>
  <c r="AK669" i="8"/>
  <c r="AM635" i="8"/>
  <c r="AM645" i="8"/>
  <c r="AN651" i="8" s="1"/>
  <c r="AO657" i="8" s="1"/>
  <c r="AP663" i="8" s="1"/>
  <c r="AL627" i="8"/>
  <c r="AP577" i="8"/>
  <c r="AP593" i="8"/>
  <c r="AQ595" i="8"/>
  <c r="AR601" i="8" s="1"/>
  <c r="AS607" i="8" s="1"/>
  <c r="AT613" i="8" s="1"/>
  <c r="BW106" i="14"/>
  <c r="BX102" i="14" s="1"/>
  <c r="BW104" i="14"/>
  <c r="BW105" i="14" s="1"/>
  <c r="BK244" i="14"/>
  <c r="BL240" i="14" s="1"/>
  <c r="BL311" i="14" s="1"/>
  <c r="Q87" i="19"/>
  <c r="Q88" i="19" s="1"/>
  <c r="O42" i="19"/>
  <c r="O43" i="19" s="1"/>
  <c r="AL691" i="8" l="1"/>
  <c r="AM697" i="8" s="1"/>
  <c r="AN703" i="8" s="1"/>
  <c r="AO709" i="8" s="1"/>
  <c r="AL681" i="8"/>
  <c r="AK673" i="8"/>
  <c r="AP581" i="8"/>
  <c r="AQ599" i="8"/>
  <c r="AR605" i="8" s="1"/>
  <c r="AS611" i="8" s="1"/>
  <c r="AT617" i="8" s="1"/>
  <c r="AQ589" i="8"/>
  <c r="AN641" i="8"/>
  <c r="AO647" i="8" s="1"/>
  <c r="AP653" i="8" s="1"/>
  <c r="AQ659" i="8" s="1"/>
  <c r="AM623" i="8"/>
  <c r="AM639" i="8"/>
  <c r="BX106" i="14"/>
  <c r="BY102" i="14" s="1"/>
  <c r="BX104" i="14"/>
  <c r="BX105" i="14" s="1"/>
  <c r="BL244" i="14"/>
  <c r="BM240" i="14" s="1"/>
  <c r="BM311" i="14" s="1"/>
  <c r="Q86" i="19"/>
  <c r="O41" i="19"/>
  <c r="AQ593" i="8" l="1"/>
  <c r="AQ577" i="8"/>
  <c r="AR595" i="8"/>
  <c r="AS601" i="8" s="1"/>
  <c r="AT607" i="8" s="1"/>
  <c r="AU613" i="8" s="1"/>
  <c r="AM687" i="8"/>
  <c r="AN693" i="8" s="1"/>
  <c r="AO699" i="8" s="1"/>
  <c r="AP705" i="8" s="1"/>
  <c r="AL685" i="8"/>
  <c r="AL669" i="8"/>
  <c r="AM627" i="8"/>
  <c r="AN645" i="8"/>
  <c r="AO651" i="8" s="1"/>
  <c r="AP657" i="8" s="1"/>
  <c r="AQ663" i="8" s="1"/>
  <c r="AN635" i="8"/>
  <c r="BY106" i="14"/>
  <c r="BZ102" i="14" s="1"/>
  <c r="BY104" i="14"/>
  <c r="BY105" i="14" s="1"/>
  <c r="BM244" i="14"/>
  <c r="BN240" i="14" s="1"/>
  <c r="BN311" i="14" s="1"/>
  <c r="Q84" i="19"/>
  <c r="Q81" i="19" s="1"/>
  <c r="P90" i="19"/>
  <c r="N45" i="19"/>
  <c r="O39" i="19"/>
  <c r="O35" i="19" s="1"/>
  <c r="AN639" i="8" l="1"/>
  <c r="AN623" i="8"/>
  <c r="AO641" i="8"/>
  <c r="AP647" i="8" s="1"/>
  <c r="AQ653" i="8" s="1"/>
  <c r="AR659" i="8" s="1"/>
  <c r="AM691" i="8"/>
  <c r="AN697" i="8" s="1"/>
  <c r="AO703" i="8" s="1"/>
  <c r="AP709" i="8" s="1"/>
  <c r="AL673" i="8"/>
  <c r="AM681" i="8"/>
  <c r="AQ581" i="8"/>
  <c r="AR589" i="8"/>
  <c r="AR599" i="8"/>
  <c r="AS605" i="8" s="1"/>
  <c r="AT611" i="8" s="1"/>
  <c r="AU617" i="8" s="1"/>
  <c r="BZ106" i="14"/>
  <c r="CA102" i="14" s="1"/>
  <c r="BZ104" i="14"/>
  <c r="BZ105" i="14" s="1"/>
  <c r="BN244" i="14"/>
  <c r="BO240" i="14" s="1"/>
  <c r="BO311" i="14" s="1"/>
  <c r="P87" i="19"/>
  <c r="P88" i="19" s="1"/>
  <c r="N42" i="19"/>
  <c r="N43" i="19" s="1"/>
  <c r="AR577" i="8" l="1"/>
  <c r="AR593" i="8"/>
  <c r="AS595" i="8"/>
  <c r="AT601" i="8" s="1"/>
  <c r="AU607" i="8" s="1"/>
  <c r="AV613" i="8" s="1"/>
  <c r="AM685" i="8"/>
  <c r="AN687" i="8"/>
  <c r="AO693" i="8" s="1"/>
  <c r="AP699" i="8" s="1"/>
  <c r="AQ705" i="8" s="1"/>
  <c r="AM669" i="8"/>
  <c r="AN627" i="8"/>
  <c r="AO635" i="8"/>
  <c r="AO645" i="8"/>
  <c r="AP651" i="8" s="1"/>
  <c r="AQ657" i="8" s="1"/>
  <c r="AR663" i="8" s="1"/>
  <c r="CA106" i="14"/>
  <c r="CB102" i="14" s="1"/>
  <c r="CA104" i="14"/>
  <c r="CA105" i="14" s="1"/>
  <c r="BO244" i="14"/>
  <c r="BP240" i="14" s="1"/>
  <c r="BP311" i="14" s="1"/>
  <c r="P86" i="19"/>
  <c r="O90" i="19" s="1"/>
  <c r="N41" i="19"/>
  <c r="AO639" i="8" l="1"/>
  <c r="AO623" i="8"/>
  <c r="AP641" i="8"/>
  <c r="AQ647" i="8" s="1"/>
  <c r="AR653" i="8" s="1"/>
  <c r="AS659" i="8" s="1"/>
  <c r="AN691" i="8"/>
  <c r="AO697" i="8" s="1"/>
  <c r="AP703" i="8" s="1"/>
  <c r="AQ709" i="8" s="1"/>
  <c r="AN681" i="8"/>
  <c r="AM673" i="8"/>
  <c r="AR581" i="8"/>
  <c r="AS589" i="8"/>
  <c r="AS599" i="8"/>
  <c r="AT605" i="8" s="1"/>
  <c r="AU611" i="8" s="1"/>
  <c r="AV617" i="8" s="1"/>
  <c r="P84" i="19"/>
  <c r="P81" i="19" s="1"/>
  <c r="CB106" i="14"/>
  <c r="CC102" i="14" s="1"/>
  <c r="CB104" i="14"/>
  <c r="CB105" i="14" s="1"/>
  <c r="BP244" i="14"/>
  <c r="BQ240" i="14" s="1"/>
  <c r="BQ311" i="14" s="1"/>
  <c r="O87" i="19"/>
  <c r="O88" i="19" s="1"/>
  <c r="M45" i="19"/>
  <c r="N39" i="19"/>
  <c r="N35" i="19" s="1"/>
  <c r="AS577" i="8" l="1"/>
  <c r="AS593" i="8"/>
  <c r="AT595" i="8"/>
  <c r="AU601" i="8" s="1"/>
  <c r="AV607" i="8" s="1"/>
  <c r="AW613" i="8" s="1"/>
  <c r="AN685" i="8"/>
  <c r="AO687" i="8"/>
  <c r="AP693" i="8" s="1"/>
  <c r="AQ699" i="8" s="1"/>
  <c r="AR705" i="8" s="1"/>
  <c r="AN669" i="8"/>
  <c r="AO627" i="8"/>
  <c r="AP635" i="8"/>
  <c r="AP645" i="8"/>
  <c r="AQ651" i="8" s="1"/>
  <c r="AR657" i="8" s="1"/>
  <c r="AS663" i="8" s="1"/>
  <c r="CC106" i="14"/>
  <c r="CD102" i="14" s="1"/>
  <c r="CC104" i="14"/>
  <c r="CC105" i="14" s="1"/>
  <c r="BQ244" i="14"/>
  <c r="BR240" i="14" s="1"/>
  <c r="BR311" i="14" s="1"/>
  <c r="O86" i="19"/>
  <c r="M42" i="19"/>
  <c r="M43" i="19" s="1"/>
  <c r="AQ641" i="8" l="1"/>
  <c r="AR647" i="8" s="1"/>
  <c r="AS653" i="8" s="1"/>
  <c r="AT659" i="8" s="1"/>
  <c r="AP623" i="8"/>
  <c r="AP639" i="8"/>
  <c r="AS581" i="8"/>
  <c r="AT599" i="8"/>
  <c r="AU605" i="8" s="1"/>
  <c r="AV611" i="8" s="1"/>
  <c r="AW617" i="8" s="1"/>
  <c r="AT589" i="8"/>
  <c r="AO691" i="8"/>
  <c r="AP697" i="8" s="1"/>
  <c r="AQ703" i="8" s="1"/>
  <c r="AR709" i="8" s="1"/>
  <c r="AN673" i="8"/>
  <c r="AO681" i="8"/>
  <c r="CD106" i="14"/>
  <c r="CE102" i="14" s="1"/>
  <c r="CD104" i="14"/>
  <c r="CD105" i="14" s="1"/>
  <c r="BR244" i="14"/>
  <c r="BS240" i="14" s="1"/>
  <c r="BS311" i="14" s="1"/>
  <c r="N90" i="19"/>
  <c r="O84" i="19"/>
  <c r="O81" i="19" s="1"/>
  <c r="M41" i="19"/>
  <c r="AQ635" i="8" l="1"/>
  <c r="AP627" i="8"/>
  <c r="AQ645" i="8"/>
  <c r="AR651" i="8" s="1"/>
  <c r="AS657" i="8" s="1"/>
  <c r="AT663" i="8" s="1"/>
  <c r="AT577" i="8"/>
  <c r="AT593" i="8"/>
  <c r="AU595" i="8"/>
  <c r="AV601" i="8" s="1"/>
  <c r="AW607" i="8" s="1"/>
  <c r="AX613" i="8" s="1"/>
  <c r="AP687" i="8"/>
  <c r="AQ693" i="8" s="1"/>
  <c r="AR699" i="8" s="1"/>
  <c r="AS705" i="8" s="1"/>
  <c r="AO685" i="8"/>
  <c r="AO669" i="8"/>
  <c r="CE106" i="14"/>
  <c r="CF102" i="14" s="1"/>
  <c r="CE104" i="14"/>
  <c r="CE105" i="14" s="1"/>
  <c r="BS244" i="14"/>
  <c r="BT240" i="14" s="1"/>
  <c r="BT311" i="14" s="1"/>
  <c r="N87" i="19"/>
  <c r="N88" i="19" s="1"/>
  <c r="L45" i="19"/>
  <c r="M39" i="19"/>
  <c r="M35" i="19" s="1"/>
  <c r="AP691" i="8" l="1"/>
  <c r="AQ697" i="8" s="1"/>
  <c r="AR703" i="8" s="1"/>
  <c r="AS709" i="8" s="1"/>
  <c r="AP681" i="8"/>
  <c r="AO673" i="8"/>
  <c r="AT581" i="8"/>
  <c r="AU599" i="8"/>
  <c r="AV605" i="8" s="1"/>
  <c r="AW611" i="8" s="1"/>
  <c r="AX617" i="8" s="1"/>
  <c r="AU589" i="8"/>
  <c r="AR641" i="8"/>
  <c r="AS647" i="8" s="1"/>
  <c r="AT653" i="8" s="1"/>
  <c r="AU659" i="8" s="1"/>
  <c r="AQ639" i="8"/>
  <c r="AQ623" i="8"/>
  <c r="CF106" i="14"/>
  <c r="CG102" i="14" s="1"/>
  <c r="CF104" i="14"/>
  <c r="CF105" i="14" s="1"/>
  <c r="BT244" i="14"/>
  <c r="BU240" i="14" s="1"/>
  <c r="BU311" i="14" s="1"/>
  <c r="N86" i="19"/>
  <c r="L42" i="19"/>
  <c r="L43" i="19" s="1"/>
  <c r="AQ627" i="8" l="1"/>
  <c r="AR635" i="8"/>
  <c r="AR645" i="8"/>
  <c r="AS651" i="8" s="1"/>
  <c r="AT657" i="8" s="1"/>
  <c r="AU663" i="8" s="1"/>
  <c r="AU593" i="8"/>
  <c r="AV595" i="8"/>
  <c r="AW601" i="8" s="1"/>
  <c r="AX607" i="8" s="1"/>
  <c r="AY613" i="8" s="1"/>
  <c r="AU577" i="8"/>
  <c r="AQ687" i="8"/>
  <c r="AR693" i="8" s="1"/>
  <c r="AS699" i="8" s="1"/>
  <c r="AT705" i="8" s="1"/>
  <c r="AP685" i="8"/>
  <c r="AP669" i="8"/>
  <c r="CG106" i="14"/>
  <c r="CH102" i="14" s="1"/>
  <c r="CG104" i="14"/>
  <c r="CG105" i="14" s="1"/>
  <c r="BU244" i="14"/>
  <c r="BV240" i="14" s="1"/>
  <c r="BV311" i="14" s="1"/>
  <c r="N84" i="19"/>
  <c r="N81" i="19" s="1"/>
  <c r="M90" i="19"/>
  <c r="L41" i="19"/>
  <c r="AQ691" i="8" l="1"/>
  <c r="AR697" i="8" s="1"/>
  <c r="AS703" i="8" s="1"/>
  <c r="AT709" i="8" s="1"/>
  <c r="AQ681" i="8"/>
  <c r="AP673" i="8"/>
  <c r="AU581" i="8"/>
  <c r="AV589" i="8"/>
  <c r="AV599" i="8"/>
  <c r="AW605" i="8" s="1"/>
  <c r="AX611" i="8" s="1"/>
  <c r="AY617" i="8" s="1"/>
  <c r="AR639" i="8"/>
  <c r="AS641" i="8"/>
  <c r="AT647" i="8" s="1"/>
  <c r="AU653" i="8" s="1"/>
  <c r="AV659" i="8" s="1"/>
  <c r="AR623" i="8"/>
  <c r="CH106" i="14"/>
  <c r="CH104" i="14"/>
  <c r="CH105" i="14" s="1"/>
  <c r="BV244" i="14"/>
  <c r="BW240" i="14" s="1"/>
  <c r="BW311" i="14" s="1"/>
  <c r="M87" i="19"/>
  <c r="M88" i="19" s="1"/>
  <c r="K45" i="19"/>
  <c r="L39" i="19"/>
  <c r="L35" i="19" s="1"/>
  <c r="AR627" i="8" l="1"/>
  <c r="AS635" i="8"/>
  <c r="AS645" i="8"/>
  <c r="AT651" i="8" s="1"/>
  <c r="AU657" i="8" s="1"/>
  <c r="AV663" i="8" s="1"/>
  <c r="AQ685" i="8"/>
  <c r="AQ669" i="8"/>
  <c r="AR687" i="8"/>
  <c r="AS693" i="8" s="1"/>
  <c r="AT699" i="8" s="1"/>
  <c r="AU705" i="8" s="1"/>
  <c r="AV577" i="8"/>
  <c r="AW595" i="8"/>
  <c r="AX601" i="8" s="1"/>
  <c r="AY607" i="8" s="1"/>
  <c r="AZ613" i="8" s="1"/>
  <c r="AV593" i="8"/>
  <c r="BW244" i="14"/>
  <c r="BX240" i="14" s="1"/>
  <c r="BX311" i="14" s="1"/>
  <c r="M86" i="19"/>
  <c r="K42" i="19"/>
  <c r="K43" i="19" s="1"/>
  <c r="AR691" i="8" l="1"/>
  <c r="AS697" i="8" s="1"/>
  <c r="AT703" i="8" s="1"/>
  <c r="AU709" i="8" s="1"/>
  <c r="AR681" i="8"/>
  <c r="AQ673" i="8"/>
  <c r="AS639" i="8"/>
  <c r="AS623" i="8"/>
  <c r="AT641" i="8"/>
  <c r="AU647" i="8" s="1"/>
  <c r="AV653" i="8" s="1"/>
  <c r="AW659" i="8" s="1"/>
  <c r="AV581" i="8"/>
  <c r="AW599" i="8"/>
  <c r="AX605" i="8" s="1"/>
  <c r="AY611" i="8" s="1"/>
  <c r="AZ617" i="8" s="1"/>
  <c r="AW589" i="8"/>
  <c r="BX244" i="14"/>
  <c r="BY240" i="14" s="1"/>
  <c r="BY311" i="14" s="1"/>
  <c r="L90" i="19"/>
  <c r="M84" i="19"/>
  <c r="M81" i="19" s="1"/>
  <c r="K41" i="19"/>
  <c r="AW577" i="8" l="1"/>
  <c r="AW593" i="8"/>
  <c r="AX595" i="8"/>
  <c r="AY601" i="8" s="1"/>
  <c r="AZ607" i="8" s="1"/>
  <c r="BA613" i="8" s="1"/>
  <c r="AS627" i="8"/>
  <c r="AT635" i="8"/>
  <c r="AT645" i="8"/>
  <c r="AU651" i="8" s="1"/>
  <c r="AV657" i="8" s="1"/>
  <c r="AW663" i="8" s="1"/>
  <c r="AR685" i="8"/>
  <c r="AR669" i="8"/>
  <c r="AS687" i="8"/>
  <c r="AT693" i="8" s="1"/>
  <c r="AU699" i="8" s="1"/>
  <c r="AV705" i="8" s="1"/>
  <c r="BY244" i="14"/>
  <c r="BZ240" i="14" s="1"/>
  <c r="BZ311" i="14" s="1"/>
  <c r="L87" i="19"/>
  <c r="L88" i="19" s="1"/>
  <c r="J45" i="19"/>
  <c r="K39" i="19"/>
  <c r="K35" i="19" s="1"/>
  <c r="AS691" i="8" l="1"/>
  <c r="AT697" i="8" s="1"/>
  <c r="AU703" i="8" s="1"/>
  <c r="AV709" i="8" s="1"/>
  <c r="AS681" i="8"/>
  <c r="AR673" i="8"/>
  <c r="AW581" i="8"/>
  <c r="AX599" i="8"/>
  <c r="AY605" i="8" s="1"/>
  <c r="AZ611" i="8" s="1"/>
  <c r="BA617" i="8" s="1"/>
  <c r="AX589" i="8"/>
  <c r="AU641" i="8"/>
  <c r="AV647" i="8" s="1"/>
  <c r="AW653" i="8" s="1"/>
  <c r="AX659" i="8" s="1"/>
  <c r="AT639" i="8"/>
  <c r="AT623" i="8"/>
  <c r="BZ244" i="14"/>
  <c r="CA240" i="14" s="1"/>
  <c r="CA311" i="14" s="1"/>
  <c r="L86" i="19"/>
  <c r="J42" i="19"/>
  <c r="J43" i="19" s="1"/>
  <c r="AU635" i="8" l="1"/>
  <c r="AU645" i="8"/>
  <c r="AV651" i="8" s="1"/>
  <c r="AW657" i="8" s="1"/>
  <c r="AX663" i="8" s="1"/>
  <c r="AT627" i="8"/>
  <c r="AX577" i="8"/>
  <c r="AX593" i="8"/>
  <c r="AY595" i="8"/>
  <c r="AZ601" i="8" s="1"/>
  <c r="BA607" i="8" s="1"/>
  <c r="BB613" i="8" s="1"/>
  <c r="AT687" i="8"/>
  <c r="AU693" i="8" s="1"/>
  <c r="AV699" i="8" s="1"/>
  <c r="AW705" i="8" s="1"/>
  <c r="AS685" i="8"/>
  <c r="AS669" i="8"/>
  <c r="CA244" i="14"/>
  <c r="CB240" i="14" s="1"/>
  <c r="CB311" i="14" s="1"/>
  <c r="K90" i="19"/>
  <c r="L84" i="19"/>
  <c r="L81" i="19" s="1"/>
  <c r="J41" i="19"/>
  <c r="AT691" i="8" l="1"/>
  <c r="AU697" i="8" s="1"/>
  <c r="AV703" i="8" s="1"/>
  <c r="AW709" i="8" s="1"/>
  <c r="AT681" i="8"/>
  <c r="AS673" i="8"/>
  <c r="AY589" i="8"/>
  <c r="AY599" i="8"/>
  <c r="AZ605" i="8" s="1"/>
  <c r="BA611" i="8" s="1"/>
  <c r="BB617" i="8" s="1"/>
  <c r="AX581" i="8"/>
  <c r="AV641" i="8"/>
  <c r="AW647" i="8" s="1"/>
  <c r="AX653" i="8" s="1"/>
  <c r="AY659" i="8" s="1"/>
  <c r="AU623" i="8"/>
  <c r="AU639" i="8"/>
  <c r="CB244" i="14"/>
  <c r="CC240" i="14" s="1"/>
  <c r="CC311" i="14" s="1"/>
  <c r="K87" i="19"/>
  <c r="K88" i="19" s="1"/>
  <c r="I45" i="19"/>
  <c r="J39" i="19"/>
  <c r="J35" i="19" s="1"/>
  <c r="AY577" i="8" l="1"/>
  <c r="AZ595" i="8"/>
  <c r="BA601" i="8" s="1"/>
  <c r="BB607" i="8" s="1"/>
  <c r="BC613" i="8" s="1"/>
  <c r="AY593" i="8"/>
  <c r="AU687" i="8"/>
  <c r="AV693" i="8" s="1"/>
  <c r="AW699" i="8" s="1"/>
  <c r="AX705" i="8" s="1"/>
  <c r="AT685" i="8"/>
  <c r="AT669" i="8"/>
  <c r="AU627" i="8"/>
  <c r="AV635" i="8"/>
  <c r="AV645" i="8"/>
  <c r="AW651" i="8" s="1"/>
  <c r="AX657" i="8" s="1"/>
  <c r="AY663" i="8" s="1"/>
  <c r="CC244" i="14"/>
  <c r="CD240" i="14" s="1"/>
  <c r="CD311" i="14" s="1"/>
  <c r="K86" i="19"/>
  <c r="I42" i="19"/>
  <c r="I43" i="19" s="1"/>
  <c r="AU691" i="8" l="1"/>
  <c r="AV697" i="8" s="1"/>
  <c r="AW703" i="8" s="1"/>
  <c r="AX709" i="8" s="1"/>
  <c r="AT673" i="8"/>
  <c r="AU681" i="8"/>
  <c r="AV639" i="8"/>
  <c r="AV623" i="8"/>
  <c r="AW641" i="8"/>
  <c r="AX647" i="8" s="1"/>
  <c r="AY653" i="8" s="1"/>
  <c r="AZ659" i="8" s="1"/>
  <c r="AY581" i="8"/>
  <c r="AZ599" i="8"/>
  <c r="BA605" i="8" s="1"/>
  <c r="BB611" i="8" s="1"/>
  <c r="BC617" i="8" s="1"/>
  <c r="AZ589" i="8"/>
  <c r="CD244" i="14"/>
  <c r="CE240" i="14" s="1"/>
  <c r="CE311" i="14" s="1"/>
  <c r="J90" i="19"/>
  <c r="K84" i="19"/>
  <c r="K81" i="19" s="1"/>
  <c r="I41" i="19"/>
  <c r="AZ577" i="8" l="1"/>
  <c r="BA595" i="8"/>
  <c r="BB601" i="8" s="1"/>
  <c r="BC607" i="8" s="1"/>
  <c r="BD613" i="8" s="1"/>
  <c r="AZ593" i="8"/>
  <c r="AV627" i="8"/>
  <c r="AW645" i="8"/>
  <c r="AX651" i="8" s="1"/>
  <c r="AY657" i="8" s="1"/>
  <c r="AZ663" i="8" s="1"/>
  <c r="AW635" i="8"/>
  <c r="AU685" i="8"/>
  <c r="AU669" i="8"/>
  <c r="AV687" i="8"/>
  <c r="AW693" i="8" s="1"/>
  <c r="AX699" i="8" s="1"/>
  <c r="AY705" i="8" s="1"/>
  <c r="CE244" i="14"/>
  <c r="CF240" i="14" s="1"/>
  <c r="CF311" i="14" s="1"/>
  <c r="J87" i="19"/>
  <c r="J88" i="19" s="1"/>
  <c r="I39" i="19"/>
  <c r="I35" i="19" s="1"/>
  <c r="H45" i="19"/>
  <c r="AV691" i="8" l="1"/>
  <c r="AW697" i="8" s="1"/>
  <c r="AX703" i="8" s="1"/>
  <c r="AY709" i="8" s="1"/>
  <c r="AU673" i="8"/>
  <c r="AV681" i="8"/>
  <c r="AZ581" i="8"/>
  <c r="BA589" i="8"/>
  <c r="BA599" i="8"/>
  <c r="BB605" i="8" s="1"/>
  <c r="BC611" i="8" s="1"/>
  <c r="BD617" i="8" s="1"/>
  <c r="AW639" i="8"/>
  <c r="AX641" i="8"/>
  <c r="AY647" i="8" s="1"/>
  <c r="AZ653" i="8" s="1"/>
  <c r="BA659" i="8" s="1"/>
  <c r="AW623" i="8"/>
  <c r="CF244" i="14"/>
  <c r="CG240" i="14" s="1"/>
  <c r="CG311" i="14" s="1"/>
  <c r="J86" i="19"/>
  <c r="H42" i="19"/>
  <c r="H43" i="19" s="1"/>
  <c r="BA577" i="8" l="1"/>
  <c r="BA593" i="8"/>
  <c r="BB595" i="8"/>
  <c r="BC601" i="8" s="1"/>
  <c r="BD607" i="8" s="1"/>
  <c r="BE613" i="8" s="1"/>
  <c r="AW627" i="8"/>
  <c r="AX635" i="8"/>
  <c r="AX645" i="8"/>
  <c r="AY651" i="8" s="1"/>
  <c r="AZ657" i="8" s="1"/>
  <c r="BA663" i="8" s="1"/>
  <c r="AV685" i="8"/>
  <c r="AW687" i="8"/>
  <c r="AX693" i="8" s="1"/>
  <c r="AY699" i="8" s="1"/>
  <c r="AZ705" i="8" s="1"/>
  <c r="AV669" i="8"/>
  <c r="CG244" i="14"/>
  <c r="CH240" i="14" s="1"/>
  <c r="CH311" i="14" s="1"/>
  <c r="I90" i="19"/>
  <c r="J84" i="19"/>
  <c r="J81" i="19" s="1"/>
  <c r="H41" i="19"/>
  <c r="H39" i="19" s="1"/>
  <c r="H35" i="19" s="1"/>
  <c r="C35" i="19" s="1"/>
  <c r="H25" i="19" s="1"/>
  <c r="AW691" i="8" l="1"/>
  <c r="AX697" i="8" s="1"/>
  <c r="AY703" i="8" s="1"/>
  <c r="AZ709" i="8" s="1"/>
  <c r="AV673" i="8"/>
  <c r="AW681" i="8"/>
  <c r="BA581" i="8"/>
  <c r="BB589" i="8"/>
  <c r="BB599" i="8"/>
  <c r="BC605" i="8" s="1"/>
  <c r="BD611" i="8" s="1"/>
  <c r="BE617" i="8" s="1"/>
  <c r="AY641" i="8"/>
  <c r="AZ647" i="8" s="1"/>
  <c r="BA653" i="8" s="1"/>
  <c r="BB659" i="8" s="1"/>
  <c r="AX639" i="8"/>
  <c r="AX623" i="8"/>
  <c r="H23" i="19"/>
  <c r="I25" i="19"/>
  <c r="CH244" i="14"/>
  <c r="I87" i="19"/>
  <c r="I88" i="19" s="1"/>
  <c r="BB577" i="8" l="1"/>
  <c r="BB593" i="8"/>
  <c r="BC595" i="8"/>
  <c r="BD601" i="8" s="1"/>
  <c r="BE607" i="8" s="1"/>
  <c r="BF613" i="8" s="1"/>
  <c r="AY635" i="8"/>
  <c r="AX627" i="8"/>
  <c r="AY645" i="8"/>
  <c r="AZ651" i="8" s="1"/>
  <c r="BA657" i="8" s="1"/>
  <c r="BB663" i="8" s="1"/>
  <c r="AX687" i="8"/>
  <c r="AY693" i="8" s="1"/>
  <c r="AZ699" i="8" s="1"/>
  <c r="BA705" i="8" s="1"/>
  <c r="AW669" i="8"/>
  <c r="AW685" i="8"/>
  <c r="H24" i="19"/>
  <c r="F39" i="7"/>
  <c r="J25" i="19"/>
  <c r="H26" i="19"/>
  <c r="I22" i="19" s="1"/>
  <c r="I23" i="19" s="1"/>
  <c r="G39" i="7" s="1"/>
  <c r="I86" i="19"/>
  <c r="F29" i="7" l="1"/>
  <c r="F32" i="7" s="1"/>
  <c r="G28" i="7" s="1"/>
  <c r="AZ641" i="8"/>
  <c r="BA647" i="8" s="1"/>
  <c r="BB653" i="8" s="1"/>
  <c r="BC659" i="8" s="1"/>
  <c r="AY639" i="8"/>
  <c r="AY623" i="8"/>
  <c r="BB581" i="8"/>
  <c r="BC589" i="8"/>
  <c r="BC599" i="8"/>
  <c r="BD605" i="8" s="1"/>
  <c r="BE611" i="8" s="1"/>
  <c r="BF617" i="8" s="1"/>
  <c r="AX691" i="8"/>
  <c r="AY697" i="8" s="1"/>
  <c r="AZ703" i="8" s="1"/>
  <c r="BA709" i="8" s="1"/>
  <c r="AX681" i="8"/>
  <c r="AW673" i="8"/>
  <c r="G29" i="7"/>
  <c r="I24" i="19"/>
  <c r="I26" i="19"/>
  <c r="J22" i="19" s="1"/>
  <c r="K25" i="19"/>
  <c r="I84" i="19"/>
  <c r="I81" i="19" s="1"/>
  <c r="H90" i="19"/>
  <c r="AY687" i="8" l="1"/>
  <c r="AZ693" i="8" s="1"/>
  <c r="BA699" i="8" s="1"/>
  <c r="BB705" i="8" s="1"/>
  <c r="AX685" i="8"/>
  <c r="AX669" i="8"/>
  <c r="AY627" i="8"/>
  <c r="AZ635" i="8"/>
  <c r="AZ645" i="8"/>
  <c r="BA651" i="8" s="1"/>
  <c r="BB657" i="8" s="1"/>
  <c r="BC663" i="8" s="1"/>
  <c r="BC593" i="8"/>
  <c r="BD595" i="8"/>
  <c r="BE601" i="8" s="1"/>
  <c r="BF607" i="8" s="1"/>
  <c r="BG613" i="8" s="1"/>
  <c r="BC577" i="8"/>
  <c r="F30" i="7"/>
  <c r="F31" i="7" s="1"/>
  <c r="G32" i="7"/>
  <c r="H28" i="7" s="1"/>
  <c r="J23" i="19"/>
  <c r="H39" i="7" s="1"/>
  <c r="L25" i="19"/>
  <c r="H87" i="19"/>
  <c r="H88" i="19" s="1"/>
  <c r="BC581" i="8" l="1"/>
  <c r="BD599" i="8"/>
  <c r="BE605" i="8" s="1"/>
  <c r="BF611" i="8" s="1"/>
  <c r="BG617" i="8" s="1"/>
  <c r="BD589" i="8"/>
  <c r="AY691" i="8"/>
  <c r="AZ697" i="8" s="1"/>
  <c r="BA703" i="8" s="1"/>
  <c r="BB709" i="8" s="1"/>
  <c r="AY681" i="8"/>
  <c r="AX673" i="8"/>
  <c r="AZ639" i="8"/>
  <c r="BA641" i="8"/>
  <c r="BB647" i="8" s="1"/>
  <c r="BC653" i="8" s="1"/>
  <c r="BD659" i="8" s="1"/>
  <c r="AZ623" i="8"/>
  <c r="G30" i="7"/>
  <c r="G31" i="7" s="1"/>
  <c r="M25" i="19"/>
  <c r="N25" i="19" s="1"/>
  <c r="O25" i="19" s="1"/>
  <c r="P25" i="19" s="1"/>
  <c r="Q25" i="19" s="1"/>
  <c r="R25" i="19" s="1"/>
  <c r="H29" i="7"/>
  <c r="J24" i="19"/>
  <c r="J26" i="19"/>
  <c r="K22" i="19" s="1"/>
  <c r="H86" i="19"/>
  <c r="H84" i="19" s="1"/>
  <c r="H81" i="19" s="1"/>
  <c r="AZ627" i="8" l="1"/>
  <c r="BA635" i="8"/>
  <c r="BA645" i="8"/>
  <c r="BB651" i="8" s="1"/>
  <c r="BC657" i="8" s="1"/>
  <c r="BD663" i="8" s="1"/>
  <c r="BD577" i="8"/>
  <c r="BE595" i="8"/>
  <c r="BF601" i="8" s="1"/>
  <c r="BG607" i="8" s="1"/>
  <c r="BH613" i="8" s="1"/>
  <c r="BD593" i="8"/>
  <c r="AY685" i="8"/>
  <c r="AZ687" i="8"/>
  <c r="BA693" i="8" s="1"/>
  <c r="BB699" i="8" s="1"/>
  <c r="BC705" i="8" s="1"/>
  <c r="AY669" i="8"/>
  <c r="H32" i="7"/>
  <c r="I28" i="7" s="1"/>
  <c r="K23" i="19"/>
  <c r="I39" i="7" s="1"/>
  <c r="S25" i="19"/>
  <c r="AZ691" i="8" l="1"/>
  <c r="BA697" i="8" s="1"/>
  <c r="BB703" i="8" s="1"/>
  <c r="BC709" i="8" s="1"/>
  <c r="AY673" i="8"/>
  <c r="AZ681" i="8"/>
  <c r="BD581" i="8"/>
  <c r="BE589" i="8"/>
  <c r="BE599" i="8"/>
  <c r="BF605" i="8" s="1"/>
  <c r="BG611" i="8" s="1"/>
  <c r="BH617" i="8" s="1"/>
  <c r="BA639" i="8"/>
  <c r="BB641" i="8"/>
  <c r="BC647" i="8" s="1"/>
  <c r="BD653" i="8" s="1"/>
  <c r="BE659" i="8" s="1"/>
  <c r="BA623" i="8"/>
  <c r="H30" i="7"/>
  <c r="H31" i="7" s="1"/>
  <c r="I29" i="7"/>
  <c r="K24" i="19"/>
  <c r="K26" i="19"/>
  <c r="L22" i="19" s="1"/>
  <c r="T25" i="19"/>
  <c r="BE577" i="8" l="1"/>
  <c r="BE593" i="8"/>
  <c r="BF595" i="8"/>
  <c r="BG601" i="8" s="1"/>
  <c r="BH607" i="8" s="1"/>
  <c r="BI613" i="8" s="1"/>
  <c r="BA627" i="8"/>
  <c r="BB645" i="8"/>
  <c r="BC651" i="8" s="1"/>
  <c r="BD657" i="8" s="1"/>
  <c r="BE663" i="8" s="1"/>
  <c r="BB635" i="8"/>
  <c r="AZ685" i="8"/>
  <c r="AZ669" i="8"/>
  <c r="BA687" i="8"/>
  <c r="BB693" i="8" s="1"/>
  <c r="BC699" i="8" s="1"/>
  <c r="BD705" i="8" s="1"/>
  <c r="I32" i="7"/>
  <c r="J28" i="7" s="1"/>
  <c r="L23" i="19"/>
  <c r="U25" i="19"/>
  <c r="BA691" i="8" l="1"/>
  <c r="BB697" i="8" s="1"/>
  <c r="BC703" i="8" s="1"/>
  <c r="BD709" i="8" s="1"/>
  <c r="BA681" i="8"/>
  <c r="AZ673" i="8"/>
  <c r="BC641" i="8"/>
  <c r="BD647" i="8" s="1"/>
  <c r="BE653" i="8" s="1"/>
  <c r="BF659" i="8" s="1"/>
  <c r="BB623" i="8"/>
  <c r="BB639" i="8"/>
  <c r="BE581" i="8"/>
  <c r="BF599" i="8"/>
  <c r="BG605" i="8" s="1"/>
  <c r="BH611" i="8" s="1"/>
  <c r="BI617" i="8" s="1"/>
  <c r="BF589" i="8"/>
  <c r="L26" i="19"/>
  <c r="M22" i="19" s="1"/>
  <c r="M23" i="19" s="1"/>
  <c r="J39" i="7"/>
  <c r="J29" i="7" s="1"/>
  <c r="I30" i="7"/>
  <c r="I31" i="7" s="1"/>
  <c r="L24" i="19"/>
  <c r="V25" i="19"/>
  <c r="BC635" i="8" l="1"/>
  <c r="BB627" i="8"/>
  <c r="BC645" i="8"/>
  <c r="BD651" i="8" s="1"/>
  <c r="BE657" i="8" s="1"/>
  <c r="BF663" i="8" s="1"/>
  <c r="BB687" i="8"/>
  <c r="BC693" i="8" s="1"/>
  <c r="BD699" i="8" s="1"/>
  <c r="BE705" i="8" s="1"/>
  <c r="BA669" i="8"/>
  <c r="BA685" i="8"/>
  <c r="BF577" i="8"/>
  <c r="BF593" i="8"/>
  <c r="BG595" i="8"/>
  <c r="BH601" i="8" s="1"/>
  <c r="BI607" i="8" s="1"/>
  <c r="M26" i="19"/>
  <c r="N22" i="19" s="1"/>
  <c r="N23" i="19" s="1"/>
  <c r="K39" i="7"/>
  <c r="K29" i="7" s="1"/>
  <c r="J32" i="7"/>
  <c r="K28" i="7" s="1"/>
  <c r="M24" i="19"/>
  <c r="W25" i="19"/>
  <c r="BD641" i="8" l="1"/>
  <c r="BE647" i="8" s="1"/>
  <c r="BF653" i="8" s="1"/>
  <c r="BG659" i="8" s="1"/>
  <c r="BC623" i="8"/>
  <c r="BC639" i="8"/>
  <c r="BG599" i="8"/>
  <c r="BH605" i="8" s="1"/>
  <c r="BI611" i="8" s="1"/>
  <c r="BG589" i="8"/>
  <c r="BF581" i="8"/>
  <c r="BB691" i="8"/>
  <c r="BC697" i="8" s="1"/>
  <c r="BD703" i="8" s="1"/>
  <c r="BE709" i="8" s="1"/>
  <c r="BA673" i="8"/>
  <c r="BB681" i="8"/>
  <c r="N26" i="19"/>
  <c r="O22" i="19" s="1"/>
  <c r="O23" i="19" s="1"/>
  <c r="L39" i="7"/>
  <c r="L29" i="7" s="1"/>
  <c r="J30" i="7"/>
  <c r="J31" i="7" s="1"/>
  <c r="K32" i="7"/>
  <c r="L28" i="7" s="1"/>
  <c r="N24" i="19"/>
  <c r="X25" i="19"/>
  <c r="BC627" i="8" l="1"/>
  <c r="BD635" i="8"/>
  <c r="BD645" i="8"/>
  <c r="BE651" i="8" s="1"/>
  <c r="BF657" i="8" s="1"/>
  <c r="BG663" i="8" s="1"/>
  <c r="BC687" i="8"/>
  <c r="BD693" i="8" s="1"/>
  <c r="BE699" i="8" s="1"/>
  <c r="BF705" i="8" s="1"/>
  <c r="BB669" i="8"/>
  <c r="BB685" i="8"/>
  <c r="BG593" i="8"/>
  <c r="BH595" i="8"/>
  <c r="BI601" i="8" s="1"/>
  <c r="BG577" i="8"/>
  <c r="O26" i="19"/>
  <c r="P22" i="19" s="1"/>
  <c r="P23" i="19" s="1"/>
  <c r="N39" i="7" s="1"/>
  <c r="N29" i="7" s="1"/>
  <c r="M39" i="7"/>
  <c r="M29" i="7" s="1"/>
  <c r="K30" i="7"/>
  <c r="K31" i="7" s="1"/>
  <c r="L32" i="7"/>
  <c r="M28" i="7" s="1"/>
  <c r="O24" i="19"/>
  <c r="Y25" i="19"/>
  <c r="BG581" i="8" l="1"/>
  <c r="BH599" i="8"/>
  <c r="BI605" i="8" s="1"/>
  <c r="BH589" i="8"/>
  <c r="BC691" i="8"/>
  <c r="BD697" i="8" s="1"/>
  <c r="BE703" i="8" s="1"/>
  <c r="BF709" i="8" s="1"/>
  <c r="BC681" i="8"/>
  <c r="BB673" i="8"/>
  <c r="BD623" i="8"/>
  <c r="BE641" i="8"/>
  <c r="BF647" i="8" s="1"/>
  <c r="BG653" i="8" s="1"/>
  <c r="BH659" i="8" s="1"/>
  <c r="BD639" i="8"/>
  <c r="P26" i="19"/>
  <c r="Q22" i="19" s="1"/>
  <c r="Q23" i="19" s="1"/>
  <c r="O39" i="7" s="1"/>
  <c r="P24" i="19"/>
  <c r="L30" i="7"/>
  <c r="L31" i="7" s="1"/>
  <c r="M32" i="7"/>
  <c r="N28" i="7" s="1"/>
  <c r="N32" i="7" s="1"/>
  <c r="O28" i="7" s="1"/>
  <c r="Z25" i="19"/>
  <c r="BH577" i="8" l="1"/>
  <c r="BI595" i="8"/>
  <c r="BH593" i="8"/>
  <c r="BD627" i="8"/>
  <c r="BE635" i="8"/>
  <c r="BE645" i="8"/>
  <c r="BF651" i="8" s="1"/>
  <c r="BG657" i="8" s="1"/>
  <c r="BH663" i="8" s="1"/>
  <c r="BC685" i="8"/>
  <c r="BC669" i="8"/>
  <c r="BD687" i="8"/>
  <c r="BE693" i="8" s="1"/>
  <c r="BF699" i="8" s="1"/>
  <c r="BG705" i="8" s="1"/>
  <c r="M30" i="7"/>
  <c r="M31" i="7" s="1"/>
  <c r="N30" i="7"/>
  <c r="N31" i="7" s="1"/>
  <c r="Q24" i="19"/>
  <c r="O29" i="7"/>
  <c r="Q26" i="19"/>
  <c r="R22" i="19" s="1"/>
  <c r="AA25" i="19"/>
  <c r="BD691" i="8" l="1"/>
  <c r="BE697" i="8" s="1"/>
  <c r="BF703" i="8" s="1"/>
  <c r="BG709" i="8" s="1"/>
  <c r="BD681" i="8"/>
  <c r="BC673" i="8"/>
  <c r="BH581" i="8"/>
  <c r="BI589" i="8"/>
  <c r="BI599" i="8"/>
  <c r="BE623" i="8"/>
  <c r="BF641" i="8"/>
  <c r="BG647" i="8" s="1"/>
  <c r="BH653" i="8" s="1"/>
  <c r="BI659" i="8" s="1"/>
  <c r="BE639" i="8"/>
  <c r="O32" i="7"/>
  <c r="P28" i="7" s="1"/>
  <c r="AB25" i="19"/>
  <c r="R23" i="19"/>
  <c r="P39" i="7" s="1"/>
  <c r="BD685" i="8" l="1"/>
  <c r="BE687" i="8"/>
  <c r="BF693" i="8" s="1"/>
  <c r="BG699" i="8" s="1"/>
  <c r="BH705" i="8" s="1"/>
  <c r="BD669" i="8"/>
  <c r="BE627" i="8"/>
  <c r="BF635" i="8"/>
  <c r="BF645" i="8"/>
  <c r="BG651" i="8" s="1"/>
  <c r="BH657" i="8" s="1"/>
  <c r="BI663" i="8" s="1"/>
  <c r="BI593" i="8"/>
  <c r="BI581" i="8" s="1"/>
  <c r="BI577" i="8"/>
  <c r="O30" i="7"/>
  <c r="O31" i="7" s="1"/>
  <c r="R24" i="19"/>
  <c r="P29" i="7"/>
  <c r="R26" i="19"/>
  <c r="S22" i="19" s="1"/>
  <c r="AC25" i="19"/>
  <c r="AD25" i="19" s="1"/>
  <c r="BG641" i="8" l="1"/>
  <c r="BH647" i="8" s="1"/>
  <c r="BI653" i="8" s="1"/>
  <c r="BF639" i="8"/>
  <c r="BF623" i="8"/>
  <c r="BE691" i="8"/>
  <c r="BF697" i="8" s="1"/>
  <c r="BG703" i="8" s="1"/>
  <c r="BH709" i="8" s="1"/>
  <c r="BD673" i="8"/>
  <c r="BE681" i="8"/>
  <c r="P32" i="7"/>
  <c r="Q28" i="7" s="1"/>
  <c r="AE25" i="19"/>
  <c r="S23" i="19"/>
  <c r="Q39" i="7" s="1"/>
  <c r="BF687" i="8" l="1"/>
  <c r="BG693" i="8" s="1"/>
  <c r="BH699" i="8" s="1"/>
  <c r="BI705" i="8" s="1"/>
  <c r="BE685" i="8"/>
  <c r="BE669" i="8"/>
  <c r="BG635" i="8"/>
  <c r="BG645" i="8"/>
  <c r="BH651" i="8" s="1"/>
  <c r="BI657" i="8" s="1"/>
  <c r="BF627" i="8"/>
  <c r="P30" i="7"/>
  <c r="P31" i="7" s="1"/>
  <c r="S24" i="19"/>
  <c r="Q29" i="7"/>
  <c r="S26" i="19"/>
  <c r="T22" i="19" s="1"/>
  <c r="AF25" i="19"/>
  <c r="BH641" i="8" l="1"/>
  <c r="BI647" i="8" s="1"/>
  <c r="BG623" i="8"/>
  <c r="BG639" i="8"/>
  <c r="BF691" i="8"/>
  <c r="BG697" i="8" s="1"/>
  <c r="BH703" i="8" s="1"/>
  <c r="BI709" i="8" s="1"/>
  <c r="BF681" i="8"/>
  <c r="BE673" i="8"/>
  <c r="Q32" i="7"/>
  <c r="R28" i="7" s="1"/>
  <c r="AG25" i="19"/>
  <c r="T23" i="19"/>
  <c r="R39" i="7" s="1"/>
  <c r="BG627" i="8" l="1"/>
  <c r="BH645" i="8"/>
  <c r="BI651" i="8" s="1"/>
  <c r="BH635" i="8"/>
  <c r="BG687" i="8"/>
  <c r="BH693" i="8" s="1"/>
  <c r="BI699" i="8" s="1"/>
  <c r="BF685" i="8"/>
  <c r="BF669" i="8"/>
  <c r="Q30" i="7"/>
  <c r="Q31" i="7" s="1"/>
  <c r="T24" i="19"/>
  <c r="R29" i="7"/>
  <c r="T26" i="19"/>
  <c r="U22" i="19" s="1"/>
  <c r="AH25" i="19"/>
  <c r="BH623" i="8" l="1"/>
  <c r="BH639" i="8"/>
  <c r="BI641" i="8"/>
  <c r="BG691" i="8"/>
  <c r="BH697" i="8" s="1"/>
  <c r="BI703" i="8" s="1"/>
  <c r="BF673" i="8"/>
  <c r="BG681" i="8"/>
  <c r="R32" i="7"/>
  <c r="S28" i="7" s="1"/>
  <c r="AI25" i="19"/>
  <c r="U23" i="19"/>
  <c r="S39" i="7" s="1"/>
  <c r="BG685" i="8" l="1"/>
  <c r="BH687" i="8"/>
  <c r="BI693" i="8" s="1"/>
  <c r="BG669" i="8"/>
  <c r="BH627" i="8"/>
  <c r="BI635" i="8"/>
  <c r="BI645" i="8"/>
  <c r="R30" i="7"/>
  <c r="R31" i="7" s="1"/>
  <c r="U24" i="19"/>
  <c r="S29" i="7"/>
  <c r="U26" i="19"/>
  <c r="V22" i="19" s="1"/>
  <c r="AJ25" i="19"/>
  <c r="BI639" i="8" l="1"/>
  <c r="BI627" i="8" s="1"/>
  <c r="BI623" i="8"/>
  <c r="BH691" i="8"/>
  <c r="BI697" i="8" s="1"/>
  <c r="BH681" i="8"/>
  <c r="BG673" i="8"/>
  <c r="S32" i="7"/>
  <c r="T28" i="7" s="1"/>
  <c r="AK25" i="19"/>
  <c r="V23" i="19"/>
  <c r="T39" i="7" s="1"/>
  <c r="BH685" i="8" l="1"/>
  <c r="BH669" i="8"/>
  <c r="BI687" i="8"/>
  <c r="S30" i="7"/>
  <c r="S31" i="7" s="1"/>
  <c r="V24" i="19"/>
  <c r="T29" i="7"/>
  <c r="V26" i="19"/>
  <c r="W22" i="19" s="1"/>
  <c r="AL25" i="19"/>
  <c r="BI681" i="8" l="1"/>
  <c r="BI691" i="8"/>
  <c r="BH673" i="8"/>
  <c r="T32" i="7"/>
  <c r="U28" i="7" s="1"/>
  <c r="AM25" i="19"/>
  <c r="W23" i="19"/>
  <c r="U39" i="7" s="1"/>
  <c r="BI685" i="8" l="1"/>
  <c r="BI673" i="8" s="1"/>
  <c r="BI669" i="8"/>
  <c r="T30" i="7"/>
  <c r="T31" i="7" s="1"/>
  <c r="W24" i="19"/>
  <c r="U29" i="7"/>
  <c r="W26" i="19"/>
  <c r="X22" i="19" s="1"/>
  <c r="AN25" i="19"/>
  <c r="U32" i="7" l="1"/>
  <c r="V28" i="7" s="1"/>
  <c r="AO25" i="19"/>
  <c r="X23" i="19"/>
  <c r="V39" i="7" s="1"/>
  <c r="U30" i="7" l="1"/>
  <c r="U31" i="7" s="1"/>
  <c r="X24" i="19"/>
  <c r="V29" i="7"/>
  <c r="X26" i="19"/>
  <c r="Y22" i="19" s="1"/>
  <c r="AP25" i="19"/>
  <c r="V32" i="7" l="1"/>
  <c r="W28" i="7" s="1"/>
  <c r="AQ25" i="19"/>
  <c r="Y23" i="19"/>
  <c r="W39" i="7" s="1"/>
  <c r="V30" i="7" l="1"/>
  <c r="V31" i="7" s="1"/>
  <c r="Y24" i="19"/>
  <c r="W29" i="7"/>
  <c r="Y26" i="19"/>
  <c r="Z22" i="19" s="1"/>
  <c r="AR25" i="19"/>
  <c r="W32" i="7" l="1"/>
  <c r="X28" i="7" s="1"/>
  <c r="AS25" i="19"/>
  <c r="Z23" i="19"/>
  <c r="X39" i="7" s="1"/>
  <c r="W30" i="7" l="1"/>
  <c r="W31" i="7" s="1"/>
  <c r="Z24" i="19"/>
  <c r="X29" i="7"/>
  <c r="Z26" i="19"/>
  <c r="AA22" i="19" s="1"/>
  <c r="AT25" i="19"/>
  <c r="X32" i="7" l="1"/>
  <c r="Y28" i="7" s="1"/>
  <c r="AU25" i="19"/>
  <c r="AA23" i="19"/>
  <c r="Y39" i="7" s="1"/>
  <c r="X30" i="7" l="1"/>
  <c r="X31" i="7" s="1"/>
  <c r="AA24" i="19"/>
  <c r="Y29" i="7"/>
  <c r="AA26" i="19"/>
  <c r="AB22" i="19" s="1"/>
  <c r="AV25" i="19"/>
  <c r="Y32" i="7" l="1"/>
  <c r="Z28" i="7" s="1"/>
  <c r="AW25" i="19"/>
  <c r="AB23" i="19"/>
  <c r="Z39" i="7" s="1"/>
  <c r="Y30" i="7" l="1"/>
  <c r="Y31" i="7" s="1"/>
  <c r="AB24" i="19"/>
  <c r="Z29" i="7"/>
  <c r="AB26" i="19"/>
  <c r="AC22" i="19" s="1"/>
  <c r="AX25" i="19"/>
  <c r="Z32" i="7" l="1"/>
  <c r="AA28" i="7" s="1"/>
  <c r="AY25" i="19"/>
  <c r="AC23" i="19"/>
  <c r="AA39" i="7" s="1"/>
  <c r="Z30" i="7" l="1"/>
  <c r="Z31" i="7" s="1"/>
  <c r="AC24" i="19"/>
  <c r="AA29" i="7"/>
  <c r="AC26" i="19"/>
  <c r="AD22" i="19" s="1"/>
  <c r="AZ25" i="19"/>
  <c r="AA32" i="7" l="1"/>
  <c r="AB28" i="7" s="1"/>
  <c r="BA25" i="19"/>
  <c r="AD23" i="19"/>
  <c r="AB39" i="7" s="1"/>
  <c r="AA30" i="7" l="1"/>
  <c r="AA31" i="7" s="1"/>
  <c r="AD24" i="19"/>
  <c r="AB29" i="7"/>
  <c r="AD26" i="19"/>
  <c r="AE22" i="19" s="1"/>
  <c r="BB25" i="19"/>
  <c r="AB32" i="7" l="1"/>
  <c r="AC28" i="7" s="1"/>
  <c r="BC25" i="19"/>
  <c r="AE23" i="19"/>
  <c r="AC39" i="7" s="1"/>
  <c r="AB30" i="7" l="1"/>
  <c r="AB31" i="7" s="1"/>
  <c r="AE24" i="19"/>
  <c r="AC29" i="7"/>
  <c r="AE26" i="19"/>
  <c r="AF22" i="19" s="1"/>
  <c r="BD25" i="19"/>
  <c r="AC32" i="7" l="1"/>
  <c r="AD28" i="7" s="1"/>
  <c r="BE25" i="19"/>
  <c r="AF23" i="19"/>
  <c r="AD39" i="7" s="1"/>
  <c r="AC30" i="7" l="1"/>
  <c r="AC31" i="7" s="1"/>
  <c r="AF24" i="19"/>
  <c r="AD29" i="7"/>
  <c r="AF26" i="19"/>
  <c r="AG22" i="19" s="1"/>
  <c r="AD32" i="7" l="1"/>
  <c r="AE28" i="7" s="1"/>
  <c r="AG23" i="19"/>
  <c r="AE39" i="7" s="1"/>
  <c r="AD30" i="7" l="1"/>
  <c r="AD31" i="7" s="1"/>
  <c r="AG24" i="19"/>
  <c r="AE29" i="7"/>
  <c r="AG26" i="19"/>
  <c r="AH22" i="19" s="1"/>
  <c r="AE32" i="7" l="1"/>
  <c r="AF28" i="7" s="1"/>
  <c r="AH23" i="19"/>
  <c r="AF39" i="7" s="1"/>
  <c r="AE30" i="7" l="1"/>
  <c r="AE31" i="7" s="1"/>
  <c r="AH24" i="19"/>
  <c r="AF29" i="7"/>
  <c r="AH26" i="19"/>
  <c r="AI22" i="19" s="1"/>
  <c r="AF32" i="7" l="1"/>
  <c r="AG28" i="7" s="1"/>
  <c r="AI23" i="19"/>
  <c r="AG39" i="7" s="1"/>
  <c r="AF30" i="7" l="1"/>
  <c r="AF31" i="7" s="1"/>
  <c r="AI24" i="19"/>
  <c r="AG29" i="7"/>
  <c r="AI26" i="19"/>
  <c r="AJ22" i="19" s="1"/>
  <c r="AG32" i="7" l="1"/>
  <c r="AH28" i="7" s="1"/>
  <c r="AJ23" i="19"/>
  <c r="AH39" i="7" s="1"/>
  <c r="AG30" i="7" l="1"/>
  <c r="AG31" i="7" s="1"/>
  <c r="AJ24" i="19"/>
  <c r="AH29" i="7"/>
  <c r="AJ26" i="19"/>
  <c r="AK22" i="19" s="1"/>
  <c r="AH32" i="7" l="1"/>
  <c r="AI28" i="7" s="1"/>
  <c r="AK23" i="19"/>
  <c r="AI39" i="7" s="1"/>
  <c r="AH30" i="7" l="1"/>
  <c r="AH31" i="7" s="1"/>
  <c r="AK24" i="19"/>
  <c r="AI29" i="7"/>
  <c r="AK26" i="19"/>
  <c r="AL22" i="19" s="1"/>
  <c r="AI32" i="7" l="1"/>
  <c r="AJ28" i="7" s="1"/>
  <c r="AL23" i="19"/>
  <c r="AJ39" i="7" s="1"/>
  <c r="AI30" i="7" l="1"/>
  <c r="AI31" i="7" s="1"/>
  <c r="AL24" i="19"/>
  <c r="AJ29" i="7"/>
  <c r="AL26" i="19"/>
  <c r="AM22" i="19" s="1"/>
  <c r="AJ32" i="7" l="1"/>
  <c r="AJ30" i="7" s="1"/>
  <c r="AJ31" i="7" s="1"/>
  <c r="AM23" i="19"/>
  <c r="AK39" i="7" s="1"/>
  <c r="AK28" i="7" l="1"/>
  <c r="AM24" i="19"/>
  <c r="AK29" i="7"/>
  <c r="AM26" i="19"/>
  <c r="AN22" i="19" s="1"/>
  <c r="AK32" i="7" l="1"/>
  <c r="AL28" i="7" s="1"/>
  <c r="AN23" i="19"/>
  <c r="AL39" i="7" s="1"/>
  <c r="AK30" i="7" l="1"/>
  <c r="AK31" i="7" s="1"/>
  <c r="AN24" i="19"/>
  <c r="AL29" i="7"/>
  <c r="AN26" i="19"/>
  <c r="AO22" i="19" s="1"/>
  <c r="AL32" i="7" l="1"/>
  <c r="AM28" i="7" s="1"/>
  <c r="AO23" i="19"/>
  <c r="AM39" i="7" s="1"/>
  <c r="AL30" i="7" l="1"/>
  <c r="AL31" i="7" s="1"/>
  <c r="AO24" i="19"/>
  <c r="AM29" i="7"/>
  <c r="AO26" i="19"/>
  <c r="AP22" i="19" s="1"/>
  <c r="AM32" i="7" l="1"/>
  <c r="AN28" i="7" s="1"/>
  <c r="AP23" i="19"/>
  <c r="AN39" i="7" s="1"/>
  <c r="AM30" i="7" l="1"/>
  <c r="AM31" i="7" s="1"/>
  <c r="AP24" i="19"/>
  <c r="AN29" i="7"/>
  <c r="AP26" i="19"/>
  <c r="AQ22" i="19" s="1"/>
  <c r="AN32" i="7" l="1"/>
  <c r="AO28" i="7" s="1"/>
  <c r="AQ23" i="19"/>
  <c r="AO39" i="7" s="1"/>
  <c r="AN30" i="7" l="1"/>
  <c r="AN31" i="7" s="1"/>
  <c r="AQ24" i="19"/>
  <c r="AO29" i="7"/>
  <c r="AQ26" i="19"/>
  <c r="AR22" i="19" s="1"/>
  <c r="AO32" i="7" l="1"/>
  <c r="AP28" i="7" s="1"/>
  <c r="AR23" i="19"/>
  <c r="AP39" i="7" s="1"/>
  <c r="AO30" i="7" l="1"/>
  <c r="AO31" i="7" s="1"/>
  <c r="AR24" i="19"/>
  <c r="AP29" i="7"/>
  <c r="AR26" i="19"/>
  <c r="AS22" i="19" s="1"/>
  <c r="AP32" i="7" l="1"/>
  <c r="AQ28" i="7" s="1"/>
  <c r="AS23" i="19"/>
  <c r="AQ39" i="7" s="1"/>
  <c r="AP30" i="7" l="1"/>
  <c r="AP31" i="7" s="1"/>
  <c r="AS24" i="19"/>
  <c r="AQ29" i="7"/>
  <c r="AS26" i="19"/>
  <c r="AT22" i="19" s="1"/>
  <c r="AQ32" i="7" l="1"/>
  <c r="AR28" i="7" s="1"/>
  <c r="AT23" i="19"/>
  <c r="AR39" i="7" s="1"/>
  <c r="AQ30" i="7" l="1"/>
  <c r="AQ31" i="7" s="1"/>
  <c r="AT24" i="19"/>
  <c r="AR29" i="7"/>
  <c r="AT26" i="19"/>
  <c r="AU22" i="19" s="1"/>
  <c r="AR32" i="7" l="1"/>
  <c r="AS28" i="7" s="1"/>
  <c r="AU23" i="19"/>
  <c r="AS39" i="7" s="1"/>
  <c r="AR30" i="7" l="1"/>
  <c r="AR31" i="7" s="1"/>
  <c r="AU24" i="19"/>
  <c r="AS29" i="7"/>
  <c r="AU26" i="19"/>
  <c r="AV22" i="19" s="1"/>
  <c r="AS32" i="7" l="1"/>
  <c r="AT28" i="7" s="1"/>
  <c r="AV23" i="19"/>
  <c r="AT39" i="7" s="1"/>
  <c r="AS30" i="7" l="1"/>
  <c r="AS31" i="7" s="1"/>
  <c r="AV24" i="19"/>
  <c r="AT29" i="7"/>
  <c r="AV26" i="19"/>
  <c r="AW22" i="19" s="1"/>
  <c r="AT32" i="7" l="1"/>
  <c r="AU28" i="7" s="1"/>
  <c r="AW23" i="19"/>
  <c r="AU39" i="7" s="1"/>
  <c r="AT30" i="7" l="1"/>
  <c r="AT31" i="7" s="1"/>
  <c r="AW24" i="19"/>
  <c r="AU29" i="7"/>
  <c r="AW26" i="19"/>
  <c r="AX22" i="19" s="1"/>
  <c r="AU32" i="7" l="1"/>
  <c r="AV28" i="7" s="1"/>
  <c r="AX23" i="19"/>
  <c r="AV39" i="7" s="1"/>
  <c r="AU30" i="7" l="1"/>
  <c r="AU31" i="7" s="1"/>
  <c r="AX24" i="19"/>
  <c r="AV29" i="7"/>
  <c r="AX26" i="19"/>
  <c r="AY22" i="19" s="1"/>
  <c r="AV32" i="7" l="1"/>
  <c r="AW28" i="7" s="1"/>
  <c r="AY23" i="19"/>
  <c r="AW39" i="7" s="1"/>
  <c r="AV30" i="7" l="1"/>
  <c r="AV31" i="7" s="1"/>
  <c r="AY24" i="19"/>
  <c r="AW29" i="7"/>
  <c r="AY26" i="19"/>
  <c r="AZ22" i="19" s="1"/>
  <c r="AW32" i="7" l="1"/>
  <c r="AX28" i="7" s="1"/>
  <c r="AZ23" i="19"/>
  <c r="AX39" i="7" s="1"/>
  <c r="AW30" i="7" l="1"/>
  <c r="AW31" i="7" s="1"/>
  <c r="AZ24" i="19"/>
  <c r="AX29" i="7"/>
  <c r="AZ26" i="19"/>
  <c r="BA22" i="19" s="1"/>
  <c r="AX32" i="7" l="1"/>
  <c r="AY28" i="7" s="1"/>
  <c r="BA23" i="19"/>
  <c r="AY39" i="7" s="1"/>
  <c r="AX30" i="7" l="1"/>
  <c r="AX31" i="7" s="1"/>
  <c r="BA24" i="19"/>
  <c r="AY29" i="7"/>
  <c r="BA26" i="19"/>
  <c r="BB22" i="19" s="1"/>
  <c r="AY32" i="7" l="1"/>
  <c r="AZ28" i="7" s="1"/>
  <c r="BB23" i="19"/>
  <c r="AZ39" i="7" s="1"/>
  <c r="AY30" i="7" l="1"/>
  <c r="AY31" i="7" s="1"/>
  <c r="BB24" i="19"/>
  <c r="AZ29" i="7"/>
  <c r="BB26" i="19"/>
  <c r="BC22" i="19" s="1"/>
  <c r="AZ32" i="7" l="1"/>
  <c r="BA28" i="7" s="1"/>
  <c r="BC23" i="19"/>
  <c r="BA39" i="7" s="1"/>
  <c r="AZ30" i="7" l="1"/>
  <c r="AZ31" i="7" s="1"/>
  <c r="BC24" i="19"/>
  <c r="BA29" i="7"/>
  <c r="BC26" i="19"/>
  <c r="BD22" i="19" s="1"/>
  <c r="BA32" i="7" l="1"/>
  <c r="BB28" i="7" s="1"/>
  <c r="BD23" i="19"/>
  <c r="BB39" i="7" s="1"/>
  <c r="BA30" i="7" l="1"/>
  <c r="BA31" i="7" s="1"/>
  <c r="BD24" i="19"/>
  <c r="BB29" i="7"/>
  <c r="BD26" i="19"/>
  <c r="BE22" i="19" s="1"/>
  <c r="BB32" i="7" l="1"/>
  <c r="BC28" i="7" s="1"/>
  <c r="BE23" i="19"/>
  <c r="BC39" i="7" s="1"/>
  <c r="D56" i="7" s="1"/>
  <c r="BB30" i="7" l="1"/>
  <c r="BB31" i="7" s="1"/>
  <c r="BE24" i="19"/>
  <c r="BE26" i="19"/>
  <c r="A26" i="19" s="1"/>
  <c r="BC29" i="7" l="1"/>
  <c r="AI48" i="8"/>
  <c r="AJ54" i="8" s="1"/>
  <c r="AK60" i="8" s="1"/>
  <c r="AL66" i="8" s="1"/>
  <c r="AZ49" i="8"/>
  <c r="BA55" i="8" s="1"/>
  <c r="BB61" i="8" s="1"/>
  <c r="BC67" i="8" s="1"/>
  <c r="AO49" i="8"/>
  <c r="AP55" i="8" s="1"/>
  <c r="AQ61" i="8" s="1"/>
  <c r="AR67" i="8" s="1"/>
  <c r="O48" i="8"/>
  <c r="P54" i="8" s="1"/>
  <c r="Q60" i="8" s="1"/>
  <c r="R66" i="8" s="1"/>
  <c r="AO47" i="8"/>
  <c r="AP53" i="8" s="1"/>
  <c r="AQ59" i="8" s="1"/>
  <c r="AR65" i="8" s="1"/>
  <c r="AC47" i="8"/>
  <c r="AD53" i="8" s="1"/>
  <c r="AE59" i="8" s="1"/>
  <c r="AF65" i="8" s="1"/>
  <c r="BC32" i="7" l="1"/>
  <c r="BC30" i="7" s="1"/>
  <c r="BC31" i="7" s="1"/>
  <c r="E56" i="7"/>
  <c r="D57" i="7"/>
  <c r="E57" i="7" s="1"/>
  <c r="E48" i="8"/>
  <c r="F54" i="8" s="1"/>
  <c r="G60" i="8" s="1"/>
  <c r="H66" i="8" s="1"/>
  <c r="D30" i="8"/>
  <c r="AW47" i="8"/>
  <c r="AX53" i="8" s="1"/>
  <c r="AY59" i="8" s="1"/>
  <c r="AZ65" i="8" s="1"/>
  <c r="AD48" i="8"/>
  <c r="AE54" i="8" s="1"/>
  <c r="AF60" i="8" s="1"/>
  <c r="AG66" i="8" s="1"/>
  <c r="L48" i="8"/>
  <c r="M54" i="8" s="1"/>
  <c r="N60" i="8" s="1"/>
  <c r="O66" i="8" s="1"/>
  <c r="AI49" i="8"/>
  <c r="AJ55" i="8" s="1"/>
  <c r="AK61" i="8" s="1"/>
  <c r="AL67" i="8" s="1"/>
  <c r="Q47" i="8"/>
  <c r="R53" i="8" s="1"/>
  <c r="S59" i="8" s="1"/>
  <c r="T65" i="8" s="1"/>
  <c r="K47" i="8"/>
  <c r="L53" i="8" s="1"/>
  <c r="M59" i="8" s="1"/>
  <c r="N65" i="8" s="1"/>
  <c r="AL48" i="8"/>
  <c r="AM54" i="8" s="1"/>
  <c r="AN60" i="8" s="1"/>
  <c r="AO66" i="8" s="1"/>
  <c r="AD47" i="8"/>
  <c r="AE53" i="8" s="1"/>
  <c r="AF59" i="8" s="1"/>
  <c r="AG65" i="8" s="1"/>
  <c r="BA48" i="8"/>
  <c r="BB54" i="8" s="1"/>
  <c r="BC60" i="8" s="1"/>
  <c r="BD66" i="8" s="1"/>
  <c r="U47" i="8"/>
  <c r="V53" i="8" s="1"/>
  <c r="W59" i="8" s="1"/>
  <c r="X65" i="8" s="1"/>
  <c r="Y48" i="8"/>
  <c r="Z54" i="8" s="1"/>
  <c r="AA60" i="8" s="1"/>
  <c r="AB66" i="8" s="1"/>
  <c r="BD49" i="8"/>
  <c r="BE55" i="8" s="1"/>
  <c r="BF61" i="8" s="1"/>
  <c r="BG67" i="8" s="1"/>
  <c r="AB48" i="8"/>
  <c r="AC54" i="8" s="1"/>
  <c r="AD60" i="8" s="1"/>
  <c r="AE66" i="8" s="1"/>
  <c r="AY49" i="8"/>
  <c r="AZ55" i="8" s="1"/>
  <c r="BA61" i="8" s="1"/>
  <c r="BB67" i="8" s="1"/>
  <c r="D29" i="8"/>
  <c r="E47" i="8"/>
  <c r="F53" i="8" s="1"/>
  <c r="G59" i="8" s="1"/>
  <c r="H65" i="8" s="1"/>
  <c r="D44" i="8"/>
  <c r="E40" i="8" s="1"/>
  <c r="AA47" i="8"/>
  <c r="AB53" i="8" s="1"/>
  <c r="AC59" i="8" s="1"/>
  <c r="AD65" i="8" s="1"/>
  <c r="BB48" i="8"/>
  <c r="BC54" i="8" s="1"/>
  <c r="BD60" i="8" s="1"/>
  <c r="BE66" i="8" s="1"/>
  <c r="AT47" i="8"/>
  <c r="AU53" i="8" s="1"/>
  <c r="AV59" i="8" s="1"/>
  <c r="AW65" i="8" s="1"/>
  <c r="K49" i="8"/>
  <c r="L55" i="8" s="1"/>
  <c r="M61" i="8" s="1"/>
  <c r="N67" i="8" s="1"/>
  <c r="BA49" i="8"/>
  <c r="BB55" i="8" s="1"/>
  <c r="BC61" i="8" s="1"/>
  <c r="BD67" i="8" s="1"/>
  <c r="R47" i="8"/>
  <c r="S53" i="8" s="1"/>
  <c r="T59" i="8" s="1"/>
  <c r="U65" i="8" s="1"/>
  <c r="AO48" i="8"/>
  <c r="AP54" i="8" s="1"/>
  <c r="AQ60" i="8" s="1"/>
  <c r="AR66" i="8" s="1"/>
  <c r="AU48" i="8"/>
  <c r="AV54" i="8" s="1"/>
  <c r="AW60" i="8" s="1"/>
  <c r="AX66" i="8" s="1"/>
  <c r="AR48" i="8"/>
  <c r="AS54" i="8" s="1"/>
  <c r="AT60" i="8" s="1"/>
  <c r="AU66" i="8" s="1"/>
  <c r="L47" i="8"/>
  <c r="M53" i="8" s="1"/>
  <c r="N59" i="8" s="1"/>
  <c r="O65" i="8" s="1"/>
  <c r="I49" i="8"/>
  <c r="J55" i="8" s="1"/>
  <c r="K61" i="8" s="1"/>
  <c r="L67" i="8" s="1"/>
  <c r="AQ47" i="8"/>
  <c r="AR53" i="8" s="1"/>
  <c r="AS59" i="8" s="1"/>
  <c r="AT65" i="8" s="1"/>
  <c r="L49" i="8"/>
  <c r="M55" i="8" s="1"/>
  <c r="N61" i="8" s="1"/>
  <c r="O67" i="8" s="1"/>
  <c r="AA49" i="8"/>
  <c r="AB55" i="8" s="1"/>
  <c r="AC61" i="8" s="1"/>
  <c r="AD67" i="8" s="1"/>
  <c r="BG48" i="8"/>
  <c r="BH54" i="8" s="1"/>
  <c r="BI60" i="8" s="1"/>
  <c r="AH47" i="8"/>
  <c r="AI53" i="8" s="1"/>
  <c r="AJ59" i="8" s="1"/>
  <c r="AK65" i="8" s="1"/>
  <c r="BE48" i="8"/>
  <c r="BF54" i="8" s="1"/>
  <c r="BG60" i="8" s="1"/>
  <c r="BH66" i="8" s="1"/>
  <c r="I47" i="8"/>
  <c r="J53" i="8" s="1"/>
  <c r="K59" i="8" s="1"/>
  <c r="L65" i="8" s="1"/>
  <c r="BH48" i="8"/>
  <c r="BI54" i="8" s="1"/>
  <c r="AB47" i="8"/>
  <c r="AC53" i="8" s="1"/>
  <c r="AD59" i="8" s="1"/>
  <c r="AE65" i="8" s="1"/>
  <c r="BI47" i="8"/>
  <c r="BG47" i="8"/>
  <c r="BH53" i="8" s="1"/>
  <c r="BI59" i="8" s="1"/>
  <c r="AB49" i="8"/>
  <c r="AC55" i="8" s="1"/>
  <c r="AD61" i="8" s="1"/>
  <c r="AE67" i="8" s="1"/>
  <c r="T48" i="8"/>
  <c r="U54" i="8" s="1"/>
  <c r="V60" i="8" s="1"/>
  <c r="W66" i="8" s="1"/>
  <c r="AQ49" i="8"/>
  <c r="AR55" i="8" s="1"/>
  <c r="AS61" i="8" s="1"/>
  <c r="AT67" i="8" s="1"/>
  <c r="I48" i="8"/>
  <c r="J54" i="8" s="1"/>
  <c r="K60" i="8" s="1"/>
  <c r="L66" i="8" s="1"/>
  <c r="AJ49" i="8"/>
  <c r="AK55" i="8" s="1"/>
  <c r="AL61" i="8" s="1"/>
  <c r="AM67" i="8" s="1"/>
  <c r="R49" i="8"/>
  <c r="S55" i="8" s="1"/>
  <c r="T61" i="8" s="1"/>
  <c r="U67" i="8" s="1"/>
  <c r="AR47" i="8"/>
  <c r="AS53" i="8" s="1"/>
  <c r="AT59" i="8" s="1"/>
  <c r="AU65" i="8" s="1"/>
  <c r="AW49" i="8"/>
  <c r="AX55" i="8" s="1"/>
  <c r="AY61" i="8" s="1"/>
  <c r="AZ67" i="8" s="1"/>
  <c r="Q48" i="8"/>
  <c r="R54" i="8" s="1"/>
  <c r="S60" i="8" s="1"/>
  <c r="T66" i="8" s="1"/>
  <c r="AR49" i="8"/>
  <c r="AS55" i="8" s="1"/>
  <c r="AT61" i="8" s="1"/>
  <c r="AU67" i="8" s="1"/>
  <c r="AJ48" i="8"/>
  <c r="AK54" i="8" s="1"/>
  <c r="AL60" i="8" s="1"/>
  <c r="AM66" i="8" s="1"/>
  <c r="BG49" i="8"/>
  <c r="BH55" i="8" s="1"/>
  <c r="BI61" i="8" s="1"/>
  <c r="K48" i="8"/>
  <c r="L54" i="8" s="1"/>
  <c r="M60" i="8" s="1"/>
  <c r="N66" i="8" s="1"/>
  <c r="H48" i="8"/>
  <c r="I54" i="8" s="1"/>
  <c r="J60" i="8" s="1"/>
  <c r="K66" i="8" s="1"/>
  <c r="AE49" i="8"/>
  <c r="AF55" i="8" s="1"/>
  <c r="AG61" i="8" s="1"/>
  <c r="AH67" i="8" s="1"/>
  <c r="AS49" i="8"/>
  <c r="AT55" i="8" s="1"/>
  <c r="AU61" i="8" s="1"/>
  <c r="AV67" i="8" s="1"/>
  <c r="AH49" i="8"/>
  <c r="AI55" i="8" s="1"/>
  <c r="AJ61" i="8" s="1"/>
  <c r="AK67" i="8" s="1"/>
  <c r="BH47" i="8"/>
  <c r="BI53" i="8" s="1"/>
  <c r="J47" i="8"/>
  <c r="K53" i="8" s="1"/>
  <c r="L59" i="8" s="1"/>
  <c r="M65" i="8" s="1"/>
  <c r="AG48" i="8"/>
  <c r="AH54" i="8" s="1"/>
  <c r="AI60" i="8" s="1"/>
  <c r="AJ66" i="8" s="1"/>
  <c r="U49" i="8"/>
  <c r="V55" i="8" s="1"/>
  <c r="W61" i="8" s="1"/>
  <c r="X67" i="8" s="1"/>
  <c r="AZ48" i="8"/>
  <c r="BA54" i="8" s="1"/>
  <c r="BB60" i="8" s="1"/>
  <c r="BC66" i="8" s="1"/>
  <c r="T47" i="8"/>
  <c r="U53" i="8" s="1"/>
  <c r="V59" i="8" s="1"/>
  <c r="W65" i="8" s="1"/>
  <c r="Y47" i="8"/>
  <c r="Z53" i="8" s="1"/>
  <c r="AA59" i="8" s="1"/>
  <c r="AB65" i="8" s="1"/>
  <c r="X48" i="8"/>
  <c r="Y54" i="8" s="1"/>
  <c r="Z60" i="8" s="1"/>
  <c r="AA66" i="8" s="1"/>
  <c r="AU49" i="8"/>
  <c r="AV55" i="8" s="1"/>
  <c r="AW61" i="8" s="1"/>
  <c r="AX67" i="8" s="1"/>
  <c r="AM48" i="8"/>
  <c r="AN54" i="8" s="1"/>
  <c r="AO60" i="8" s="1"/>
  <c r="AP66" i="8" s="1"/>
  <c r="AX49" i="8"/>
  <c r="AY55" i="8" s="1"/>
  <c r="AZ61" i="8" s="1"/>
  <c r="BA67" i="8" s="1"/>
  <c r="R48" i="8"/>
  <c r="S54" i="8" s="1"/>
  <c r="T60" i="8" s="1"/>
  <c r="U66" i="8" s="1"/>
  <c r="Z47" i="8"/>
  <c r="AA53" i="8" s="1"/>
  <c r="AB59" i="8" s="1"/>
  <c r="AC65" i="8" s="1"/>
  <c r="AW48" i="8"/>
  <c r="AX54" i="8" s="1"/>
  <c r="AY60" i="8" s="1"/>
  <c r="AZ66" i="8" s="1"/>
  <c r="BE47" i="8"/>
  <c r="BF53" i="8" s="1"/>
  <c r="BG59" i="8" s="1"/>
  <c r="BH65" i="8" s="1"/>
  <c r="J49" i="8"/>
  <c r="K55" i="8" s="1"/>
  <c r="L61" i="8" s="1"/>
  <c r="M67" i="8" s="1"/>
  <c r="AJ47" i="8"/>
  <c r="AK53" i="8" s="1"/>
  <c r="AL59" i="8" s="1"/>
  <c r="AM65" i="8" s="1"/>
  <c r="AE48" i="8"/>
  <c r="AF54" i="8" s="1"/>
  <c r="AG60" i="8" s="1"/>
  <c r="AH66" i="8" s="1"/>
  <c r="AN48" i="8"/>
  <c r="AO54" i="8" s="1"/>
  <c r="AP60" i="8" s="1"/>
  <c r="AQ66" i="8" s="1"/>
  <c r="H47" i="8"/>
  <c r="I53" i="8" s="1"/>
  <c r="J59" i="8" s="1"/>
  <c r="K65" i="8" s="1"/>
  <c r="AG47" i="8"/>
  <c r="AH53" i="8" s="1"/>
  <c r="AI59" i="8" s="1"/>
  <c r="AJ65" i="8" s="1"/>
  <c r="G47" i="8"/>
  <c r="H53" i="8" s="1"/>
  <c r="I59" i="8" s="1"/>
  <c r="J65" i="8" s="1"/>
  <c r="AH48" i="8"/>
  <c r="AI54" i="8" s="1"/>
  <c r="AJ60" i="8" s="1"/>
  <c r="AK66" i="8" s="1"/>
  <c r="AP47" i="8"/>
  <c r="AQ53" i="8" s="1"/>
  <c r="AR59" i="8" s="1"/>
  <c r="AS65" i="8" s="1"/>
  <c r="G49" i="8"/>
  <c r="H55" i="8" s="1"/>
  <c r="I61" i="8" s="1"/>
  <c r="J67" i="8" s="1"/>
  <c r="AG49" i="8"/>
  <c r="AH55" i="8" s="1"/>
  <c r="AI61" i="8" s="1"/>
  <c r="AJ67" i="8" s="1"/>
  <c r="Z49" i="8"/>
  <c r="AA55" i="8" s="1"/>
  <c r="AB61" i="8" s="1"/>
  <c r="AC67" i="8" s="1"/>
  <c r="AZ47" i="8"/>
  <c r="BA53" i="8" s="1"/>
  <c r="BB59" i="8" s="1"/>
  <c r="BC65" i="8" s="1"/>
  <c r="AV49" i="8"/>
  <c r="AW55" i="8" s="1"/>
  <c r="AX61" i="8" s="1"/>
  <c r="AY67" i="8" s="1"/>
  <c r="AX47" i="8"/>
  <c r="AY53" i="8" s="1"/>
  <c r="AZ59" i="8" s="1"/>
  <c r="BA65" i="8" s="1"/>
  <c r="O49" i="8"/>
  <c r="P55" i="8" s="1"/>
  <c r="Q61" i="8" s="1"/>
  <c r="R67" i="8" s="1"/>
  <c r="BA47" i="8"/>
  <c r="BB53" i="8" s="1"/>
  <c r="BC59" i="8" s="1"/>
  <c r="BD65" i="8" s="1"/>
  <c r="W47" i="8"/>
  <c r="X53" i="8" s="1"/>
  <c r="Y59" i="8" s="1"/>
  <c r="Z65" i="8" s="1"/>
  <c r="AX48" i="8"/>
  <c r="AY54" i="8" s="1"/>
  <c r="AZ60" i="8" s="1"/>
  <c r="BA66" i="8" s="1"/>
  <c r="BF47" i="8"/>
  <c r="BG53" i="8" s="1"/>
  <c r="BH59" i="8" s="1"/>
  <c r="BI65" i="8" s="1"/>
  <c r="W49" i="8"/>
  <c r="X55" i="8" s="1"/>
  <c r="Y61" i="8" s="1"/>
  <c r="Z67" i="8" s="1"/>
  <c r="M49" i="8"/>
  <c r="N55" i="8" s="1"/>
  <c r="O61" i="8" s="1"/>
  <c r="P67" i="8" s="1"/>
  <c r="AP49" i="8"/>
  <c r="AQ55" i="8" s="1"/>
  <c r="AR61" i="8" s="1"/>
  <c r="AS67" i="8" s="1"/>
  <c r="J48" i="8"/>
  <c r="K54" i="8" s="1"/>
  <c r="L60" i="8" s="1"/>
  <c r="M66" i="8" s="1"/>
  <c r="AK49" i="8"/>
  <c r="AL55" i="8" s="1"/>
  <c r="AM61" i="8" s="1"/>
  <c r="AN67" i="8" s="1"/>
  <c r="N49" i="8"/>
  <c r="O55" i="8" s="1"/>
  <c r="P61" i="8" s="1"/>
  <c r="Q67" i="8" s="1"/>
  <c r="AN47" i="8"/>
  <c r="AO53" i="8" s="1"/>
  <c r="AP59" i="8" s="1"/>
  <c r="AQ65" i="8" s="1"/>
  <c r="Y49" i="8"/>
  <c r="Z55" i="8" s="1"/>
  <c r="AA61" i="8" s="1"/>
  <c r="AB67" i="8" s="1"/>
  <c r="AM47" i="8"/>
  <c r="AN53" i="8" s="1"/>
  <c r="AO59" i="8" s="1"/>
  <c r="AP65" i="8" s="1"/>
  <c r="H49" i="8"/>
  <c r="I55" i="8" s="1"/>
  <c r="J61" i="8" s="1"/>
  <c r="K67" i="8" s="1"/>
  <c r="P48" i="8"/>
  <c r="Q54" i="8" s="1"/>
  <c r="R60" i="8" s="1"/>
  <c r="S66" i="8" s="1"/>
  <c r="AM49" i="8"/>
  <c r="AN55" i="8" s="1"/>
  <c r="AO61" i="8" s="1"/>
  <c r="AP67" i="8" s="1"/>
  <c r="G48" i="8"/>
  <c r="H54" i="8" s="1"/>
  <c r="I60" i="8" s="1"/>
  <c r="J66" i="8" s="1"/>
  <c r="BF49" i="8"/>
  <c r="BG55" i="8" s="1"/>
  <c r="BH61" i="8" s="1"/>
  <c r="BI67" i="8" s="1"/>
  <c r="Z48" i="8"/>
  <c r="AA54" i="8" s="1"/>
  <c r="AB60" i="8" s="1"/>
  <c r="AC66" i="8" s="1"/>
  <c r="BI49" i="8"/>
  <c r="AD49" i="8"/>
  <c r="AE55" i="8" s="1"/>
  <c r="AF61" i="8" s="1"/>
  <c r="AG67" i="8" s="1"/>
  <c r="BD47" i="8"/>
  <c r="BE53" i="8" s="1"/>
  <c r="BF59" i="8" s="1"/>
  <c r="BG65" i="8" s="1"/>
  <c r="S48" i="8"/>
  <c r="T54" i="8" s="1"/>
  <c r="U60" i="8" s="1"/>
  <c r="V66" i="8" s="1"/>
  <c r="BC47" i="8"/>
  <c r="BD53" i="8" s="1"/>
  <c r="BE59" i="8" s="1"/>
  <c r="BF65" i="8" s="1"/>
  <c r="X49" i="8"/>
  <c r="Y55" i="8" s="1"/>
  <c r="Z61" i="8" s="1"/>
  <c r="AA67" i="8" s="1"/>
  <c r="AF48" i="8"/>
  <c r="AG54" i="8" s="1"/>
  <c r="AH60" i="8" s="1"/>
  <c r="AI66" i="8" s="1"/>
  <c r="BC49" i="8"/>
  <c r="BD55" i="8" s="1"/>
  <c r="BE61" i="8" s="1"/>
  <c r="BF67" i="8" s="1"/>
  <c r="Q49" i="8"/>
  <c r="R55" i="8" s="1"/>
  <c r="S61" i="8" s="1"/>
  <c r="T67" i="8" s="1"/>
  <c r="O47" i="8"/>
  <c r="P53" i="8" s="1"/>
  <c r="Q59" i="8" s="1"/>
  <c r="R65" i="8" s="1"/>
  <c r="AP48" i="8"/>
  <c r="AQ54" i="8" s="1"/>
  <c r="AR60" i="8" s="1"/>
  <c r="AS66" i="8" s="1"/>
  <c r="BC48" i="8"/>
  <c r="BD54" i="8" s="1"/>
  <c r="BE60" i="8" s="1"/>
  <c r="BF66" i="8" s="1"/>
  <c r="AT49" i="8"/>
  <c r="AU55" i="8" s="1"/>
  <c r="AV61" i="8" s="1"/>
  <c r="AW67" i="8" s="1"/>
  <c r="N48" i="8"/>
  <c r="O54" i="8" s="1"/>
  <c r="P60" i="8" s="1"/>
  <c r="Q66" i="8" s="1"/>
  <c r="M47" i="8"/>
  <c r="N53" i="8" s="1"/>
  <c r="O59" i="8" s="1"/>
  <c r="P65" i="8" s="1"/>
  <c r="M48" i="8"/>
  <c r="N54" i="8" s="1"/>
  <c r="O60" i="8" s="1"/>
  <c r="P66" i="8" s="1"/>
  <c r="AN49" i="8"/>
  <c r="AO55" i="8" s="1"/>
  <c r="AP61" i="8" s="1"/>
  <c r="AQ67" i="8" s="1"/>
  <c r="AV48" i="8"/>
  <c r="AW54" i="8" s="1"/>
  <c r="AX60" i="8" s="1"/>
  <c r="AY66" i="8" s="1"/>
  <c r="P47" i="8"/>
  <c r="Q53" i="8" s="1"/>
  <c r="R59" i="8" s="1"/>
  <c r="S65" i="8" s="1"/>
  <c r="BE49" i="8"/>
  <c r="BF55" i="8" s="1"/>
  <c r="BG61" i="8" s="1"/>
  <c r="BH67" i="8" s="1"/>
  <c r="AE47" i="8"/>
  <c r="AF53" i="8" s="1"/>
  <c r="AG59" i="8" s="1"/>
  <c r="AH65" i="8" s="1"/>
  <c r="BF48" i="8"/>
  <c r="BG54" i="8" s="1"/>
  <c r="BH60" i="8" s="1"/>
  <c r="BI66" i="8" s="1"/>
  <c r="AK47" i="8"/>
  <c r="AL53" i="8" s="1"/>
  <c r="AM59" i="8" s="1"/>
  <c r="AN65" i="8" s="1"/>
  <c r="BD48" i="8"/>
  <c r="BE54" i="8" s="1"/>
  <c r="BF60" i="8" s="1"/>
  <c r="BG66" i="8" s="1"/>
  <c r="X47" i="8"/>
  <c r="Y53" i="8" s="1"/>
  <c r="Z59" i="8" s="1"/>
  <c r="AA65" i="8" s="1"/>
  <c r="E29" i="8"/>
  <c r="F47" i="8"/>
  <c r="G53" i="8" s="1"/>
  <c r="H59" i="8" s="1"/>
  <c r="I65" i="8" s="1"/>
  <c r="AC48" i="8"/>
  <c r="AD54" i="8" s="1"/>
  <c r="AE60" i="8" s="1"/>
  <c r="AF66" i="8" s="1"/>
  <c r="BH49" i="8"/>
  <c r="BI55" i="8" s="1"/>
  <c r="F49" i="8"/>
  <c r="G55" i="8" s="1"/>
  <c r="H61" i="8" s="1"/>
  <c r="I67" i="8" s="1"/>
  <c r="AF47" i="8"/>
  <c r="AG53" i="8" s="1"/>
  <c r="AH59" i="8" s="1"/>
  <c r="AI65" i="8" s="1"/>
  <c r="AY48" i="8"/>
  <c r="AZ54" i="8" s="1"/>
  <c r="BA60" i="8" s="1"/>
  <c r="BB66" i="8" s="1"/>
  <c r="AU47" i="8"/>
  <c r="AV53" i="8" s="1"/>
  <c r="AW59" i="8" s="1"/>
  <c r="AX65" i="8" s="1"/>
  <c r="P49" i="8"/>
  <c r="Q55" i="8" s="1"/>
  <c r="R61" i="8" s="1"/>
  <c r="S67" i="8" s="1"/>
  <c r="AQ48" i="8"/>
  <c r="AR54" i="8" s="1"/>
  <c r="AS60" i="8" s="1"/>
  <c r="AT66" i="8" s="1"/>
  <c r="S47" i="8"/>
  <c r="T53" i="8" s="1"/>
  <c r="U59" i="8" s="1"/>
  <c r="V65" i="8" s="1"/>
  <c r="AT48" i="8"/>
  <c r="AU54" i="8" s="1"/>
  <c r="AV60" i="8" s="1"/>
  <c r="AW66" i="8" s="1"/>
  <c r="V47" i="8"/>
  <c r="W53" i="8" s="1"/>
  <c r="X59" i="8" s="1"/>
  <c r="Y65" i="8" s="1"/>
  <c r="AS48" i="8"/>
  <c r="AT54" i="8" s="1"/>
  <c r="AU60" i="8" s="1"/>
  <c r="AV66" i="8" s="1"/>
  <c r="V49" i="8"/>
  <c r="W55" i="8" s="1"/>
  <c r="X61" i="8" s="1"/>
  <c r="Y67" i="8" s="1"/>
  <c r="AV47" i="8"/>
  <c r="AW53" i="8" s="1"/>
  <c r="AX59" i="8" s="1"/>
  <c r="AY65" i="8" s="1"/>
  <c r="AS47" i="8"/>
  <c r="AT53" i="8" s="1"/>
  <c r="AU59" i="8" s="1"/>
  <c r="AV65" i="8" s="1"/>
  <c r="AF49" i="8"/>
  <c r="AG55" i="8" s="1"/>
  <c r="AH61" i="8" s="1"/>
  <c r="AI67" i="8" s="1"/>
  <c r="AI47" i="8"/>
  <c r="AJ53" i="8" s="1"/>
  <c r="AK59" i="8" s="1"/>
  <c r="AL65" i="8" s="1"/>
  <c r="AL47" i="8"/>
  <c r="AM53" i="8" s="1"/>
  <c r="AN59" i="8" s="1"/>
  <c r="AO65" i="8" s="1"/>
  <c r="BI48" i="8"/>
  <c r="AC49" i="8"/>
  <c r="AD55" i="8" s="1"/>
  <c r="AE61" i="8" s="1"/>
  <c r="AF67" i="8" s="1"/>
  <c r="AL49" i="8"/>
  <c r="AM55" i="8" s="1"/>
  <c r="AN61" i="8" s="1"/>
  <c r="AO67" i="8" s="1"/>
  <c r="F48" i="8"/>
  <c r="G54" i="8" s="1"/>
  <c r="H60" i="8" s="1"/>
  <c r="I66" i="8" s="1"/>
  <c r="AA48" i="8"/>
  <c r="AB54" i="8" s="1"/>
  <c r="AC60" i="8" s="1"/>
  <c r="AD66" i="8" s="1"/>
  <c r="U48" i="8"/>
  <c r="V54" i="8" s="1"/>
  <c r="W60" i="8" s="1"/>
  <c r="X66" i="8" s="1"/>
  <c r="AY47" i="8"/>
  <c r="AZ53" i="8" s="1"/>
  <c r="BA59" i="8" s="1"/>
  <c r="BB65" i="8" s="1"/>
  <c r="T49" i="8"/>
  <c r="U55" i="8" s="1"/>
  <c r="V61" i="8" s="1"/>
  <c r="W67" i="8" s="1"/>
  <c r="BB47" i="8"/>
  <c r="BC53" i="8" s="1"/>
  <c r="BD59" i="8" s="1"/>
  <c r="BE65" i="8" s="1"/>
  <c r="S49" i="8"/>
  <c r="T55" i="8" s="1"/>
  <c r="U61" i="8" s="1"/>
  <c r="V67" i="8" s="1"/>
  <c r="W48" i="8"/>
  <c r="X54" i="8" s="1"/>
  <c r="Y60" i="8" s="1"/>
  <c r="Z66" i="8" s="1"/>
  <c r="BB49" i="8"/>
  <c r="BC55" i="8" s="1"/>
  <c r="BD61" i="8" s="1"/>
  <c r="BE67" i="8" s="1"/>
  <c r="V48" i="8"/>
  <c r="W54" i="8" s="1"/>
  <c r="X60" i="8" s="1"/>
  <c r="Y66" i="8" s="1"/>
  <c r="N47" i="8"/>
  <c r="O53" i="8" s="1"/>
  <c r="P59" i="8" s="1"/>
  <c r="Q65" i="8" s="1"/>
  <c r="AK48" i="8"/>
  <c r="AL54" i="8" s="1"/>
  <c r="AM60" i="8" s="1"/>
  <c r="AN66" i="8" s="1"/>
  <c r="E49" i="8"/>
  <c r="F55" i="8" s="1"/>
  <c r="G61" i="8" s="1"/>
  <c r="H67" i="8" s="1"/>
  <c r="D31" i="8"/>
  <c r="E30" i="8" l="1"/>
  <c r="BD28" i="7"/>
  <c r="BD32" i="7" s="1"/>
  <c r="BE28" i="7" s="1"/>
  <c r="BB30" i="8"/>
  <c r="AS31" i="8"/>
  <c r="AD29" i="8"/>
  <c r="AK31" i="8"/>
  <c r="AJ31" i="8"/>
  <c r="AJ30" i="8"/>
  <c r="BA31" i="8"/>
  <c r="AY31" i="8"/>
  <c r="AR29" i="8"/>
  <c r="L29" i="8"/>
  <c r="BI29" i="8"/>
  <c r="BI31" i="8"/>
  <c r="AD30" i="8"/>
  <c r="J30" i="8"/>
  <c r="BF30" i="8"/>
  <c r="K31" i="8"/>
  <c r="H31" i="8"/>
  <c r="AQ30" i="8"/>
  <c r="AN30" i="8"/>
  <c r="AZ31" i="8"/>
  <c r="AS29" i="8"/>
  <c r="Z29" i="8"/>
  <c r="AV29" i="8"/>
  <c r="U30" i="8"/>
  <c r="V30" i="8"/>
  <c r="BA29" i="8"/>
  <c r="AX29" i="8"/>
  <c r="Z30" i="8"/>
  <c r="BH30" i="8"/>
  <c r="AH29" i="8"/>
  <c r="U31" i="8"/>
  <c r="U29" i="8"/>
  <c r="R29" i="8"/>
  <c r="O31" i="8"/>
  <c r="AX30" i="8"/>
  <c r="E31" i="8"/>
  <c r="AB30" i="8"/>
  <c r="W29" i="8"/>
  <c r="AJ29" i="8"/>
  <c r="O29" i="8"/>
  <c r="AM31" i="8"/>
  <c r="AO30" i="8"/>
  <c r="P31" i="8"/>
  <c r="AE30" i="8"/>
  <c r="BB29" i="8"/>
  <c r="BC29" i="8"/>
  <c r="BH31" i="8"/>
  <c r="BE31" i="8"/>
  <c r="AL31" i="8"/>
  <c r="G31" i="8"/>
  <c r="X31" i="8"/>
  <c r="M31" i="8"/>
  <c r="I30" i="8"/>
  <c r="L31" i="8"/>
  <c r="BE29" i="8"/>
  <c r="V29" i="8"/>
  <c r="N31" i="8"/>
  <c r="AU31" i="8"/>
  <c r="Y31" i="8"/>
  <c r="F31" i="8"/>
  <c r="AG30" i="8"/>
  <c r="AF29" i="8"/>
  <c r="AM30" i="8"/>
  <c r="AI29" i="8"/>
  <c r="BD29" i="8"/>
  <c r="Y29" i="8"/>
  <c r="AW31" i="8"/>
  <c r="AT31" i="8"/>
  <c r="X29" i="8"/>
  <c r="AY30" i="8"/>
  <c r="AF30" i="8"/>
  <c r="BG29" i="8"/>
  <c r="AR31" i="8"/>
  <c r="G30" i="8"/>
  <c r="BF31" i="8"/>
  <c r="AQ31" i="8"/>
  <c r="AV31" i="8"/>
  <c r="Q31" i="8"/>
  <c r="H30" i="8"/>
  <c r="S30" i="8"/>
  <c r="BF29" i="8"/>
  <c r="AA29" i="8"/>
  <c r="H29" i="8"/>
  <c r="AG29" i="8"/>
  <c r="Z31" i="8"/>
  <c r="AX31" i="8"/>
  <c r="BC31" i="8"/>
  <c r="T29" i="8"/>
  <c r="AC29" i="8"/>
  <c r="J29" i="8"/>
  <c r="AH31" i="8"/>
  <c r="AC30" i="8"/>
  <c r="AB29" i="8"/>
  <c r="AP29" i="8"/>
  <c r="K29" i="8"/>
  <c r="AT30" i="8"/>
  <c r="Q29" i="8"/>
  <c r="J31" i="8"/>
  <c r="BA30" i="8"/>
  <c r="E50" i="8"/>
  <c r="F56" i="8" s="1"/>
  <c r="G62" i="8" s="1"/>
  <c r="H68" i="8" s="1"/>
  <c r="D32" i="8"/>
  <c r="AN29" i="8"/>
  <c r="M29" i="8"/>
  <c r="R31" i="8"/>
  <c r="S31" i="8"/>
  <c r="T30" i="8"/>
  <c r="AB31" i="8"/>
  <c r="AK29" i="8"/>
  <c r="AE31" i="8"/>
  <c r="AU29" i="8"/>
  <c r="AR30" i="8"/>
  <c r="AS30" i="8"/>
  <c r="AP30" i="8"/>
  <c r="AT29" i="8"/>
  <c r="AE29" i="8"/>
  <c r="BG31" i="8"/>
  <c r="BC30" i="8"/>
  <c r="BE30" i="8"/>
  <c r="BD31" i="8"/>
  <c r="AU30" i="8"/>
  <c r="L30" i="8"/>
  <c r="M30" i="8"/>
  <c r="N29" i="8"/>
  <c r="BB31" i="8"/>
  <c r="W31" i="8"/>
  <c r="R30" i="8"/>
  <c r="AC31" i="8"/>
  <c r="Y30" i="8"/>
  <c r="F30" i="8"/>
  <c r="O30" i="8"/>
  <c r="AL29" i="8"/>
  <c r="AM29" i="8"/>
  <c r="AN31" i="8"/>
  <c r="AO31" i="8"/>
  <c r="V31" i="8"/>
  <c r="AW30" i="8"/>
  <c r="AZ29" i="8"/>
  <c r="AW29" i="8"/>
  <c r="AY29" i="8"/>
  <c r="AF31" i="8"/>
  <c r="AO29" i="8"/>
  <c r="F29" i="8"/>
  <c r="G29" i="8"/>
  <c r="AH30" i="8"/>
  <c r="I31" i="8"/>
  <c r="AV30" i="8"/>
  <c r="Q30" i="8"/>
  <c r="AL30" i="8"/>
  <c r="W30" i="8"/>
  <c r="S29" i="8"/>
  <c r="T31" i="8"/>
  <c r="I29" i="8"/>
  <c r="AG31" i="8"/>
  <c r="AD31" i="8"/>
  <c r="N30" i="8"/>
  <c r="AI30" i="8"/>
  <c r="P30" i="8"/>
  <c r="AQ29" i="8"/>
  <c r="AI31" i="8"/>
  <c r="AP31" i="8"/>
  <c r="AA31" i="8"/>
  <c r="BH29" i="8"/>
  <c r="BG30" i="8"/>
  <c r="BD30" i="8"/>
  <c r="BI30" i="8"/>
  <c r="AA30" i="8"/>
  <c r="X30" i="8"/>
  <c r="AZ30" i="8"/>
  <c r="AK30" i="8"/>
  <c r="P29" i="8"/>
  <c r="K30" i="8"/>
  <c r="BD30" i="7" l="1"/>
  <c r="BD31" i="7" s="1"/>
  <c r="BE32" i="7"/>
  <c r="BF28" i="7" s="1"/>
  <c r="E44" i="8"/>
  <c r="F40" i="8" s="1"/>
  <c r="F46" i="8"/>
  <c r="G52" i="8" s="1"/>
  <c r="H58" i="8" s="1"/>
  <c r="I64" i="8" s="1"/>
  <c r="E28" i="8"/>
  <c r="BE30" i="7" l="1"/>
  <c r="BE31" i="7" s="1"/>
  <c r="BF32" i="7"/>
  <c r="BG28" i="7" s="1"/>
  <c r="E32" i="8"/>
  <c r="F50" i="8"/>
  <c r="G56" i="8" s="1"/>
  <c r="H62" i="8" s="1"/>
  <c r="I68" i="8" s="1"/>
  <c r="BF30" i="7" l="1"/>
  <c r="BF31" i="7" s="1"/>
  <c r="BG32" i="7"/>
  <c r="BH28" i="7" s="1"/>
  <c r="W93" i="8"/>
  <c r="X99" i="8" s="1"/>
  <c r="Y105" i="8" s="1"/>
  <c r="Z111" i="8" s="1"/>
  <c r="BF93" i="8"/>
  <c r="BG99" i="8" s="1"/>
  <c r="BH105" i="8" s="1"/>
  <c r="BI111" i="8" s="1"/>
  <c r="AM93" i="8"/>
  <c r="AN99" i="8" s="1"/>
  <c r="AO105" i="8" s="1"/>
  <c r="AP111" i="8" s="1"/>
  <c r="AD94" i="8"/>
  <c r="AE100" i="8" s="1"/>
  <c r="AF106" i="8" s="1"/>
  <c r="AG112" i="8" s="1"/>
  <c r="AL92" i="8"/>
  <c r="AM98" i="8" s="1"/>
  <c r="AN104" i="8" s="1"/>
  <c r="AO110" i="8" s="1"/>
  <c r="T94" i="8"/>
  <c r="U100" i="8" s="1"/>
  <c r="V106" i="8" s="1"/>
  <c r="W112" i="8" s="1"/>
  <c r="AV94" i="8"/>
  <c r="AW100" i="8" s="1"/>
  <c r="AX106" i="8" s="1"/>
  <c r="AY112" i="8" s="1"/>
  <c r="Z94" i="8"/>
  <c r="AA100" i="8" s="1"/>
  <c r="AB106" i="8" s="1"/>
  <c r="AC112" i="8" s="1"/>
  <c r="G46" i="8"/>
  <c r="H52" i="8" s="1"/>
  <c r="I58" i="8" s="1"/>
  <c r="J64" i="8" s="1"/>
  <c r="F44" i="8"/>
  <c r="F28" i="8"/>
  <c r="BG30" i="7" l="1"/>
  <c r="BG31" i="7" s="1"/>
  <c r="BH32" i="7"/>
  <c r="BI28" i="7" s="1"/>
  <c r="V94" i="8"/>
  <c r="W100" i="8" s="1"/>
  <c r="X106" i="8" s="1"/>
  <c r="Y112" i="8" s="1"/>
  <c r="AQ94" i="8"/>
  <c r="AR100" i="8" s="1"/>
  <c r="AS106" i="8" s="1"/>
  <c r="AT112" i="8" s="1"/>
  <c r="O92" i="8"/>
  <c r="P98" i="8" s="1"/>
  <c r="Q104" i="8" s="1"/>
  <c r="R110" i="8" s="1"/>
  <c r="W92" i="8"/>
  <c r="X98" i="8" s="1"/>
  <c r="Y104" i="8" s="1"/>
  <c r="Z110" i="8" s="1"/>
  <c r="AQ92" i="8"/>
  <c r="AR98" i="8" s="1"/>
  <c r="AS104" i="8" s="1"/>
  <c r="AT110" i="8" s="1"/>
  <c r="J92" i="8"/>
  <c r="K98" i="8" s="1"/>
  <c r="L104" i="8" s="1"/>
  <c r="M110" i="8" s="1"/>
  <c r="AA93" i="8"/>
  <c r="AB99" i="8" s="1"/>
  <c r="AC105" i="8" s="1"/>
  <c r="AD111" i="8" s="1"/>
  <c r="AN92" i="8"/>
  <c r="AO98" i="8" s="1"/>
  <c r="AP104" i="8" s="1"/>
  <c r="AQ110" i="8" s="1"/>
  <c r="M94" i="8"/>
  <c r="N100" i="8" s="1"/>
  <c r="O106" i="8" s="1"/>
  <c r="P112" i="8" s="1"/>
  <c r="AS92" i="8"/>
  <c r="AT98" i="8" s="1"/>
  <c r="AU104" i="8" s="1"/>
  <c r="AV110" i="8" s="1"/>
  <c r="AO93" i="8"/>
  <c r="AP99" i="8" s="1"/>
  <c r="AQ105" i="8" s="1"/>
  <c r="AR111" i="8" s="1"/>
  <c r="U94" i="8"/>
  <c r="V100" i="8" s="1"/>
  <c r="W106" i="8" s="1"/>
  <c r="X112" i="8" s="1"/>
  <c r="V92" i="8"/>
  <c r="W98" i="8" s="1"/>
  <c r="X104" i="8" s="1"/>
  <c r="Y110" i="8" s="1"/>
  <c r="BC93" i="8"/>
  <c r="BD99" i="8" s="1"/>
  <c r="BE105" i="8" s="1"/>
  <c r="BF111" i="8" s="1"/>
  <c r="BG94" i="8"/>
  <c r="BH100" i="8" s="1"/>
  <c r="BI106" i="8" s="1"/>
  <c r="F93" i="8"/>
  <c r="G99" i="8" s="1"/>
  <c r="H105" i="8" s="1"/>
  <c r="I111" i="8" s="1"/>
  <c r="AF94" i="8"/>
  <c r="AG100" i="8" s="1"/>
  <c r="AH106" i="8" s="1"/>
  <c r="AI112" i="8" s="1"/>
  <c r="BH94" i="8"/>
  <c r="BI100" i="8" s="1"/>
  <c r="I92" i="8"/>
  <c r="J98" i="8" s="1"/>
  <c r="K104" i="8" s="1"/>
  <c r="L110" i="8" s="1"/>
  <c r="AX93" i="8"/>
  <c r="AY99" i="8" s="1"/>
  <c r="AZ105" i="8" s="1"/>
  <c r="BA111" i="8" s="1"/>
  <c r="BE93" i="8"/>
  <c r="BF99" i="8" s="1"/>
  <c r="BG105" i="8" s="1"/>
  <c r="BH111" i="8" s="1"/>
  <c r="AI92" i="8"/>
  <c r="AJ98" i="8" s="1"/>
  <c r="AK104" i="8" s="1"/>
  <c r="AL110" i="8" s="1"/>
  <c r="AC94" i="8"/>
  <c r="AD100" i="8" s="1"/>
  <c r="AE106" i="8" s="1"/>
  <c r="AF112" i="8" s="1"/>
  <c r="AE94" i="8"/>
  <c r="AF100" i="8" s="1"/>
  <c r="AG106" i="8" s="1"/>
  <c r="AH112" i="8" s="1"/>
  <c r="M93" i="8"/>
  <c r="N99" i="8" s="1"/>
  <c r="O105" i="8" s="1"/>
  <c r="P111" i="8" s="1"/>
  <c r="BA93" i="8"/>
  <c r="BB99" i="8" s="1"/>
  <c r="BC105" i="8" s="1"/>
  <c r="BD111" i="8" s="1"/>
  <c r="AL93" i="8"/>
  <c r="AM99" i="8" s="1"/>
  <c r="AN105" i="8" s="1"/>
  <c r="AO111" i="8" s="1"/>
  <c r="AG92" i="8"/>
  <c r="AH98" i="8" s="1"/>
  <c r="AI104" i="8" s="1"/>
  <c r="AJ110" i="8" s="1"/>
  <c r="Y92" i="8"/>
  <c r="Z98" i="8" s="1"/>
  <c r="AA104" i="8" s="1"/>
  <c r="AB110" i="8" s="1"/>
  <c r="H94" i="8"/>
  <c r="I100" i="8" s="1"/>
  <c r="J106" i="8" s="1"/>
  <c r="K112" i="8" s="1"/>
  <c r="X93" i="8"/>
  <c r="Y99" i="8" s="1"/>
  <c r="Z105" i="8" s="1"/>
  <c r="AA111" i="8" s="1"/>
  <c r="N94" i="8"/>
  <c r="O100" i="8" s="1"/>
  <c r="P106" i="8" s="1"/>
  <c r="Q112" i="8" s="1"/>
  <c r="S94" i="8"/>
  <c r="T100" i="8" s="1"/>
  <c r="U106" i="8" s="1"/>
  <c r="V112" i="8" s="1"/>
  <c r="Y93" i="8"/>
  <c r="Z99" i="8" s="1"/>
  <c r="AA105" i="8" s="1"/>
  <c r="AB111" i="8" s="1"/>
  <c r="BF94" i="8"/>
  <c r="BG100" i="8" s="1"/>
  <c r="BH106" i="8" s="1"/>
  <c r="BI112" i="8" s="1"/>
  <c r="AB94" i="8"/>
  <c r="AC100" i="8" s="1"/>
  <c r="AD106" i="8" s="1"/>
  <c r="AE112" i="8" s="1"/>
  <c r="D89" i="8"/>
  <c r="E92" i="8"/>
  <c r="F98" i="8" s="1"/>
  <c r="G104" i="8" s="1"/>
  <c r="H110" i="8" s="1"/>
  <c r="AO92" i="8"/>
  <c r="AP98" i="8" s="1"/>
  <c r="AQ104" i="8" s="1"/>
  <c r="AR110" i="8" s="1"/>
  <c r="X94" i="8"/>
  <c r="Y100" i="8" s="1"/>
  <c r="Z106" i="8" s="1"/>
  <c r="AA112" i="8" s="1"/>
  <c r="AD92" i="8"/>
  <c r="AE98" i="8" s="1"/>
  <c r="AF104" i="8" s="1"/>
  <c r="AG110" i="8" s="1"/>
  <c r="BC92" i="8"/>
  <c r="BD98" i="8" s="1"/>
  <c r="BE104" i="8" s="1"/>
  <c r="BF110" i="8" s="1"/>
  <c r="Q93" i="8"/>
  <c r="R99" i="8" s="1"/>
  <c r="S105" i="8" s="1"/>
  <c r="T111" i="8" s="1"/>
  <c r="AY94" i="8"/>
  <c r="AZ100" i="8" s="1"/>
  <c r="BA106" i="8" s="1"/>
  <c r="BB112" i="8" s="1"/>
  <c r="BG92" i="8"/>
  <c r="BH98" i="8" s="1"/>
  <c r="BI104" i="8" s="1"/>
  <c r="O94" i="8"/>
  <c r="P100" i="8" s="1"/>
  <c r="Q106" i="8" s="1"/>
  <c r="R112" i="8" s="1"/>
  <c r="F92" i="8"/>
  <c r="G98" i="8" s="1"/>
  <c r="H104" i="8" s="1"/>
  <c r="I110" i="8" s="1"/>
  <c r="J93" i="8"/>
  <c r="K99" i="8" s="1"/>
  <c r="L105" i="8" s="1"/>
  <c r="M111" i="8" s="1"/>
  <c r="E93" i="8"/>
  <c r="F99" i="8" s="1"/>
  <c r="G105" i="8" s="1"/>
  <c r="H111" i="8" s="1"/>
  <c r="AT93" i="8"/>
  <c r="AU99" i="8" s="1"/>
  <c r="AV105" i="8" s="1"/>
  <c r="AW111" i="8" s="1"/>
  <c r="AB92" i="8"/>
  <c r="AC98" i="8" s="1"/>
  <c r="AD104" i="8" s="1"/>
  <c r="AE110" i="8" s="1"/>
  <c r="BG93" i="8"/>
  <c r="BH99" i="8" s="1"/>
  <c r="BI105" i="8" s="1"/>
  <c r="AA94" i="8"/>
  <c r="AB100" i="8" s="1"/>
  <c r="AC106" i="8" s="1"/>
  <c r="AD112" i="8" s="1"/>
  <c r="AK94" i="8"/>
  <c r="AL100" i="8" s="1"/>
  <c r="AM106" i="8" s="1"/>
  <c r="AN112" i="8" s="1"/>
  <c r="BD93" i="8"/>
  <c r="BE99" i="8" s="1"/>
  <c r="BF105" i="8" s="1"/>
  <c r="BG111" i="8" s="1"/>
  <c r="P93" i="8"/>
  <c r="Q99" i="8" s="1"/>
  <c r="R105" i="8" s="1"/>
  <c r="S111" i="8" s="1"/>
  <c r="AT92" i="8"/>
  <c r="AU98" i="8" s="1"/>
  <c r="AV104" i="8" s="1"/>
  <c r="AW110" i="8" s="1"/>
  <c r="Q92" i="8"/>
  <c r="R98" i="8" s="1"/>
  <c r="S104" i="8" s="1"/>
  <c r="T110" i="8" s="1"/>
  <c r="AK92" i="8"/>
  <c r="AL98" i="8" s="1"/>
  <c r="AM104" i="8" s="1"/>
  <c r="AN110" i="8" s="1"/>
  <c r="Y94" i="8"/>
  <c r="Z100" i="8" s="1"/>
  <c r="AA106" i="8" s="1"/>
  <c r="AB112" i="8" s="1"/>
  <c r="O93" i="8"/>
  <c r="P99" i="8" s="1"/>
  <c r="Q105" i="8" s="1"/>
  <c r="R111" i="8" s="1"/>
  <c r="BD94" i="8"/>
  <c r="BE100" i="8" s="1"/>
  <c r="BF106" i="8" s="1"/>
  <c r="BG112" i="8" s="1"/>
  <c r="AM94" i="8"/>
  <c r="AN100" i="8" s="1"/>
  <c r="AO106" i="8" s="1"/>
  <c r="AP112" i="8" s="1"/>
  <c r="U93" i="8"/>
  <c r="V99" i="8" s="1"/>
  <c r="W105" i="8" s="1"/>
  <c r="X111" i="8" s="1"/>
  <c r="AY92" i="8"/>
  <c r="AZ98" i="8" s="1"/>
  <c r="BA104" i="8" s="1"/>
  <c r="BB110" i="8" s="1"/>
  <c r="AX92" i="8"/>
  <c r="AY98" i="8" s="1"/>
  <c r="AZ104" i="8" s="1"/>
  <c r="BA110" i="8" s="1"/>
  <c r="AI94" i="8"/>
  <c r="AJ100" i="8" s="1"/>
  <c r="AK106" i="8" s="1"/>
  <c r="AL112" i="8" s="1"/>
  <c r="BC94" i="8"/>
  <c r="BD100" i="8" s="1"/>
  <c r="BE106" i="8" s="1"/>
  <c r="BF112" i="8" s="1"/>
  <c r="AW92" i="8"/>
  <c r="AX98" i="8" s="1"/>
  <c r="AY104" i="8" s="1"/>
  <c r="AZ110" i="8" s="1"/>
  <c r="BA92" i="8"/>
  <c r="BB98" i="8" s="1"/>
  <c r="BC104" i="8" s="1"/>
  <c r="BD110" i="8" s="1"/>
  <c r="H92" i="8"/>
  <c r="I98" i="8" s="1"/>
  <c r="J104" i="8" s="1"/>
  <c r="K110" i="8" s="1"/>
  <c r="AE93" i="8"/>
  <c r="AF99" i="8" s="1"/>
  <c r="AG105" i="8" s="1"/>
  <c r="AH111" i="8" s="1"/>
  <c r="M92" i="8"/>
  <c r="N98" i="8" s="1"/>
  <c r="O104" i="8" s="1"/>
  <c r="P110" i="8" s="1"/>
  <c r="AG93" i="8"/>
  <c r="AH99" i="8" s="1"/>
  <c r="AI105" i="8" s="1"/>
  <c r="AJ111" i="8" s="1"/>
  <c r="AE92" i="8"/>
  <c r="AF98" i="8" s="1"/>
  <c r="AG104" i="8" s="1"/>
  <c r="AH110" i="8" s="1"/>
  <c r="R92" i="8"/>
  <c r="S98" i="8" s="1"/>
  <c r="T104" i="8" s="1"/>
  <c r="U110" i="8" s="1"/>
  <c r="K94" i="8"/>
  <c r="L100" i="8" s="1"/>
  <c r="M106" i="8" s="1"/>
  <c r="N112" i="8" s="1"/>
  <c r="AC93" i="8"/>
  <c r="AD99" i="8" s="1"/>
  <c r="AE105" i="8" s="1"/>
  <c r="AF111" i="8" s="1"/>
  <c r="AW93" i="8"/>
  <c r="AX99" i="8" s="1"/>
  <c r="AY105" i="8" s="1"/>
  <c r="AZ111" i="8" s="1"/>
  <c r="K93" i="8"/>
  <c r="L99" i="8" s="1"/>
  <c r="M105" i="8" s="1"/>
  <c r="N111" i="8" s="1"/>
  <c r="X92" i="8"/>
  <c r="Y98" i="8" s="1"/>
  <c r="Z104" i="8" s="1"/>
  <c r="AA110" i="8" s="1"/>
  <c r="AY93" i="8"/>
  <c r="AZ99" i="8" s="1"/>
  <c r="BA105" i="8" s="1"/>
  <c r="BB111" i="8" s="1"/>
  <c r="AC92" i="8"/>
  <c r="AD98" i="8" s="1"/>
  <c r="AE104" i="8" s="1"/>
  <c r="AF110" i="8" s="1"/>
  <c r="BH93" i="8"/>
  <c r="BI99" i="8" s="1"/>
  <c r="AU94" i="8"/>
  <c r="AV100" i="8" s="1"/>
  <c r="AW106" i="8" s="1"/>
  <c r="AX112" i="8" s="1"/>
  <c r="BE94" i="8"/>
  <c r="BF100" i="8" s="1"/>
  <c r="BG106" i="8" s="1"/>
  <c r="BH112" i="8" s="1"/>
  <c r="AB93" i="8"/>
  <c r="AC99" i="8" s="1"/>
  <c r="AD105" i="8" s="1"/>
  <c r="AE111" i="8" s="1"/>
  <c r="AU93" i="8"/>
  <c r="AV99" i="8" s="1"/>
  <c r="AW105" i="8" s="1"/>
  <c r="AX111" i="8" s="1"/>
  <c r="AH92" i="8"/>
  <c r="AI98" i="8" s="1"/>
  <c r="AJ104" i="8" s="1"/>
  <c r="AK110" i="8" s="1"/>
  <c r="AV92" i="8"/>
  <c r="AW98" i="8" s="1"/>
  <c r="AX104" i="8" s="1"/>
  <c r="AY110" i="8" s="1"/>
  <c r="P94" i="8"/>
  <c r="Q100" i="8" s="1"/>
  <c r="R106" i="8" s="1"/>
  <c r="S112" i="8" s="1"/>
  <c r="L94" i="8"/>
  <c r="M100" i="8" s="1"/>
  <c r="N106" i="8" s="1"/>
  <c r="O112" i="8" s="1"/>
  <c r="AZ94" i="8"/>
  <c r="BA100" i="8" s="1"/>
  <c r="BB106" i="8" s="1"/>
  <c r="BC112" i="8" s="1"/>
  <c r="AH93" i="8"/>
  <c r="AI99" i="8" s="1"/>
  <c r="AJ105" i="8" s="1"/>
  <c r="AK111" i="8" s="1"/>
  <c r="BB92" i="8"/>
  <c r="BC98" i="8" s="1"/>
  <c r="BD104" i="8" s="1"/>
  <c r="BE110" i="8" s="1"/>
  <c r="T93" i="8"/>
  <c r="U99" i="8" s="1"/>
  <c r="V105" i="8" s="1"/>
  <c r="W111" i="8" s="1"/>
  <c r="AP94" i="8"/>
  <c r="AQ100" i="8" s="1"/>
  <c r="AR106" i="8" s="1"/>
  <c r="AS112" i="8" s="1"/>
  <c r="J94" i="8"/>
  <c r="K100" i="8" s="1"/>
  <c r="L106" i="8" s="1"/>
  <c r="M112" i="8" s="1"/>
  <c r="R94" i="8"/>
  <c r="S100" i="8" s="1"/>
  <c r="T106" i="8" s="1"/>
  <c r="U112" i="8" s="1"/>
  <c r="AL94" i="8"/>
  <c r="AM100" i="8" s="1"/>
  <c r="AN106" i="8" s="1"/>
  <c r="AO112" i="8" s="1"/>
  <c r="T92" i="8"/>
  <c r="U98" i="8" s="1"/>
  <c r="V104" i="8" s="1"/>
  <c r="W110" i="8" s="1"/>
  <c r="AQ93" i="8"/>
  <c r="AR99" i="8" s="1"/>
  <c r="AS105" i="8" s="1"/>
  <c r="AT111" i="8" s="1"/>
  <c r="BD92" i="8"/>
  <c r="BE98" i="8" s="1"/>
  <c r="BF104" i="8" s="1"/>
  <c r="BG110" i="8" s="1"/>
  <c r="AS94" i="8"/>
  <c r="AT100" i="8" s="1"/>
  <c r="AU106" i="8" s="1"/>
  <c r="AV112" i="8" s="1"/>
  <c r="BI92" i="8"/>
  <c r="AW94" i="8"/>
  <c r="AX100" i="8" s="1"/>
  <c r="AY106" i="8" s="1"/>
  <c r="AZ112" i="8" s="1"/>
  <c r="BI94" i="8"/>
  <c r="AJ93" i="8"/>
  <c r="AK99" i="8" s="1"/>
  <c r="AL105" i="8" s="1"/>
  <c r="AM111" i="8" s="1"/>
  <c r="L93" i="8"/>
  <c r="M99" i="8" s="1"/>
  <c r="N105" i="8" s="1"/>
  <c r="O111" i="8" s="1"/>
  <c r="AF93" i="8"/>
  <c r="AG99" i="8" s="1"/>
  <c r="AH105" i="8" s="1"/>
  <c r="AI111" i="8" s="1"/>
  <c r="AJ92" i="8"/>
  <c r="AK98" i="8" s="1"/>
  <c r="AL104" i="8" s="1"/>
  <c r="AM110" i="8" s="1"/>
  <c r="I94" i="8"/>
  <c r="J100" i="8" s="1"/>
  <c r="K106" i="8" s="1"/>
  <c r="L112" i="8" s="1"/>
  <c r="N93" i="8"/>
  <c r="O99" i="8" s="1"/>
  <c r="P105" i="8" s="1"/>
  <c r="Q111" i="8" s="1"/>
  <c r="G93" i="8"/>
  <c r="H99" i="8" s="1"/>
  <c r="I105" i="8" s="1"/>
  <c r="J111" i="8" s="1"/>
  <c r="S93" i="8"/>
  <c r="T99" i="8" s="1"/>
  <c r="U105" i="8" s="1"/>
  <c r="V111" i="8" s="1"/>
  <c r="BI93" i="8"/>
  <c r="W94" i="8"/>
  <c r="X100" i="8" s="1"/>
  <c r="Y106" i="8" s="1"/>
  <c r="Z112" i="8" s="1"/>
  <c r="AA92" i="8"/>
  <c r="AB98" i="8" s="1"/>
  <c r="AC104" i="8" s="1"/>
  <c r="AD110" i="8" s="1"/>
  <c r="G94" i="8"/>
  <c r="H100" i="8" s="1"/>
  <c r="I106" i="8" s="1"/>
  <c r="J112" i="8" s="1"/>
  <c r="BA94" i="8"/>
  <c r="BB100" i="8" s="1"/>
  <c r="BC106" i="8" s="1"/>
  <c r="BD112" i="8" s="1"/>
  <c r="Z92" i="8"/>
  <c r="AA98" i="8" s="1"/>
  <c r="AB104" i="8" s="1"/>
  <c r="AC110" i="8" s="1"/>
  <c r="AZ92" i="8"/>
  <c r="BA98" i="8" s="1"/>
  <c r="BB104" i="8" s="1"/>
  <c r="BC110" i="8" s="1"/>
  <c r="AG94" i="8"/>
  <c r="AH100" i="8" s="1"/>
  <c r="AI106" i="8" s="1"/>
  <c r="AJ112" i="8" s="1"/>
  <c r="AD93" i="8"/>
  <c r="AE99" i="8" s="1"/>
  <c r="AF105" i="8" s="1"/>
  <c r="AG111" i="8" s="1"/>
  <c r="L92" i="8"/>
  <c r="M98" i="8" s="1"/>
  <c r="N104" i="8" s="1"/>
  <c r="O110" i="8" s="1"/>
  <c r="AI93" i="8"/>
  <c r="AJ99" i="8" s="1"/>
  <c r="AK105" i="8" s="1"/>
  <c r="AL111" i="8" s="1"/>
  <c r="G50" i="8"/>
  <c r="H56" i="8" s="1"/>
  <c r="I62" i="8" s="1"/>
  <c r="J68" i="8" s="1"/>
  <c r="G40" i="8"/>
  <c r="F32" i="8"/>
  <c r="AU92" i="8"/>
  <c r="AV98" i="8" s="1"/>
  <c r="AW104" i="8" s="1"/>
  <c r="AX110" i="8" s="1"/>
  <c r="H93" i="8"/>
  <c r="I99" i="8" s="1"/>
  <c r="J105" i="8" s="1"/>
  <c r="K111" i="8" s="1"/>
  <c r="G92" i="8"/>
  <c r="H98" i="8" s="1"/>
  <c r="I104" i="8" s="1"/>
  <c r="J110" i="8" s="1"/>
  <c r="S92" i="8"/>
  <c r="T98" i="8" s="1"/>
  <c r="U104" i="8" s="1"/>
  <c r="V110" i="8" s="1"/>
  <c r="AK93" i="8"/>
  <c r="AL99" i="8" s="1"/>
  <c r="AM105" i="8" s="1"/>
  <c r="AN111" i="8" s="1"/>
  <c r="AZ93" i="8"/>
  <c r="BA99" i="8" s="1"/>
  <c r="BB105" i="8" s="1"/>
  <c r="BC111" i="8" s="1"/>
  <c r="AR94" i="8"/>
  <c r="AS100" i="8" s="1"/>
  <c r="AT106" i="8" s="1"/>
  <c r="AU112" i="8" s="1"/>
  <c r="U92" i="8"/>
  <c r="V98" i="8" s="1"/>
  <c r="W104" i="8" s="1"/>
  <c r="X110" i="8" s="1"/>
  <c r="E94" i="8"/>
  <c r="F100" i="8" s="1"/>
  <c r="G106" i="8" s="1"/>
  <c r="H112" i="8" s="1"/>
  <c r="BE92" i="8"/>
  <c r="BF98" i="8" s="1"/>
  <c r="BG104" i="8" s="1"/>
  <c r="BH110" i="8" s="1"/>
  <c r="AN94" i="8"/>
  <c r="AO100" i="8" s="1"/>
  <c r="AP106" i="8" s="1"/>
  <c r="AQ112" i="8" s="1"/>
  <c r="AX94" i="8"/>
  <c r="AY100" i="8" s="1"/>
  <c r="AZ106" i="8" s="1"/>
  <c r="BA112" i="8" s="1"/>
  <c r="K92" i="8"/>
  <c r="L98" i="8" s="1"/>
  <c r="M104" i="8" s="1"/>
  <c r="N110" i="8" s="1"/>
  <c r="AS93" i="8"/>
  <c r="AT99" i="8" s="1"/>
  <c r="AU105" i="8" s="1"/>
  <c r="AV111" i="8" s="1"/>
  <c r="BB94" i="8"/>
  <c r="BC100" i="8" s="1"/>
  <c r="BD106" i="8" s="1"/>
  <c r="BE112" i="8" s="1"/>
  <c r="I93" i="8"/>
  <c r="J99" i="8" s="1"/>
  <c r="K105" i="8" s="1"/>
  <c r="L111" i="8" s="1"/>
  <c r="N92" i="8"/>
  <c r="O98" i="8" s="1"/>
  <c r="P104" i="8" s="1"/>
  <c r="Q110" i="8" s="1"/>
  <c r="Z93" i="8"/>
  <c r="AA99" i="8" s="1"/>
  <c r="AB105" i="8" s="1"/>
  <c r="AC111" i="8" s="1"/>
  <c r="AF92" i="8"/>
  <c r="AG98" i="8" s="1"/>
  <c r="AH104" i="8" s="1"/>
  <c r="AI110" i="8" s="1"/>
  <c r="AR92" i="8"/>
  <c r="AS98" i="8" s="1"/>
  <c r="AT104" i="8" s="1"/>
  <c r="AU110" i="8" s="1"/>
  <c r="Q94" i="8"/>
  <c r="R100" i="8" s="1"/>
  <c r="S106" i="8" s="1"/>
  <c r="T112" i="8" s="1"/>
  <c r="AR93" i="8"/>
  <c r="AS99" i="8" s="1"/>
  <c r="AT105" i="8" s="1"/>
  <c r="AU111" i="8" s="1"/>
  <c r="F94" i="8"/>
  <c r="G100" i="8" s="1"/>
  <c r="H106" i="8" s="1"/>
  <c r="I112" i="8" s="1"/>
  <c r="AM92" i="8"/>
  <c r="AN98" i="8" s="1"/>
  <c r="AO104" i="8" s="1"/>
  <c r="AP110" i="8" s="1"/>
  <c r="AV93" i="8"/>
  <c r="AW99" i="8" s="1"/>
  <c r="AX105" i="8" s="1"/>
  <c r="AY111" i="8" s="1"/>
  <c r="AT94" i="8"/>
  <c r="AU100" i="8" s="1"/>
  <c r="AV106" i="8" s="1"/>
  <c r="AW112" i="8" s="1"/>
  <c r="AP93" i="8"/>
  <c r="AQ99" i="8" s="1"/>
  <c r="AR105" i="8" s="1"/>
  <c r="AS111" i="8" s="1"/>
  <c r="V93" i="8"/>
  <c r="W99" i="8" s="1"/>
  <c r="X105" i="8" s="1"/>
  <c r="Y111" i="8" s="1"/>
  <c r="BH92" i="8"/>
  <c r="BI98" i="8" s="1"/>
  <c r="AO94" i="8"/>
  <c r="AP100" i="8" s="1"/>
  <c r="AQ106" i="8" s="1"/>
  <c r="AR112" i="8" s="1"/>
  <c r="BF92" i="8"/>
  <c r="BG98" i="8" s="1"/>
  <c r="BH104" i="8" s="1"/>
  <c r="BI110" i="8" s="1"/>
  <c r="AH94" i="8"/>
  <c r="AI100" i="8" s="1"/>
  <c r="AJ106" i="8" s="1"/>
  <c r="AK112" i="8" s="1"/>
  <c r="AP92" i="8"/>
  <c r="AQ98" i="8" s="1"/>
  <c r="AR104" i="8" s="1"/>
  <c r="AS110" i="8" s="1"/>
  <c r="AN93" i="8"/>
  <c r="AO99" i="8" s="1"/>
  <c r="AP105" i="8" s="1"/>
  <c r="AQ111" i="8" s="1"/>
  <c r="P92" i="8"/>
  <c r="Q98" i="8" s="1"/>
  <c r="R104" i="8" s="1"/>
  <c r="S110" i="8" s="1"/>
  <c r="BB93" i="8"/>
  <c r="BC99" i="8" s="1"/>
  <c r="BD105" i="8" s="1"/>
  <c r="BE111" i="8" s="1"/>
  <c r="AJ94" i="8"/>
  <c r="AK100" i="8" s="1"/>
  <c r="AL106" i="8" s="1"/>
  <c r="AM112" i="8" s="1"/>
  <c r="R93" i="8"/>
  <c r="S99" i="8" s="1"/>
  <c r="T105" i="8" s="1"/>
  <c r="U111" i="8" s="1"/>
  <c r="BH30" i="7" l="1"/>
  <c r="BH31" i="7" s="1"/>
  <c r="E76" i="8"/>
  <c r="AE74" i="8"/>
  <c r="BE75" i="8"/>
  <c r="AS76" i="8"/>
  <c r="BI32" i="7"/>
  <c r="BJ28" i="7" s="1"/>
  <c r="BI75" i="8"/>
  <c r="BI74" i="8"/>
  <c r="BH76" i="8"/>
  <c r="AW76" i="8"/>
  <c r="T74" i="8"/>
  <c r="AU75" i="8"/>
  <c r="O76" i="8"/>
  <c r="P76" i="8"/>
  <c r="BC74" i="8"/>
  <c r="AV76" i="8"/>
  <c r="AO76" i="8"/>
  <c r="AT76" i="8"/>
  <c r="Q76" i="8"/>
  <c r="AU76" i="8"/>
  <c r="V75" i="8"/>
  <c r="BI76" i="8"/>
  <c r="BA74" i="8"/>
  <c r="AG74" i="8"/>
  <c r="S74" i="8"/>
  <c r="W76" i="8"/>
  <c r="AR74" i="8"/>
  <c r="Q75" i="8"/>
  <c r="BA75" i="8"/>
  <c r="AM75" i="8"/>
  <c r="AG76" i="8"/>
  <c r="AN76" i="8"/>
  <c r="U75" i="8"/>
  <c r="M74" i="8"/>
  <c r="BA76" i="8"/>
  <c r="J74" i="8"/>
  <c r="AM76" i="8"/>
  <c r="AQ76" i="8"/>
  <c r="AJ75" i="8"/>
  <c r="F74" i="8"/>
  <c r="AT74" i="8"/>
  <c r="AH75" i="8"/>
  <c r="AC75" i="8"/>
  <c r="AY74" i="8"/>
  <c r="AZ76" i="8"/>
  <c r="Z74" i="8"/>
  <c r="BH75" i="8"/>
  <c r="F75" i="8"/>
  <c r="H76" i="8"/>
  <c r="AE75" i="8"/>
  <c r="S76" i="8"/>
  <c r="AK74" i="8"/>
  <c r="AB74" i="8"/>
  <c r="W74" i="8"/>
  <c r="AV75" i="8"/>
  <c r="J76" i="8"/>
  <c r="AD74" i="8"/>
  <c r="L74" i="8"/>
  <c r="G74" i="8"/>
  <c r="AV74" i="8"/>
  <c r="AH76" i="8"/>
  <c r="AX74" i="8"/>
  <c r="AL76" i="8"/>
  <c r="N75" i="8"/>
  <c r="AJ74" i="8"/>
  <c r="AS74" i="8"/>
  <c r="BC75" i="8"/>
  <c r="Z76" i="8"/>
  <c r="AA74" i="8"/>
  <c r="BF74" i="8"/>
  <c r="P75" i="8"/>
  <c r="AC74" i="8"/>
  <c r="BE76" i="8"/>
  <c r="R76" i="8"/>
  <c r="W75" i="8"/>
  <c r="X74" i="8"/>
  <c r="AK75" i="8"/>
  <c r="L75" i="8"/>
  <c r="AB76" i="8"/>
  <c r="BD75" i="8"/>
  <c r="H74" i="8"/>
  <c r="AE76" i="8"/>
  <c r="BF76" i="8"/>
  <c r="U74" i="8"/>
  <c r="AN75" i="8"/>
  <c r="L76" i="8"/>
  <c r="Z75" i="8"/>
  <c r="AP74" i="8"/>
  <c r="N74" i="8"/>
  <c r="AC76" i="8"/>
  <c r="H46" i="8"/>
  <c r="I52" i="8" s="1"/>
  <c r="J58" i="8" s="1"/>
  <c r="K64" i="8" s="1"/>
  <c r="G44" i="8"/>
  <c r="G28" i="8"/>
  <c r="BH74" i="8"/>
  <c r="AQ75" i="8"/>
  <c r="AL75" i="8"/>
  <c r="AI75" i="8"/>
  <c r="AR76" i="8"/>
  <c r="AP75" i="8"/>
  <c r="AK76" i="8"/>
  <c r="I76" i="8"/>
  <c r="S75" i="8"/>
  <c r="AG75" i="8"/>
  <c r="K76" i="8"/>
  <c r="AU74" i="8"/>
  <c r="AT75" i="8"/>
  <c r="BD76" i="8"/>
  <c r="BG75" i="8"/>
  <c r="E74" i="8"/>
  <c r="AN74" i="8"/>
  <c r="E95" i="8"/>
  <c r="F101" i="8" s="1"/>
  <c r="G107" i="8" s="1"/>
  <c r="H113" i="8" s="1"/>
  <c r="D77" i="8"/>
  <c r="E85" i="8"/>
  <c r="U76" i="8"/>
  <c r="AY76" i="8"/>
  <c r="AA75" i="8"/>
  <c r="AL74" i="8"/>
  <c r="AQ74" i="8"/>
  <c r="AI76" i="8"/>
  <c r="O74" i="8"/>
  <c r="AO74" i="8"/>
  <c r="BE74" i="8"/>
  <c r="BG74" i="8"/>
  <c r="AO75" i="8"/>
  <c r="Y75" i="8"/>
  <c r="H75" i="8"/>
  <c r="AR75" i="8"/>
  <c r="BD74" i="8"/>
  <c r="AY75" i="8"/>
  <c r="R74" i="8"/>
  <c r="G75" i="8"/>
  <c r="K74" i="8"/>
  <c r="AF76" i="8"/>
  <c r="Y74" i="8"/>
  <c r="F76" i="8"/>
  <c r="V76" i="8"/>
  <c r="R75" i="8"/>
  <c r="M75" i="8"/>
  <c r="AI74" i="8"/>
  <c r="K75" i="8"/>
  <c r="AX75" i="8"/>
  <c r="J75" i="8"/>
  <c r="AB75" i="8"/>
  <c r="Q74" i="8"/>
  <c r="AF75" i="8"/>
  <c r="AD75" i="8"/>
  <c r="AZ74" i="8"/>
  <c r="BB76" i="8"/>
  <c r="AW74" i="8"/>
  <c r="T75" i="8"/>
  <c r="BC76" i="8"/>
  <c r="X76" i="8"/>
  <c r="P74" i="8"/>
  <c r="O75" i="8"/>
  <c r="AJ76" i="8"/>
  <c r="BF75" i="8"/>
  <c r="AS75" i="8"/>
  <c r="I75" i="8"/>
  <c r="N76" i="8"/>
  <c r="AX76" i="8"/>
  <c r="BB74" i="8"/>
  <c r="AA76" i="8"/>
  <c r="X75" i="8"/>
  <c r="M76" i="8"/>
  <c r="G76" i="8"/>
  <c r="AF74" i="8"/>
  <c r="AZ75" i="8"/>
  <c r="AD76" i="8"/>
  <c r="AH74" i="8"/>
  <c r="AW75" i="8"/>
  <c r="BG76" i="8"/>
  <c r="E75" i="8"/>
  <c r="BB75" i="8"/>
  <c r="T76" i="8"/>
  <c r="AM74" i="8"/>
  <c r="I74" i="8"/>
  <c r="V74" i="8"/>
  <c r="AP76" i="8"/>
  <c r="Y76" i="8"/>
  <c r="BI30" i="7" l="1"/>
  <c r="BI31" i="7" s="1"/>
  <c r="BJ32" i="7"/>
  <c r="BK28" i="7" s="1"/>
  <c r="E89" i="8"/>
  <c r="E73" i="8"/>
  <c r="F91" i="8"/>
  <c r="G97" i="8" s="1"/>
  <c r="H103" i="8" s="1"/>
  <c r="I109" i="8" s="1"/>
  <c r="AU138" i="8"/>
  <c r="AV144" i="8" s="1"/>
  <c r="AW150" i="8" s="1"/>
  <c r="AX156" i="8" s="1"/>
  <c r="AQ140" i="8"/>
  <c r="AR146" i="8" s="1"/>
  <c r="AS152" i="8" s="1"/>
  <c r="AT158" i="8" s="1"/>
  <c r="BA139" i="8"/>
  <c r="BB145" i="8" s="1"/>
  <c r="BC151" i="8" s="1"/>
  <c r="BD157" i="8" s="1"/>
  <c r="AK138" i="8"/>
  <c r="AL144" i="8" s="1"/>
  <c r="AM150" i="8" s="1"/>
  <c r="AN156" i="8" s="1"/>
  <c r="BI140" i="8"/>
  <c r="AY140" i="8"/>
  <c r="AZ146" i="8" s="1"/>
  <c r="BA152" i="8" s="1"/>
  <c r="BB158" i="8" s="1"/>
  <c r="AE139" i="8"/>
  <c r="AF145" i="8" s="1"/>
  <c r="AG151" i="8" s="1"/>
  <c r="AH157" i="8" s="1"/>
  <c r="R138" i="8"/>
  <c r="S144" i="8" s="1"/>
  <c r="T150" i="8" s="1"/>
  <c r="U156" i="8" s="1"/>
  <c r="Z138" i="8"/>
  <c r="AA144" i="8" s="1"/>
  <c r="AB150" i="8" s="1"/>
  <c r="AC156" i="8" s="1"/>
  <c r="AY139" i="8"/>
  <c r="AZ145" i="8" s="1"/>
  <c r="BA151" i="8" s="1"/>
  <c r="BB157" i="8" s="1"/>
  <c r="AK139" i="8"/>
  <c r="AL145" i="8" s="1"/>
  <c r="AM151" i="8" s="1"/>
  <c r="AN157" i="8" s="1"/>
  <c r="U138" i="8"/>
  <c r="V144" i="8" s="1"/>
  <c r="W150" i="8" s="1"/>
  <c r="X156" i="8" s="1"/>
  <c r="J138" i="8"/>
  <c r="K144" i="8" s="1"/>
  <c r="L150" i="8" s="1"/>
  <c r="M156" i="8" s="1"/>
  <c r="AS140" i="8"/>
  <c r="AT146" i="8" s="1"/>
  <c r="AU152" i="8" s="1"/>
  <c r="AV158" i="8" s="1"/>
  <c r="AQ139" i="8"/>
  <c r="AR145" i="8" s="1"/>
  <c r="AS151" i="8" s="1"/>
  <c r="AT157" i="8" s="1"/>
  <c r="U140" i="8"/>
  <c r="V146" i="8" s="1"/>
  <c r="W152" i="8" s="1"/>
  <c r="X158" i="8" s="1"/>
  <c r="AS138" i="8"/>
  <c r="AT144" i="8" s="1"/>
  <c r="AU150" i="8" s="1"/>
  <c r="AV156" i="8" s="1"/>
  <c r="AE138" i="8"/>
  <c r="AF144" i="8" s="1"/>
  <c r="AG150" i="8" s="1"/>
  <c r="AH156" i="8" s="1"/>
  <c r="AU139" i="8"/>
  <c r="AV145" i="8" s="1"/>
  <c r="AW151" i="8" s="1"/>
  <c r="AX157" i="8" s="1"/>
  <c r="AA139" i="8"/>
  <c r="AB145" i="8" s="1"/>
  <c r="AC151" i="8" s="1"/>
  <c r="AD157" i="8" s="1"/>
  <c r="O138" i="8"/>
  <c r="P144" i="8" s="1"/>
  <c r="Q150" i="8" s="1"/>
  <c r="R156" i="8" s="1"/>
  <c r="BA138" i="8"/>
  <c r="BB144" i="8" s="1"/>
  <c r="BC150" i="8" s="1"/>
  <c r="BD156" i="8" s="1"/>
  <c r="BB140" i="8"/>
  <c r="BC146" i="8" s="1"/>
  <c r="BD152" i="8" s="1"/>
  <c r="BE158" i="8" s="1"/>
  <c r="U139" i="8"/>
  <c r="V145" i="8" s="1"/>
  <c r="W151" i="8" s="1"/>
  <c r="X157" i="8" s="1"/>
  <c r="K139" i="8"/>
  <c r="L145" i="8" s="1"/>
  <c r="M151" i="8" s="1"/>
  <c r="N157" i="8" s="1"/>
  <c r="AP138" i="8"/>
  <c r="AQ144" i="8" s="1"/>
  <c r="AR150" i="8" s="1"/>
  <c r="AS156" i="8" s="1"/>
  <c r="AG140" i="8"/>
  <c r="AH146" i="8" s="1"/>
  <c r="AI152" i="8" s="1"/>
  <c r="AJ158" i="8" s="1"/>
  <c r="AL140" i="8"/>
  <c r="AM146" i="8" s="1"/>
  <c r="AN152" i="8" s="1"/>
  <c r="AO158" i="8" s="1"/>
  <c r="O139" i="8"/>
  <c r="P145" i="8" s="1"/>
  <c r="Q151" i="8" s="1"/>
  <c r="R157" i="8" s="1"/>
  <c r="K140" i="8"/>
  <c r="L146" i="8" s="1"/>
  <c r="M152" i="8" s="1"/>
  <c r="N158" i="8" s="1"/>
  <c r="BG139" i="8"/>
  <c r="BH145" i="8" s="1"/>
  <c r="BI151" i="8" s="1"/>
  <c r="BF138" i="8"/>
  <c r="BG144" i="8" s="1"/>
  <c r="BH150" i="8" s="1"/>
  <c r="BI156" i="8" s="1"/>
  <c r="AA140" i="8"/>
  <c r="AB146" i="8" s="1"/>
  <c r="AC152" i="8" s="1"/>
  <c r="AD158" i="8" s="1"/>
  <c r="Q140" i="8"/>
  <c r="R146" i="8" s="1"/>
  <c r="S152" i="8" s="1"/>
  <c r="T158" i="8" s="1"/>
  <c r="AU140" i="8"/>
  <c r="AV146" i="8" s="1"/>
  <c r="AW152" i="8" s="1"/>
  <c r="AX158" i="8" s="1"/>
  <c r="H40" i="8"/>
  <c r="G32" i="8"/>
  <c r="H50" i="8"/>
  <c r="I56" i="8" s="1"/>
  <c r="J62" i="8" s="1"/>
  <c r="K68" i="8" s="1"/>
  <c r="BJ30" i="7" l="1"/>
  <c r="BJ31" i="7" s="1"/>
  <c r="BK32" i="7"/>
  <c r="BL28" i="7" s="1"/>
  <c r="AB140" i="8"/>
  <c r="AC146" i="8" s="1"/>
  <c r="AD152" i="8" s="1"/>
  <c r="AE158" i="8" s="1"/>
  <c r="BI138" i="8"/>
  <c r="H140" i="8"/>
  <c r="I146" i="8" s="1"/>
  <c r="J152" i="8" s="1"/>
  <c r="K158" i="8" s="1"/>
  <c r="V139" i="8"/>
  <c r="W145" i="8" s="1"/>
  <c r="X151" i="8" s="1"/>
  <c r="Y157" i="8" s="1"/>
  <c r="AC138" i="8"/>
  <c r="AD144" i="8" s="1"/>
  <c r="AE150" i="8" s="1"/>
  <c r="AF156" i="8" s="1"/>
  <c r="AR140" i="8"/>
  <c r="AS146" i="8" s="1"/>
  <c r="AT152" i="8" s="1"/>
  <c r="AU158" i="8" s="1"/>
  <c r="H138" i="8"/>
  <c r="I144" i="8" s="1"/>
  <c r="J150" i="8" s="1"/>
  <c r="K156" i="8" s="1"/>
  <c r="BH140" i="8"/>
  <c r="BI146" i="8" s="1"/>
  <c r="AC139" i="8"/>
  <c r="AD145" i="8" s="1"/>
  <c r="AE151" i="8" s="1"/>
  <c r="AF157" i="8" s="1"/>
  <c r="E139" i="8"/>
  <c r="F145" i="8" s="1"/>
  <c r="G151" i="8" s="1"/>
  <c r="H157" i="8" s="1"/>
  <c r="D121" i="8"/>
  <c r="AX140" i="8"/>
  <c r="AY146" i="8" s="1"/>
  <c r="AZ152" i="8" s="1"/>
  <c r="BA158" i="8" s="1"/>
  <c r="Q139" i="8"/>
  <c r="R145" i="8" s="1"/>
  <c r="S151" i="8" s="1"/>
  <c r="T157" i="8" s="1"/>
  <c r="M140" i="8"/>
  <c r="N146" i="8" s="1"/>
  <c r="O152" i="8" s="1"/>
  <c r="P158" i="8" s="1"/>
  <c r="BH138" i="8"/>
  <c r="BI144" i="8" s="1"/>
  <c r="AH139" i="8"/>
  <c r="AI145" i="8" s="1"/>
  <c r="AJ151" i="8" s="1"/>
  <c r="AK157" i="8" s="1"/>
  <c r="AO139" i="8"/>
  <c r="AP145" i="8" s="1"/>
  <c r="AQ151" i="8" s="1"/>
  <c r="AR157" i="8" s="1"/>
  <c r="AM139" i="8"/>
  <c r="AN145" i="8" s="1"/>
  <c r="AO151" i="8" s="1"/>
  <c r="AP157" i="8" s="1"/>
  <c r="R140" i="8"/>
  <c r="S146" i="8" s="1"/>
  <c r="T152" i="8" s="1"/>
  <c r="U158" i="8" s="1"/>
  <c r="AX139" i="8"/>
  <c r="AY145" i="8" s="1"/>
  <c r="AZ151" i="8" s="1"/>
  <c r="BA157" i="8" s="1"/>
  <c r="H28" i="8"/>
  <c r="H44" i="8"/>
  <c r="I46" i="8"/>
  <c r="J52" i="8" s="1"/>
  <c r="K58" i="8" s="1"/>
  <c r="L64" i="8" s="1"/>
  <c r="T140" i="8"/>
  <c r="U146" i="8" s="1"/>
  <c r="V152" i="8" s="1"/>
  <c r="W158" i="8" s="1"/>
  <c r="AN140" i="8"/>
  <c r="AO146" i="8" s="1"/>
  <c r="AP152" i="8" s="1"/>
  <c r="AQ158" i="8" s="1"/>
  <c r="BH139" i="8"/>
  <c r="BI145" i="8" s="1"/>
  <c r="P139" i="8"/>
  <c r="Q145" i="8" s="1"/>
  <c r="R151" i="8" s="1"/>
  <c r="S157" i="8" s="1"/>
  <c r="AT140" i="8"/>
  <c r="AU146" i="8" s="1"/>
  <c r="AV152" i="8" s="1"/>
  <c r="AW158" i="8" s="1"/>
  <c r="S138" i="8"/>
  <c r="T144" i="8" s="1"/>
  <c r="U150" i="8" s="1"/>
  <c r="V156" i="8" s="1"/>
  <c r="BB139" i="8"/>
  <c r="BC145" i="8" s="1"/>
  <c r="BD151" i="8" s="1"/>
  <c r="BE157" i="8" s="1"/>
  <c r="G138" i="8"/>
  <c r="H144" i="8" s="1"/>
  <c r="I150" i="8" s="1"/>
  <c r="J156" i="8" s="1"/>
  <c r="AJ140" i="8"/>
  <c r="AK146" i="8" s="1"/>
  <c r="AL152" i="8" s="1"/>
  <c r="AM158" i="8" s="1"/>
  <c r="BB138" i="8"/>
  <c r="BC144" i="8" s="1"/>
  <c r="BD150" i="8" s="1"/>
  <c r="BE156" i="8" s="1"/>
  <c r="AV139" i="8"/>
  <c r="AW145" i="8" s="1"/>
  <c r="AX151" i="8" s="1"/>
  <c r="AY157" i="8" s="1"/>
  <c r="E140" i="8"/>
  <c r="F146" i="8" s="1"/>
  <c r="G152" i="8" s="1"/>
  <c r="H158" i="8" s="1"/>
  <c r="D122" i="8"/>
  <c r="V138" i="8"/>
  <c r="W144" i="8" s="1"/>
  <c r="X150" i="8" s="1"/>
  <c r="Y156" i="8" s="1"/>
  <c r="AV138" i="8"/>
  <c r="AW144" i="8" s="1"/>
  <c r="AX150" i="8" s="1"/>
  <c r="AY156" i="8" s="1"/>
  <c r="AF139" i="8"/>
  <c r="AG145" i="8" s="1"/>
  <c r="AH151" i="8" s="1"/>
  <c r="AI157" i="8" s="1"/>
  <c r="X139" i="8"/>
  <c r="Y145" i="8" s="1"/>
  <c r="Z151" i="8" s="1"/>
  <c r="AA157" i="8" s="1"/>
  <c r="AO140" i="8"/>
  <c r="AP146" i="8" s="1"/>
  <c r="AQ152" i="8" s="1"/>
  <c r="AR158" i="8" s="1"/>
  <c r="AZ139" i="8"/>
  <c r="BA145" i="8" s="1"/>
  <c r="BB151" i="8" s="1"/>
  <c r="BC157" i="8" s="1"/>
  <c r="N139" i="8"/>
  <c r="O145" i="8" s="1"/>
  <c r="P151" i="8" s="1"/>
  <c r="Q157" i="8" s="1"/>
  <c r="BC140" i="8"/>
  <c r="BD146" i="8" s="1"/>
  <c r="BE152" i="8" s="1"/>
  <c r="BF158" i="8" s="1"/>
  <c r="M138" i="8"/>
  <c r="N144" i="8" s="1"/>
  <c r="O150" i="8" s="1"/>
  <c r="P156" i="8" s="1"/>
  <c r="H139" i="8"/>
  <c r="I145" i="8" s="1"/>
  <c r="J151" i="8" s="1"/>
  <c r="K157" i="8" s="1"/>
  <c r="BF139" i="8"/>
  <c r="BG145" i="8" s="1"/>
  <c r="BH151" i="8" s="1"/>
  <c r="BI157" i="8" s="1"/>
  <c r="AN138" i="8"/>
  <c r="AO144" i="8" s="1"/>
  <c r="AP150" i="8" s="1"/>
  <c r="AQ156" i="8" s="1"/>
  <c r="AL139" i="8"/>
  <c r="AM145" i="8" s="1"/>
  <c r="AN151" i="8" s="1"/>
  <c r="AO157" i="8" s="1"/>
  <c r="F140" i="8"/>
  <c r="G146" i="8" s="1"/>
  <c r="H152" i="8" s="1"/>
  <c r="I158" i="8" s="1"/>
  <c r="T138" i="8"/>
  <c r="U144" i="8" s="1"/>
  <c r="V150" i="8" s="1"/>
  <c r="W156" i="8" s="1"/>
  <c r="L138" i="8"/>
  <c r="M144" i="8" s="1"/>
  <c r="N150" i="8" s="1"/>
  <c r="O156" i="8" s="1"/>
  <c r="F139" i="8"/>
  <c r="G145" i="8" s="1"/>
  <c r="H151" i="8" s="1"/>
  <c r="I157" i="8" s="1"/>
  <c r="M139" i="8"/>
  <c r="N145" i="8" s="1"/>
  <c r="O151" i="8" s="1"/>
  <c r="P157" i="8" s="1"/>
  <c r="AH140" i="8"/>
  <c r="AI146" i="8" s="1"/>
  <c r="AJ152" i="8" s="1"/>
  <c r="AK158" i="8" s="1"/>
  <c r="AZ138" i="8"/>
  <c r="BA144" i="8" s="1"/>
  <c r="BB150" i="8" s="1"/>
  <c r="BC156" i="8" s="1"/>
  <c r="BI139" i="8"/>
  <c r="O140" i="8"/>
  <c r="P146" i="8" s="1"/>
  <c r="Q152" i="8" s="1"/>
  <c r="R158" i="8" s="1"/>
  <c r="AF138" i="8"/>
  <c r="AG144" i="8" s="1"/>
  <c r="AH150" i="8" s="1"/>
  <c r="AI156" i="8" s="1"/>
  <c r="J140" i="8"/>
  <c r="K146" i="8" s="1"/>
  <c r="L152" i="8" s="1"/>
  <c r="M158" i="8" s="1"/>
  <c r="AM140" i="8"/>
  <c r="AN146" i="8" s="1"/>
  <c r="AO152" i="8" s="1"/>
  <c r="AP158" i="8" s="1"/>
  <c r="E138" i="8"/>
  <c r="F144" i="8" s="1"/>
  <c r="G150" i="8" s="1"/>
  <c r="H156" i="8" s="1"/>
  <c r="D120" i="8"/>
  <c r="D135" i="8"/>
  <c r="F85" i="8"/>
  <c r="E77" i="8"/>
  <c r="F95" i="8"/>
  <c r="G101" i="8" s="1"/>
  <c r="H107" i="8" s="1"/>
  <c r="I113" i="8" s="1"/>
  <c r="BE139" i="8"/>
  <c r="BF145" i="8" s="1"/>
  <c r="BG151" i="8" s="1"/>
  <c r="BH157" i="8" s="1"/>
  <c r="J139" i="8"/>
  <c r="K145" i="8" s="1"/>
  <c r="L151" i="8" s="1"/>
  <c r="M157" i="8" s="1"/>
  <c r="AC140" i="8"/>
  <c r="AD146" i="8" s="1"/>
  <c r="AE152" i="8" s="1"/>
  <c r="AF158" i="8" s="1"/>
  <c r="AY138" i="8"/>
  <c r="AZ144" i="8" s="1"/>
  <c r="BA150" i="8" s="1"/>
  <c r="BB156" i="8" s="1"/>
  <c r="AZ140" i="8"/>
  <c r="BA146" i="8" s="1"/>
  <c r="BB152" i="8" s="1"/>
  <c r="BC158" i="8" s="1"/>
  <c r="W140" i="8"/>
  <c r="X146" i="8" s="1"/>
  <c r="Y152" i="8" s="1"/>
  <c r="Z158" i="8" s="1"/>
  <c r="AQ138" i="8"/>
  <c r="AR144" i="8" s="1"/>
  <c r="AS150" i="8" s="1"/>
  <c r="AT156" i="8" s="1"/>
  <c r="K138" i="8"/>
  <c r="L144" i="8" s="1"/>
  <c r="M150" i="8" s="1"/>
  <c r="N156" i="8" s="1"/>
  <c r="Y138" i="8"/>
  <c r="Z144" i="8" s="1"/>
  <c r="AA150" i="8" s="1"/>
  <c r="AB156" i="8" s="1"/>
  <c r="G139" i="8"/>
  <c r="H145" i="8" s="1"/>
  <c r="I151" i="8" s="1"/>
  <c r="J157" i="8" s="1"/>
  <c r="AD138" i="8"/>
  <c r="AE144" i="8" s="1"/>
  <c r="AF150" i="8" s="1"/>
  <c r="AG156" i="8" s="1"/>
  <c r="AF140" i="8"/>
  <c r="AG146" i="8" s="1"/>
  <c r="AH152" i="8" s="1"/>
  <c r="AI158" i="8" s="1"/>
  <c r="AJ139" i="8"/>
  <c r="AK145" i="8" s="1"/>
  <c r="AL151" i="8" s="1"/>
  <c r="AM157" i="8" s="1"/>
  <c r="AI138" i="8"/>
  <c r="AJ144" i="8" s="1"/>
  <c r="AK150" i="8" s="1"/>
  <c r="AL156" i="8" s="1"/>
  <c r="AG138" i="8"/>
  <c r="AH144" i="8" s="1"/>
  <c r="AI150" i="8" s="1"/>
  <c r="AJ156" i="8" s="1"/>
  <c r="AW140" i="8"/>
  <c r="AX146" i="8" s="1"/>
  <c r="AY152" i="8" s="1"/>
  <c r="AZ158" i="8" s="1"/>
  <c r="L139" i="8"/>
  <c r="M145" i="8" s="1"/>
  <c r="N151" i="8" s="1"/>
  <c r="O157" i="8" s="1"/>
  <c r="AT139" i="8"/>
  <c r="AU145" i="8" s="1"/>
  <c r="AV151" i="8" s="1"/>
  <c r="AW157" i="8" s="1"/>
  <c r="BD140" i="8"/>
  <c r="BE146" i="8" s="1"/>
  <c r="BF152" i="8" s="1"/>
  <c r="BG158" i="8" s="1"/>
  <c r="AN139" i="8"/>
  <c r="AO145" i="8" s="1"/>
  <c r="AP151" i="8" s="1"/>
  <c r="AQ157" i="8" s="1"/>
  <c r="Z139" i="8"/>
  <c r="AA145" i="8" s="1"/>
  <c r="AB151" i="8" s="1"/>
  <c r="AC157" i="8" s="1"/>
  <c r="AI139" i="8"/>
  <c r="AJ145" i="8" s="1"/>
  <c r="AK151" i="8" s="1"/>
  <c r="AL157" i="8" s="1"/>
  <c r="Z140" i="8"/>
  <c r="AA146" i="8" s="1"/>
  <c r="AB152" i="8" s="1"/>
  <c r="AC158" i="8" s="1"/>
  <c r="L140" i="8"/>
  <c r="M146" i="8" s="1"/>
  <c r="N152" i="8" s="1"/>
  <c r="O158" i="8" s="1"/>
  <c r="AX138" i="8"/>
  <c r="AY144" i="8" s="1"/>
  <c r="AZ150" i="8" s="1"/>
  <c r="BA156" i="8" s="1"/>
  <c r="BC138" i="8"/>
  <c r="BD144" i="8" s="1"/>
  <c r="BE150" i="8" s="1"/>
  <c r="BF156" i="8" s="1"/>
  <c r="V140" i="8"/>
  <c r="W146" i="8" s="1"/>
  <c r="X152" i="8" s="1"/>
  <c r="Y158" i="8" s="1"/>
  <c r="AT138" i="8"/>
  <c r="AU144" i="8" s="1"/>
  <c r="AV150" i="8" s="1"/>
  <c r="AW156" i="8" s="1"/>
  <c r="AD139" i="8"/>
  <c r="AE145" i="8" s="1"/>
  <c r="AF151" i="8" s="1"/>
  <c r="AG157" i="8" s="1"/>
  <c r="BC139" i="8"/>
  <c r="BD145" i="8" s="1"/>
  <c r="BE151" i="8" s="1"/>
  <c r="BF157" i="8" s="1"/>
  <c r="AI140" i="8"/>
  <c r="AJ146" i="8" s="1"/>
  <c r="AK152" i="8" s="1"/>
  <c r="AL158" i="8" s="1"/>
  <c r="AO138" i="8"/>
  <c r="AP144" i="8" s="1"/>
  <c r="AQ150" i="8" s="1"/>
  <c r="AR156" i="8" s="1"/>
  <c r="BE140" i="8"/>
  <c r="BF146" i="8" s="1"/>
  <c r="BG152" i="8" s="1"/>
  <c r="BH158" i="8" s="1"/>
  <c r="X138" i="8"/>
  <c r="Y144" i="8" s="1"/>
  <c r="Z150" i="8" s="1"/>
  <c r="AA156" i="8" s="1"/>
  <c r="AW138" i="8"/>
  <c r="AX144" i="8" s="1"/>
  <c r="AY150" i="8" s="1"/>
  <c r="AZ156" i="8" s="1"/>
  <c r="AV140" i="8"/>
  <c r="AW146" i="8" s="1"/>
  <c r="AX152" i="8" s="1"/>
  <c r="AY158" i="8" s="1"/>
  <c r="P140" i="8"/>
  <c r="Q146" i="8" s="1"/>
  <c r="R152" i="8" s="1"/>
  <c r="S158" i="8" s="1"/>
  <c r="AB138" i="8"/>
  <c r="AC144" i="8" s="1"/>
  <c r="AD150" i="8" s="1"/>
  <c r="AE156" i="8" s="1"/>
  <c r="S140" i="8"/>
  <c r="T146" i="8" s="1"/>
  <c r="U152" i="8" s="1"/>
  <c r="V158" i="8" s="1"/>
  <c r="AP140" i="8"/>
  <c r="AQ146" i="8" s="1"/>
  <c r="AR152" i="8" s="1"/>
  <c r="AS158" i="8" s="1"/>
  <c r="BD138" i="8"/>
  <c r="BE144" i="8" s="1"/>
  <c r="BF150" i="8" s="1"/>
  <c r="BG156" i="8" s="1"/>
  <c r="BD139" i="8"/>
  <c r="BE145" i="8" s="1"/>
  <c r="BF151" i="8" s="1"/>
  <c r="BG157" i="8" s="1"/>
  <c r="I140" i="8"/>
  <c r="J146" i="8" s="1"/>
  <c r="K152" i="8" s="1"/>
  <c r="L158" i="8" s="1"/>
  <c r="BG140" i="8"/>
  <c r="BH146" i="8" s="1"/>
  <c r="BI152" i="8" s="1"/>
  <c r="BF140" i="8"/>
  <c r="BG146" i="8" s="1"/>
  <c r="BH152" i="8" s="1"/>
  <c r="BI158" i="8" s="1"/>
  <c r="I139" i="8"/>
  <c r="J145" i="8" s="1"/>
  <c r="K151" i="8" s="1"/>
  <c r="L157" i="8" s="1"/>
  <c r="G140" i="8"/>
  <c r="H146" i="8" s="1"/>
  <c r="I152" i="8" s="1"/>
  <c r="J158" i="8" s="1"/>
  <c r="AL138" i="8"/>
  <c r="AM144" i="8" s="1"/>
  <c r="AN150" i="8" s="1"/>
  <c r="AO156" i="8" s="1"/>
  <c r="AD140" i="8"/>
  <c r="AE146" i="8" s="1"/>
  <c r="AF152" i="8" s="1"/>
  <c r="AG158" i="8" s="1"/>
  <c r="AG139" i="8"/>
  <c r="AH145" i="8" s="1"/>
  <c r="AI151" i="8" s="1"/>
  <c r="AJ157" i="8" s="1"/>
  <c r="AB139" i="8"/>
  <c r="AC145" i="8" s="1"/>
  <c r="AD151" i="8" s="1"/>
  <c r="AE157" i="8" s="1"/>
  <c r="AK140" i="8"/>
  <c r="AL146" i="8" s="1"/>
  <c r="AM152" i="8" s="1"/>
  <c r="AN158" i="8" s="1"/>
  <c r="X140" i="8"/>
  <c r="Y146" i="8" s="1"/>
  <c r="Z152" i="8" s="1"/>
  <c r="AA158" i="8" s="1"/>
  <c r="N138" i="8"/>
  <c r="O144" i="8" s="1"/>
  <c r="P150" i="8" s="1"/>
  <c r="Q156" i="8" s="1"/>
  <c r="BG138" i="8"/>
  <c r="BH144" i="8" s="1"/>
  <c r="BI150" i="8" s="1"/>
  <c r="I138" i="8"/>
  <c r="J144" i="8" s="1"/>
  <c r="K150" i="8" s="1"/>
  <c r="L156" i="8" s="1"/>
  <c r="BA140" i="8"/>
  <c r="BB146" i="8" s="1"/>
  <c r="BC152" i="8" s="1"/>
  <c r="BD158" i="8" s="1"/>
  <c r="S139" i="8"/>
  <c r="T145" i="8" s="1"/>
  <c r="U151" i="8" s="1"/>
  <c r="V157" i="8" s="1"/>
  <c r="AA138" i="8"/>
  <c r="AB144" i="8" s="1"/>
  <c r="AC150" i="8" s="1"/>
  <c r="AD156" i="8" s="1"/>
  <c r="N140" i="8"/>
  <c r="O146" i="8" s="1"/>
  <c r="P152" i="8" s="1"/>
  <c r="Q158" i="8" s="1"/>
  <c r="AE140" i="8"/>
  <c r="AF146" i="8" s="1"/>
  <c r="AG152" i="8" s="1"/>
  <c r="AH158" i="8" s="1"/>
  <c r="W139" i="8"/>
  <c r="X145" i="8" s="1"/>
  <c r="Y151" i="8" s="1"/>
  <c r="Z157" i="8" s="1"/>
  <c r="AM138" i="8"/>
  <c r="AN144" i="8" s="1"/>
  <c r="AO150" i="8" s="1"/>
  <c r="AP156" i="8" s="1"/>
  <c r="AP139" i="8"/>
  <c r="AQ145" i="8" s="1"/>
  <c r="AR151" i="8" s="1"/>
  <c r="AS157" i="8" s="1"/>
  <c r="Y140" i="8"/>
  <c r="Z146" i="8" s="1"/>
  <c r="AA152" i="8" s="1"/>
  <c r="AB158" i="8" s="1"/>
  <c r="T139" i="8"/>
  <c r="U145" i="8" s="1"/>
  <c r="V151" i="8" s="1"/>
  <c r="W157" i="8" s="1"/>
  <c r="P138" i="8"/>
  <c r="Q144" i="8" s="1"/>
  <c r="R150" i="8" s="1"/>
  <c r="S156" i="8" s="1"/>
  <c r="AS139" i="8"/>
  <c r="AT145" i="8" s="1"/>
  <c r="AU151" i="8" s="1"/>
  <c r="AV157" i="8" s="1"/>
  <c r="W138" i="8"/>
  <c r="X144" i="8" s="1"/>
  <c r="Y150" i="8" s="1"/>
  <c r="Z156" i="8" s="1"/>
  <c r="Y139" i="8"/>
  <c r="Z145" i="8" s="1"/>
  <c r="AA151" i="8" s="1"/>
  <c r="AB157" i="8" s="1"/>
  <c r="Q138" i="8"/>
  <c r="R144" i="8" s="1"/>
  <c r="S150" i="8" s="1"/>
  <c r="T156" i="8" s="1"/>
  <c r="AH138" i="8"/>
  <c r="AI144" i="8" s="1"/>
  <c r="AJ150" i="8" s="1"/>
  <c r="AK156" i="8" s="1"/>
  <c r="AJ138" i="8"/>
  <c r="AK144" i="8" s="1"/>
  <c r="AL150" i="8" s="1"/>
  <c r="AM156" i="8" s="1"/>
  <c r="R139" i="8"/>
  <c r="S145" i="8" s="1"/>
  <c r="T151" i="8" s="1"/>
  <c r="U157" i="8" s="1"/>
  <c r="F138" i="8"/>
  <c r="G144" i="8" s="1"/>
  <c r="H150" i="8" s="1"/>
  <c r="I156" i="8" s="1"/>
  <c r="AW139" i="8"/>
  <c r="AX145" i="8" s="1"/>
  <c r="AY151" i="8" s="1"/>
  <c r="AZ157" i="8" s="1"/>
  <c r="BE138" i="8"/>
  <c r="BF144" i="8" s="1"/>
  <c r="BG150" i="8" s="1"/>
  <c r="BH156" i="8" s="1"/>
  <c r="AR139" i="8"/>
  <c r="AS145" i="8" s="1"/>
  <c r="AT151" i="8" s="1"/>
  <c r="AU157" i="8" s="1"/>
  <c r="AR138" i="8"/>
  <c r="AS144" i="8" s="1"/>
  <c r="AT150" i="8" s="1"/>
  <c r="AU156" i="8" s="1"/>
  <c r="AC122" i="8" l="1"/>
  <c r="BK30" i="7"/>
  <c r="BK31" i="7" s="1"/>
  <c r="AS122" i="8"/>
  <c r="BL32" i="7"/>
  <c r="BM28" i="7" s="1"/>
  <c r="AD120" i="8"/>
  <c r="AF120" i="8"/>
  <c r="O120" i="8"/>
  <c r="BB120" i="8"/>
  <c r="M122" i="8"/>
  <c r="AD122" i="8"/>
  <c r="BB121" i="8"/>
  <c r="AM121" i="8"/>
  <c r="E121" i="8"/>
  <c r="F122" i="8"/>
  <c r="I120" i="8"/>
  <c r="AJ121" i="8"/>
  <c r="AV120" i="8"/>
  <c r="AJ122" i="8"/>
  <c r="AZ122" i="8"/>
  <c r="M120" i="8"/>
  <c r="BE122" i="8"/>
  <c r="E120" i="8"/>
  <c r="AG120" i="8"/>
  <c r="J122" i="8"/>
  <c r="E122" i="8"/>
  <c r="BD120" i="8"/>
  <c r="V120" i="8"/>
  <c r="AO121" i="8"/>
  <c r="BD122" i="8"/>
  <c r="BC121" i="8"/>
  <c r="AO122" i="8"/>
  <c r="AT122" i="8"/>
  <c r="AQ120" i="8"/>
  <c r="Q121" i="8"/>
  <c r="Z120" i="8"/>
  <c r="AH122" i="8"/>
  <c r="AD121" i="8"/>
  <c r="W122" i="8"/>
  <c r="H121" i="8"/>
  <c r="AX122" i="8"/>
  <c r="AZ121" i="8"/>
  <c r="T120" i="8"/>
  <c r="AV121" i="8"/>
  <c r="X122" i="8"/>
  <c r="BI120" i="8"/>
  <c r="AF121" i="8"/>
  <c r="BC120" i="8"/>
  <c r="R122" i="8"/>
  <c r="AU122" i="8"/>
  <c r="F121" i="8"/>
  <c r="P120" i="8"/>
  <c r="BF122" i="8"/>
  <c r="BI122" i="8"/>
  <c r="AQ121" i="8"/>
  <c r="X121" i="8"/>
  <c r="AR121" i="8"/>
  <c r="S121" i="8"/>
  <c r="V121" i="8"/>
  <c r="AR120" i="8"/>
  <c r="BF121" i="8"/>
  <c r="K122" i="8"/>
  <c r="AH121" i="8"/>
  <c r="AS121" i="8"/>
  <c r="N121" i="8"/>
  <c r="AJ120" i="8"/>
  <c r="AP120" i="8"/>
  <c r="AY122" i="8"/>
  <c r="AB122" i="8"/>
  <c r="BD121" i="8"/>
  <c r="I122" i="8"/>
  <c r="N122" i="8"/>
  <c r="AY120" i="8"/>
  <c r="L121" i="8"/>
  <c r="K120" i="8"/>
  <c r="AM120" i="8"/>
  <c r="G121" i="8"/>
  <c r="BB122" i="8"/>
  <c r="AY121" i="8"/>
  <c r="W121" i="8"/>
  <c r="AU120" i="8"/>
  <c r="BA120" i="8"/>
  <c r="F120" i="8"/>
  <c r="R120" i="8"/>
  <c r="O121" i="8"/>
  <c r="AM122" i="8"/>
  <c r="T121" i="8"/>
  <c r="U121" i="8"/>
  <c r="BH120" i="8"/>
  <c r="Z121" i="8"/>
  <c r="R121" i="8"/>
  <c r="H120" i="8"/>
  <c r="AK120" i="8"/>
  <c r="H122" i="8"/>
  <c r="O122" i="8"/>
  <c r="AC121" i="8"/>
  <c r="U122" i="8"/>
  <c r="AX121" i="8"/>
  <c r="AV122" i="8"/>
  <c r="AH120" i="8"/>
  <c r="AE122" i="8"/>
  <c r="J120" i="8"/>
  <c r="AT120" i="8"/>
  <c r="AF122" i="8"/>
  <c r="F89" i="8"/>
  <c r="F73" i="8"/>
  <c r="G91" i="8"/>
  <c r="H97" i="8" s="1"/>
  <c r="I103" i="8" s="1"/>
  <c r="J109" i="8" s="1"/>
  <c r="AL122" i="8"/>
  <c r="BE120" i="8"/>
  <c r="I40" i="8"/>
  <c r="I50" i="8"/>
  <c r="J56" i="8" s="1"/>
  <c r="K62" i="8" s="1"/>
  <c r="L68" i="8" s="1"/>
  <c r="H32" i="8"/>
  <c r="AW121" i="8"/>
  <c r="AL121" i="8"/>
  <c r="AG121" i="8"/>
  <c r="L122" i="8"/>
  <c r="AW122" i="8"/>
  <c r="AB121" i="8"/>
  <c r="G120" i="8"/>
  <c r="AT121" i="8"/>
  <c r="AI120" i="8"/>
  <c r="AL120" i="8"/>
  <c r="Q120" i="8"/>
  <c r="AO120" i="8"/>
  <c r="AZ120" i="8"/>
  <c r="BH122" i="8"/>
  <c r="AW120" i="8"/>
  <c r="Y122" i="8"/>
  <c r="Y121" i="8"/>
  <c r="BC122" i="8"/>
  <c r="K121" i="8"/>
  <c r="J121" i="8"/>
  <c r="N120" i="8"/>
  <c r="V122" i="8"/>
  <c r="AX120" i="8"/>
  <c r="I121" i="8"/>
  <c r="E131" i="8"/>
  <c r="E141" i="8"/>
  <c r="F147" i="8" s="1"/>
  <c r="G153" i="8" s="1"/>
  <c r="H159" i="8" s="1"/>
  <c r="D123" i="8"/>
  <c r="AP122" i="8"/>
  <c r="AE120" i="8"/>
  <c r="BH121" i="8"/>
  <c r="AG122" i="8"/>
  <c r="S120" i="8"/>
  <c r="AK121" i="8"/>
  <c r="BE121" i="8"/>
  <c r="L120" i="8"/>
  <c r="M121" i="8"/>
  <c r="AN122" i="8"/>
  <c r="AE121" i="8"/>
  <c r="U120" i="8"/>
  <c r="AU121" i="8"/>
  <c r="AI122" i="8"/>
  <c r="BA121" i="8"/>
  <c r="BG121" i="8"/>
  <c r="S122" i="8"/>
  <c r="AP121" i="8"/>
  <c r="P122" i="8"/>
  <c r="BA122" i="8"/>
  <c r="AB120" i="8"/>
  <c r="G122" i="8"/>
  <c r="AA122" i="8"/>
  <c r="BF120" i="8"/>
  <c r="AA121" i="8"/>
  <c r="AA120" i="8"/>
  <c r="W120" i="8"/>
  <c r="AN120" i="8"/>
  <c r="AS120" i="8"/>
  <c r="AI121" i="8"/>
  <c r="AC120" i="8"/>
  <c r="X120" i="8"/>
  <c r="T122" i="8"/>
  <c r="Z122" i="8"/>
  <c r="AK122" i="8"/>
  <c r="AR122" i="8"/>
  <c r="Y120" i="8"/>
  <c r="BI121" i="8"/>
  <c r="Q122" i="8"/>
  <c r="AN121" i="8"/>
  <c r="BG120" i="8"/>
  <c r="P121" i="8"/>
  <c r="BG122" i="8"/>
  <c r="AQ122" i="8"/>
  <c r="BL30" i="7" l="1"/>
  <c r="BL31" i="7" s="1"/>
  <c r="BM32" i="7"/>
  <c r="BN28" i="7" s="1"/>
  <c r="F137" i="8"/>
  <c r="G143" i="8" s="1"/>
  <c r="H149" i="8" s="1"/>
  <c r="I155" i="8" s="1"/>
  <c r="E135" i="8"/>
  <c r="E119" i="8"/>
  <c r="G95" i="8"/>
  <c r="H101" i="8" s="1"/>
  <c r="I107" i="8" s="1"/>
  <c r="J113" i="8" s="1"/>
  <c r="G85" i="8"/>
  <c r="F77" i="8"/>
  <c r="AX185" i="8"/>
  <c r="AY191" i="8" s="1"/>
  <c r="AZ197" i="8" s="1"/>
  <c r="BA203" i="8" s="1"/>
  <c r="I28" i="8"/>
  <c r="I44" i="8"/>
  <c r="J46" i="8"/>
  <c r="K52" i="8" s="1"/>
  <c r="L58" i="8" s="1"/>
  <c r="M64" i="8" s="1"/>
  <c r="BM30" i="7" l="1"/>
  <c r="BM31" i="7" s="1"/>
  <c r="BN32" i="7"/>
  <c r="BO28" i="7" s="1"/>
  <c r="AG186" i="8"/>
  <c r="AH192" i="8" s="1"/>
  <c r="AI198" i="8" s="1"/>
  <c r="AJ204" i="8" s="1"/>
  <c r="AC186" i="8"/>
  <c r="AD192" i="8" s="1"/>
  <c r="AE198" i="8" s="1"/>
  <c r="AF204" i="8" s="1"/>
  <c r="AI185" i="8"/>
  <c r="AJ191" i="8" s="1"/>
  <c r="AK197" i="8" s="1"/>
  <c r="AL203" i="8" s="1"/>
  <c r="W184" i="8"/>
  <c r="X190" i="8" s="1"/>
  <c r="Y196" i="8" s="1"/>
  <c r="Z202" i="8" s="1"/>
  <c r="AB185" i="8"/>
  <c r="AC191" i="8" s="1"/>
  <c r="AD197" i="8" s="1"/>
  <c r="AE203" i="8" s="1"/>
  <c r="AQ186" i="8"/>
  <c r="AR192" i="8" s="1"/>
  <c r="AS198" i="8" s="1"/>
  <c r="AT204" i="8" s="1"/>
  <c r="AV185" i="8"/>
  <c r="AW191" i="8" s="1"/>
  <c r="AX197" i="8" s="1"/>
  <c r="AY203" i="8" s="1"/>
  <c r="AQ185" i="8"/>
  <c r="AR191" i="8" s="1"/>
  <c r="AS197" i="8" s="1"/>
  <c r="AT203" i="8" s="1"/>
  <c r="T186" i="8"/>
  <c r="U192" i="8" s="1"/>
  <c r="V198" i="8" s="1"/>
  <c r="W204" i="8" s="1"/>
  <c r="BA185" i="8"/>
  <c r="BB191" i="8" s="1"/>
  <c r="BC197" i="8" s="1"/>
  <c r="BD203" i="8" s="1"/>
  <c r="AA185" i="8"/>
  <c r="AB191" i="8" s="1"/>
  <c r="AC197" i="8" s="1"/>
  <c r="AD203" i="8" s="1"/>
  <c r="W185" i="8"/>
  <c r="X191" i="8" s="1"/>
  <c r="Y197" i="8" s="1"/>
  <c r="Z203" i="8" s="1"/>
  <c r="AC184" i="8"/>
  <c r="AD190" i="8" s="1"/>
  <c r="AE196" i="8" s="1"/>
  <c r="AF202" i="8" s="1"/>
  <c r="AB184" i="8"/>
  <c r="AC190" i="8" s="1"/>
  <c r="AD196" i="8" s="1"/>
  <c r="AE202" i="8" s="1"/>
  <c r="AN184" i="8"/>
  <c r="AO190" i="8" s="1"/>
  <c r="AP196" i="8" s="1"/>
  <c r="AQ202" i="8" s="1"/>
  <c r="BE184" i="8"/>
  <c r="BF190" i="8" s="1"/>
  <c r="BG196" i="8" s="1"/>
  <c r="BH202" i="8" s="1"/>
  <c r="AU184" i="8"/>
  <c r="AV190" i="8" s="1"/>
  <c r="AW196" i="8" s="1"/>
  <c r="AX202" i="8" s="1"/>
  <c r="AP184" i="8"/>
  <c r="AQ190" i="8" s="1"/>
  <c r="AR196" i="8" s="1"/>
  <c r="AS202" i="8" s="1"/>
  <c r="AK184" i="8"/>
  <c r="AL190" i="8" s="1"/>
  <c r="AM196" i="8" s="1"/>
  <c r="AN202" i="8" s="1"/>
  <c r="Y185" i="8"/>
  <c r="Z191" i="8" s="1"/>
  <c r="AA197" i="8" s="1"/>
  <c r="AB203" i="8" s="1"/>
  <c r="AM186" i="8"/>
  <c r="AN192" i="8" s="1"/>
  <c r="AO198" i="8" s="1"/>
  <c r="AP204" i="8" s="1"/>
  <c r="U184" i="8"/>
  <c r="V190" i="8" s="1"/>
  <c r="W196" i="8" s="1"/>
  <c r="X202" i="8" s="1"/>
  <c r="Q184" i="8"/>
  <c r="R190" i="8" s="1"/>
  <c r="S196" i="8" s="1"/>
  <c r="T202" i="8" s="1"/>
  <c r="P186" i="8"/>
  <c r="Q192" i="8" s="1"/>
  <c r="R198" i="8" s="1"/>
  <c r="S204" i="8" s="1"/>
  <c r="AV184" i="8"/>
  <c r="AW190" i="8" s="1"/>
  <c r="AX196" i="8" s="1"/>
  <c r="AY202" i="8" s="1"/>
  <c r="AR184" i="8"/>
  <c r="AS190" i="8" s="1"/>
  <c r="AT196" i="8" s="1"/>
  <c r="AU202" i="8" s="1"/>
  <c r="L184" i="8"/>
  <c r="M190" i="8" s="1"/>
  <c r="N196" i="8" s="1"/>
  <c r="O202" i="8" s="1"/>
  <c r="AP186" i="8"/>
  <c r="AQ192" i="8" s="1"/>
  <c r="AR198" i="8" s="1"/>
  <c r="AS204" i="8" s="1"/>
  <c r="I186" i="8"/>
  <c r="J192" i="8" s="1"/>
  <c r="K198" i="8" s="1"/>
  <c r="L204" i="8" s="1"/>
  <c r="X186" i="8"/>
  <c r="Y192" i="8" s="1"/>
  <c r="Z198" i="8" s="1"/>
  <c r="AA204" i="8" s="1"/>
  <c r="AW185" i="8"/>
  <c r="AX191" i="8" s="1"/>
  <c r="AY197" i="8" s="1"/>
  <c r="AZ203" i="8" s="1"/>
  <c r="K184" i="8"/>
  <c r="L190" i="8" s="1"/>
  <c r="M196" i="8" s="1"/>
  <c r="N202" i="8" s="1"/>
  <c r="H186" i="8"/>
  <c r="I192" i="8" s="1"/>
  <c r="J198" i="8" s="1"/>
  <c r="K204" i="8" s="1"/>
  <c r="Q185" i="8"/>
  <c r="R191" i="8" s="1"/>
  <c r="S197" i="8" s="1"/>
  <c r="T203" i="8" s="1"/>
  <c r="M185" i="8"/>
  <c r="N191" i="8" s="1"/>
  <c r="O197" i="8" s="1"/>
  <c r="P203" i="8" s="1"/>
  <c r="AH186" i="8"/>
  <c r="AI192" i="8" s="1"/>
  <c r="AJ198" i="8" s="1"/>
  <c r="AK204" i="8" s="1"/>
  <c r="AU186" i="8"/>
  <c r="AV192" i="8" s="1"/>
  <c r="AW198" i="8" s="1"/>
  <c r="AX204" i="8" s="1"/>
  <c r="AJ185" i="8"/>
  <c r="AK191" i="8" s="1"/>
  <c r="AL197" i="8" s="1"/>
  <c r="AM203" i="8" s="1"/>
  <c r="BI184" i="8"/>
  <c r="AG185" i="8"/>
  <c r="AH191" i="8" s="1"/>
  <c r="AI197" i="8" s="1"/>
  <c r="AJ203" i="8" s="1"/>
  <c r="AI186" i="8"/>
  <c r="AJ192" i="8" s="1"/>
  <c r="AK198" i="8" s="1"/>
  <c r="AL204" i="8" s="1"/>
  <c r="R185" i="8"/>
  <c r="S191" i="8" s="1"/>
  <c r="T197" i="8" s="1"/>
  <c r="U203" i="8" s="1"/>
  <c r="G89" i="8"/>
  <c r="H91" i="8"/>
  <c r="I97" i="8" s="1"/>
  <c r="J103" i="8" s="1"/>
  <c r="K109" i="8" s="1"/>
  <c r="G73" i="8"/>
  <c r="BG184" i="8"/>
  <c r="BH190" i="8" s="1"/>
  <c r="BI196" i="8" s="1"/>
  <c r="AY184" i="8"/>
  <c r="AZ190" i="8" s="1"/>
  <c r="BA196" i="8" s="1"/>
  <c r="BB202" i="8" s="1"/>
  <c r="AL185" i="8"/>
  <c r="AM191" i="8" s="1"/>
  <c r="AN197" i="8" s="1"/>
  <c r="AO203" i="8" s="1"/>
  <c r="AX186" i="8"/>
  <c r="AY192" i="8" s="1"/>
  <c r="AZ198" i="8" s="1"/>
  <c r="BA204" i="8" s="1"/>
  <c r="BB185" i="8"/>
  <c r="BC191" i="8" s="1"/>
  <c r="BD197" i="8" s="1"/>
  <c r="BE203" i="8" s="1"/>
  <c r="AT186" i="8"/>
  <c r="AU192" i="8" s="1"/>
  <c r="AV198" i="8" s="1"/>
  <c r="AW204" i="8" s="1"/>
  <c r="BI186" i="8"/>
  <c r="AV186" i="8"/>
  <c r="AW192" i="8" s="1"/>
  <c r="AX198" i="8" s="1"/>
  <c r="AY204" i="8" s="1"/>
  <c r="G186" i="8"/>
  <c r="H192" i="8" s="1"/>
  <c r="I198" i="8" s="1"/>
  <c r="J204" i="8" s="1"/>
  <c r="AE184" i="8"/>
  <c r="AF190" i="8" s="1"/>
  <c r="AG196" i="8" s="1"/>
  <c r="AH202" i="8" s="1"/>
  <c r="U186" i="8"/>
  <c r="V192" i="8" s="1"/>
  <c r="W198" i="8" s="1"/>
  <c r="X204" i="8" s="1"/>
  <c r="V185" i="8"/>
  <c r="W191" i="8" s="1"/>
  <c r="X197" i="8" s="1"/>
  <c r="Y203" i="8" s="1"/>
  <c r="N185" i="8"/>
  <c r="O191" i="8" s="1"/>
  <c r="P197" i="8" s="1"/>
  <c r="Q203" i="8" s="1"/>
  <c r="S186" i="8"/>
  <c r="T192" i="8" s="1"/>
  <c r="U198" i="8" s="1"/>
  <c r="V204" i="8" s="1"/>
  <c r="AK186" i="8"/>
  <c r="AL192" i="8" s="1"/>
  <c r="AM198" i="8" s="1"/>
  <c r="AN204" i="8" s="1"/>
  <c r="U185" i="8"/>
  <c r="V191" i="8" s="1"/>
  <c r="W197" i="8" s="1"/>
  <c r="X203" i="8" s="1"/>
  <c r="AN185" i="8"/>
  <c r="AO191" i="8" s="1"/>
  <c r="AP197" i="8" s="1"/>
  <c r="AQ203" i="8" s="1"/>
  <c r="BC185" i="8"/>
  <c r="BD191" i="8" s="1"/>
  <c r="BE197" i="8" s="1"/>
  <c r="BF203" i="8" s="1"/>
  <c r="BG186" i="8"/>
  <c r="BH192" i="8" s="1"/>
  <c r="BI198" i="8" s="1"/>
  <c r="AY186" i="8"/>
  <c r="AZ192" i="8" s="1"/>
  <c r="BA198" i="8" s="1"/>
  <c r="BB204" i="8" s="1"/>
  <c r="AH185" i="8"/>
  <c r="AI191" i="8" s="1"/>
  <c r="AJ197" i="8" s="1"/>
  <c r="AK203" i="8" s="1"/>
  <c r="L186" i="8"/>
  <c r="M192" i="8" s="1"/>
  <c r="N198" i="8" s="1"/>
  <c r="O204" i="8" s="1"/>
  <c r="AS185" i="8"/>
  <c r="AT191" i="8" s="1"/>
  <c r="AU197" i="8" s="1"/>
  <c r="AV203" i="8" s="1"/>
  <c r="AK185" i="8"/>
  <c r="AL191" i="8" s="1"/>
  <c r="AM197" i="8" s="1"/>
  <c r="AN203" i="8" s="1"/>
  <c r="N184" i="8"/>
  <c r="O190" i="8" s="1"/>
  <c r="P196" i="8" s="1"/>
  <c r="Q202" i="8" s="1"/>
  <c r="AB186" i="8"/>
  <c r="AC192" i="8" s="1"/>
  <c r="AD198" i="8" s="1"/>
  <c r="AE204" i="8" s="1"/>
  <c r="AP185" i="8"/>
  <c r="AQ191" i="8" s="1"/>
  <c r="AR197" i="8" s="1"/>
  <c r="AS203" i="8" s="1"/>
  <c r="AH184" i="8"/>
  <c r="AI190" i="8" s="1"/>
  <c r="AJ196" i="8" s="1"/>
  <c r="AK202" i="8" s="1"/>
  <c r="AW184" i="8"/>
  <c r="AX190" i="8" s="1"/>
  <c r="AY196" i="8" s="1"/>
  <c r="AZ202" i="8" s="1"/>
  <c r="R184" i="8"/>
  <c r="S190" i="8" s="1"/>
  <c r="T196" i="8" s="1"/>
  <c r="U202" i="8" s="1"/>
  <c r="O184" i="8"/>
  <c r="P190" i="8" s="1"/>
  <c r="Q196" i="8" s="1"/>
  <c r="R202" i="8" s="1"/>
  <c r="L185" i="8"/>
  <c r="M191" i="8" s="1"/>
  <c r="N197" i="8" s="1"/>
  <c r="O203" i="8" s="1"/>
  <c r="BI185" i="8"/>
  <c r="S184" i="8"/>
  <c r="T190" i="8" s="1"/>
  <c r="U196" i="8" s="1"/>
  <c r="V202" i="8" s="1"/>
  <c r="J184" i="8"/>
  <c r="K190" i="8" s="1"/>
  <c r="L196" i="8" s="1"/>
  <c r="M202" i="8" s="1"/>
  <c r="AE185" i="8"/>
  <c r="AF191" i="8" s="1"/>
  <c r="AG197" i="8" s="1"/>
  <c r="AH203" i="8" s="1"/>
  <c r="G184" i="8"/>
  <c r="H190" i="8" s="1"/>
  <c r="I196" i="8" s="1"/>
  <c r="J202" i="8" s="1"/>
  <c r="F186" i="8"/>
  <c r="G192" i="8" s="1"/>
  <c r="H198" i="8" s="1"/>
  <c r="I204" i="8" s="1"/>
  <c r="BG185" i="8"/>
  <c r="BH191" i="8" s="1"/>
  <c r="BI197" i="8" s="1"/>
  <c r="AJ186" i="8"/>
  <c r="AK192" i="8" s="1"/>
  <c r="AL198" i="8" s="1"/>
  <c r="AM204" i="8" s="1"/>
  <c r="AF184" i="8"/>
  <c r="AG190" i="8" s="1"/>
  <c r="AH196" i="8" s="1"/>
  <c r="AI202" i="8" s="1"/>
  <c r="AR185" i="8"/>
  <c r="AS191" i="8" s="1"/>
  <c r="AT197" i="8" s="1"/>
  <c r="AU203" i="8" s="1"/>
  <c r="AO184" i="8"/>
  <c r="AP190" i="8" s="1"/>
  <c r="AQ196" i="8" s="1"/>
  <c r="AR202" i="8" s="1"/>
  <c r="J50" i="8"/>
  <c r="K56" i="8" s="1"/>
  <c r="L62" i="8" s="1"/>
  <c r="M68" i="8" s="1"/>
  <c r="J40" i="8"/>
  <c r="I32" i="8"/>
  <c r="F184" i="8"/>
  <c r="G190" i="8" s="1"/>
  <c r="H196" i="8" s="1"/>
  <c r="I202" i="8" s="1"/>
  <c r="AZ184" i="8"/>
  <c r="BA190" i="8" s="1"/>
  <c r="BB196" i="8" s="1"/>
  <c r="BC202" i="8" s="1"/>
  <c r="AO185" i="8"/>
  <c r="AP191" i="8" s="1"/>
  <c r="AQ197" i="8" s="1"/>
  <c r="AR203" i="8" s="1"/>
  <c r="AD184" i="8"/>
  <c r="AE190" i="8" s="1"/>
  <c r="AF196" i="8" s="1"/>
  <c r="AG202" i="8" s="1"/>
  <c r="BF184" i="8"/>
  <c r="BG190" i="8" s="1"/>
  <c r="BH196" i="8" s="1"/>
  <c r="BI202" i="8" s="1"/>
  <c r="BA184" i="8"/>
  <c r="BB190" i="8" s="1"/>
  <c r="BC196" i="8" s="1"/>
  <c r="BD202" i="8" s="1"/>
  <c r="K186" i="8"/>
  <c r="L192" i="8" s="1"/>
  <c r="M198" i="8" s="1"/>
  <c r="N204" i="8" s="1"/>
  <c r="BC184" i="8"/>
  <c r="BD190" i="8" s="1"/>
  <c r="BE196" i="8" s="1"/>
  <c r="BF202" i="8" s="1"/>
  <c r="O185" i="8"/>
  <c r="P191" i="8" s="1"/>
  <c r="Q197" i="8" s="1"/>
  <c r="R203" i="8" s="1"/>
  <c r="W186" i="8"/>
  <c r="X192" i="8" s="1"/>
  <c r="Y198" i="8" s="1"/>
  <c r="Z204" i="8" s="1"/>
  <c r="E186" i="8"/>
  <c r="F192" i="8" s="1"/>
  <c r="G198" i="8" s="1"/>
  <c r="H204" i="8" s="1"/>
  <c r="D168" i="8"/>
  <c r="BB184" i="8"/>
  <c r="BC190" i="8" s="1"/>
  <c r="BD196" i="8" s="1"/>
  <c r="BE202" i="8" s="1"/>
  <c r="BA186" i="8"/>
  <c r="BB192" i="8" s="1"/>
  <c r="BC198" i="8" s="1"/>
  <c r="BD204" i="8" s="1"/>
  <c r="T184" i="8"/>
  <c r="U190" i="8" s="1"/>
  <c r="V196" i="8" s="1"/>
  <c r="W202" i="8" s="1"/>
  <c r="BF186" i="8"/>
  <c r="BG192" i="8" s="1"/>
  <c r="BH198" i="8" s="1"/>
  <c r="BI204" i="8" s="1"/>
  <c r="Y186" i="8"/>
  <c r="Z192" i="8" s="1"/>
  <c r="AA198" i="8" s="1"/>
  <c r="AB204" i="8" s="1"/>
  <c r="AN186" i="8"/>
  <c r="AO192" i="8" s="1"/>
  <c r="AP198" i="8" s="1"/>
  <c r="AQ204" i="8" s="1"/>
  <c r="BC186" i="8"/>
  <c r="BD192" i="8" s="1"/>
  <c r="BE198" i="8" s="1"/>
  <c r="BF204" i="8" s="1"/>
  <c r="AL184" i="8"/>
  <c r="AM190" i="8" s="1"/>
  <c r="AN196" i="8" s="1"/>
  <c r="AO202" i="8" s="1"/>
  <c r="AI184" i="8"/>
  <c r="AJ190" i="8" s="1"/>
  <c r="AK196" i="8" s="1"/>
  <c r="AL202" i="8" s="1"/>
  <c r="BH184" i="8"/>
  <c r="BI190" i="8" s="1"/>
  <c r="E184" i="8"/>
  <c r="F190" i="8" s="1"/>
  <c r="G196" i="8" s="1"/>
  <c r="H202" i="8" s="1"/>
  <c r="D166" i="8"/>
  <c r="D181" i="8"/>
  <c r="Y184" i="8"/>
  <c r="Z190" i="8" s="1"/>
  <c r="AA196" i="8" s="1"/>
  <c r="AB202" i="8" s="1"/>
  <c r="AR186" i="8"/>
  <c r="AS192" i="8" s="1"/>
  <c r="AT198" i="8" s="1"/>
  <c r="AU204" i="8" s="1"/>
  <c r="AJ184" i="8"/>
  <c r="AK190" i="8" s="1"/>
  <c r="AL196" i="8" s="1"/>
  <c r="AM202" i="8" s="1"/>
  <c r="AZ185" i="8"/>
  <c r="BA191" i="8" s="1"/>
  <c r="BB197" i="8" s="1"/>
  <c r="BC203" i="8" s="1"/>
  <c r="S185" i="8"/>
  <c r="T191" i="8" s="1"/>
  <c r="U197" i="8" s="1"/>
  <c r="V203" i="8" s="1"/>
  <c r="AA186" i="8"/>
  <c r="AB192" i="8" s="1"/>
  <c r="AC198" i="8" s="1"/>
  <c r="AD204" i="8" s="1"/>
  <c r="P184" i="8"/>
  <c r="Q190" i="8" s="1"/>
  <c r="R196" i="8" s="1"/>
  <c r="S202" i="8" s="1"/>
  <c r="S166" i="8" s="1"/>
  <c r="BH186" i="8"/>
  <c r="BI192" i="8" s="1"/>
  <c r="BE185" i="8"/>
  <c r="BF191" i="8" s="1"/>
  <c r="BG197" i="8" s="1"/>
  <c r="BH203" i="8" s="1"/>
  <c r="AL186" i="8"/>
  <c r="AM192" i="8" s="1"/>
  <c r="AN198" i="8" s="1"/>
  <c r="AO204" i="8" s="1"/>
  <c r="E185" i="8"/>
  <c r="F191" i="8" s="1"/>
  <c r="G197" i="8" s="1"/>
  <c r="H203" i="8" s="1"/>
  <c r="D167" i="8"/>
  <c r="AD185" i="8"/>
  <c r="AE191" i="8" s="1"/>
  <c r="AF197" i="8" s="1"/>
  <c r="AG203" i="8" s="1"/>
  <c r="AA184" i="8"/>
  <c r="AB190" i="8" s="1"/>
  <c r="AC196" i="8" s="1"/>
  <c r="AD202" i="8" s="1"/>
  <c r="BD185" i="8"/>
  <c r="BE191" i="8" s="1"/>
  <c r="BF197" i="8" s="1"/>
  <c r="BG203" i="8" s="1"/>
  <c r="AT184" i="8"/>
  <c r="AU190" i="8" s="1"/>
  <c r="AV196" i="8" s="1"/>
  <c r="AW202" i="8" s="1"/>
  <c r="M184" i="8"/>
  <c r="N190" i="8" s="1"/>
  <c r="O196" i="8" s="1"/>
  <c r="P202" i="8" s="1"/>
  <c r="H184" i="8"/>
  <c r="I190" i="8" s="1"/>
  <c r="J196" i="8" s="1"/>
  <c r="K202" i="8" s="1"/>
  <c r="Z184" i="8"/>
  <c r="AA190" i="8" s="1"/>
  <c r="AB196" i="8" s="1"/>
  <c r="AC202" i="8" s="1"/>
  <c r="BD184" i="8"/>
  <c r="BE190" i="8" s="1"/>
  <c r="BF196" i="8" s="1"/>
  <c r="BG202" i="8" s="1"/>
  <c r="Z186" i="8"/>
  <c r="AA192" i="8" s="1"/>
  <c r="AB198" i="8" s="1"/>
  <c r="AC204" i="8" s="1"/>
  <c r="AF185" i="8"/>
  <c r="AG191" i="8" s="1"/>
  <c r="AH197" i="8" s="1"/>
  <c r="AI203" i="8" s="1"/>
  <c r="E123" i="8"/>
  <c r="F141" i="8"/>
  <c r="G147" i="8" s="1"/>
  <c r="H153" i="8" s="1"/>
  <c r="I159" i="8" s="1"/>
  <c r="F131" i="8"/>
  <c r="X184" i="8"/>
  <c r="Y190" i="8" s="1"/>
  <c r="Z196" i="8" s="1"/>
  <c r="AA202" i="8" s="1"/>
  <c r="Z185" i="8"/>
  <c r="AA191" i="8" s="1"/>
  <c r="AB197" i="8" s="1"/>
  <c r="AC203" i="8" s="1"/>
  <c r="AX184" i="8"/>
  <c r="AY190" i="8" s="1"/>
  <c r="AZ196" i="8" s="1"/>
  <c r="BA202" i="8" s="1"/>
  <c r="M186" i="8"/>
  <c r="N192" i="8" s="1"/>
  <c r="O198" i="8" s="1"/>
  <c r="P204" i="8" s="1"/>
  <c r="BF185" i="8"/>
  <c r="BG191" i="8" s="1"/>
  <c r="BH197" i="8" s="1"/>
  <c r="BI203" i="8" s="1"/>
  <c r="V184" i="8"/>
  <c r="W190" i="8" s="1"/>
  <c r="X196" i="8" s="1"/>
  <c r="Y202" i="8" s="1"/>
  <c r="BH185" i="8"/>
  <c r="BI191" i="8" s="1"/>
  <c r="I184" i="8"/>
  <c r="J190" i="8" s="1"/>
  <c r="K196" i="8" s="1"/>
  <c r="L202" i="8" s="1"/>
  <c r="T185" i="8"/>
  <c r="U191" i="8" s="1"/>
  <c r="V197" i="8" s="1"/>
  <c r="W203" i="8" s="1"/>
  <c r="BE186" i="8"/>
  <c r="BF192" i="8" s="1"/>
  <c r="BG198" i="8" s="1"/>
  <c r="BH204" i="8" s="1"/>
  <c r="AE186" i="8"/>
  <c r="AF192" i="8" s="1"/>
  <c r="AG198" i="8" s="1"/>
  <c r="AH204" i="8" s="1"/>
  <c r="J185" i="8"/>
  <c r="K191" i="8" s="1"/>
  <c r="L197" i="8" s="1"/>
  <c r="M203" i="8" s="1"/>
  <c r="V186" i="8"/>
  <c r="W192" i="8" s="1"/>
  <c r="X198" i="8" s="1"/>
  <c r="Y204" i="8" s="1"/>
  <c r="Q186" i="8"/>
  <c r="R192" i="8" s="1"/>
  <c r="S198" i="8" s="1"/>
  <c r="T204" i="8" s="1"/>
  <c r="G185" i="8"/>
  <c r="H191" i="8" s="1"/>
  <c r="I197" i="8" s="1"/>
  <c r="J203" i="8" s="1"/>
  <c r="AQ184" i="8"/>
  <c r="AR190" i="8" s="1"/>
  <c r="AS196" i="8" s="1"/>
  <c r="AT202" i="8" s="1"/>
  <c r="AM184" i="8"/>
  <c r="AN190" i="8" s="1"/>
  <c r="AO196" i="8" s="1"/>
  <c r="AP202" i="8" s="1"/>
  <c r="I185" i="8"/>
  <c r="J191" i="8" s="1"/>
  <c r="K197" i="8" s="1"/>
  <c r="L203" i="8" s="1"/>
  <c r="AD186" i="8"/>
  <c r="AE192" i="8" s="1"/>
  <c r="AF198" i="8" s="1"/>
  <c r="AG204" i="8" s="1"/>
  <c r="AS186" i="8"/>
  <c r="AT192" i="8" s="1"/>
  <c r="AU198" i="8" s="1"/>
  <c r="AV204" i="8" s="1"/>
  <c r="AY185" i="8"/>
  <c r="AZ191" i="8" s="1"/>
  <c r="BA197" i="8" s="1"/>
  <c r="BB203" i="8" s="1"/>
  <c r="N186" i="8"/>
  <c r="O192" i="8" s="1"/>
  <c r="P198" i="8" s="1"/>
  <c r="Q204" i="8" s="1"/>
  <c r="J186" i="8"/>
  <c r="K192" i="8" s="1"/>
  <c r="L198" i="8" s="1"/>
  <c r="M204" i="8" s="1"/>
  <c r="P185" i="8"/>
  <c r="Q191" i="8" s="1"/>
  <c r="R197" i="8" s="1"/>
  <c r="S203" i="8" s="1"/>
  <c r="K185" i="8"/>
  <c r="L191" i="8" s="1"/>
  <c r="M197" i="8" s="1"/>
  <c r="N203" i="8" s="1"/>
  <c r="AZ186" i="8"/>
  <c r="BA192" i="8" s="1"/>
  <c r="BB198" i="8" s="1"/>
  <c r="BC204" i="8" s="1"/>
  <c r="F185" i="8"/>
  <c r="G191" i="8" s="1"/>
  <c r="H197" i="8" s="1"/>
  <c r="I203" i="8" s="1"/>
  <c r="R186" i="8"/>
  <c r="S192" i="8" s="1"/>
  <c r="T198" i="8" s="1"/>
  <c r="U204" i="8" s="1"/>
  <c r="O186" i="8"/>
  <c r="P192" i="8" s="1"/>
  <c r="Q198" i="8" s="1"/>
  <c r="R204" i="8" s="1"/>
  <c r="X185" i="8"/>
  <c r="Y191" i="8" s="1"/>
  <c r="Z197" i="8" s="1"/>
  <c r="AA203" i="8" s="1"/>
  <c r="AM185" i="8"/>
  <c r="AN191" i="8" s="1"/>
  <c r="AO197" i="8" s="1"/>
  <c r="AP203" i="8" s="1"/>
  <c r="AS184" i="8"/>
  <c r="AT190" i="8" s="1"/>
  <c r="AU196" i="8" s="1"/>
  <c r="AV202" i="8" s="1"/>
  <c r="H185" i="8"/>
  <c r="I191" i="8" s="1"/>
  <c r="J197" i="8" s="1"/>
  <c r="K203" i="8" s="1"/>
  <c r="AO186" i="8"/>
  <c r="AP192" i="8" s="1"/>
  <c r="AQ198" i="8" s="1"/>
  <c r="AR204" i="8" s="1"/>
  <c r="BD186" i="8"/>
  <c r="BE192" i="8" s="1"/>
  <c r="BF198" i="8" s="1"/>
  <c r="BG204" i="8" s="1"/>
  <c r="AT185" i="8"/>
  <c r="AU191" i="8" s="1"/>
  <c r="AV197" i="8" s="1"/>
  <c r="AW203" i="8" s="1"/>
  <c r="AC185" i="8"/>
  <c r="AD191" i="8" s="1"/>
  <c r="AE197" i="8" s="1"/>
  <c r="AF203" i="8" s="1"/>
  <c r="AU185" i="8"/>
  <c r="AV191" i="8" s="1"/>
  <c r="AW197" i="8" s="1"/>
  <c r="AX203" i="8" s="1"/>
  <c r="BB186" i="8"/>
  <c r="BC192" i="8" s="1"/>
  <c r="BD198" i="8" s="1"/>
  <c r="BE204" i="8" s="1"/>
  <c r="AW186" i="8"/>
  <c r="AX192" i="8" s="1"/>
  <c r="AY198" i="8" s="1"/>
  <c r="AZ204" i="8" s="1"/>
  <c r="AG184" i="8"/>
  <c r="AH190" i="8" s="1"/>
  <c r="AI196" i="8" s="1"/>
  <c r="AJ202" i="8" s="1"/>
  <c r="AF186" i="8"/>
  <c r="AG192" i="8" s="1"/>
  <c r="AH198" i="8" s="1"/>
  <c r="AI204" i="8" s="1"/>
  <c r="AE168" i="8" l="1"/>
  <c r="BN30" i="7"/>
  <c r="BN31" i="7" s="1"/>
  <c r="AW166" i="8"/>
  <c r="BO32" i="7"/>
  <c r="BP28" i="7" s="1"/>
  <c r="BI168" i="8"/>
  <c r="AN168" i="8"/>
  <c r="AC166" i="8"/>
  <c r="I168" i="8"/>
  <c r="BI166" i="8"/>
  <c r="AV168" i="8"/>
  <c r="AS167" i="8"/>
  <c r="G166" i="8"/>
  <c r="AI168" i="8"/>
  <c r="AX167" i="8"/>
  <c r="U166" i="8"/>
  <c r="BA166" i="8"/>
  <c r="BC166" i="8"/>
  <c r="AT167" i="8"/>
  <c r="AR166" i="8"/>
  <c r="AF166" i="8"/>
  <c r="BA168" i="8"/>
  <c r="AB167" i="8"/>
  <c r="BC168" i="8"/>
  <c r="AL167" i="8"/>
  <c r="U168" i="8"/>
  <c r="O167" i="8"/>
  <c r="AP166" i="8"/>
  <c r="Y168" i="8"/>
  <c r="W167" i="8"/>
  <c r="BG166" i="8"/>
  <c r="BB166" i="8"/>
  <c r="AH166" i="8"/>
  <c r="BD168" i="8"/>
  <c r="BI167" i="8"/>
  <c r="G167" i="8"/>
  <c r="N168" i="8"/>
  <c r="E167" i="8"/>
  <c r="J167" i="8"/>
  <c r="AC168" i="8"/>
  <c r="AL166" i="8"/>
  <c r="F167" i="8"/>
  <c r="AD168" i="8"/>
  <c r="S167" i="8"/>
  <c r="BG167" i="8"/>
  <c r="BE167" i="8"/>
  <c r="W166" i="8"/>
  <c r="Y166" i="8"/>
  <c r="L166" i="8"/>
  <c r="BC167" i="8"/>
  <c r="AC167" i="8"/>
  <c r="AK168" i="8"/>
  <c r="BG168" i="8"/>
  <c r="Z168" i="8"/>
  <c r="AY167" i="8"/>
  <c r="AQ168" i="8"/>
  <c r="E187" i="8"/>
  <c r="F193" i="8" s="1"/>
  <c r="G199" i="8" s="1"/>
  <c r="H205" i="8" s="1"/>
  <c r="E177" i="8"/>
  <c r="D169" i="8"/>
  <c r="E166" i="8"/>
  <c r="AQ167" i="8"/>
  <c r="E168" i="8"/>
  <c r="AD167" i="8"/>
  <c r="R166" i="8"/>
  <c r="K167" i="8"/>
  <c r="Q166" i="8"/>
  <c r="AG166" i="8"/>
  <c r="AA168" i="8"/>
  <c r="AJ167" i="8"/>
  <c r="K168" i="8"/>
  <c r="AX168" i="8"/>
  <c r="BB167" i="8"/>
  <c r="T167" i="8"/>
  <c r="R168" i="8"/>
  <c r="U167" i="8"/>
  <c r="AD166" i="8"/>
  <c r="AU168" i="8"/>
  <c r="AS168" i="8"/>
  <c r="AW168" i="8"/>
  <c r="AX166" i="8"/>
  <c r="J166" i="8"/>
  <c r="W168" i="8"/>
  <c r="AO168" i="8"/>
  <c r="AQ166" i="8"/>
  <c r="O168" i="8"/>
  <c r="T166" i="8"/>
  <c r="X167" i="8"/>
  <c r="AO166" i="8"/>
  <c r="BD166" i="8"/>
  <c r="AA166" i="8"/>
  <c r="V167" i="8"/>
  <c r="AZ167" i="8"/>
  <c r="AP167" i="8"/>
  <c r="AP168" i="8"/>
  <c r="V166" i="8"/>
  <c r="AB168" i="8"/>
  <c r="BB168" i="8"/>
  <c r="X168" i="8"/>
  <c r="V168" i="8"/>
  <c r="AZ166" i="8"/>
  <c r="AY166" i="8"/>
  <c r="AH168" i="8"/>
  <c r="BH166" i="8"/>
  <c r="AT168" i="8"/>
  <c r="L167" i="8"/>
  <c r="AW167" i="8"/>
  <c r="Q168" i="8"/>
  <c r="AY168" i="8"/>
  <c r="M168" i="8"/>
  <c r="AR168" i="8"/>
  <c r="H167" i="8"/>
  <c r="P168" i="8"/>
  <c r="I167" i="8"/>
  <c r="H166" i="8"/>
  <c r="L168" i="8"/>
  <c r="Y167" i="8"/>
  <c r="AE167" i="8"/>
  <c r="AS166" i="8"/>
  <c r="Z166" i="8"/>
  <c r="BD167" i="8"/>
  <c r="O166" i="8"/>
  <c r="R167" i="8"/>
  <c r="AI166" i="8"/>
  <c r="X166" i="8"/>
  <c r="K46" i="8"/>
  <c r="L52" i="8" s="1"/>
  <c r="M58" i="8" s="1"/>
  <c r="N64" i="8" s="1"/>
  <c r="J28" i="8"/>
  <c r="J44" i="8"/>
  <c r="AN166" i="8"/>
  <c r="AE166" i="8"/>
  <c r="BF167" i="8"/>
  <c r="F166" i="8"/>
  <c r="I166" i="8"/>
  <c r="BH167" i="8"/>
  <c r="N166" i="8"/>
  <c r="AV166" i="8"/>
  <c r="AO167" i="8"/>
  <c r="M166" i="8"/>
  <c r="AR167" i="8"/>
  <c r="AG167" i="8"/>
  <c r="BF168" i="8"/>
  <c r="AM167" i="8"/>
  <c r="AJ168" i="8"/>
  <c r="M167" i="8"/>
  <c r="T168" i="8"/>
  <c r="F168" i="8"/>
  <c r="BH168" i="8"/>
  <c r="BA167" i="8"/>
  <c r="AK167" i="8"/>
  <c r="BF166" i="8"/>
  <c r="H85" i="8"/>
  <c r="H95" i="8"/>
  <c r="I101" i="8" s="1"/>
  <c r="J107" i="8" s="1"/>
  <c r="K113" i="8" s="1"/>
  <c r="G77" i="8"/>
  <c r="G168" i="8"/>
  <c r="AV167" i="8"/>
  <c r="H168" i="8"/>
  <c r="K166" i="8"/>
  <c r="AU166" i="8"/>
  <c r="P166" i="8"/>
  <c r="AL168" i="8"/>
  <c r="AJ166" i="8"/>
  <c r="AT166" i="8"/>
  <c r="AM166" i="8"/>
  <c r="AB166" i="8"/>
  <c r="Z167" i="8"/>
  <c r="S168" i="8"/>
  <c r="AU167" i="8"/>
  <c r="AA167" i="8"/>
  <c r="AH167" i="8"/>
  <c r="AF168" i="8"/>
  <c r="F135" i="8"/>
  <c r="F119" i="8"/>
  <c r="G137" i="8"/>
  <c r="H143" i="8" s="1"/>
  <c r="I149" i="8" s="1"/>
  <c r="J155" i="8" s="1"/>
  <c r="AK166" i="8"/>
  <c r="AM168" i="8"/>
  <c r="BE168" i="8"/>
  <c r="AZ168" i="8"/>
  <c r="N167" i="8"/>
  <c r="J168" i="8"/>
  <c r="BE166" i="8"/>
  <c r="AN167" i="8"/>
  <c r="Q167" i="8"/>
  <c r="AF167" i="8"/>
  <c r="AI167" i="8"/>
  <c r="AG168" i="8"/>
  <c r="P167" i="8"/>
  <c r="BO30" i="7" l="1"/>
  <c r="BO31" i="7" s="1"/>
  <c r="BP32" i="7"/>
  <c r="BQ28" i="7" s="1"/>
  <c r="K50" i="8"/>
  <c r="L56" i="8" s="1"/>
  <c r="M62" i="8" s="1"/>
  <c r="N68" i="8" s="1"/>
  <c r="K40" i="8"/>
  <c r="J32" i="8"/>
  <c r="F183" i="8"/>
  <c r="G189" i="8" s="1"/>
  <c r="H195" i="8" s="1"/>
  <c r="I201" i="8" s="1"/>
  <c r="E181" i="8"/>
  <c r="E165" i="8"/>
  <c r="G141" i="8"/>
  <c r="H147" i="8" s="1"/>
  <c r="I153" i="8" s="1"/>
  <c r="J159" i="8" s="1"/>
  <c r="F123" i="8"/>
  <c r="G131" i="8"/>
  <c r="I91" i="8"/>
  <c r="J97" i="8" s="1"/>
  <c r="K103" i="8" s="1"/>
  <c r="L109" i="8" s="1"/>
  <c r="H73" i="8"/>
  <c r="H89" i="8"/>
  <c r="BQ32" i="7" l="1"/>
  <c r="BR28" i="7" s="1"/>
  <c r="BP30" i="7"/>
  <c r="BP31" i="7" s="1"/>
  <c r="G135" i="8"/>
  <c r="H137" i="8"/>
  <c r="I143" i="8" s="1"/>
  <c r="J149" i="8" s="1"/>
  <c r="K155" i="8" s="1"/>
  <c r="G119" i="8"/>
  <c r="K28" i="8"/>
  <c r="L46" i="8"/>
  <c r="M52" i="8" s="1"/>
  <c r="N58" i="8" s="1"/>
  <c r="O64" i="8" s="1"/>
  <c r="K44" i="8"/>
  <c r="H77" i="8"/>
  <c r="I85" i="8"/>
  <c r="I95" i="8"/>
  <c r="J101" i="8" s="1"/>
  <c r="K107" i="8" s="1"/>
  <c r="L113" i="8" s="1"/>
  <c r="F187" i="8"/>
  <c r="G193" i="8" s="1"/>
  <c r="H199" i="8" s="1"/>
  <c r="I205" i="8" s="1"/>
  <c r="E169" i="8"/>
  <c r="F177" i="8"/>
  <c r="BQ30" i="7" l="1"/>
  <c r="BQ31" i="7" s="1"/>
  <c r="BR32" i="7"/>
  <c r="BS28" i="7" s="1"/>
  <c r="K32" i="8"/>
  <c r="L50" i="8"/>
  <c r="M56" i="8" s="1"/>
  <c r="N62" i="8" s="1"/>
  <c r="O68" i="8" s="1"/>
  <c r="L40" i="8"/>
  <c r="F181" i="8"/>
  <c r="G183" i="8"/>
  <c r="H189" i="8" s="1"/>
  <c r="I195" i="8" s="1"/>
  <c r="J201" i="8" s="1"/>
  <c r="F165" i="8"/>
  <c r="J91" i="8"/>
  <c r="K97" i="8" s="1"/>
  <c r="L103" i="8" s="1"/>
  <c r="M109" i="8" s="1"/>
  <c r="I89" i="8"/>
  <c r="I73" i="8"/>
  <c r="H131" i="8"/>
  <c r="H141" i="8"/>
  <c r="I147" i="8" s="1"/>
  <c r="J153" i="8" s="1"/>
  <c r="K159" i="8" s="1"/>
  <c r="G123" i="8"/>
  <c r="BR30" i="7" l="1"/>
  <c r="BR31" i="7" s="1"/>
  <c r="BS32" i="7"/>
  <c r="BT28" i="7" s="1"/>
  <c r="J95" i="8"/>
  <c r="K101" i="8" s="1"/>
  <c r="L107" i="8" s="1"/>
  <c r="M113" i="8" s="1"/>
  <c r="J85" i="8"/>
  <c r="I77" i="8"/>
  <c r="J230" i="8"/>
  <c r="K236" i="8" s="1"/>
  <c r="L242" i="8" s="1"/>
  <c r="M248" i="8" s="1"/>
  <c r="K228" i="8"/>
  <c r="L234" i="8" s="1"/>
  <c r="M240" i="8" s="1"/>
  <c r="N246" i="8" s="1"/>
  <c r="M230" i="8"/>
  <c r="N236" i="8" s="1"/>
  <c r="O242" i="8" s="1"/>
  <c r="P248" i="8" s="1"/>
  <c r="N229" i="8"/>
  <c r="O235" i="8" s="1"/>
  <c r="P241" i="8" s="1"/>
  <c r="Q247" i="8" s="1"/>
  <c r="N228" i="8"/>
  <c r="O234" i="8" s="1"/>
  <c r="P240" i="8" s="1"/>
  <c r="Q246" i="8" s="1"/>
  <c r="H135" i="8"/>
  <c r="I137" i="8"/>
  <c r="J143" i="8" s="1"/>
  <c r="K149" i="8" s="1"/>
  <c r="L155" i="8" s="1"/>
  <c r="H119" i="8"/>
  <c r="F169" i="8"/>
  <c r="G177" i="8"/>
  <c r="G187" i="8"/>
  <c r="H193" i="8" s="1"/>
  <c r="I199" i="8" s="1"/>
  <c r="J205" i="8" s="1"/>
  <c r="M46" i="8"/>
  <c r="N52" i="8" s="1"/>
  <c r="O58" i="8" s="1"/>
  <c r="P64" i="8" s="1"/>
  <c r="L28" i="8"/>
  <c r="L44" i="8"/>
  <c r="BS30" i="7" l="1"/>
  <c r="BS31" i="7" s="1"/>
  <c r="BT32" i="7"/>
  <c r="BU28" i="7" s="1"/>
  <c r="I141" i="8"/>
  <c r="J147" i="8" s="1"/>
  <c r="K153" i="8" s="1"/>
  <c r="L159" i="8" s="1"/>
  <c r="H123" i="8"/>
  <c r="I131" i="8"/>
  <c r="BI230" i="8"/>
  <c r="BH228" i="8"/>
  <c r="BI234" i="8" s="1"/>
  <c r="BG230" i="8"/>
  <c r="BH236" i="8" s="1"/>
  <c r="BI242" i="8" s="1"/>
  <c r="BE230" i="8"/>
  <c r="BF236" i="8" s="1"/>
  <c r="BG242" i="8" s="1"/>
  <c r="BH248" i="8" s="1"/>
  <c r="BD229" i="8"/>
  <c r="BE235" i="8" s="1"/>
  <c r="BF241" i="8" s="1"/>
  <c r="BG247" i="8" s="1"/>
  <c r="BC229" i="8"/>
  <c r="BD235" i="8" s="1"/>
  <c r="BE241" i="8" s="1"/>
  <c r="BF247" i="8" s="1"/>
  <c r="BA228" i="8"/>
  <c r="BB234" i="8" s="1"/>
  <c r="BC240" i="8" s="1"/>
  <c r="BD246" i="8" s="1"/>
  <c r="AZ229" i="8"/>
  <c r="BA235" i="8" s="1"/>
  <c r="BB241" i="8" s="1"/>
  <c r="BC247" i="8" s="1"/>
  <c r="AY230" i="8"/>
  <c r="AZ236" i="8" s="1"/>
  <c r="BA242" i="8" s="1"/>
  <c r="BB248" i="8" s="1"/>
  <c r="AW230" i="8"/>
  <c r="AX236" i="8" s="1"/>
  <c r="AY242" i="8" s="1"/>
  <c r="AZ248" i="8" s="1"/>
  <c r="AV230" i="8"/>
  <c r="AW236" i="8" s="1"/>
  <c r="AX242" i="8" s="1"/>
  <c r="AY248" i="8" s="1"/>
  <c r="AU230" i="8"/>
  <c r="AV236" i="8" s="1"/>
  <c r="AW242" i="8" s="1"/>
  <c r="AX248" i="8" s="1"/>
  <c r="AS230" i="8"/>
  <c r="AT236" i="8" s="1"/>
  <c r="AU242" i="8" s="1"/>
  <c r="AV248" i="8" s="1"/>
  <c r="AR229" i="8"/>
  <c r="AS235" i="8" s="1"/>
  <c r="AT241" i="8" s="1"/>
  <c r="AU247" i="8" s="1"/>
  <c r="AQ229" i="8"/>
  <c r="AR235" i="8" s="1"/>
  <c r="AS241" i="8" s="1"/>
  <c r="AT247" i="8" s="1"/>
  <c r="AO228" i="8"/>
  <c r="AP234" i="8" s="1"/>
  <c r="AQ240" i="8" s="1"/>
  <c r="AR246" i="8" s="1"/>
  <c r="AN229" i="8"/>
  <c r="AO235" i="8" s="1"/>
  <c r="AP241" i="8" s="1"/>
  <c r="AQ247" i="8" s="1"/>
  <c r="AM229" i="8"/>
  <c r="AN235" i="8" s="1"/>
  <c r="AO241" i="8" s="1"/>
  <c r="AP247" i="8" s="1"/>
  <c r="AK228" i="8"/>
  <c r="AL234" i="8" s="1"/>
  <c r="AM240" i="8" s="1"/>
  <c r="AN246" i="8" s="1"/>
  <c r="AJ229" i="8"/>
  <c r="AK235" i="8" s="1"/>
  <c r="AL241" i="8" s="1"/>
  <c r="AM247" i="8" s="1"/>
  <c r="AI228" i="8"/>
  <c r="AJ234" i="8" s="1"/>
  <c r="AK240" i="8" s="1"/>
  <c r="AL246" i="8" s="1"/>
  <c r="AG229" i="8"/>
  <c r="AH235" i="8" s="1"/>
  <c r="AI241" i="8" s="1"/>
  <c r="AJ247" i="8" s="1"/>
  <c r="AF228" i="8"/>
  <c r="AG234" i="8" s="1"/>
  <c r="AH240" i="8" s="1"/>
  <c r="AI246" i="8" s="1"/>
  <c r="AE230" i="8"/>
  <c r="AF236" i="8" s="1"/>
  <c r="AG242" i="8" s="1"/>
  <c r="AH248" i="8" s="1"/>
  <c r="AC230" i="8"/>
  <c r="AD236" i="8" s="1"/>
  <c r="AE242" i="8" s="1"/>
  <c r="AF248" i="8" s="1"/>
  <c r="AB229" i="8"/>
  <c r="AC235" i="8" s="1"/>
  <c r="AD241" i="8" s="1"/>
  <c r="AE247" i="8" s="1"/>
  <c r="AA228" i="8"/>
  <c r="AB234" i="8" s="1"/>
  <c r="AC240" i="8" s="1"/>
  <c r="AD246" i="8" s="1"/>
  <c r="Y229" i="8"/>
  <c r="Z235" i="8" s="1"/>
  <c r="AA241" i="8" s="1"/>
  <c r="AB247" i="8" s="1"/>
  <c r="V228" i="8"/>
  <c r="W234" i="8" s="1"/>
  <c r="X240" i="8" s="1"/>
  <c r="Y246" i="8" s="1"/>
  <c r="U228" i="8"/>
  <c r="V234" i="8" s="1"/>
  <c r="W240" i="8" s="1"/>
  <c r="X246" i="8" s="1"/>
  <c r="S228" i="8"/>
  <c r="T234" i="8" s="1"/>
  <c r="U240" i="8" s="1"/>
  <c r="V246" i="8" s="1"/>
  <c r="R229" i="8"/>
  <c r="S235" i="8" s="1"/>
  <c r="T241" i="8" s="1"/>
  <c r="U247" i="8" s="1"/>
  <c r="H229" i="8"/>
  <c r="I235" i="8" s="1"/>
  <c r="J241" i="8" s="1"/>
  <c r="K247" i="8" s="1"/>
  <c r="D211" i="8"/>
  <c r="E229" i="8"/>
  <c r="F235" i="8" s="1"/>
  <c r="G241" i="8" s="1"/>
  <c r="H247" i="8" s="1"/>
  <c r="O230" i="8"/>
  <c r="P236" i="8" s="1"/>
  <c r="Q242" i="8" s="1"/>
  <c r="R248" i="8" s="1"/>
  <c r="I230" i="8"/>
  <c r="J236" i="8" s="1"/>
  <c r="K242" i="8" s="1"/>
  <c r="L248" i="8" s="1"/>
  <c r="Q230" i="8"/>
  <c r="R236" i="8" s="1"/>
  <c r="S242" i="8" s="1"/>
  <c r="T248" i="8" s="1"/>
  <c r="G230" i="8"/>
  <c r="H236" i="8" s="1"/>
  <c r="I242" i="8" s="1"/>
  <c r="J248" i="8" s="1"/>
  <c r="E230" i="8"/>
  <c r="F236" i="8" s="1"/>
  <c r="G242" i="8" s="1"/>
  <c r="H248" i="8" s="1"/>
  <c r="D212" i="8"/>
  <c r="O229" i="8"/>
  <c r="P235" i="8" s="1"/>
  <c r="Q241" i="8" s="1"/>
  <c r="R247" i="8" s="1"/>
  <c r="BI228" i="8"/>
  <c r="BH229" i="8"/>
  <c r="BI235" i="8" s="1"/>
  <c r="BF228" i="8"/>
  <c r="BG234" i="8" s="1"/>
  <c r="BH240" i="8" s="1"/>
  <c r="BI246" i="8" s="1"/>
  <c r="BE229" i="8"/>
  <c r="BF235" i="8" s="1"/>
  <c r="BG241" i="8" s="1"/>
  <c r="BH247" i="8" s="1"/>
  <c r="BD230" i="8"/>
  <c r="BE236" i="8" s="1"/>
  <c r="BF242" i="8" s="1"/>
  <c r="BG248" i="8" s="1"/>
  <c r="BB228" i="8"/>
  <c r="BC234" i="8" s="1"/>
  <c r="BD240" i="8" s="1"/>
  <c r="BE246" i="8" s="1"/>
  <c r="BA230" i="8"/>
  <c r="BB236" i="8" s="1"/>
  <c r="BC242" i="8" s="1"/>
  <c r="BD248" i="8" s="1"/>
  <c r="AZ228" i="8"/>
  <c r="BA234" i="8" s="1"/>
  <c r="BB240" i="8" s="1"/>
  <c r="BC246" i="8" s="1"/>
  <c r="AX228" i="8"/>
  <c r="AY234" i="8" s="1"/>
  <c r="AZ240" i="8" s="1"/>
  <c r="BA246" i="8" s="1"/>
  <c r="AW229" i="8"/>
  <c r="AX235" i="8" s="1"/>
  <c r="AY241" i="8" s="1"/>
  <c r="AZ247" i="8" s="1"/>
  <c r="AV228" i="8"/>
  <c r="AW234" i="8" s="1"/>
  <c r="AX240" i="8" s="1"/>
  <c r="AY246" i="8" s="1"/>
  <c r="AT230" i="8"/>
  <c r="AU236" i="8" s="1"/>
  <c r="AV242" i="8" s="1"/>
  <c r="AW248" i="8" s="1"/>
  <c r="AS228" i="8"/>
  <c r="AT234" i="8" s="1"/>
  <c r="AU240" i="8" s="1"/>
  <c r="AV246" i="8" s="1"/>
  <c r="AR228" i="8"/>
  <c r="AS234" i="8" s="1"/>
  <c r="AT240" i="8" s="1"/>
  <c r="AU246" i="8" s="1"/>
  <c r="AP230" i="8"/>
  <c r="AQ236" i="8" s="1"/>
  <c r="AR242" i="8" s="1"/>
  <c r="AS248" i="8" s="1"/>
  <c r="AO229" i="8"/>
  <c r="AP235" i="8" s="1"/>
  <c r="AQ241" i="8" s="1"/>
  <c r="AR247" i="8" s="1"/>
  <c r="AN230" i="8"/>
  <c r="AO236" i="8" s="1"/>
  <c r="AP242" i="8" s="1"/>
  <c r="AQ248" i="8" s="1"/>
  <c r="AL228" i="8"/>
  <c r="AM234" i="8" s="1"/>
  <c r="AN240" i="8" s="1"/>
  <c r="AO246" i="8" s="1"/>
  <c r="AK230" i="8"/>
  <c r="AL236" i="8" s="1"/>
  <c r="AM242" i="8" s="1"/>
  <c r="AN248" i="8" s="1"/>
  <c r="AJ228" i="8"/>
  <c r="AK234" i="8" s="1"/>
  <c r="AL240" i="8" s="1"/>
  <c r="AM246" i="8" s="1"/>
  <c r="AH229" i="8"/>
  <c r="AI235" i="8" s="1"/>
  <c r="AJ241" i="8" s="1"/>
  <c r="AK247" i="8" s="1"/>
  <c r="AG230" i="8"/>
  <c r="AH236" i="8" s="1"/>
  <c r="AI242" i="8" s="1"/>
  <c r="AJ248" i="8" s="1"/>
  <c r="AF230" i="8"/>
  <c r="AG236" i="8" s="1"/>
  <c r="AH242" i="8" s="1"/>
  <c r="AI248" i="8" s="1"/>
  <c r="AD230" i="8"/>
  <c r="AE236" i="8" s="1"/>
  <c r="AF242" i="8" s="1"/>
  <c r="AG248" i="8" s="1"/>
  <c r="AC228" i="8"/>
  <c r="AD234" i="8" s="1"/>
  <c r="AE240" i="8" s="1"/>
  <c r="AF246" i="8" s="1"/>
  <c r="AB228" i="8"/>
  <c r="AC234" i="8" s="1"/>
  <c r="AD240" i="8" s="1"/>
  <c r="AE246" i="8" s="1"/>
  <c r="Z228" i="8"/>
  <c r="AA234" i="8" s="1"/>
  <c r="AB240" i="8" s="1"/>
  <c r="AC246" i="8" s="1"/>
  <c r="Y228" i="8"/>
  <c r="Z234" i="8" s="1"/>
  <c r="AA240" i="8" s="1"/>
  <c r="AB246" i="8" s="1"/>
  <c r="X228" i="8"/>
  <c r="Y234" i="8" s="1"/>
  <c r="Z240" i="8" s="1"/>
  <c r="AA246" i="8" s="1"/>
  <c r="W229" i="8"/>
  <c r="X235" i="8" s="1"/>
  <c r="Y241" i="8" s="1"/>
  <c r="Z247" i="8" s="1"/>
  <c r="V230" i="8"/>
  <c r="W236" i="8" s="1"/>
  <c r="X242" i="8" s="1"/>
  <c r="Y248" i="8" s="1"/>
  <c r="T229" i="8"/>
  <c r="U235" i="8" s="1"/>
  <c r="V241" i="8" s="1"/>
  <c r="W247" i="8" s="1"/>
  <c r="R228" i="8"/>
  <c r="S234" i="8" s="1"/>
  <c r="T240" i="8" s="1"/>
  <c r="U246" i="8" s="1"/>
  <c r="P230" i="8"/>
  <c r="Q236" i="8" s="1"/>
  <c r="R242" i="8" s="1"/>
  <c r="S248" i="8" s="1"/>
  <c r="K230" i="8"/>
  <c r="L236" i="8" s="1"/>
  <c r="M242" i="8" s="1"/>
  <c r="N248" i="8" s="1"/>
  <c r="L230" i="8"/>
  <c r="M236" i="8" s="1"/>
  <c r="N242" i="8" s="1"/>
  <c r="O248" i="8" s="1"/>
  <c r="M228" i="8"/>
  <c r="N234" i="8" s="1"/>
  <c r="O240" i="8" s="1"/>
  <c r="P246" i="8" s="1"/>
  <c r="L229" i="8"/>
  <c r="M235" i="8" s="1"/>
  <c r="N241" i="8" s="1"/>
  <c r="O247" i="8" s="1"/>
  <c r="P228" i="8"/>
  <c r="Q234" i="8" s="1"/>
  <c r="R240" i="8" s="1"/>
  <c r="S246" i="8" s="1"/>
  <c r="F228" i="8"/>
  <c r="G234" i="8" s="1"/>
  <c r="H240" i="8" s="1"/>
  <c r="I246" i="8" s="1"/>
  <c r="I228" i="8"/>
  <c r="J234" i="8" s="1"/>
  <c r="K240" i="8" s="1"/>
  <c r="L246" i="8" s="1"/>
  <c r="J228" i="8"/>
  <c r="K234" i="8" s="1"/>
  <c r="L240" i="8" s="1"/>
  <c r="M246" i="8" s="1"/>
  <c r="BI229" i="8"/>
  <c r="BG228" i="8"/>
  <c r="BH234" i="8" s="1"/>
  <c r="BI240" i="8" s="1"/>
  <c r="BF229" i="8"/>
  <c r="BG235" i="8" s="1"/>
  <c r="BH241" i="8" s="1"/>
  <c r="BI247" i="8" s="1"/>
  <c r="BE228" i="8"/>
  <c r="BF234" i="8" s="1"/>
  <c r="BG240" i="8" s="1"/>
  <c r="BH246" i="8" s="1"/>
  <c r="BC230" i="8"/>
  <c r="BD236" i="8" s="1"/>
  <c r="BE242" i="8" s="1"/>
  <c r="BF248" i="8" s="1"/>
  <c r="BB230" i="8"/>
  <c r="BC236" i="8" s="1"/>
  <c r="BD242" i="8" s="1"/>
  <c r="BE248" i="8" s="1"/>
  <c r="BA229" i="8"/>
  <c r="BB235" i="8" s="1"/>
  <c r="BC241" i="8" s="1"/>
  <c r="BD247" i="8" s="1"/>
  <c r="AY229" i="8"/>
  <c r="AZ235" i="8" s="1"/>
  <c r="BA241" i="8" s="1"/>
  <c r="BB247" i="8" s="1"/>
  <c r="AX230" i="8"/>
  <c r="AY236" i="8" s="1"/>
  <c r="AZ242" i="8" s="1"/>
  <c r="BA248" i="8" s="1"/>
  <c r="AW228" i="8"/>
  <c r="AX234" i="8" s="1"/>
  <c r="AY240" i="8" s="1"/>
  <c r="AZ246" i="8" s="1"/>
  <c r="AU229" i="8"/>
  <c r="AV235" i="8" s="1"/>
  <c r="AW241" i="8" s="1"/>
  <c r="AX247" i="8" s="1"/>
  <c r="AT229" i="8"/>
  <c r="AU235" i="8" s="1"/>
  <c r="AV241" i="8" s="1"/>
  <c r="AW247" i="8" s="1"/>
  <c r="AS229" i="8"/>
  <c r="AT235" i="8" s="1"/>
  <c r="AU241" i="8" s="1"/>
  <c r="AV247" i="8" s="1"/>
  <c r="AQ230" i="8"/>
  <c r="AR236" i="8" s="1"/>
  <c r="AS242" i="8" s="1"/>
  <c r="AT248" i="8" s="1"/>
  <c r="AP228" i="8"/>
  <c r="AQ234" i="8" s="1"/>
  <c r="AR240" i="8" s="1"/>
  <c r="AS246" i="8" s="1"/>
  <c r="AO230" i="8"/>
  <c r="AP236" i="8" s="1"/>
  <c r="AQ242" i="8" s="1"/>
  <c r="AR248" i="8" s="1"/>
  <c r="AM230" i="8"/>
  <c r="AN236" i="8" s="1"/>
  <c r="AO242" i="8" s="1"/>
  <c r="AP248" i="8" s="1"/>
  <c r="AL229" i="8"/>
  <c r="AM235" i="8" s="1"/>
  <c r="AN241" i="8" s="1"/>
  <c r="AO247" i="8" s="1"/>
  <c r="AK229" i="8"/>
  <c r="AL235" i="8" s="1"/>
  <c r="AM241" i="8" s="1"/>
  <c r="AN247" i="8" s="1"/>
  <c r="AI230" i="8"/>
  <c r="AJ236" i="8" s="1"/>
  <c r="AK242" i="8" s="1"/>
  <c r="AL248" i="8" s="1"/>
  <c r="AH230" i="8"/>
  <c r="AI236" i="8" s="1"/>
  <c r="AJ242" i="8" s="1"/>
  <c r="AK248" i="8" s="1"/>
  <c r="AG228" i="8"/>
  <c r="AH234" i="8" s="1"/>
  <c r="AI240" i="8" s="1"/>
  <c r="AJ246" i="8" s="1"/>
  <c r="AE228" i="8"/>
  <c r="AF234" i="8" s="1"/>
  <c r="AG240" i="8" s="1"/>
  <c r="AH246" i="8" s="1"/>
  <c r="AD229" i="8"/>
  <c r="AE235" i="8" s="1"/>
  <c r="AF241" i="8" s="1"/>
  <c r="AG247" i="8" s="1"/>
  <c r="AC229" i="8"/>
  <c r="AD235" i="8" s="1"/>
  <c r="AE241" i="8" s="1"/>
  <c r="AF247" i="8" s="1"/>
  <c r="AA230" i="8"/>
  <c r="AB236" i="8" s="1"/>
  <c r="AC242" i="8" s="1"/>
  <c r="AD248" i="8" s="1"/>
  <c r="Z230" i="8"/>
  <c r="AA236" i="8" s="1"/>
  <c r="AB242" i="8" s="1"/>
  <c r="AC248" i="8" s="1"/>
  <c r="Y230" i="8"/>
  <c r="Z236" i="8" s="1"/>
  <c r="AA242" i="8" s="1"/>
  <c r="AB248" i="8" s="1"/>
  <c r="W228" i="8"/>
  <c r="X234" i="8" s="1"/>
  <c r="Y240" i="8" s="1"/>
  <c r="Z246" i="8" s="1"/>
  <c r="U230" i="8"/>
  <c r="V236" i="8" s="1"/>
  <c r="W242" i="8" s="1"/>
  <c r="X248" i="8" s="1"/>
  <c r="T228" i="8"/>
  <c r="U234" i="8" s="1"/>
  <c r="V240" i="8" s="1"/>
  <c r="W246" i="8" s="1"/>
  <c r="S229" i="8"/>
  <c r="T235" i="8" s="1"/>
  <c r="U241" i="8" s="1"/>
  <c r="V247" i="8" s="1"/>
  <c r="O228" i="8"/>
  <c r="P234" i="8" s="1"/>
  <c r="Q240" i="8" s="1"/>
  <c r="R246" i="8" s="1"/>
  <c r="F230" i="8"/>
  <c r="G236" i="8" s="1"/>
  <c r="H242" i="8" s="1"/>
  <c r="I248" i="8" s="1"/>
  <c r="Q229" i="8"/>
  <c r="R235" i="8" s="1"/>
  <c r="S241" i="8" s="1"/>
  <c r="T247" i="8" s="1"/>
  <c r="I229" i="8"/>
  <c r="J235" i="8" s="1"/>
  <c r="K241" i="8" s="1"/>
  <c r="L247" i="8" s="1"/>
  <c r="F229" i="8"/>
  <c r="G235" i="8" s="1"/>
  <c r="H241" i="8" s="1"/>
  <c r="I247" i="8" s="1"/>
  <c r="J229" i="8"/>
  <c r="K235" i="8" s="1"/>
  <c r="L241" i="8" s="1"/>
  <c r="M247" i="8" s="1"/>
  <c r="R230" i="8"/>
  <c r="S236" i="8" s="1"/>
  <c r="T242" i="8" s="1"/>
  <c r="U248" i="8" s="1"/>
  <c r="G229" i="8"/>
  <c r="H235" i="8" s="1"/>
  <c r="I241" i="8" s="1"/>
  <c r="J247" i="8" s="1"/>
  <c r="J73" i="8"/>
  <c r="K91" i="8"/>
  <c r="L97" i="8" s="1"/>
  <c r="M103" i="8" s="1"/>
  <c r="N109" i="8" s="1"/>
  <c r="J89" i="8"/>
  <c r="L32" i="8"/>
  <c r="M50" i="8"/>
  <c r="N56" i="8" s="1"/>
  <c r="O62" i="8" s="1"/>
  <c r="P68" i="8" s="1"/>
  <c r="M40" i="8"/>
  <c r="G165" i="8"/>
  <c r="G181" i="8"/>
  <c r="H183" i="8"/>
  <c r="I189" i="8" s="1"/>
  <c r="J195" i="8" s="1"/>
  <c r="K201" i="8" s="1"/>
  <c r="BH230" i="8"/>
  <c r="BI236" i="8" s="1"/>
  <c r="BG229" i="8"/>
  <c r="BH235" i="8" s="1"/>
  <c r="BI241" i="8" s="1"/>
  <c r="BF230" i="8"/>
  <c r="BG236" i="8" s="1"/>
  <c r="BH242" i="8" s="1"/>
  <c r="BI248" i="8" s="1"/>
  <c r="BD228" i="8"/>
  <c r="BE234" i="8" s="1"/>
  <c r="BF240" i="8" s="1"/>
  <c r="BG246" i="8" s="1"/>
  <c r="BC228" i="8"/>
  <c r="BD234" i="8" s="1"/>
  <c r="BE240" i="8" s="1"/>
  <c r="BF246" i="8" s="1"/>
  <c r="BB229" i="8"/>
  <c r="BC235" i="8" s="1"/>
  <c r="BD241" i="8" s="1"/>
  <c r="BE247" i="8" s="1"/>
  <c r="AZ230" i="8"/>
  <c r="BA236" i="8" s="1"/>
  <c r="BB242" i="8" s="1"/>
  <c r="BC248" i="8" s="1"/>
  <c r="AY228" i="8"/>
  <c r="AZ234" i="8" s="1"/>
  <c r="BA240" i="8" s="1"/>
  <c r="BB246" i="8" s="1"/>
  <c r="AX229" i="8"/>
  <c r="AY235" i="8" s="1"/>
  <c r="AZ241" i="8" s="1"/>
  <c r="BA247" i="8" s="1"/>
  <c r="AV229" i="8"/>
  <c r="AW235" i="8" s="1"/>
  <c r="AX241" i="8" s="1"/>
  <c r="AY247" i="8" s="1"/>
  <c r="AU228" i="8"/>
  <c r="AV234" i="8" s="1"/>
  <c r="AW240" i="8" s="1"/>
  <c r="AX246" i="8" s="1"/>
  <c r="AT228" i="8"/>
  <c r="AU234" i="8" s="1"/>
  <c r="AV240" i="8" s="1"/>
  <c r="AW246" i="8" s="1"/>
  <c r="AR230" i="8"/>
  <c r="AS236" i="8" s="1"/>
  <c r="AT242" i="8" s="1"/>
  <c r="AU248" i="8" s="1"/>
  <c r="AQ228" i="8"/>
  <c r="AR234" i="8" s="1"/>
  <c r="AS240" i="8" s="1"/>
  <c r="AT246" i="8" s="1"/>
  <c r="AP229" i="8"/>
  <c r="AQ235" i="8" s="1"/>
  <c r="AR241" i="8" s="1"/>
  <c r="AS247" i="8" s="1"/>
  <c r="AN228" i="8"/>
  <c r="AO234" i="8" s="1"/>
  <c r="AP240" i="8" s="1"/>
  <c r="AQ246" i="8" s="1"/>
  <c r="AM228" i="8"/>
  <c r="AN234" i="8" s="1"/>
  <c r="AO240" i="8" s="1"/>
  <c r="AP246" i="8" s="1"/>
  <c r="AL230" i="8"/>
  <c r="AM236" i="8" s="1"/>
  <c r="AN242" i="8" s="1"/>
  <c r="AO248" i="8" s="1"/>
  <c r="AJ230" i="8"/>
  <c r="AK236" i="8" s="1"/>
  <c r="AL242" i="8" s="1"/>
  <c r="AM248" i="8" s="1"/>
  <c r="AI229" i="8"/>
  <c r="AJ235" i="8" s="1"/>
  <c r="AK241" i="8" s="1"/>
  <c r="AL247" i="8" s="1"/>
  <c r="AH228" i="8"/>
  <c r="AI234" i="8" s="1"/>
  <c r="AJ240" i="8" s="1"/>
  <c r="AK246" i="8" s="1"/>
  <c r="AF229" i="8"/>
  <c r="AG235" i="8" s="1"/>
  <c r="AH241" i="8" s="1"/>
  <c r="AI247" i="8" s="1"/>
  <c r="AE229" i="8"/>
  <c r="AF235" i="8" s="1"/>
  <c r="AG241" i="8" s="1"/>
  <c r="AH247" i="8" s="1"/>
  <c r="AD228" i="8"/>
  <c r="AE234" i="8" s="1"/>
  <c r="AF240" i="8" s="1"/>
  <c r="AG246" i="8" s="1"/>
  <c r="AB230" i="8"/>
  <c r="AC236" i="8" s="1"/>
  <c r="AD242" i="8" s="1"/>
  <c r="AE248" i="8" s="1"/>
  <c r="AA229" i="8"/>
  <c r="AB235" i="8" s="1"/>
  <c r="AC241" i="8" s="1"/>
  <c r="AD247" i="8" s="1"/>
  <c r="Z229" i="8"/>
  <c r="AA235" i="8" s="1"/>
  <c r="AB241" i="8" s="1"/>
  <c r="AC247" i="8" s="1"/>
  <c r="X229" i="8"/>
  <c r="Y235" i="8" s="1"/>
  <c r="Z241" i="8" s="1"/>
  <c r="AA247" i="8" s="1"/>
  <c r="X230" i="8"/>
  <c r="Y236" i="8" s="1"/>
  <c r="Z242" i="8" s="1"/>
  <c r="AA248" i="8" s="1"/>
  <c r="W230" i="8"/>
  <c r="X236" i="8" s="1"/>
  <c r="Y242" i="8" s="1"/>
  <c r="Z248" i="8" s="1"/>
  <c r="V229" i="8"/>
  <c r="W235" i="8" s="1"/>
  <c r="X241" i="8" s="1"/>
  <c r="Y247" i="8" s="1"/>
  <c r="U229" i="8"/>
  <c r="V235" i="8" s="1"/>
  <c r="W241" i="8" s="1"/>
  <c r="X247" i="8" s="1"/>
  <c r="T230" i="8"/>
  <c r="U236" i="8" s="1"/>
  <c r="V242" i="8" s="1"/>
  <c r="W248" i="8" s="1"/>
  <c r="S230" i="8"/>
  <c r="T236" i="8" s="1"/>
  <c r="U242" i="8" s="1"/>
  <c r="V248" i="8" s="1"/>
  <c r="N230" i="8"/>
  <c r="O236" i="8" s="1"/>
  <c r="P242" i="8" s="1"/>
  <c r="Q248" i="8" s="1"/>
  <c r="H230" i="8"/>
  <c r="I236" i="8" s="1"/>
  <c r="J242" i="8" s="1"/>
  <c r="K248" i="8" s="1"/>
  <c r="P229" i="8"/>
  <c r="Q235" i="8" s="1"/>
  <c r="R241" i="8" s="1"/>
  <c r="S247" i="8" s="1"/>
  <c r="L228" i="8"/>
  <c r="M234" i="8" s="1"/>
  <c r="N240" i="8" s="1"/>
  <c r="O246" i="8" s="1"/>
  <c r="E228" i="8"/>
  <c r="F234" i="8" s="1"/>
  <c r="G240" i="8" s="1"/>
  <c r="H246" i="8" s="1"/>
  <c r="D210" i="8"/>
  <c r="D225" i="8"/>
  <c r="M229" i="8"/>
  <c r="N235" i="8" s="1"/>
  <c r="O241" i="8" s="1"/>
  <c r="P247" i="8" s="1"/>
  <c r="H228" i="8"/>
  <c r="I234" i="8" s="1"/>
  <c r="J240" i="8" s="1"/>
  <c r="K246" i="8" s="1"/>
  <c r="Q228" i="8"/>
  <c r="R234" i="8" s="1"/>
  <c r="S240" i="8" s="1"/>
  <c r="T246" i="8" s="1"/>
  <c r="G228" i="8"/>
  <c r="H234" i="8" s="1"/>
  <c r="I240" i="8" s="1"/>
  <c r="J246" i="8" s="1"/>
  <c r="K229" i="8"/>
  <c r="L235" i="8" s="1"/>
  <c r="M241" i="8" s="1"/>
  <c r="N247" i="8" s="1"/>
  <c r="BT30" i="7" l="1"/>
  <c r="BT31" i="7" s="1"/>
  <c r="BI210" i="8"/>
  <c r="E211" i="8"/>
  <c r="AW212" i="8"/>
  <c r="BU32" i="7"/>
  <c r="BV28" i="7" s="1"/>
  <c r="AC210" i="8"/>
  <c r="BE212" i="8"/>
  <c r="AG212" i="8"/>
  <c r="AQ212" i="8"/>
  <c r="P210" i="8"/>
  <c r="J210" i="8"/>
  <c r="E212" i="8"/>
  <c r="AX210" i="8"/>
  <c r="Q212" i="8"/>
  <c r="BA211" i="8"/>
  <c r="AD211" i="8"/>
  <c r="M212" i="8"/>
  <c r="BI212" i="8"/>
  <c r="AL210" i="8"/>
  <c r="R212" i="8"/>
  <c r="BE211" i="8"/>
  <c r="J211" i="8"/>
  <c r="AA212" i="8"/>
  <c r="AE211" i="8"/>
  <c r="AI212" i="8"/>
  <c r="BB210" i="8"/>
  <c r="V210" i="8"/>
  <c r="AH212" i="8"/>
  <c r="G212" i="8"/>
  <c r="T211" i="8"/>
  <c r="BF211" i="8"/>
  <c r="AU211" i="8"/>
  <c r="K210" i="8"/>
  <c r="AG210" i="8"/>
  <c r="AO211" i="8"/>
  <c r="AY212" i="8"/>
  <c r="BC210" i="8"/>
  <c r="F211" i="8"/>
  <c r="S212" i="8"/>
  <c r="U211" i="8"/>
  <c r="AH211" i="8"/>
  <c r="AK212" i="8"/>
  <c r="AM210" i="8"/>
  <c r="AP210" i="8"/>
  <c r="AS210" i="8"/>
  <c r="L211" i="8"/>
  <c r="AW211" i="8"/>
  <c r="I211" i="8"/>
  <c r="H211" i="8"/>
  <c r="O211" i="8"/>
  <c r="Z211" i="8"/>
  <c r="BI211" i="8"/>
  <c r="F210" i="8"/>
  <c r="G210" i="8"/>
  <c r="E231" i="8"/>
  <c r="F237" i="8" s="1"/>
  <c r="G243" i="8" s="1"/>
  <c r="H249" i="8" s="1"/>
  <c r="D213" i="8"/>
  <c r="E221" i="8"/>
  <c r="Y211" i="8"/>
  <c r="AT210" i="8"/>
  <c r="BG212" i="8"/>
  <c r="J77" i="8"/>
  <c r="K95" i="8"/>
  <c r="L101" i="8" s="1"/>
  <c r="M107" i="8" s="1"/>
  <c r="N113" i="8" s="1"/>
  <c r="K85" i="8"/>
  <c r="M211" i="8"/>
  <c r="I212" i="8"/>
  <c r="R211" i="8"/>
  <c r="X212" i="8"/>
  <c r="AC211" i="8"/>
  <c r="AF210" i="8"/>
  <c r="AK211" i="8"/>
  <c r="AN212" i="8"/>
  <c r="AP212" i="8"/>
  <c r="AS211" i="8"/>
  <c r="AX211" i="8"/>
  <c r="BA212" i="8"/>
  <c r="BD210" i="8"/>
  <c r="BF210" i="8"/>
  <c r="I210" i="8"/>
  <c r="K211" i="8"/>
  <c r="K212" i="8"/>
  <c r="O212" i="8"/>
  <c r="S211" i="8"/>
  <c r="V211" i="8"/>
  <c r="X210" i="8"/>
  <c r="AA210" i="8"/>
  <c r="AC212" i="8"/>
  <c r="AI210" i="8"/>
  <c r="AK210" i="8"/>
  <c r="AN211" i="8"/>
  <c r="AS212" i="8"/>
  <c r="AV211" i="8"/>
  <c r="BD211" i="8"/>
  <c r="N211" i="8"/>
  <c r="F212" i="8"/>
  <c r="H212" i="8"/>
  <c r="Q211" i="8"/>
  <c r="X211" i="8"/>
  <c r="AA211" i="8"/>
  <c r="AD212" i="8"/>
  <c r="AQ211" i="8"/>
  <c r="AY211" i="8"/>
  <c r="V212" i="8"/>
  <c r="M44" i="8"/>
  <c r="N46" i="8"/>
  <c r="O52" i="8" s="1"/>
  <c r="P58" i="8" s="1"/>
  <c r="Q64" i="8" s="1"/>
  <c r="M28" i="8"/>
  <c r="P211" i="8"/>
  <c r="S210" i="8"/>
  <c r="Z212" i="8"/>
  <c r="AV210" i="8"/>
  <c r="M210" i="8"/>
  <c r="E210" i="8"/>
  <c r="AF212" i="8"/>
  <c r="AQ210" i="8"/>
  <c r="AY210" i="8"/>
  <c r="BA210" i="8"/>
  <c r="BG211" i="8"/>
  <c r="L212" i="8"/>
  <c r="T210" i="8"/>
  <c r="Z210" i="8"/>
  <c r="AH210" i="8"/>
  <c r="AJ210" i="8"/>
  <c r="AP211" i="8"/>
  <c r="AR212" i="8"/>
  <c r="AZ210" i="8"/>
  <c r="BC211" i="8"/>
  <c r="BF212" i="8"/>
  <c r="BH212" i="8"/>
  <c r="W212" i="8"/>
  <c r="N210" i="8"/>
  <c r="Y212" i="8"/>
  <c r="AL212" i="8"/>
  <c r="AR211" i="8"/>
  <c r="AT211" i="8"/>
  <c r="AZ211" i="8"/>
  <c r="BH211" i="8"/>
  <c r="H210" i="8"/>
  <c r="O210" i="8"/>
  <c r="L210" i="8"/>
  <c r="J212" i="8"/>
  <c r="Q210" i="8"/>
  <c r="U212" i="8"/>
  <c r="Y210" i="8"/>
  <c r="AB210" i="8"/>
  <c r="AO212" i="8"/>
  <c r="AU210" i="8"/>
  <c r="AW210" i="8"/>
  <c r="AZ212" i="8"/>
  <c r="BC212" i="8"/>
  <c r="BE210" i="8"/>
  <c r="BH210" i="8"/>
  <c r="P212" i="8"/>
  <c r="N212" i="8"/>
  <c r="G211" i="8"/>
  <c r="R210" i="8"/>
  <c r="U210" i="8"/>
  <c r="AB212" i="8"/>
  <c r="AE210" i="8"/>
  <c r="AM211" i="8"/>
  <c r="AU212" i="8"/>
  <c r="AX212" i="8"/>
  <c r="W211" i="8"/>
  <c r="H187" i="8"/>
  <c r="I193" i="8" s="1"/>
  <c r="J199" i="8" s="1"/>
  <c r="K205" i="8" s="1"/>
  <c r="G169" i="8"/>
  <c r="H177" i="8"/>
  <c r="T212" i="8"/>
  <c r="AB211" i="8"/>
  <c r="AD210" i="8"/>
  <c r="AJ211" i="8"/>
  <c r="AO210" i="8"/>
  <c r="BB212" i="8"/>
  <c r="W210" i="8"/>
  <c r="AE212" i="8"/>
  <c r="AG211" i="8"/>
  <c r="AJ212" i="8"/>
  <c r="AM212" i="8"/>
  <c r="AR210" i="8"/>
  <c r="AF211" i="8"/>
  <c r="AI211" i="8"/>
  <c r="AL211" i="8"/>
  <c r="AN210" i="8"/>
  <c r="AT212" i="8"/>
  <c r="AV212" i="8"/>
  <c r="BB211" i="8"/>
  <c r="BD212" i="8"/>
  <c r="BG210" i="8"/>
  <c r="J137" i="8"/>
  <c r="K143" i="8" s="1"/>
  <c r="L149" i="8" s="1"/>
  <c r="M155" i="8" s="1"/>
  <c r="I135" i="8"/>
  <c r="I119" i="8"/>
  <c r="BU30" i="7" l="1"/>
  <c r="BU31" i="7" s="1"/>
  <c r="BV32" i="7"/>
  <c r="BW28" i="7" s="1"/>
  <c r="I183" i="8"/>
  <c r="J189" i="8" s="1"/>
  <c r="K195" i="8" s="1"/>
  <c r="L201" i="8" s="1"/>
  <c r="H181" i="8"/>
  <c r="H165" i="8"/>
  <c r="N40" i="8"/>
  <c r="M32" i="8"/>
  <c r="N50" i="8"/>
  <c r="O56" i="8" s="1"/>
  <c r="P62" i="8" s="1"/>
  <c r="Q68" i="8" s="1"/>
  <c r="I123" i="8"/>
  <c r="J141" i="8"/>
  <c r="K147" i="8" s="1"/>
  <c r="L153" i="8" s="1"/>
  <c r="M159" i="8" s="1"/>
  <c r="J131" i="8"/>
  <c r="Q276" i="8"/>
  <c r="R282" i="8" s="1"/>
  <c r="S288" i="8" s="1"/>
  <c r="T294" i="8" s="1"/>
  <c r="L91" i="8"/>
  <c r="M97" i="8" s="1"/>
  <c r="N103" i="8" s="1"/>
  <c r="O109" i="8" s="1"/>
  <c r="K73" i="8"/>
  <c r="K89" i="8"/>
  <c r="F227" i="8"/>
  <c r="G233" i="8" s="1"/>
  <c r="H239" i="8" s="1"/>
  <c r="I245" i="8" s="1"/>
  <c r="E225" i="8"/>
  <c r="E209" i="8"/>
  <c r="BV30" i="7" l="1"/>
  <c r="BV31" i="7" s="1"/>
  <c r="BW32" i="7"/>
  <c r="BW30" i="7" s="1"/>
  <c r="BW31" i="7" s="1"/>
  <c r="AE275" i="8"/>
  <c r="AF281" i="8" s="1"/>
  <c r="AG287" i="8" s="1"/>
  <c r="AH293" i="8" s="1"/>
  <c r="AX276" i="8"/>
  <c r="AY282" i="8" s="1"/>
  <c r="AZ288" i="8" s="1"/>
  <c r="BA294" i="8" s="1"/>
  <c r="O275" i="8"/>
  <c r="P281" i="8" s="1"/>
  <c r="Q287" i="8" s="1"/>
  <c r="R293" i="8" s="1"/>
  <c r="Y274" i="8"/>
  <c r="Z280" i="8" s="1"/>
  <c r="AA286" i="8" s="1"/>
  <c r="AB292" i="8" s="1"/>
  <c r="S275" i="8"/>
  <c r="T281" i="8" s="1"/>
  <c r="U287" i="8" s="1"/>
  <c r="V293" i="8" s="1"/>
  <c r="AQ276" i="8"/>
  <c r="AR282" i="8" s="1"/>
  <c r="AS288" i="8" s="1"/>
  <c r="AT294" i="8" s="1"/>
  <c r="K274" i="8"/>
  <c r="L280" i="8" s="1"/>
  <c r="M286" i="8" s="1"/>
  <c r="N292" i="8" s="1"/>
  <c r="AF275" i="8"/>
  <c r="AG281" i="8" s="1"/>
  <c r="AH287" i="8" s="1"/>
  <c r="AI293" i="8" s="1"/>
  <c r="AL275" i="8"/>
  <c r="AM281" i="8" s="1"/>
  <c r="AN287" i="8" s="1"/>
  <c r="AO293" i="8" s="1"/>
  <c r="N274" i="8"/>
  <c r="O280" i="8" s="1"/>
  <c r="P286" i="8" s="1"/>
  <c r="Q292" i="8" s="1"/>
  <c r="AV276" i="8"/>
  <c r="AW282" i="8" s="1"/>
  <c r="AX288" i="8" s="1"/>
  <c r="AY294" i="8" s="1"/>
  <c r="AN276" i="8"/>
  <c r="AO282" i="8" s="1"/>
  <c r="AP288" i="8" s="1"/>
  <c r="AQ294" i="8" s="1"/>
  <c r="AN274" i="8"/>
  <c r="AO280" i="8" s="1"/>
  <c r="AP286" i="8" s="1"/>
  <c r="AQ292" i="8" s="1"/>
  <c r="O274" i="8"/>
  <c r="P280" i="8" s="1"/>
  <c r="Q286" i="8" s="1"/>
  <c r="R292" i="8" s="1"/>
  <c r="J276" i="8"/>
  <c r="K282" i="8" s="1"/>
  <c r="L288" i="8" s="1"/>
  <c r="M294" i="8" s="1"/>
  <c r="AB275" i="8"/>
  <c r="AC281" i="8" s="1"/>
  <c r="AD287" i="8" s="1"/>
  <c r="AE293" i="8" s="1"/>
  <c r="AP275" i="8"/>
  <c r="AQ281" i="8" s="1"/>
  <c r="AR287" i="8" s="1"/>
  <c r="AS293" i="8" s="1"/>
  <c r="AH275" i="8"/>
  <c r="AI281" i="8" s="1"/>
  <c r="AJ287" i="8" s="1"/>
  <c r="AK293" i="8" s="1"/>
  <c r="AE276" i="8"/>
  <c r="AF282" i="8" s="1"/>
  <c r="AG288" i="8" s="1"/>
  <c r="AH294" i="8" s="1"/>
  <c r="R274" i="8"/>
  <c r="S280" i="8" s="1"/>
  <c r="T286" i="8" s="1"/>
  <c r="U292" i="8" s="1"/>
  <c r="AP274" i="8"/>
  <c r="AQ280" i="8" s="1"/>
  <c r="AR286" i="8" s="1"/>
  <c r="AS292" i="8" s="1"/>
  <c r="M276" i="8"/>
  <c r="N282" i="8" s="1"/>
  <c r="O288" i="8" s="1"/>
  <c r="P294" i="8" s="1"/>
  <c r="E275" i="8"/>
  <c r="F281" i="8" s="1"/>
  <c r="G287" i="8" s="1"/>
  <c r="H293" i="8" s="1"/>
  <c r="AY274" i="8"/>
  <c r="AZ280" i="8" s="1"/>
  <c r="BA286" i="8" s="1"/>
  <c r="BB292" i="8" s="1"/>
  <c r="F274" i="8"/>
  <c r="G280" i="8" s="1"/>
  <c r="H286" i="8" s="1"/>
  <c r="I292" i="8" s="1"/>
  <c r="AR276" i="8"/>
  <c r="AS282" i="8" s="1"/>
  <c r="AT288" i="8" s="1"/>
  <c r="AU294" i="8" s="1"/>
  <c r="AQ275" i="8"/>
  <c r="AR281" i="8" s="1"/>
  <c r="AS287" i="8" s="1"/>
  <c r="AT293" i="8" s="1"/>
  <c r="AY275" i="8"/>
  <c r="AZ281" i="8" s="1"/>
  <c r="BA287" i="8" s="1"/>
  <c r="BB293" i="8" s="1"/>
  <c r="AZ276" i="8"/>
  <c r="BA282" i="8" s="1"/>
  <c r="BB288" i="8" s="1"/>
  <c r="BC294" i="8" s="1"/>
  <c r="T274" i="8"/>
  <c r="U280" i="8" s="1"/>
  <c r="V286" i="8" s="1"/>
  <c r="W292" i="8" s="1"/>
  <c r="BI275" i="8"/>
  <c r="BF276" i="8"/>
  <c r="BG282" i="8" s="1"/>
  <c r="BH288" i="8" s="1"/>
  <c r="BI294" i="8" s="1"/>
  <c r="AB276" i="8"/>
  <c r="AC282" i="8" s="1"/>
  <c r="AD288" i="8" s="1"/>
  <c r="AE294" i="8" s="1"/>
  <c r="Q274" i="8"/>
  <c r="R280" i="8" s="1"/>
  <c r="S286" i="8" s="1"/>
  <c r="T292" i="8" s="1"/>
  <c r="AF274" i="8"/>
  <c r="AG280" i="8" s="1"/>
  <c r="AH286" i="8" s="1"/>
  <c r="AI292" i="8" s="1"/>
  <c r="I276" i="8"/>
  <c r="J282" i="8" s="1"/>
  <c r="K288" i="8" s="1"/>
  <c r="L294" i="8" s="1"/>
  <c r="AA276" i="8"/>
  <c r="AB282" i="8" s="1"/>
  <c r="AC288" i="8" s="1"/>
  <c r="AD294" i="8" s="1"/>
  <c r="S276" i="8"/>
  <c r="T282" i="8" s="1"/>
  <c r="U288" i="8" s="1"/>
  <c r="V294" i="8" s="1"/>
  <c r="S274" i="8"/>
  <c r="T280" i="8" s="1"/>
  <c r="U286" i="8" s="1"/>
  <c r="V292" i="8" s="1"/>
  <c r="BI276" i="8"/>
  <c r="G275" i="8"/>
  <c r="H281" i="8" s="1"/>
  <c r="I287" i="8" s="1"/>
  <c r="J293" i="8" s="1"/>
  <c r="BG274" i="8"/>
  <c r="BH280" i="8" s="1"/>
  <c r="BI286" i="8" s="1"/>
  <c r="E274" i="8"/>
  <c r="F280" i="8" s="1"/>
  <c r="G286" i="8" s="1"/>
  <c r="H292" i="8" s="1"/>
  <c r="D271" i="8"/>
  <c r="Y276" i="8"/>
  <c r="Z282" i="8" s="1"/>
  <c r="AA288" i="8" s="1"/>
  <c r="AB294" i="8" s="1"/>
  <c r="BG275" i="8"/>
  <c r="BH281" i="8" s="1"/>
  <c r="BI287" i="8" s="1"/>
  <c r="AS275" i="8"/>
  <c r="AT281" i="8" s="1"/>
  <c r="AU287" i="8" s="1"/>
  <c r="AV293" i="8" s="1"/>
  <c r="AC275" i="8"/>
  <c r="AD281" i="8" s="1"/>
  <c r="AE287" i="8" s="1"/>
  <c r="AF293" i="8" s="1"/>
  <c r="BE275" i="8"/>
  <c r="BF281" i="8" s="1"/>
  <c r="BG287" i="8" s="1"/>
  <c r="BH293" i="8" s="1"/>
  <c r="Z276" i="8"/>
  <c r="AA282" i="8" s="1"/>
  <c r="AB288" i="8" s="1"/>
  <c r="AC294" i="8" s="1"/>
  <c r="BI274" i="8"/>
  <c r="BD274" i="8"/>
  <c r="BE280" i="8" s="1"/>
  <c r="BF286" i="8" s="1"/>
  <c r="BG292" i="8" s="1"/>
  <c r="U275" i="8"/>
  <c r="V281" i="8" s="1"/>
  <c r="W287" i="8" s="1"/>
  <c r="X293" i="8" s="1"/>
  <c r="M275" i="8"/>
  <c r="N281" i="8" s="1"/>
  <c r="O287" i="8" s="1"/>
  <c r="P293" i="8" s="1"/>
  <c r="AH274" i="8"/>
  <c r="AI280" i="8" s="1"/>
  <c r="AJ286" i="8" s="1"/>
  <c r="AK292" i="8" s="1"/>
  <c r="AG274" i="8"/>
  <c r="AH280" i="8" s="1"/>
  <c r="AI286" i="8" s="1"/>
  <c r="AJ292" i="8" s="1"/>
  <c r="F275" i="8"/>
  <c r="G281" i="8" s="1"/>
  <c r="H287" i="8" s="1"/>
  <c r="I293" i="8" s="1"/>
  <c r="F276" i="8"/>
  <c r="G282" i="8" s="1"/>
  <c r="H288" i="8" s="1"/>
  <c r="I294" i="8" s="1"/>
  <c r="AE274" i="8"/>
  <c r="AF280" i="8" s="1"/>
  <c r="AG286" i="8" s="1"/>
  <c r="AH292" i="8" s="1"/>
  <c r="G274" i="8"/>
  <c r="H280" i="8" s="1"/>
  <c r="I286" i="8" s="1"/>
  <c r="J292" i="8" s="1"/>
  <c r="AH276" i="8"/>
  <c r="AI282" i="8" s="1"/>
  <c r="AJ288" i="8" s="1"/>
  <c r="AK294" i="8" s="1"/>
  <c r="BC276" i="8"/>
  <c r="BD282" i="8" s="1"/>
  <c r="BE288" i="8" s="1"/>
  <c r="BF294" i="8" s="1"/>
  <c r="AQ274" i="8"/>
  <c r="AR280" i="8" s="1"/>
  <c r="AS286" i="8" s="1"/>
  <c r="AT292" i="8" s="1"/>
  <c r="K275" i="8"/>
  <c r="L281" i="8" s="1"/>
  <c r="M287" i="8" s="1"/>
  <c r="N293" i="8" s="1"/>
  <c r="E276" i="8"/>
  <c r="F282" i="8" s="1"/>
  <c r="G288" i="8" s="1"/>
  <c r="H294" i="8" s="1"/>
  <c r="D258" i="8"/>
  <c r="AW274" i="8"/>
  <c r="AX280" i="8" s="1"/>
  <c r="AY286" i="8" s="1"/>
  <c r="AZ292" i="8" s="1"/>
  <c r="BH275" i="8"/>
  <c r="BI281" i="8" s="1"/>
  <c r="I274" i="8"/>
  <c r="J280" i="8" s="1"/>
  <c r="K286" i="8" s="1"/>
  <c r="L292" i="8" s="1"/>
  <c r="AJ274" i="8"/>
  <c r="AK280" i="8" s="1"/>
  <c r="AL286" i="8" s="1"/>
  <c r="AM292" i="8" s="1"/>
  <c r="AB274" i="8"/>
  <c r="AC280" i="8" s="1"/>
  <c r="AD286" i="8" s="1"/>
  <c r="AE292" i="8" s="1"/>
  <c r="Y275" i="8"/>
  <c r="Z281" i="8" s="1"/>
  <c r="AA287" i="8" s="1"/>
  <c r="AB293" i="8" s="1"/>
  <c r="R276" i="8"/>
  <c r="S282" i="8" s="1"/>
  <c r="T288" i="8" s="1"/>
  <c r="U294" i="8" s="1"/>
  <c r="AT276" i="8"/>
  <c r="AU282" i="8" s="1"/>
  <c r="AV288" i="8" s="1"/>
  <c r="AW294" i="8" s="1"/>
  <c r="V275" i="8"/>
  <c r="W281" i="8" s="1"/>
  <c r="X287" i="8" s="1"/>
  <c r="Y293" i="8" s="1"/>
  <c r="N276" i="8"/>
  <c r="O282" i="8" s="1"/>
  <c r="P288" i="8" s="1"/>
  <c r="Q294" i="8" s="1"/>
  <c r="U276" i="8"/>
  <c r="V282" i="8" s="1"/>
  <c r="W288" i="8" s="1"/>
  <c r="X294" i="8" s="1"/>
  <c r="BF275" i="8"/>
  <c r="BG281" i="8" s="1"/>
  <c r="BH287" i="8" s="1"/>
  <c r="BI293" i="8" s="1"/>
  <c r="AR274" i="8"/>
  <c r="AS280" i="8" s="1"/>
  <c r="AT286" i="8" s="1"/>
  <c r="AU292" i="8" s="1"/>
  <c r="AI274" i="8"/>
  <c r="AJ280" i="8" s="1"/>
  <c r="AK286" i="8" s="1"/>
  <c r="AL292" i="8" s="1"/>
  <c r="J274" i="8"/>
  <c r="K280" i="8" s="1"/>
  <c r="L286" i="8" s="1"/>
  <c r="M292" i="8" s="1"/>
  <c r="AL274" i="8"/>
  <c r="AM280" i="8" s="1"/>
  <c r="AN286" i="8" s="1"/>
  <c r="AO292" i="8" s="1"/>
  <c r="L276" i="8"/>
  <c r="M282" i="8" s="1"/>
  <c r="N288" i="8" s="1"/>
  <c r="O294" i="8" s="1"/>
  <c r="AU275" i="8"/>
  <c r="AV281" i="8" s="1"/>
  <c r="AW287" i="8" s="1"/>
  <c r="AX293" i="8" s="1"/>
  <c r="J275" i="8"/>
  <c r="K281" i="8" s="1"/>
  <c r="L287" i="8" s="1"/>
  <c r="M293" i="8" s="1"/>
  <c r="V274" i="8"/>
  <c r="W280" i="8" s="1"/>
  <c r="X286" i="8" s="1"/>
  <c r="Y292" i="8" s="1"/>
  <c r="AY276" i="8"/>
  <c r="AZ282" i="8" s="1"/>
  <c r="BA288" i="8" s="1"/>
  <c r="BB294" i="8" s="1"/>
  <c r="BD276" i="8"/>
  <c r="BE282" i="8" s="1"/>
  <c r="BF288" i="8" s="1"/>
  <c r="BG294" i="8" s="1"/>
  <c r="P274" i="8"/>
  <c r="Q280" i="8" s="1"/>
  <c r="R286" i="8" s="1"/>
  <c r="S292" i="8" s="1"/>
  <c r="M274" i="8"/>
  <c r="N280" i="8" s="1"/>
  <c r="O286" i="8" s="1"/>
  <c r="P292" i="8" s="1"/>
  <c r="P275" i="8"/>
  <c r="Q281" i="8" s="1"/>
  <c r="R287" i="8" s="1"/>
  <c r="S293" i="8" s="1"/>
  <c r="AZ274" i="8"/>
  <c r="BA280" i="8" s="1"/>
  <c r="BB286" i="8" s="1"/>
  <c r="BC292" i="8" s="1"/>
  <c r="AI276" i="8"/>
  <c r="AJ282" i="8" s="1"/>
  <c r="AK288" i="8" s="1"/>
  <c r="AL294" i="8" s="1"/>
  <c r="AT274" i="8"/>
  <c r="AU280" i="8" s="1"/>
  <c r="AV286" i="8" s="1"/>
  <c r="AW292" i="8" s="1"/>
  <c r="BD275" i="8"/>
  <c r="BE281" i="8" s="1"/>
  <c r="BF287" i="8" s="1"/>
  <c r="BG293" i="8" s="1"/>
  <c r="AM275" i="8"/>
  <c r="AN281" i="8" s="1"/>
  <c r="AO287" i="8" s="1"/>
  <c r="AP293" i="8" s="1"/>
  <c r="AW275" i="8"/>
  <c r="AX281" i="8" s="1"/>
  <c r="AY287" i="8" s="1"/>
  <c r="AZ293" i="8" s="1"/>
  <c r="AO276" i="8"/>
  <c r="AP282" i="8" s="1"/>
  <c r="AQ288" i="8" s="1"/>
  <c r="AR294" i="8" s="1"/>
  <c r="AO274" i="8"/>
  <c r="AP280" i="8" s="1"/>
  <c r="AQ286" i="8" s="1"/>
  <c r="AR292" i="8" s="1"/>
  <c r="BG276" i="8"/>
  <c r="BH282" i="8" s="1"/>
  <c r="BI288" i="8" s="1"/>
  <c r="Z274" i="8"/>
  <c r="AA280" i="8" s="1"/>
  <c r="AB286" i="8" s="1"/>
  <c r="AC292" i="8" s="1"/>
  <c r="W275" i="8"/>
  <c r="X281" i="8" s="1"/>
  <c r="Y287" i="8" s="1"/>
  <c r="Z293" i="8" s="1"/>
  <c r="BB275" i="8"/>
  <c r="BC281" i="8" s="1"/>
  <c r="BD287" i="8" s="1"/>
  <c r="BE293" i="8" s="1"/>
  <c r="AG276" i="8"/>
  <c r="AH282" i="8" s="1"/>
  <c r="AI288" i="8" s="1"/>
  <c r="AJ294" i="8" s="1"/>
  <c r="AI275" i="8"/>
  <c r="AJ281" i="8" s="1"/>
  <c r="AK287" i="8" s="1"/>
  <c r="AL293" i="8" s="1"/>
  <c r="AJ276" i="8"/>
  <c r="AK282" i="8" s="1"/>
  <c r="AL288" i="8" s="1"/>
  <c r="AM294" i="8" s="1"/>
  <c r="BA275" i="8"/>
  <c r="BB281" i="8" s="1"/>
  <c r="BC287" i="8" s="1"/>
  <c r="BD293" i="8" s="1"/>
  <c r="AN275" i="8"/>
  <c r="AO281" i="8" s="1"/>
  <c r="AP287" i="8" s="1"/>
  <c r="AQ293" i="8" s="1"/>
  <c r="BA274" i="8"/>
  <c r="BB280" i="8" s="1"/>
  <c r="BC286" i="8" s="1"/>
  <c r="BD292" i="8" s="1"/>
  <c r="AX275" i="8"/>
  <c r="AY281" i="8" s="1"/>
  <c r="AZ287" i="8" s="1"/>
  <c r="BA293" i="8" s="1"/>
  <c r="AO275" i="8"/>
  <c r="AP281" i="8" s="1"/>
  <c r="AQ287" i="8" s="1"/>
  <c r="AR293" i="8" s="1"/>
  <c r="AD274" i="8"/>
  <c r="AE280" i="8" s="1"/>
  <c r="AF286" i="8" s="1"/>
  <c r="AG292" i="8" s="1"/>
  <c r="AV275" i="8"/>
  <c r="AW281" i="8" s="1"/>
  <c r="AX287" i="8" s="1"/>
  <c r="AY293" i="8" s="1"/>
  <c r="AX274" i="8"/>
  <c r="AY280" i="8" s="1"/>
  <c r="AZ286" i="8" s="1"/>
  <c r="BA292" i="8" s="1"/>
  <c r="T275" i="8"/>
  <c r="U281" i="8" s="1"/>
  <c r="V287" i="8" s="1"/>
  <c r="W293" i="8" s="1"/>
  <c r="AK276" i="8"/>
  <c r="AL282" i="8" s="1"/>
  <c r="AM288" i="8" s="1"/>
  <c r="AN294" i="8" s="1"/>
  <c r="P276" i="8"/>
  <c r="Q282" i="8" s="1"/>
  <c r="R288" i="8" s="1"/>
  <c r="S294" i="8" s="1"/>
  <c r="H276" i="8"/>
  <c r="I282" i="8" s="1"/>
  <c r="J288" i="8" s="1"/>
  <c r="K294" i="8" s="1"/>
  <c r="N275" i="8"/>
  <c r="O281" i="8" s="1"/>
  <c r="P287" i="8" s="1"/>
  <c r="Q293" i="8" s="1"/>
  <c r="AU274" i="8"/>
  <c r="AV280" i="8" s="1"/>
  <c r="AW286" i="8" s="1"/>
  <c r="AX292" i="8" s="1"/>
  <c r="BB276" i="8"/>
  <c r="BC282" i="8" s="1"/>
  <c r="BD288" i="8" s="1"/>
  <c r="BE294" i="8" s="1"/>
  <c r="BH276" i="8"/>
  <c r="BI282" i="8" s="1"/>
  <c r="AA274" i="8"/>
  <c r="AB280" i="8" s="1"/>
  <c r="AC286" i="8" s="1"/>
  <c r="AD292" i="8" s="1"/>
  <c r="BF274" i="8"/>
  <c r="BG280" i="8" s="1"/>
  <c r="BH286" i="8" s="1"/>
  <c r="BI292" i="8" s="1"/>
  <c r="U274" i="8"/>
  <c r="V280" i="8" s="1"/>
  <c r="W286" i="8" s="1"/>
  <c r="X292" i="8" s="1"/>
  <c r="X276" i="8"/>
  <c r="Y282" i="8" s="1"/>
  <c r="Z288" i="8" s="1"/>
  <c r="AA294" i="8" s="1"/>
  <c r="X274" i="8"/>
  <c r="Y280" i="8" s="1"/>
  <c r="Z286" i="8" s="1"/>
  <c r="AA292" i="8" s="1"/>
  <c r="V276" i="8"/>
  <c r="W282" i="8" s="1"/>
  <c r="X288" i="8" s="1"/>
  <c r="Y294" i="8" s="1"/>
  <c r="I187" i="8"/>
  <c r="J193" i="8" s="1"/>
  <c r="K199" i="8" s="1"/>
  <c r="L205" i="8" s="1"/>
  <c r="I177" i="8"/>
  <c r="H169" i="8"/>
  <c r="F231" i="8"/>
  <c r="G237" i="8" s="1"/>
  <c r="H243" i="8" s="1"/>
  <c r="I249" i="8" s="1"/>
  <c r="E213" i="8"/>
  <c r="F221" i="8"/>
  <c r="K77" i="8"/>
  <c r="L85" i="8"/>
  <c r="L95" i="8"/>
  <c r="M101" i="8" s="1"/>
  <c r="N107" i="8" s="1"/>
  <c r="O113" i="8" s="1"/>
  <c r="BH274" i="8"/>
  <c r="BI280" i="8" s="1"/>
  <c r="Q275" i="8"/>
  <c r="R281" i="8" s="1"/>
  <c r="S287" i="8" s="1"/>
  <c r="T293" i="8" s="1"/>
  <c r="X275" i="8"/>
  <c r="Y281" i="8" s="1"/>
  <c r="Z287" i="8" s="1"/>
  <c r="AA293" i="8" s="1"/>
  <c r="AU276" i="8"/>
  <c r="AV282" i="8" s="1"/>
  <c r="AW288" i="8" s="1"/>
  <c r="AX294" i="8" s="1"/>
  <c r="H274" i="8"/>
  <c r="I280" i="8" s="1"/>
  <c r="J286" i="8" s="1"/>
  <c r="K292" i="8" s="1"/>
  <c r="H275" i="8"/>
  <c r="I281" i="8" s="1"/>
  <c r="J287" i="8" s="1"/>
  <c r="K293" i="8" s="1"/>
  <c r="AS276" i="8"/>
  <c r="AT282" i="8" s="1"/>
  <c r="AU288" i="8" s="1"/>
  <c r="AV294" i="8" s="1"/>
  <c r="AJ275" i="8"/>
  <c r="AK281" i="8" s="1"/>
  <c r="AL287" i="8" s="1"/>
  <c r="AM293" i="8" s="1"/>
  <c r="AR275" i="8"/>
  <c r="AS281" i="8" s="1"/>
  <c r="AT287" i="8" s="1"/>
  <c r="AU293" i="8" s="1"/>
  <c r="AM276" i="8"/>
  <c r="AN282" i="8" s="1"/>
  <c r="AO288" i="8" s="1"/>
  <c r="AP294" i="8" s="1"/>
  <c r="BB274" i="8"/>
  <c r="BC280" i="8" s="1"/>
  <c r="BD286" i="8" s="1"/>
  <c r="BE292" i="8" s="1"/>
  <c r="BA276" i="8"/>
  <c r="BB282" i="8" s="1"/>
  <c r="BC288" i="8" s="1"/>
  <c r="BD294" i="8" s="1"/>
  <c r="AF276" i="8"/>
  <c r="AG282" i="8" s="1"/>
  <c r="AH288" i="8" s="1"/>
  <c r="AI294" i="8" s="1"/>
  <c r="R275" i="8"/>
  <c r="S281" i="8" s="1"/>
  <c r="T287" i="8" s="1"/>
  <c r="U293" i="8" s="1"/>
  <c r="O276" i="8"/>
  <c r="P282" i="8" s="1"/>
  <c r="Q288" i="8" s="1"/>
  <c r="R294" i="8" s="1"/>
  <c r="L275" i="8"/>
  <c r="M281" i="8" s="1"/>
  <c r="N287" i="8" s="1"/>
  <c r="O293" i="8" s="1"/>
  <c r="AW276" i="8"/>
  <c r="AX282" i="8" s="1"/>
  <c r="AY288" i="8" s="1"/>
  <c r="AZ294" i="8" s="1"/>
  <c r="BE276" i="8"/>
  <c r="BF282" i="8" s="1"/>
  <c r="BG288" i="8" s="1"/>
  <c r="BH294" i="8" s="1"/>
  <c r="BE274" i="8"/>
  <c r="BF280" i="8" s="1"/>
  <c r="BG286" i="8" s="1"/>
  <c r="BH292" i="8" s="1"/>
  <c r="Z275" i="8"/>
  <c r="AA281" i="8" s="1"/>
  <c r="AB287" i="8" s="1"/>
  <c r="AC293" i="8" s="1"/>
  <c r="L274" i="8"/>
  <c r="M280" i="8" s="1"/>
  <c r="N286" i="8" s="1"/>
  <c r="O292" i="8" s="1"/>
  <c r="I275" i="8"/>
  <c r="J281" i="8" s="1"/>
  <c r="K287" i="8" s="1"/>
  <c r="L293" i="8" s="1"/>
  <c r="AC276" i="8"/>
  <c r="AD282" i="8" s="1"/>
  <c r="AE288" i="8" s="1"/>
  <c r="AF294" i="8" s="1"/>
  <c r="T276" i="8"/>
  <c r="U282" i="8" s="1"/>
  <c r="V288" i="8" s="1"/>
  <c r="W294" i="8" s="1"/>
  <c r="AK275" i="8"/>
  <c r="AL281" i="8" s="1"/>
  <c r="AM287" i="8" s="1"/>
  <c r="AN293" i="8" s="1"/>
  <c r="W274" i="8"/>
  <c r="X280" i="8" s="1"/>
  <c r="Y286" i="8" s="1"/>
  <c r="Z292" i="8" s="1"/>
  <c r="AD276" i="8"/>
  <c r="AE282" i="8" s="1"/>
  <c r="AF288" i="8" s="1"/>
  <c r="AG294" i="8" s="1"/>
  <c r="AV274" i="8"/>
  <c r="AW280" i="8" s="1"/>
  <c r="AX286" i="8" s="1"/>
  <c r="AY292" i="8" s="1"/>
  <c r="AG275" i="8"/>
  <c r="AH281" i="8" s="1"/>
  <c r="AI287" i="8" s="1"/>
  <c r="AJ293" i="8" s="1"/>
  <c r="AA275" i="8"/>
  <c r="AB281" i="8" s="1"/>
  <c r="AC287" i="8" s="1"/>
  <c r="AD293" i="8" s="1"/>
  <c r="AC274" i="8"/>
  <c r="AD280" i="8" s="1"/>
  <c r="AE286" i="8" s="1"/>
  <c r="AF292" i="8" s="1"/>
  <c r="AD275" i="8"/>
  <c r="AE281" i="8" s="1"/>
  <c r="AF287" i="8" s="1"/>
  <c r="AG293" i="8" s="1"/>
  <c r="AP276" i="8"/>
  <c r="AQ282" i="8" s="1"/>
  <c r="AR288" i="8" s="1"/>
  <c r="AS294" i="8" s="1"/>
  <c r="AM274" i="8"/>
  <c r="AN280" i="8" s="1"/>
  <c r="AO286" i="8" s="1"/>
  <c r="AP292" i="8" s="1"/>
  <c r="AZ275" i="8"/>
  <c r="BA281" i="8" s="1"/>
  <c r="BB287" i="8" s="1"/>
  <c r="BC293" i="8" s="1"/>
  <c r="BC275" i="8"/>
  <c r="BD281" i="8" s="1"/>
  <c r="BE287" i="8" s="1"/>
  <c r="BF293" i="8" s="1"/>
  <c r="W276" i="8"/>
  <c r="X282" i="8" s="1"/>
  <c r="Y288" i="8" s="1"/>
  <c r="Z294" i="8" s="1"/>
  <c r="AK274" i="8"/>
  <c r="AL280" i="8" s="1"/>
  <c r="AM286" i="8" s="1"/>
  <c r="AN292" i="8" s="1"/>
  <c r="AS274" i="8"/>
  <c r="AT280" i="8" s="1"/>
  <c r="AU286" i="8" s="1"/>
  <c r="AV292" i="8" s="1"/>
  <c r="AT275" i="8"/>
  <c r="AU281" i="8" s="1"/>
  <c r="AV287" i="8" s="1"/>
  <c r="AW293" i="8" s="1"/>
  <c r="K276" i="8"/>
  <c r="L282" i="8" s="1"/>
  <c r="M288" i="8" s="1"/>
  <c r="N294" i="8" s="1"/>
  <c r="BC274" i="8"/>
  <c r="BD280" i="8" s="1"/>
  <c r="BE286" i="8" s="1"/>
  <c r="BF292" i="8" s="1"/>
  <c r="AL276" i="8"/>
  <c r="AM282" i="8" s="1"/>
  <c r="AN288" i="8" s="1"/>
  <c r="AO294" i="8" s="1"/>
  <c r="G276" i="8"/>
  <c r="H282" i="8" s="1"/>
  <c r="I288" i="8" s="1"/>
  <c r="J294" i="8" s="1"/>
  <c r="J135" i="8"/>
  <c r="J119" i="8"/>
  <c r="K137" i="8"/>
  <c r="L143" i="8" s="1"/>
  <c r="M149" i="8" s="1"/>
  <c r="N155" i="8" s="1"/>
  <c r="O46" i="8"/>
  <c r="P52" i="8" s="1"/>
  <c r="Q58" i="8" s="1"/>
  <c r="R64" i="8" s="1"/>
  <c r="N44" i="8"/>
  <c r="N28" i="8"/>
  <c r="AN257" i="8" l="1"/>
  <c r="S258" i="8"/>
  <c r="G256" i="8"/>
  <c r="BI258" i="8"/>
  <c r="H257" i="8"/>
  <c r="K256" i="8"/>
  <c r="O257" i="8"/>
  <c r="AR256" i="8"/>
  <c r="AY256" i="8"/>
  <c r="AJ258" i="8"/>
  <c r="AZ258" i="8"/>
  <c r="P257" i="8"/>
  <c r="AY257" i="8"/>
  <c r="AZ256" i="8"/>
  <c r="AB256" i="8"/>
  <c r="N258" i="8"/>
  <c r="G257" i="8"/>
  <c r="E257" i="8"/>
  <c r="AB258" i="8"/>
  <c r="V256" i="8"/>
  <c r="AQ257" i="8"/>
  <c r="F258" i="8"/>
  <c r="AS257" i="8"/>
  <c r="AJ256" i="8"/>
  <c r="BD258" i="8"/>
  <c r="J258" i="8"/>
  <c r="BB256" i="8"/>
  <c r="AW257" i="8"/>
  <c r="Z256" i="8"/>
  <c r="O256" i="8"/>
  <c r="Q257" i="8"/>
  <c r="BA256" i="8"/>
  <c r="W257" i="8"/>
  <c r="Y257" i="8"/>
  <c r="T256" i="8"/>
  <c r="AK258" i="8"/>
  <c r="Z257" i="8"/>
  <c r="AI258" i="8"/>
  <c r="F257" i="8"/>
  <c r="V257" i="8"/>
  <c r="BI257" i="8"/>
  <c r="U256" i="8"/>
  <c r="L73" i="8"/>
  <c r="L89" i="8"/>
  <c r="M91" i="8"/>
  <c r="N97" i="8" s="1"/>
  <c r="O103" i="8" s="1"/>
  <c r="P109" i="8" s="1"/>
  <c r="W256" i="8"/>
  <c r="BA258" i="8"/>
  <c r="M257" i="8"/>
  <c r="O258" i="8"/>
  <c r="S257" i="8"/>
  <c r="AU257" i="8"/>
  <c r="AZ257" i="8"/>
  <c r="AH257" i="8"/>
  <c r="BA257" i="8"/>
  <c r="Y256" i="8"/>
  <c r="AN256" i="8"/>
  <c r="AV257" i="8"/>
  <c r="BC257" i="8"/>
  <c r="AH258" i="8"/>
  <c r="AX258" i="8"/>
  <c r="AT257" i="8"/>
  <c r="BF256" i="8"/>
  <c r="BH258" i="8"/>
  <c r="R258" i="8"/>
  <c r="V258" i="8"/>
  <c r="AO258" i="8"/>
  <c r="AF257" i="8"/>
  <c r="AC258" i="8"/>
  <c r="AJ257" i="8"/>
  <c r="BD256" i="8"/>
  <c r="AV258" i="8"/>
  <c r="AE258" i="8"/>
  <c r="AR258" i="8"/>
  <c r="BG256" i="8"/>
  <c r="AK256" i="8"/>
  <c r="AH256" i="8"/>
  <c r="BE257" i="8"/>
  <c r="M258" i="8"/>
  <c r="AS258" i="8"/>
  <c r="X257" i="8"/>
  <c r="AI256" i="8"/>
  <c r="BG257" i="8"/>
  <c r="AP256" i="8"/>
  <c r="AG258" i="8"/>
  <c r="AD256" i="8"/>
  <c r="AG256" i="8"/>
  <c r="T257" i="8"/>
  <c r="BH256" i="8"/>
  <c r="BD257" i="8"/>
  <c r="AR257" i="8"/>
  <c r="X258" i="8"/>
  <c r="E267" i="8"/>
  <c r="D259" i="8"/>
  <c r="E277" i="8"/>
  <c r="F283" i="8" s="1"/>
  <c r="G289" i="8" s="1"/>
  <c r="H295" i="8" s="1"/>
  <c r="H258" i="8"/>
  <c r="P256" i="8"/>
  <c r="BE258" i="8"/>
  <c r="S256" i="8"/>
  <c r="AX257" i="8"/>
  <c r="AQ258" i="8"/>
  <c r="AX256" i="8"/>
  <c r="L258" i="8"/>
  <c r="Q256" i="8"/>
  <c r="AG257" i="8"/>
  <c r="AA257" i="8"/>
  <c r="N256" i="8"/>
  <c r="AM258" i="8"/>
  <c r="M256" i="8"/>
  <c r="AE257" i="8"/>
  <c r="AP258" i="8"/>
  <c r="X256" i="8"/>
  <c r="AW258" i="8"/>
  <c r="G227" i="8"/>
  <c r="H233" i="8" s="1"/>
  <c r="I239" i="8" s="1"/>
  <c r="J245" i="8" s="1"/>
  <c r="F209" i="8"/>
  <c r="F225" i="8"/>
  <c r="I165" i="8"/>
  <c r="J183" i="8"/>
  <c r="K189" i="8" s="1"/>
  <c r="L195" i="8" s="1"/>
  <c r="M201" i="8" s="1"/>
  <c r="I181" i="8"/>
  <c r="U258" i="8"/>
  <c r="W258" i="8"/>
  <c r="BE256" i="8"/>
  <c r="BG258" i="8"/>
  <c r="AT256" i="8"/>
  <c r="G258" i="8"/>
  <c r="AW256" i="8"/>
  <c r="AC256" i="8"/>
  <c r="AM257" i="8"/>
  <c r="AF258" i="8"/>
  <c r="BF258" i="8"/>
  <c r="AN258" i="8"/>
  <c r="AL257" i="8"/>
  <c r="AS256" i="8"/>
  <c r="L256" i="8"/>
  <c r="BC258" i="8"/>
  <c r="I257" i="8"/>
  <c r="BI256" i="8"/>
  <c r="R256" i="8"/>
  <c r="Z258" i="8"/>
  <c r="P258" i="8"/>
  <c r="AD257" i="8"/>
  <c r="O50" i="8"/>
  <c r="P56" i="8" s="1"/>
  <c r="Q62" i="8" s="1"/>
  <c r="R68" i="8" s="1"/>
  <c r="O40" i="8"/>
  <c r="N32" i="8"/>
  <c r="K141" i="8"/>
  <c r="L147" i="8" s="1"/>
  <c r="M153" i="8" s="1"/>
  <c r="N159" i="8" s="1"/>
  <c r="J123" i="8"/>
  <c r="K131" i="8"/>
  <c r="BB257" i="8"/>
  <c r="AL256" i="8"/>
  <c r="AC257" i="8"/>
  <c r="AU256" i="8"/>
  <c r="K257" i="8"/>
  <c r="AL258" i="8"/>
  <c r="AI257" i="8"/>
  <c r="AT258" i="8"/>
  <c r="K258" i="8"/>
  <c r="I256" i="8"/>
  <c r="AQ256" i="8"/>
  <c r="T258" i="8"/>
  <c r="U257" i="8"/>
  <c r="Q258" i="8"/>
  <c r="AA256" i="8"/>
  <c r="H256" i="8"/>
  <c r="AV256" i="8"/>
  <c r="J257" i="8"/>
  <c r="BB258" i="8"/>
  <c r="F256" i="8"/>
  <c r="E258" i="8"/>
  <c r="AF256" i="8"/>
  <c r="L257" i="8"/>
  <c r="BC256" i="8"/>
  <c r="Y258" i="8"/>
  <c r="AB257" i="8"/>
  <c r="BF257" i="8"/>
  <c r="AE256" i="8"/>
  <c r="AA258" i="8"/>
  <c r="BH257" i="8"/>
  <c r="AY258" i="8"/>
  <c r="AP257" i="8"/>
  <c r="E256" i="8"/>
  <c r="AO256" i="8"/>
  <c r="AD258" i="8"/>
  <c r="AO257" i="8"/>
  <c r="I258" i="8"/>
  <c r="AM256" i="8"/>
  <c r="AU258" i="8"/>
  <c r="AK257" i="8"/>
  <c r="J256" i="8"/>
  <c r="R257" i="8"/>
  <c r="N257" i="8"/>
  <c r="G221" i="8" l="1"/>
  <c r="G231" i="8"/>
  <c r="H237" i="8" s="1"/>
  <c r="I243" i="8" s="1"/>
  <c r="J249" i="8" s="1"/>
  <c r="F213" i="8"/>
  <c r="K119" i="8"/>
  <c r="K135" i="8"/>
  <c r="L137" i="8"/>
  <c r="M143" i="8" s="1"/>
  <c r="N149" i="8" s="1"/>
  <c r="O155" i="8" s="1"/>
  <c r="O28" i="8"/>
  <c r="O44" i="8"/>
  <c r="P46" i="8"/>
  <c r="Q52" i="8" s="1"/>
  <c r="R58" i="8" s="1"/>
  <c r="S64" i="8" s="1"/>
  <c r="I169" i="8"/>
  <c r="J177" i="8"/>
  <c r="J187" i="8"/>
  <c r="K193" i="8" s="1"/>
  <c r="L199" i="8" s="1"/>
  <c r="M205" i="8" s="1"/>
  <c r="M85" i="8"/>
  <c r="M95" i="8"/>
  <c r="N101" i="8" s="1"/>
  <c r="O107" i="8" s="1"/>
  <c r="P113" i="8" s="1"/>
  <c r="L77" i="8"/>
  <c r="E271" i="8"/>
  <c r="F273" i="8"/>
  <c r="G279" i="8" s="1"/>
  <c r="H285" i="8" s="1"/>
  <c r="I291" i="8" s="1"/>
  <c r="E255" i="8"/>
  <c r="E259" i="8" l="1"/>
  <c r="F267" i="8"/>
  <c r="F277" i="8"/>
  <c r="G283" i="8" s="1"/>
  <c r="H289" i="8" s="1"/>
  <c r="I295" i="8" s="1"/>
  <c r="L141" i="8"/>
  <c r="M147" i="8" s="1"/>
  <c r="N153" i="8" s="1"/>
  <c r="O159" i="8" s="1"/>
  <c r="L131" i="8"/>
  <c r="K123" i="8"/>
  <c r="P50" i="8"/>
  <c r="Q56" i="8" s="1"/>
  <c r="R62" i="8" s="1"/>
  <c r="S68" i="8" s="1"/>
  <c r="P40" i="8"/>
  <c r="O32" i="8"/>
  <c r="J181" i="8"/>
  <c r="J165" i="8"/>
  <c r="K183" i="8"/>
  <c r="L189" i="8" s="1"/>
  <c r="M195" i="8" s="1"/>
  <c r="N201" i="8" s="1"/>
  <c r="M73" i="8"/>
  <c r="N91" i="8"/>
  <c r="O97" i="8" s="1"/>
  <c r="P103" i="8" s="1"/>
  <c r="Q109" i="8" s="1"/>
  <c r="M89" i="8"/>
  <c r="G209" i="8"/>
  <c r="H227" i="8"/>
  <c r="I233" i="8" s="1"/>
  <c r="J239" i="8" s="1"/>
  <c r="K245" i="8" s="1"/>
  <c r="G225" i="8"/>
  <c r="N95" i="8" l="1"/>
  <c r="O101" i="8" s="1"/>
  <c r="P107" i="8" s="1"/>
  <c r="Q113" i="8" s="1"/>
  <c r="M77" i="8"/>
  <c r="N85" i="8"/>
  <c r="H231" i="8"/>
  <c r="I237" i="8" s="1"/>
  <c r="J243" i="8" s="1"/>
  <c r="K249" i="8" s="1"/>
  <c r="H221" i="8"/>
  <c r="G213" i="8"/>
  <c r="K177" i="8"/>
  <c r="J169" i="8"/>
  <c r="K187" i="8"/>
  <c r="L193" i="8" s="1"/>
  <c r="M199" i="8" s="1"/>
  <c r="N205" i="8" s="1"/>
  <c r="P28" i="8"/>
  <c r="P44" i="8"/>
  <c r="Q46" i="8"/>
  <c r="R52" i="8" s="1"/>
  <c r="S58" i="8" s="1"/>
  <c r="T64" i="8" s="1"/>
  <c r="M137" i="8"/>
  <c r="N143" i="8" s="1"/>
  <c r="O149" i="8" s="1"/>
  <c r="P155" i="8" s="1"/>
  <c r="L119" i="8"/>
  <c r="L135" i="8"/>
  <c r="F271" i="8"/>
  <c r="G273" i="8"/>
  <c r="H279" i="8" s="1"/>
  <c r="I285" i="8" s="1"/>
  <c r="J291" i="8" s="1"/>
  <c r="F255" i="8"/>
  <c r="N89" i="8" l="1"/>
  <c r="N73" i="8"/>
  <c r="O91" i="8"/>
  <c r="P97" i="8" s="1"/>
  <c r="Q103" i="8" s="1"/>
  <c r="R109" i="8" s="1"/>
  <c r="G267" i="8"/>
  <c r="F259" i="8"/>
  <c r="G277" i="8"/>
  <c r="H283" i="8" s="1"/>
  <c r="I289" i="8" s="1"/>
  <c r="J295" i="8" s="1"/>
  <c r="M141" i="8"/>
  <c r="N147" i="8" s="1"/>
  <c r="O153" i="8" s="1"/>
  <c r="P159" i="8" s="1"/>
  <c r="L123" i="8"/>
  <c r="M131" i="8"/>
  <c r="Q40" i="8"/>
  <c r="Q50" i="8"/>
  <c r="R56" i="8" s="1"/>
  <c r="S62" i="8" s="1"/>
  <c r="T68" i="8" s="1"/>
  <c r="P32" i="8"/>
  <c r="L183" i="8"/>
  <c r="M189" i="8" s="1"/>
  <c r="N195" i="8" s="1"/>
  <c r="O201" i="8" s="1"/>
  <c r="K165" i="8"/>
  <c r="K181" i="8"/>
  <c r="I227" i="8"/>
  <c r="J233" i="8" s="1"/>
  <c r="K239" i="8" s="1"/>
  <c r="L245" i="8" s="1"/>
  <c r="H225" i="8"/>
  <c r="H209" i="8"/>
  <c r="I221" i="8" l="1"/>
  <c r="I231" i="8"/>
  <c r="J237" i="8" s="1"/>
  <c r="K243" i="8" s="1"/>
  <c r="L249" i="8" s="1"/>
  <c r="H213" i="8"/>
  <c r="H273" i="8"/>
  <c r="I279" i="8" s="1"/>
  <c r="J285" i="8" s="1"/>
  <c r="K291" i="8" s="1"/>
  <c r="G255" i="8"/>
  <c r="G271" i="8"/>
  <c r="L187" i="8"/>
  <c r="M193" i="8" s="1"/>
  <c r="N199" i="8" s="1"/>
  <c r="O205" i="8" s="1"/>
  <c r="K169" i="8"/>
  <c r="L177" i="8"/>
  <c r="Q44" i="8"/>
  <c r="R46" i="8"/>
  <c r="S52" i="8" s="1"/>
  <c r="T58" i="8" s="1"/>
  <c r="U64" i="8" s="1"/>
  <c r="Q28" i="8"/>
  <c r="N137" i="8"/>
  <c r="O143" i="8" s="1"/>
  <c r="P149" i="8" s="1"/>
  <c r="Q155" i="8" s="1"/>
  <c r="M135" i="8"/>
  <c r="M119" i="8"/>
  <c r="O95" i="8"/>
  <c r="P101" i="8" s="1"/>
  <c r="Q107" i="8" s="1"/>
  <c r="R113" i="8" s="1"/>
  <c r="O85" i="8"/>
  <c r="N77" i="8"/>
  <c r="G259" i="8" l="1"/>
  <c r="H277" i="8"/>
  <c r="I283" i="8" s="1"/>
  <c r="J289" i="8" s="1"/>
  <c r="K295" i="8" s="1"/>
  <c r="H267" i="8"/>
  <c r="I225" i="8"/>
  <c r="J227" i="8"/>
  <c r="K233" i="8" s="1"/>
  <c r="L239" i="8" s="1"/>
  <c r="M245" i="8" s="1"/>
  <c r="I209" i="8"/>
  <c r="O73" i="8"/>
  <c r="O89" i="8"/>
  <c r="P91" i="8"/>
  <c r="Q97" i="8" s="1"/>
  <c r="R103" i="8" s="1"/>
  <c r="S109" i="8" s="1"/>
  <c r="N141" i="8"/>
  <c r="O147" i="8" s="1"/>
  <c r="P153" i="8" s="1"/>
  <c r="Q159" i="8" s="1"/>
  <c r="M123" i="8"/>
  <c r="N131" i="8"/>
  <c r="R50" i="8"/>
  <c r="S56" i="8" s="1"/>
  <c r="T62" i="8" s="1"/>
  <c r="U68" i="8" s="1"/>
  <c r="R40" i="8"/>
  <c r="Q32" i="8"/>
  <c r="M183" i="8"/>
  <c r="N189" i="8" s="1"/>
  <c r="O195" i="8" s="1"/>
  <c r="P201" i="8" s="1"/>
  <c r="L181" i="8"/>
  <c r="L165" i="8"/>
  <c r="S46" i="8" l="1"/>
  <c r="T52" i="8" s="1"/>
  <c r="U58" i="8" s="1"/>
  <c r="V64" i="8" s="1"/>
  <c r="R44" i="8"/>
  <c r="R28" i="8"/>
  <c r="M187" i="8"/>
  <c r="N193" i="8" s="1"/>
  <c r="O199" i="8" s="1"/>
  <c r="P205" i="8" s="1"/>
  <c r="M177" i="8"/>
  <c r="L169" i="8"/>
  <c r="H255" i="8"/>
  <c r="I273" i="8"/>
  <c r="J279" i="8" s="1"/>
  <c r="K285" i="8" s="1"/>
  <c r="L291" i="8" s="1"/>
  <c r="H271" i="8"/>
  <c r="I213" i="8"/>
  <c r="J221" i="8"/>
  <c r="J231" i="8"/>
  <c r="K237" i="8" s="1"/>
  <c r="L243" i="8" s="1"/>
  <c r="M249" i="8" s="1"/>
  <c r="O137" i="8"/>
  <c r="P143" i="8" s="1"/>
  <c r="Q149" i="8" s="1"/>
  <c r="R155" i="8" s="1"/>
  <c r="N135" i="8"/>
  <c r="N119" i="8"/>
  <c r="O77" i="8"/>
  <c r="P85" i="8"/>
  <c r="P95" i="8"/>
  <c r="Q101" i="8" s="1"/>
  <c r="R107" i="8" s="1"/>
  <c r="S113" i="8" s="1"/>
  <c r="I267" i="8" l="1"/>
  <c r="H259" i="8"/>
  <c r="I277" i="8"/>
  <c r="J283" i="8" s="1"/>
  <c r="K289" i="8" s="1"/>
  <c r="L295" i="8" s="1"/>
  <c r="S50" i="8"/>
  <c r="T56" i="8" s="1"/>
  <c r="U62" i="8" s="1"/>
  <c r="V68" i="8" s="1"/>
  <c r="S40" i="8"/>
  <c r="R32" i="8"/>
  <c r="O141" i="8"/>
  <c r="P147" i="8" s="1"/>
  <c r="Q153" i="8" s="1"/>
  <c r="R159" i="8" s="1"/>
  <c r="O131" i="8"/>
  <c r="N123" i="8"/>
  <c r="Q91" i="8"/>
  <c r="R97" i="8" s="1"/>
  <c r="S103" i="8" s="1"/>
  <c r="T109" i="8" s="1"/>
  <c r="P73" i="8"/>
  <c r="P89" i="8"/>
  <c r="J209" i="8"/>
  <c r="J225" i="8"/>
  <c r="K227" i="8"/>
  <c r="L233" i="8" s="1"/>
  <c r="M239" i="8" s="1"/>
  <c r="N245" i="8" s="1"/>
  <c r="N183" i="8"/>
  <c r="O189" i="8" s="1"/>
  <c r="P195" i="8" s="1"/>
  <c r="Q201" i="8" s="1"/>
  <c r="M181" i="8"/>
  <c r="M165" i="8"/>
  <c r="I271" i="8" l="1"/>
  <c r="J273" i="8"/>
  <c r="K279" i="8" s="1"/>
  <c r="L285" i="8" s="1"/>
  <c r="M291" i="8" s="1"/>
  <c r="I255" i="8"/>
  <c r="Q85" i="8"/>
  <c r="Q95" i="8"/>
  <c r="R101" i="8" s="1"/>
  <c r="S107" i="8" s="1"/>
  <c r="T113" i="8" s="1"/>
  <c r="P77" i="8"/>
  <c r="T46" i="8"/>
  <c r="U52" i="8" s="1"/>
  <c r="V58" i="8" s="1"/>
  <c r="W64" i="8" s="1"/>
  <c r="S44" i="8"/>
  <c r="S28" i="8"/>
  <c r="N177" i="8"/>
  <c r="N187" i="8"/>
  <c r="O193" i="8" s="1"/>
  <c r="P199" i="8" s="1"/>
  <c r="Q205" i="8" s="1"/>
  <c r="M169" i="8"/>
  <c r="K221" i="8"/>
  <c r="K231" i="8"/>
  <c r="L237" i="8" s="1"/>
  <c r="M243" i="8" s="1"/>
  <c r="N249" i="8" s="1"/>
  <c r="J213" i="8"/>
  <c r="O135" i="8"/>
  <c r="O119" i="8"/>
  <c r="P137" i="8"/>
  <c r="Q143" i="8" s="1"/>
  <c r="R149" i="8" s="1"/>
  <c r="S155" i="8" s="1"/>
  <c r="K209" i="8" l="1"/>
  <c r="L227" i="8"/>
  <c r="M233" i="8" s="1"/>
  <c r="N239" i="8" s="1"/>
  <c r="O245" i="8" s="1"/>
  <c r="K225" i="8"/>
  <c r="T50" i="8"/>
  <c r="U56" i="8" s="1"/>
  <c r="V62" i="8" s="1"/>
  <c r="W68" i="8" s="1"/>
  <c r="T40" i="8"/>
  <c r="S32" i="8"/>
  <c r="R320" i="8"/>
  <c r="S326" i="8" s="1"/>
  <c r="T332" i="8" s="1"/>
  <c r="U338" i="8" s="1"/>
  <c r="AP319" i="8"/>
  <c r="AQ325" i="8" s="1"/>
  <c r="AR331" i="8" s="1"/>
  <c r="AS337" i="8" s="1"/>
  <c r="AQ320" i="8"/>
  <c r="AR326" i="8" s="1"/>
  <c r="AS332" i="8" s="1"/>
  <c r="AT338" i="8" s="1"/>
  <c r="AH320" i="8"/>
  <c r="AI326" i="8" s="1"/>
  <c r="AJ332" i="8" s="1"/>
  <c r="AK338" i="8" s="1"/>
  <c r="AA319" i="8"/>
  <c r="AB325" i="8" s="1"/>
  <c r="AC331" i="8" s="1"/>
  <c r="AD337" i="8" s="1"/>
  <c r="AB320" i="8"/>
  <c r="AC326" i="8" s="1"/>
  <c r="AD332" i="8" s="1"/>
  <c r="AE338" i="8" s="1"/>
  <c r="AG319" i="8"/>
  <c r="AH325" i="8" s="1"/>
  <c r="AI331" i="8" s="1"/>
  <c r="AJ337" i="8" s="1"/>
  <c r="W320" i="8"/>
  <c r="X326" i="8" s="1"/>
  <c r="Y332" i="8" s="1"/>
  <c r="Z338" i="8" s="1"/>
  <c r="R319" i="8"/>
  <c r="S325" i="8" s="1"/>
  <c r="T331" i="8" s="1"/>
  <c r="U337" i="8" s="1"/>
  <c r="N321" i="8"/>
  <c r="O327" i="8" s="1"/>
  <c r="P333" i="8" s="1"/>
  <c r="Q339" i="8" s="1"/>
  <c r="E320" i="8"/>
  <c r="F326" i="8" s="1"/>
  <c r="G332" i="8" s="1"/>
  <c r="H338" i="8" s="1"/>
  <c r="D302" i="8"/>
  <c r="AI321" i="8"/>
  <c r="AJ327" i="8" s="1"/>
  <c r="AK333" i="8" s="1"/>
  <c r="AL339" i="8" s="1"/>
  <c r="AK321" i="8"/>
  <c r="AL327" i="8" s="1"/>
  <c r="AM333" i="8" s="1"/>
  <c r="AN339" i="8" s="1"/>
  <c r="AK319" i="8"/>
  <c r="AL325" i="8" s="1"/>
  <c r="AM331" i="8" s="1"/>
  <c r="AN337" i="8" s="1"/>
  <c r="AD319" i="8"/>
  <c r="AE325" i="8" s="1"/>
  <c r="AF331" i="8" s="1"/>
  <c r="AG337" i="8" s="1"/>
  <c r="V321" i="8"/>
  <c r="W327" i="8" s="1"/>
  <c r="X333" i="8" s="1"/>
  <c r="Y339" i="8" s="1"/>
  <c r="V319" i="8"/>
  <c r="W325" i="8" s="1"/>
  <c r="X331" i="8" s="1"/>
  <c r="Y337" i="8" s="1"/>
  <c r="AN319" i="8"/>
  <c r="AO325" i="8" s="1"/>
  <c r="AP331" i="8" s="1"/>
  <c r="AQ337" i="8" s="1"/>
  <c r="Q319" i="8"/>
  <c r="R325" i="8" s="1"/>
  <c r="S331" i="8" s="1"/>
  <c r="T337" i="8" s="1"/>
  <c r="M321" i="8"/>
  <c r="N327" i="8" s="1"/>
  <c r="O333" i="8" s="1"/>
  <c r="P339" i="8" s="1"/>
  <c r="H320" i="8"/>
  <c r="I326" i="8" s="1"/>
  <c r="J332" i="8" s="1"/>
  <c r="K338" i="8" s="1"/>
  <c r="F321" i="8"/>
  <c r="G327" i="8" s="1"/>
  <c r="H333" i="8" s="1"/>
  <c r="I339" i="8" s="1"/>
  <c r="F319" i="8"/>
  <c r="G325" i="8" s="1"/>
  <c r="H331" i="8" s="1"/>
  <c r="I337" i="8" s="1"/>
  <c r="AV319" i="8"/>
  <c r="AW325" i="8" s="1"/>
  <c r="AX331" i="8" s="1"/>
  <c r="AY337" i="8" s="1"/>
  <c r="AW320" i="8"/>
  <c r="AX326" i="8" s="1"/>
  <c r="AY332" i="8" s="1"/>
  <c r="AZ338" i="8" s="1"/>
  <c r="AR320" i="8"/>
  <c r="AS326" i="8" s="1"/>
  <c r="AT332" i="8" s="1"/>
  <c r="AU338" i="8" s="1"/>
  <c r="AR319" i="8"/>
  <c r="AS325" i="8" s="1"/>
  <c r="AT331" i="8" s="1"/>
  <c r="AU337" i="8" s="1"/>
  <c r="BA320" i="8"/>
  <c r="BB326" i="8" s="1"/>
  <c r="BC332" i="8" s="1"/>
  <c r="BD338" i="8" s="1"/>
  <c r="AI320" i="8"/>
  <c r="AJ326" i="8" s="1"/>
  <c r="AK332" i="8" s="1"/>
  <c r="AL338" i="8" s="1"/>
  <c r="AA321" i="8"/>
  <c r="AB327" i="8" s="1"/>
  <c r="AC333" i="8" s="1"/>
  <c r="AD339" i="8" s="1"/>
  <c r="AP320" i="8"/>
  <c r="AQ326" i="8" s="1"/>
  <c r="AR332" i="8" s="1"/>
  <c r="AS338" i="8" s="1"/>
  <c r="BF319" i="8"/>
  <c r="BG325" i="8" s="1"/>
  <c r="BH331" i="8" s="1"/>
  <c r="BI337" i="8" s="1"/>
  <c r="BG320" i="8"/>
  <c r="BH326" i="8" s="1"/>
  <c r="BI332" i="8" s="1"/>
  <c r="T320" i="8"/>
  <c r="U326" i="8" s="1"/>
  <c r="V332" i="8" s="1"/>
  <c r="W338" i="8" s="1"/>
  <c r="AQ319" i="8"/>
  <c r="AR325" i="8" s="1"/>
  <c r="AS331" i="8" s="1"/>
  <c r="AT337" i="8" s="1"/>
  <c r="AL319" i="8"/>
  <c r="AM325" i="8" s="1"/>
  <c r="AN331" i="8" s="1"/>
  <c r="AO337" i="8" s="1"/>
  <c r="BH321" i="8"/>
  <c r="BI327" i="8" s="1"/>
  <c r="AT319" i="8"/>
  <c r="AU325" i="8" s="1"/>
  <c r="AV331" i="8" s="1"/>
  <c r="AW337" i="8" s="1"/>
  <c r="Z320" i="8"/>
  <c r="AA326" i="8" s="1"/>
  <c r="AB332" i="8" s="1"/>
  <c r="AC338" i="8" s="1"/>
  <c r="AS319" i="8"/>
  <c r="AT325" i="8" s="1"/>
  <c r="AU331" i="8" s="1"/>
  <c r="AV337" i="8" s="1"/>
  <c r="O319" i="8"/>
  <c r="P325" i="8" s="1"/>
  <c r="Q331" i="8" s="1"/>
  <c r="R337" i="8" s="1"/>
  <c r="V320" i="8"/>
  <c r="W326" i="8" s="1"/>
  <c r="X332" i="8" s="1"/>
  <c r="Y338" i="8" s="1"/>
  <c r="Q320" i="8"/>
  <c r="R326" i="8" s="1"/>
  <c r="S332" i="8" s="1"/>
  <c r="T338" i="8" s="1"/>
  <c r="R321" i="8"/>
  <c r="S327" i="8" s="1"/>
  <c r="T333" i="8" s="1"/>
  <c r="U339" i="8" s="1"/>
  <c r="N320" i="8"/>
  <c r="O326" i="8" s="1"/>
  <c r="P332" i="8" s="1"/>
  <c r="Q338" i="8" s="1"/>
  <c r="AF319" i="8"/>
  <c r="AG325" i="8" s="1"/>
  <c r="AH331" i="8" s="1"/>
  <c r="AI337" i="8" s="1"/>
  <c r="BC319" i="8"/>
  <c r="BD325" i="8" s="1"/>
  <c r="BE331" i="8" s="1"/>
  <c r="BF337" i="8" s="1"/>
  <c r="O320" i="8"/>
  <c r="P326" i="8" s="1"/>
  <c r="Q332" i="8" s="1"/>
  <c r="R338" i="8" s="1"/>
  <c r="L319" i="8"/>
  <c r="M325" i="8" s="1"/>
  <c r="N331" i="8" s="1"/>
  <c r="O337" i="8" s="1"/>
  <c r="U320" i="8"/>
  <c r="V326" i="8" s="1"/>
  <c r="W332" i="8" s="1"/>
  <c r="X338" i="8" s="1"/>
  <c r="BG321" i="8"/>
  <c r="BH327" i="8" s="1"/>
  <c r="BI333" i="8" s="1"/>
  <c r="AV321" i="8"/>
  <c r="AW327" i="8" s="1"/>
  <c r="AX333" i="8" s="1"/>
  <c r="AY339" i="8" s="1"/>
  <c r="AW319" i="8"/>
  <c r="AX325" i="8" s="1"/>
  <c r="AY331" i="8" s="1"/>
  <c r="AZ337" i="8" s="1"/>
  <c r="K319" i="8"/>
  <c r="L325" i="8" s="1"/>
  <c r="M331" i="8" s="1"/>
  <c r="N337" i="8" s="1"/>
  <c r="L320" i="8"/>
  <c r="M326" i="8" s="1"/>
  <c r="N332" i="8" s="1"/>
  <c r="O338" i="8" s="1"/>
  <c r="J320" i="8"/>
  <c r="K326" i="8" s="1"/>
  <c r="L332" i="8" s="1"/>
  <c r="M338" i="8" s="1"/>
  <c r="BC321" i="8"/>
  <c r="BD327" i="8" s="1"/>
  <c r="BE333" i="8" s="1"/>
  <c r="BF339" i="8" s="1"/>
  <c r="AX321" i="8"/>
  <c r="AY327" i="8" s="1"/>
  <c r="AZ333" i="8" s="1"/>
  <c r="BA339" i="8" s="1"/>
  <c r="I319" i="8"/>
  <c r="J325" i="8" s="1"/>
  <c r="K331" i="8" s="1"/>
  <c r="L337" i="8" s="1"/>
  <c r="AR321" i="8"/>
  <c r="AS327" i="8" s="1"/>
  <c r="AT333" i="8" s="1"/>
  <c r="AU339" i="8" s="1"/>
  <c r="AZ320" i="8"/>
  <c r="BA326" i="8" s="1"/>
  <c r="BB332" i="8" s="1"/>
  <c r="BC338" i="8" s="1"/>
  <c r="AU319" i="8"/>
  <c r="AV325" i="8" s="1"/>
  <c r="AW331" i="8" s="1"/>
  <c r="AX337" i="8" s="1"/>
  <c r="AB321" i="8"/>
  <c r="AC327" i="8" s="1"/>
  <c r="AD333" i="8" s="1"/>
  <c r="AE339" i="8" s="1"/>
  <c r="AT320" i="8"/>
  <c r="AU326" i="8" s="1"/>
  <c r="AV332" i="8" s="1"/>
  <c r="AW338" i="8" s="1"/>
  <c r="T321" i="8"/>
  <c r="U327" i="8" s="1"/>
  <c r="V333" i="8" s="1"/>
  <c r="W339" i="8" s="1"/>
  <c r="AL320" i="8"/>
  <c r="AM326" i="8" s="1"/>
  <c r="AN332" i="8" s="1"/>
  <c r="AO338" i="8" s="1"/>
  <c r="S321" i="8"/>
  <c r="T327" i="8" s="1"/>
  <c r="U333" i="8" s="1"/>
  <c r="V339" i="8" s="1"/>
  <c r="Z319" i="8"/>
  <c r="AA325" i="8" s="1"/>
  <c r="AB331" i="8" s="1"/>
  <c r="AC337" i="8" s="1"/>
  <c r="U319" i="8"/>
  <c r="V325" i="8" s="1"/>
  <c r="W331" i="8" s="1"/>
  <c r="X337" i="8" s="1"/>
  <c r="BE321" i="8"/>
  <c r="BF327" i="8" s="1"/>
  <c r="BG333" i="8" s="1"/>
  <c r="BH339" i="8" s="1"/>
  <c r="I320" i="8"/>
  <c r="J326" i="8" s="1"/>
  <c r="K332" i="8" s="1"/>
  <c r="L338" i="8" s="1"/>
  <c r="BE320" i="8"/>
  <c r="BF326" i="8" s="1"/>
  <c r="BG332" i="8" s="1"/>
  <c r="BH338" i="8" s="1"/>
  <c r="AY320" i="8"/>
  <c r="AZ326" i="8" s="1"/>
  <c r="BA332" i="8" s="1"/>
  <c r="BB338" i="8" s="1"/>
  <c r="X321" i="8"/>
  <c r="Y327" i="8" s="1"/>
  <c r="Z333" i="8" s="1"/>
  <c r="AA339" i="8" s="1"/>
  <c r="Y321" i="8"/>
  <c r="Z327" i="8" s="1"/>
  <c r="AA333" i="8" s="1"/>
  <c r="AB339" i="8" s="1"/>
  <c r="P321" i="8"/>
  <c r="Q327" i="8" s="1"/>
  <c r="R333" i="8" s="1"/>
  <c r="S339" i="8" s="1"/>
  <c r="AE319" i="8"/>
  <c r="AF325" i="8" s="1"/>
  <c r="AG331" i="8" s="1"/>
  <c r="AH337" i="8" s="1"/>
  <c r="M320" i="8"/>
  <c r="N326" i="8" s="1"/>
  <c r="O332" i="8" s="1"/>
  <c r="P338" i="8" s="1"/>
  <c r="U321" i="8"/>
  <c r="V327" i="8" s="1"/>
  <c r="W333" i="8" s="1"/>
  <c r="X339" i="8" s="1"/>
  <c r="BD321" i="8"/>
  <c r="BE327" i="8" s="1"/>
  <c r="BF333" i="8" s="1"/>
  <c r="BG339" i="8" s="1"/>
  <c r="AD320" i="8"/>
  <c r="AE326" i="8" s="1"/>
  <c r="AF332" i="8" s="1"/>
  <c r="AG338" i="8" s="1"/>
  <c r="AY319" i="8"/>
  <c r="AZ325" i="8" s="1"/>
  <c r="BA331" i="8" s="1"/>
  <c r="BB337" i="8" s="1"/>
  <c r="AU321" i="8"/>
  <c r="AV327" i="8" s="1"/>
  <c r="AW333" i="8" s="1"/>
  <c r="AX339" i="8" s="1"/>
  <c r="AJ320" i="8"/>
  <c r="AK326" i="8" s="1"/>
  <c r="AL332" i="8" s="1"/>
  <c r="AM338" i="8" s="1"/>
  <c r="X319" i="8"/>
  <c r="Y325" i="8" s="1"/>
  <c r="Z331" i="8" s="1"/>
  <c r="AA337" i="8" s="1"/>
  <c r="BA321" i="8"/>
  <c r="BB327" i="8" s="1"/>
  <c r="BC333" i="8" s="1"/>
  <c r="BD339" i="8" s="1"/>
  <c r="BA319" i="8"/>
  <c r="BB325" i="8" s="1"/>
  <c r="BC331" i="8" s="1"/>
  <c r="BD337" i="8" s="1"/>
  <c r="S320" i="8"/>
  <c r="T326" i="8" s="1"/>
  <c r="U332" i="8" s="1"/>
  <c r="V338" i="8" s="1"/>
  <c r="AL321" i="8"/>
  <c r="AM327" i="8" s="1"/>
  <c r="AN333" i="8" s="1"/>
  <c r="AO339" i="8" s="1"/>
  <c r="AG321" i="8"/>
  <c r="AH327" i="8" s="1"/>
  <c r="AI333" i="8" s="1"/>
  <c r="AJ339" i="8" s="1"/>
  <c r="AQ321" i="8"/>
  <c r="AR327" i="8" s="1"/>
  <c r="AS333" i="8" s="1"/>
  <c r="AT339" i="8" s="1"/>
  <c r="M319" i="8"/>
  <c r="N325" i="8" s="1"/>
  <c r="O331" i="8" s="1"/>
  <c r="P337" i="8" s="1"/>
  <c r="AO321" i="8"/>
  <c r="AP327" i="8" s="1"/>
  <c r="AQ333" i="8" s="1"/>
  <c r="AR339" i="8" s="1"/>
  <c r="L321" i="8"/>
  <c r="M327" i="8" s="1"/>
  <c r="N333" i="8" s="1"/>
  <c r="O339" i="8" s="1"/>
  <c r="N319" i="8"/>
  <c r="O325" i="8" s="1"/>
  <c r="P331" i="8" s="1"/>
  <c r="Q337" i="8" s="1"/>
  <c r="K321" i="8"/>
  <c r="L327" i="8" s="1"/>
  <c r="M333" i="8" s="1"/>
  <c r="N339" i="8" s="1"/>
  <c r="BE319" i="8"/>
  <c r="BF325" i="8" s="1"/>
  <c r="BG331" i="8" s="1"/>
  <c r="BH337" i="8" s="1"/>
  <c r="BF320" i="8"/>
  <c r="BG326" i="8" s="1"/>
  <c r="BH332" i="8" s="1"/>
  <c r="BI338" i="8" s="1"/>
  <c r="T319" i="8"/>
  <c r="U325" i="8" s="1"/>
  <c r="V331" i="8" s="1"/>
  <c r="W337" i="8" s="1"/>
  <c r="AF320" i="8"/>
  <c r="AG326" i="8" s="1"/>
  <c r="AH332" i="8" s="1"/>
  <c r="AI338" i="8" s="1"/>
  <c r="AA320" i="8"/>
  <c r="AB326" i="8" s="1"/>
  <c r="AC332" i="8" s="1"/>
  <c r="AD338" i="8" s="1"/>
  <c r="BF321" i="8"/>
  <c r="BG327" i="8" s="1"/>
  <c r="BH333" i="8" s="1"/>
  <c r="BI339" i="8" s="1"/>
  <c r="O321" i="8"/>
  <c r="P327" i="8" s="1"/>
  <c r="Q333" i="8" s="1"/>
  <c r="R339" i="8" s="1"/>
  <c r="AF321" i="8"/>
  <c r="AG327" i="8" s="1"/>
  <c r="AH333" i="8" s="1"/>
  <c r="AI339" i="8" s="1"/>
  <c r="AP321" i="8"/>
  <c r="AQ327" i="8" s="1"/>
  <c r="AR333" i="8" s="1"/>
  <c r="AS339" i="8" s="1"/>
  <c r="AJ321" i="8"/>
  <c r="AK327" i="8" s="1"/>
  <c r="AL333" i="8" s="1"/>
  <c r="AM339" i="8" s="1"/>
  <c r="Z321" i="8"/>
  <c r="AA327" i="8" s="1"/>
  <c r="AB333" i="8" s="1"/>
  <c r="AC339" i="8" s="1"/>
  <c r="J321" i="8"/>
  <c r="K327" i="8" s="1"/>
  <c r="L333" i="8" s="1"/>
  <c r="M339" i="8" s="1"/>
  <c r="BB321" i="8"/>
  <c r="BC327" i="8" s="1"/>
  <c r="BD333" i="8" s="1"/>
  <c r="BE339" i="8" s="1"/>
  <c r="BB319" i="8"/>
  <c r="BC325" i="8" s="1"/>
  <c r="BD331" i="8" s="1"/>
  <c r="BE337" i="8" s="1"/>
  <c r="H319" i="8"/>
  <c r="I325" i="8" s="1"/>
  <c r="J331" i="8" s="1"/>
  <c r="K337" i="8" s="1"/>
  <c r="AM321" i="8"/>
  <c r="AN327" i="8" s="1"/>
  <c r="AO333" i="8" s="1"/>
  <c r="AP339" i="8" s="1"/>
  <c r="AM319" i="8"/>
  <c r="AN325" i="8" s="1"/>
  <c r="AO331" i="8" s="1"/>
  <c r="AP337" i="8" s="1"/>
  <c r="AS321" i="8"/>
  <c r="AT327" i="8" s="1"/>
  <c r="AU333" i="8" s="1"/>
  <c r="AV339" i="8" s="1"/>
  <c r="AH319" i="8"/>
  <c r="AI325" i="8" s="1"/>
  <c r="AJ331" i="8" s="1"/>
  <c r="AK337" i="8" s="1"/>
  <c r="AD321" i="8"/>
  <c r="AE327" i="8" s="1"/>
  <c r="AF333" i="8" s="1"/>
  <c r="AG339" i="8" s="1"/>
  <c r="Y320" i="8"/>
  <c r="Z326" i="8" s="1"/>
  <c r="AA332" i="8" s="1"/>
  <c r="AB338" i="8" s="1"/>
  <c r="D303" i="8"/>
  <c r="E321" i="8"/>
  <c r="F327" i="8" s="1"/>
  <c r="G333" i="8" s="1"/>
  <c r="H339" i="8" s="1"/>
  <c r="I321" i="8"/>
  <c r="J327" i="8" s="1"/>
  <c r="K333" i="8" s="1"/>
  <c r="L339" i="8" s="1"/>
  <c r="AV320" i="8"/>
  <c r="AW326" i="8" s="1"/>
  <c r="AX332" i="8" s="1"/>
  <c r="AY338" i="8" s="1"/>
  <c r="AW321" i="8"/>
  <c r="AX327" i="8" s="1"/>
  <c r="AY333" i="8" s="1"/>
  <c r="AZ339" i="8" s="1"/>
  <c r="AN321" i="8"/>
  <c r="AO327" i="8" s="1"/>
  <c r="AP333" i="8" s="1"/>
  <c r="AQ339" i="8" s="1"/>
  <c r="AG320" i="8"/>
  <c r="AH326" i="8" s="1"/>
  <c r="AI332" i="8" s="1"/>
  <c r="AJ338" i="8" s="1"/>
  <c r="AH321" i="8"/>
  <c r="AI327" i="8" s="1"/>
  <c r="AJ333" i="8" s="1"/>
  <c r="AK339" i="8" s="1"/>
  <c r="AM320" i="8"/>
  <c r="AN326" i="8" s="1"/>
  <c r="AO332" i="8" s="1"/>
  <c r="AP338" i="8" s="1"/>
  <c r="AC321" i="8"/>
  <c r="AD327" i="8" s="1"/>
  <c r="AE333" i="8" s="1"/>
  <c r="AF339" i="8" s="1"/>
  <c r="X320" i="8"/>
  <c r="Y326" i="8" s="1"/>
  <c r="Z332" i="8" s="1"/>
  <c r="AA338" i="8" s="1"/>
  <c r="S319" i="8"/>
  <c r="T325" i="8" s="1"/>
  <c r="U331" i="8" s="1"/>
  <c r="V337" i="8" s="1"/>
  <c r="F320" i="8"/>
  <c r="G326" i="8" s="1"/>
  <c r="H332" i="8" s="1"/>
  <c r="I338" i="8" s="1"/>
  <c r="E302" i="8"/>
  <c r="R91" i="8"/>
  <c r="S97" i="8" s="1"/>
  <c r="T103" i="8" s="1"/>
  <c r="U109" i="8" s="1"/>
  <c r="Q89" i="8"/>
  <c r="Q73" i="8"/>
  <c r="J267" i="8"/>
  <c r="J277" i="8"/>
  <c r="K283" i="8" s="1"/>
  <c r="L289" i="8" s="1"/>
  <c r="M295" i="8" s="1"/>
  <c r="I259" i="8"/>
  <c r="O123" i="8"/>
  <c r="P141" i="8"/>
  <c r="Q147" i="8" s="1"/>
  <c r="R153" i="8" s="1"/>
  <c r="S159" i="8" s="1"/>
  <c r="P131" i="8"/>
  <c r="N181" i="8"/>
  <c r="N165" i="8"/>
  <c r="O183" i="8"/>
  <c r="P189" i="8" s="1"/>
  <c r="Q195" i="8" s="1"/>
  <c r="R201" i="8" s="1"/>
  <c r="BB320" i="8"/>
  <c r="BC326" i="8" s="1"/>
  <c r="BD332" i="8" s="1"/>
  <c r="BE338" i="8" s="1"/>
  <c r="G321" i="8"/>
  <c r="H327" i="8" s="1"/>
  <c r="I333" i="8" s="1"/>
  <c r="J339" i="8" s="1"/>
  <c r="G319" i="8"/>
  <c r="H325" i="8" s="1"/>
  <c r="I331" i="8" s="1"/>
  <c r="J337" i="8" s="1"/>
  <c r="AE320" i="8"/>
  <c r="AF326" i="8" s="1"/>
  <c r="AG332" i="8" s="1"/>
  <c r="AH338" i="8" s="1"/>
  <c r="AX320" i="8"/>
  <c r="AY326" i="8" s="1"/>
  <c r="AZ332" i="8" s="1"/>
  <c r="BA338" i="8" s="1"/>
  <c r="AY321" i="8"/>
  <c r="AZ327" i="8" s="1"/>
  <c r="BA333" i="8" s="1"/>
  <c r="BB339" i="8" s="1"/>
  <c r="BD320" i="8"/>
  <c r="BE326" i="8" s="1"/>
  <c r="BF332" i="8" s="1"/>
  <c r="BG338" i="8" s="1"/>
  <c r="AT321" i="8"/>
  <c r="AU327" i="8" s="1"/>
  <c r="AV333" i="8" s="1"/>
  <c r="AW339" i="8" s="1"/>
  <c r="AO320" i="8"/>
  <c r="AP326" i="8" s="1"/>
  <c r="AQ332" i="8" s="1"/>
  <c r="AR338" i="8" s="1"/>
  <c r="BI319" i="8"/>
  <c r="AK320" i="8"/>
  <c r="AL326" i="8" s="1"/>
  <c r="AM332" i="8" s="1"/>
  <c r="AN338" i="8" s="1"/>
  <c r="BG319" i="8"/>
  <c r="BH325" i="8" s="1"/>
  <c r="BI331" i="8" s="1"/>
  <c r="BH320" i="8"/>
  <c r="BI326" i="8" s="1"/>
  <c r="Y319" i="8"/>
  <c r="Z325" i="8" s="1"/>
  <c r="AA331" i="8" s="1"/>
  <c r="AB337" i="8" s="1"/>
  <c r="BH319" i="8"/>
  <c r="BI325" i="8" s="1"/>
  <c r="AS320" i="8"/>
  <c r="AT326" i="8" s="1"/>
  <c r="AU332" i="8" s="1"/>
  <c r="AV338" i="8" s="1"/>
  <c r="AX319" i="8"/>
  <c r="AY325" i="8" s="1"/>
  <c r="AZ331" i="8" s="1"/>
  <c r="BA337" i="8" s="1"/>
  <c r="AN320" i="8"/>
  <c r="AO326" i="8" s="1"/>
  <c r="AP332" i="8" s="1"/>
  <c r="AQ338" i="8" s="1"/>
  <c r="AI319" i="8"/>
  <c r="AJ325" i="8" s="1"/>
  <c r="AK331" i="8" s="1"/>
  <c r="AL337" i="8" s="1"/>
  <c r="AE321" i="8"/>
  <c r="AF327" i="8" s="1"/>
  <c r="AG333" i="8" s="1"/>
  <c r="AH339" i="8" s="1"/>
  <c r="D301" i="8"/>
  <c r="E319" i="8"/>
  <c r="F325" i="8" s="1"/>
  <c r="G331" i="8" s="1"/>
  <c r="H337" i="8" s="1"/>
  <c r="D316" i="8"/>
  <c r="AC320" i="8"/>
  <c r="AD326" i="8" s="1"/>
  <c r="AE332" i="8" s="1"/>
  <c r="AF338" i="8" s="1"/>
  <c r="AU320" i="8"/>
  <c r="AV326" i="8" s="1"/>
  <c r="AW332" i="8" s="1"/>
  <c r="AX338" i="8" s="1"/>
  <c r="BD319" i="8"/>
  <c r="BE325" i="8" s="1"/>
  <c r="BF331" i="8" s="1"/>
  <c r="BG337" i="8" s="1"/>
  <c r="AC319" i="8"/>
  <c r="AD325" i="8" s="1"/>
  <c r="AE331" i="8" s="1"/>
  <c r="AF337" i="8" s="1"/>
  <c r="P320" i="8"/>
  <c r="Q326" i="8" s="1"/>
  <c r="R332" i="8" s="1"/>
  <c r="S338" i="8" s="1"/>
  <c r="Q321" i="8"/>
  <c r="R327" i="8" s="1"/>
  <c r="S333" i="8" s="1"/>
  <c r="T339" i="8" s="1"/>
  <c r="AJ319" i="8"/>
  <c r="AK325" i="8" s="1"/>
  <c r="AL331" i="8" s="1"/>
  <c r="AM337" i="8" s="1"/>
  <c r="H321" i="8"/>
  <c r="I327" i="8" s="1"/>
  <c r="J333" i="8" s="1"/>
  <c r="K339" i="8" s="1"/>
  <c r="G320" i="8"/>
  <c r="H326" i="8" s="1"/>
  <c r="I332" i="8" s="1"/>
  <c r="J338" i="8" s="1"/>
  <c r="BI321" i="8"/>
  <c r="W321" i="8"/>
  <c r="X327" i="8" s="1"/>
  <c r="Y333" i="8" s="1"/>
  <c r="Z339" i="8" s="1"/>
  <c r="W319" i="8"/>
  <c r="X325" i="8" s="1"/>
  <c r="Y331" i="8" s="1"/>
  <c r="Z337" i="8" s="1"/>
  <c r="AO319" i="8"/>
  <c r="AP325" i="8" s="1"/>
  <c r="AQ331" i="8" s="1"/>
  <c r="AR337" i="8" s="1"/>
  <c r="AZ319" i="8"/>
  <c r="BA325" i="8" s="1"/>
  <c r="BB331" i="8" s="1"/>
  <c r="BC337" i="8" s="1"/>
  <c r="BI320" i="8"/>
  <c r="J319" i="8"/>
  <c r="K325" i="8" s="1"/>
  <c r="L331" i="8" s="1"/>
  <c r="M337" i="8" s="1"/>
  <c r="K320" i="8"/>
  <c r="L326" i="8" s="1"/>
  <c r="M332" i="8" s="1"/>
  <c r="N338" i="8" s="1"/>
  <c r="P319" i="8"/>
  <c r="Q325" i="8" s="1"/>
  <c r="R331" i="8" s="1"/>
  <c r="S337" i="8" s="1"/>
  <c r="AB319" i="8"/>
  <c r="AC325" i="8" s="1"/>
  <c r="AD331" i="8" s="1"/>
  <c r="AE337" i="8" s="1"/>
  <c r="AZ321" i="8"/>
  <c r="BA327" i="8" s="1"/>
  <c r="BB333" i="8" s="1"/>
  <c r="BC339" i="8" s="1"/>
  <c r="BC320" i="8"/>
  <c r="BD326" i="8" s="1"/>
  <c r="BE332" i="8" s="1"/>
  <c r="BF338" i="8" s="1"/>
  <c r="AR302" i="8" l="1"/>
  <c r="V303" i="8"/>
  <c r="BB302" i="8"/>
  <c r="AN301" i="8"/>
  <c r="W302" i="8"/>
  <c r="F302" i="8"/>
  <c r="AI301" i="8"/>
  <c r="O302" i="8"/>
  <c r="AB303" i="8"/>
  <c r="AG301" i="8"/>
  <c r="BH302" i="8"/>
  <c r="AB302" i="8"/>
  <c r="BG302" i="8"/>
  <c r="AL303" i="8"/>
  <c r="AX303" i="8"/>
  <c r="AR303" i="8"/>
  <c r="AA301" i="8"/>
  <c r="I301" i="8"/>
  <c r="BC301" i="8"/>
  <c r="J302" i="8"/>
  <c r="AS303" i="8"/>
  <c r="F303" i="8"/>
  <c r="AM303" i="8"/>
  <c r="N303" i="8"/>
  <c r="AN303" i="8"/>
  <c r="O301" i="8"/>
  <c r="BI302" i="8"/>
  <c r="AR301" i="8"/>
  <c r="AD303" i="8"/>
  <c r="BI301" i="8"/>
  <c r="BC302" i="8"/>
  <c r="AW302" i="8"/>
  <c r="F301" i="8"/>
  <c r="BA302" i="8"/>
  <c r="AC303" i="8"/>
  <c r="AO303" i="8"/>
  <c r="V301" i="8"/>
  <c r="BH303" i="8"/>
  <c r="G303" i="8"/>
  <c r="P303" i="8"/>
  <c r="AB301" i="8"/>
  <c r="AT302" i="8"/>
  <c r="AW301" i="8"/>
  <c r="AK303" i="8"/>
  <c r="BE303" i="8"/>
  <c r="AT301" i="8"/>
  <c r="AS301" i="8"/>
  <c r="AY303" i="8"/>
  <c r="AY301" i="8"/>
  <c r="S301" i="8"/>
  <c r="M301" i="8"/>
  <c r="BI303" i="8"/>
  <c r="K303" i="8"/>
  <c r="AH301" i="8"/>
  <c r="AJ302" i="8"/>
  <c r="AD302" i="8"/>
  <c r="X302" i="8"/>
  <c r="AI303" i="8"/>
  <c r="AN302" i="8"/>
  <c r="Q77" i="8"/>
  <c r="R85" i="8"/>
  <c r="R95" i="8"/>
  <c r="S101" i="8" s="1"/>
  <c r="T107" i="8" s="1"/>
  <c r="U113" i="8" s="1"/>
  <c r="R301" i="8"/>
  <c r="AG303" i="8"/>
  <c r="AU302" i="8"/>
  <c r="BA301" i="8"/>
  <c r="I303" i="8"/>
  <c r="AE303" i="8"/>
  <c r="AE302" i="8"/>
  <c r="BE302" i="8"/>
  <c r="J303" i="8"/>
  <c r="L301" i="8"/>
  <c r="AF303" i="8"/>
  <c r="R302" i="8"/>
  <c r="AZ303" i="8"/>
  <c r="AI302" i="8"/>
  <c r="AX301" i="8"/>
  <c r="U302" i="8"/>
  <c r="AK301" i="8"/>
  <c r="S302" i="8"/>
  <c r="BE301" i="8"/>
  <c r="Z303" i="8"/>
  <c r="L231" i="8"/>
  <c r="M237" i="8" s="1"/>
  <c r="N243" i="8" s="1"/>
  <c r="O249" i="8" s="1"/>
  <c r="L221" i="8"/>
  <c r="K213" i="8"/>
  <c r="AM302" i="8"/>
  <c r="X301" i="8"/>
  <c r="BF301" i="8"/>
  <c r="O177" i="8"/>
  <c r="N169" i="8"/>
  <c r="O187" i="8"/>
  <c r="P193" i="8" s="1"/>
  <c r="Q199" i="8" s="1"/>
  <c r="R205" i="8" s="1"/>
  <c r="P119" i="8"/>
  <c r="P135" i="8"/>
  <c r="Q137" i="8"/>
  <c r="R143" i="8" s="1"/>
  <c r="S149" i="8" s="1"/>
  <c r="T155" i="8" s="1"/>
  <c r="BC303" i="8"/>
  <c r="L302" i="8"/>
  <c r="O303" i="8"/>
  <c r="W303" i="8"/>
  <c r="BD302" i="8"/>
  <c r="BD303" i="8"/>
  <c r="Y301" i="8"/>
  <c r="AK302" i="8"/>
  <c r="AS302" i="8"/>
  <c r="AQ303" i="8"/>
  <c r="AW303" i="8"/>
  <c r="I302" i="8"/>
  <c r="J301" i="8"/>
  <c r="AU303" i="8"/>
  <c r="T302" i="8"/>
  <c r="N302" i="8"/>
  <c r="AE301" i="8"/>
  <c r="Q303" i="8"/>
  <c r="AZ302" i="8"/>
  <c r="AQ302" i="8"/>
  <c r="AU301" i="8"/>
  <c r="E303" i="8"/>
  <c r="L303" i="8"/>
  <c r="AM301" i="8"/>
  <c r="U303" i="8"/>
  <c r="AJ301" i="8"/>
  <c r="AH303" i="8"/>
  <c r="M303" i="8"/>
  <c r="V302" i="8"/>
  <c r="AA302" i="8"/>
  <c r="AG302" i="8"/>
  <c r="AO301" i="8"/>
  <c r="E312" i="8"/>
  <c r="E322" i="8"/>
  <c r="F328" i="8" s="1"/>
  <c r="G334" i="8" s="1"/>
  <c r="H340" i="8" s="1"/>
  <c r="D304" i="8"/>
  <c r="BH301" i="8"/>
  <c r="K273" i="8"/>
  <c r="L279" i="8" s="1"/>
  <c r="M285" i="8" s="1"/>
  <c r="N291" i="8" s="1"/>
  <c r="J255" i="8"/>
  <c r="J271" i="8"/>
  <c r="AL302" i="8"/>
  <c r="AF302" i="8"/>
  <c r="AV303" i="8"/>
  <c r="H303" i="8"/>
  <c r="AL301" i="8"/>
  <c r="G301" i="8"/>
  <c r="BA303" i="8"/>
  <c r="Y303" i="8"/>
  <c r="Z302" i="8"/>
  <c r="BD301" i="8"/>
  <c r="AP303" i="8"/>
  <c r="AZ301" i="8"/>
  <c r="W301" i="8"/>
  <c r="AT303" i="8"/>
  <c r="N301" i="8"/>
  <c r="Y302" i="8"/>
  <c r="BG303" i="8"/>
  <c r="AP301" i="8"/>
  <c r="BF302" i="8"/>
  <c r="AO302" i="8"/>
  <c r="T28" i="8"/>
  <c r="T44" i="8"/>
  <c r="U46" i="8"/>
  <c r="V52" i="8" s="1"/>
  <c r="W58" i="8" s="1"/>
  <c r="X64" i="8" s="1"/>
  <c r="BG301" i="8"/>
  <c r="AC302" i="8"/>
  <c r="T303" i="8"/>
  <c r="AD301" i="8"/>
  <c r="X303" i="8"/>
  <c r="AX302" i="8"/>
  <c r="H302" i="8"/>
  <c r="T301" i="8"/>
  <c r="R303" i="8"/>
  <c r="S303" i="8"/>
  <c r="AA303" i="8"/>
  <c r="AY302" i="8"/>
  <c r="H301" i="8"/>
  <c r="BB303" i="8"/>
  <c r="K302" i="8"/>
  <c r="AV301" i="8"/>
  <c r="BF303" i="8"/>
  <c r="K301" i="8"/>
  <c r="BB301" i="8"/>
  <c r="M302" i="8"/>
  <c r="P302" i="8"/>
  <c r="AH302" i="8"/>
  <c r="AQ301" i="8"/>
  <c r="AV302" i="8"/>
  <c r="E301" i="8"/>
  <c r="G302" i="8"/>
  <c r="P301" i="8"/>
  <c r="U301" i="8"/>
  <c r="AC301" i="8"/>
  <c r="AJ303" i="8"/>
  <c r="Q301" i="8"/>
  <c r="AF301" i="8"/>
  <c r="Z301" i="8"/>
  <c r="AP302" i="8"/>
  <c r="Q302" i="8"/>
  <c r="K277" i="8" l="1"/>
  <c r="L283" i="8" s="1"/>
  <c r="M289" i="8" s="1"/>
  <c r="N295" i="8" s="1"/>
  <c r="K267" i="8"/>
  <c r="J259" i="8"/>
  <c r="S91" i="8"/>
  <c r="T97" i="8" s="1"/>
  <c r="U103" i="8" s="1"/>
  <c r="V109" i="8" s="1"/>
  <c r="R89" i="8"/>
  <c r="R73" i="8"/>
  <c r="L225" i="8"/>
  <c r="L209" i="8"/>
  <c r="M227" i="8"/>
  <c r="N233" i="8" s="1"/>
  <c r="O239" i="8" s="1"/>
  <c r="P245" i="8" s="1"/>
  <c r="T32" i="8"/>
  <c r="U40" i="8"/>
  <c r="U50" i="8"/>
  <c r="V56" i="8" s="1"/>
  <c r="W62" i="8" s="1"/>
  <c r="X68" i="8" s="1"/>
  <c r="E300" i="8"/>
  <c r="F318" i="8"/>
  <c r="G324" i="8" s="1"/>
  <c r="H330" i="8" s="1"/>
  <c r="I336" i="8" s="1"/>
  <c r="E316" i="8"/>
  <c r="P123" i="8"/>
  <c r="Q131" i="8"/>
  <c r="Q141" i="8"/>
  <c r="R147" i="8" s="1"/>
  <c r="S153" i="8" s="1"/>
  <c r="T159" i="8" s="1"/>
  <c r="O165" i="8"/>
  <c r="P183" i="8"/>
  <c r="Q189" i="8" s="1"/>
  <c r="R195" i="8" s="1"/>
  <c r="S201" i="8" s="1"/>
  <c r="O181" i="8"/>
  <c r="E304" i="8" l="1"/>
  <c r="F322" i="8"/>
  <c r="G328" i="8" s="1"/>
  <c r="H334" i="8" s="1"/>
  <c r="I340" i="8" s="1"/>
  <c r="F312" i="8"/>
  <c r="M231" i="8"/>
  <c r="N237" i="8" s="1"/>
  <c r="O243" i="8" s="1"/>
  <c r="P249" i="8" s="1"/>
  <c r="L213" i="8"/>
  <c r="M221" i="8"/>
  <c r="S85" i="8"/>
  <c r="R77" i="8"/>
  <c r="S95" i="8"/>
  <c r="T101" i="8" s="1"/>
  <c r="U107" i="8" s="1"/>
  <c r="V113" i="8" s="1"/>
  <c r="P187" i="8"/>
  <c r="Q193" i="8" s="1"/>
  <c r="R199" i="8" s="1"/>
  <c r="S205" i="8" s="1"/>
  <c r="O169" i="8"/>
  <c r="P177" i="8"/>
  <c r="Q119" i="8"/>
  <c r="R137" i="8"/>
  <c r="S143" i="8" s="1"/>
  <c r="T149" i="8" s="1"/>
  <c r="U155" i="8" s="1"/>
  <c r="Q135" i="8"/>
  <c r="V46" i="8"/>
  <c r="W52" i="8" s="1"/>
  <c r="X58" i="8" s="1"/>
  <c r="Y64" i="8" s="1"/>
  <c r="U28" i="8"/>
  <c r="U44" i="8"/>
  <c r="L273" i="8"/>
  <c r="M279" i="8" s="1"/>
  <c r="N285" i="8" s="1"/>
  <c r="O291" i="8" s="1"/>
  <c r="K271" i="8"/>
  <c r="K255" i="8"/>
  <c r="T91" i="8" l="1"/>
  <c r="U97" i="8" s="1"/>
  <c r="V103" i="8" s="1"/>
  <c r="W109" i="8" s="1"/>
  <c r="S73" i="8"/>
  <c r="S89" i="8"/>
  <c r="P181" i="8"/>
  <c r="P165" i="8"/>
  <c r="Q183" i="8"/>
  <c r="R189" i="8" s="1"/>
  <c r="S195" i="8" s="1"/>
  <c r="T201" i="8" s="1"/>
  <c r="M225" i="8"/>
  <c r="M209" i="8"/>
  <c r="N227" i="8"/>
  <c r="O233" i="8" s="1"/>
  <c r="P239" i="8" s="1"/>
  <c r="Q245" i="8" s="1"/>
  <c r="G318" i="8"/>
  <c r="H324" i="8" s="1"/>
  <c r="I330" i="8" s="1"/>
  <c r="J336" i="8" s="1"/>
  <c r="F316" i="8"/>
  <c r="F300" i="8"/>
  <c r="Q123" i="8"/>
  <c r="R141" i="8"/>
  <c r="S147" i="8" s="1"/>
  <c r="T153" i="8" s="1"/>
  <c r="U159" i="8" s="1"/>
  <c r="R131" i="8"/>
  <c r="L277" i="8"/>
  <c r="M283" i="8" s="1"/>
  <c r="N289" i="8" s="1"/>
  <c r="O295" i="8" s="1"/>
  <c r="L267" i="8"/>
  <c r="K259" i="8"/>
  <c r="V40" i="8"/>
  <c r="U32" i="8"/>
  <c r="V50" i="8"/>
  <c r="W56" i="8" s="1"/>
  <c r="X62" i="8" s="1"/>
  <c r="Y68" i="8" s="1"/>
  <c r="T85" i="8" l="1"/>
  <c r="T95" i="8"/>
  <c r="U101" i="8" s="1"/>
  <c r="V107" i="8" s="1"/>
  <c r="W113" i="8" s="1"/>
  <c r="S77" i="8"/>
  <c r="V28" i="8"/>
  <c r="V44" i="8"/>
  <c r="W46" i="8"/>
  <c r="X52" i="8" s="1"/>
  <c r="Y58" i="8" s="1"/>
  <c r="Z64" i="8" s="1"/>
  <c r="L255" i="8"/>
  <c r="M273" i="8"/>
  <c r="N279" i="8" s="1"/>
  <c r="O285" i="8" s="1"/>
  <c r="P291" i="8" s="1"/>
  <c r="L271" i="8"/>
  <c r="S137" i="8"/>
  <c r="T143" i="8" s="1"/>
  <c r="U149" i="8" s="1"/>
  <c r="V155" i="8" s="1"/>
  <c r="R135" i="8"/>
  <c r="R119" i="8"/>
  <c r="G322" i="8"/>
  <c r="H328" i="8" s="1"/>
  <c r="I334" i="8" s="1"/>
  <c r="J340" i="8" s="1"/>
  <c r="G312" i="8"/>
  <c r="F304" i="8"/>
  <c r="M213" i="8"/>
  <c r="N221" i="8"/>
  <c r="N231" i="8"/>
  <c r="O237" i="8" s="1"/>
  <c r="P243" i="8" s="1"/>
  <c r="Q249" i="8" s="1"/>
  <c r="Q187" i="8"/>
  <c r="R193" i="8" s="1"/>
  <c r="S199" i="8" s="1"/>
  <c r="T205" i="8" s="1"/>
  <c r="Q177" i="8"/>
  <c r="P169" i="8"/>
  <c r="N225" i="8" l="1"/>
  <c r="O227" i="8"/>
  <c r="P233" i="8" s="1"/>
  <c r="Q239" i="8" s="1"/>
  <c r="R245" i="8" s="1"/>
  <c r="N209" i="8"/>
  <c r="Q181" i="8"/>
  <c r="Q165" i="8"/>
  <c r="R183" i="8"/>
  <c r="S189" i="8" s="1"/>
  <c r="T195" i="8" s="1"/>
  <c r="U201" i="8" s="1"/>
  <c r="S141" i="8"/>
  <c r="T147" i="8" s="1"/>
  <c r="U153" i="8" s="1"/>
  <c r="V159" i="8" s="1"/>
  <c r="R123" i="8"/>
  <c r="S131" i="8"/>
  <c r="G300" i="8"/>
  <c r="H318" i="8"/>
  <c r="I324" i="8" s="1"/>
  <c r="J330" i="8" s="1"/>
  <c r="K336" i="8" s="1"/>
  <c r="G316" i="8"/>
  <c r="L259" i="8"/>
  <c r="M277" i="8"/>
  <c r="N283" i="8" s="1"/>
  <c r="O289" i="8" s="1"/>
  <c r="P295" i="8" s="1"/>
  <c r="M267" i="8"/>
  <c r="W40" i="8"/>
  <c r="V32" i="8"/>
  <c r="W50" i="8"/>
  <c r="X56" i="8" s="1"/>
  <c r="Y62" i="8" s="1"/>
  <c r="Z68" i="8" s="1"/>
  <c r="U91" i="8"/>
  <c r="V97" i="8" s="1"/>
  <c r="W103" i="8" s="1"/>
  <c r="X109" i="8" s="1"/>
  <c r="T73" i="8"/>
  <c r="T89" i="8"/>
  <c r="S119" i="8" l="1"/>
  <c r="S135" i="8"/>
  <c r="T137" i="8"/>
  <c r="U143" i="8" s="1"/>
  <c r="V149" i="8" s="1"/>
  <c r="W155" i="8" s="1"/>
  <c r="O231" i="8"/>
  <c r="P237" i="8" s="1"/>
  <c r="Q243" i="8" s="1"/>
  <c r="R249" i="8" s="1"/>
  <c r="N213" i="8"/>
  <c r="O221" i="8"/>
  <c r="T77" i="8"/>
  <c r="U85" i="8"/>
  <c r="U95" i="8"/>
  <c r="V101" i="8" s="1"/>
  <c r="W107" i="8" s="1"/>
  <c r="X113" i="8" s="1"/>
  <c r="Q169" i="8"/>
  <c r="R177" i="8"/>
  <c r="R187" i="8"/>
  <c r="S193" i="8" s="1"/>
  <c r="T199" i="8" s="1"/>
  <c r="U205" i="8" s="1"/>
  <c r="W28" i="8"/>
  <c r="X46" i="8"/>
  <c r="Y52" i="8" s="1"/>
  <c r="Z58" i="8" s="1"/>
  <c r="AA64" i="8" s="1"/>
  <c r="W44" i="8"/>
  <c r="N273" i="8"/>
  <c r="O279" i="8" s="1"/>
  <c r="P285" i="8" s="1"/>
  <c r="Q291" i="8" s="1"/>
  <c r="M255" i="8"/>
  <c r="M271" i="8"/>
  <c r="H312" i="8"/>
  <c r="H322" i="8"/>
  <c r="I328" i="8" s="1"/>
  <c r="J334" i="8" s="1"/>
  <c r="K340" i="8" s="1"/>
  <c r="G304" i="8"/>
  <c r="U89" i="8" l="1"/>
  <c r="U73" i="8"/>
  <c r="V91" i="8"/>
  <c r="W97" i="8" s="1"/>
  <c r="X103" i="8" s="1"/>
  <c r="Y109" i="8" s="1"/>
  <c r="S123" i="8"/>
  <c r="T131" i="8"/>
  <c r="T141" i="8"/>
  <c r="U147" i="8" s="1"/>
  <c r="V153" i="8" s="1"/>
  <c r="W159" i="8" s="1"/>
  <c r="H316" i="8"/>
  <c r="I318" i="8"/>
  <c r="J324" i="8" s="1"/>
  <c r="K330" i="8" s="1"/>
  <c r="L336" i="8" s="1"/>
  <c r="H300" i="8"/>
  <c r="W32" i="8"/>
  <c r="X50" i="8"/>
  <c r="Y56" i="8" s="1"/>
  <c r="Z62" i="8" s="1"/>
  <c r="AA68" i="8" s="1"/>
  <c r="X40" i="8"/>
  <c r="M259" i="8"/>
  <c r="N277" i="8"/>
  <c r="O283" i="8" s="1"/>
  <c r="P289" i="8" s="1"/>
  <c r="Q295" i="8" s="1"/>
  <c r="N267" i="8"/>
  <c r="R165" i="8"/>
  <c r="R181" i="8"/>
  <c r="S183" i="8"/>
  <c r="T189" i="8" s="1"/>
  <c r="U195" i="8" s="1"/>
  <c r="V201" i="8" s="1"/>
  <c r="O209" i="8"/>
  <c r="O225" i="8"/>
  <c r="P227" i="8"/>
  <c r="Q233" i="8" s="1"/>
  <c r="R239" i="8" s="1"/>
  <c r="S245" i="8" s="1"/>
  <c r="L365" i="8" l="1"/>
  <c r="M371" i="8" s="1"/>
  <c r="N377" i="8" s="1"/>
  <c r="O383" i="8" s="1"/>
  <c r="L367" i="8"/>
  <c r="M373" i="8" s="1"/>
  <c r="N379" i="8" s="1"/>
  <c r="O385" i="8" s="1"/>
  <c r="T119" i="8"/>
  <c r="T135" i="8"/>
  <c r="U137" i="8"/>
  <c r="V143" i="8" s="1"/>
  <c r="W149" i="8" s="1"/>
  <c r="X155" i="8" s="1"/>
  <c r="V85" i="8"/>
  <c r="V95" i="8"/>
  <c r="W101" i="8" s="1"/>
  <c r="X107" i="8" s="1"/>
  <c r="Y113" i="8" s="1"/>
  <c r="U77" i="8"/>
  <c r="P231" i="8"/>
  <c r="Q237" i="8" s="1"/>
  <c r="R243" i="8" s="1"/>
  <c r="S249" i="8" s="1"/>
  <c r="P221" i="8"/>
  <c r="O213" i="8"/>
  <c r="O273" i="8"/>
  <c r="P279" i="8" s="1"/>
  <c r="Q285" i="8" s="1"/>
  <c r="R291" i="8" s="1"/>
  <c r="N255" i="8"/>
  <c r="N271" i="8"/>
  <c r="X28" i="8"/>
  <c r="X44" i="8"/>
  <c r="Y46" i="8"/>
  <c r="Z52" i="8" s="1"/>
  <c r="AA58" i="8" s="1"/>
  <c r="AB64" i="8" s="1"/>
  <c r="S177" i="8"/>
  <c r="S187" i="8"/>
  <c r="T193" i="8" s="1"/>
  <c r="U199" i="8" s="1"/>
  <c r="V205" i="8" s="1"/>
  <c r="R169" i="8"/>
  <c r="I322" i="8"/>
  <c r="J328" i="8" s="1"/>
  <c r="K334" i="8" s="1"/>
  <c r="L340" i="8" s="1"/>
  <c r="H304" i="8"/>
  <c r="I312" i="8"/>
  <c r="I300" i="8" l="1"/>
  <c r="J318" i="8"/>
  <c r="K324" i="8" s="1"/>
  <c r="L330" i="8" s="1"/>
  <c r="M336" i="8" s="1"/>
  <c r="I316" i="8"/>
  <c r="O267" i="8"/>
  <c r="N259" i="8"/>
  <c r="O277" i="8"/>
  <c r="P283" i="8" s="1"/>
  <c r="Q289" i="8" s="1"/>
  <c r="R295" i="8" s="1"/>
  <c r="BH366" i="8"/>
  <c r="BI372" i="8" s="1"/>
  <c r="BG366" i="8"/>
  <c r="BH372" i="8" s="1"/>
  <c r="BI378" i="8" s="1"/>
  <c r="BF366" i="8"/>
  <c r="BG372" i="8" s="1"/>
  <c r="BH378" i="8" s="1"/>
  <c r="BI384" i="8" s="1"/>
  <c r="BD366" i="8"/>
  <c r="BE372" i="8" s="1"/>
  <c r="BF378" i="8" s="1"/>
  <c r="BG384" i="8" s="1"/>
  <c r="BC366" i="8"/>
  <c r="BD372" i="8" s="1"/>
  <c r="BE378" i="8" s="1"/>
  <c r="BF384" i="8" s="1"/>
  <c r="BB366" i="8"/>
  <c r="BC372" i="8" s="1"/>
  <c r="BD378" i="8" s="1"/>
  <c r="BE384" i="8" s="1"/>
  <c r="AZ366" i="8"/>
  <c r="BA372" i="8" s="1"/>
  <c r="BB378" i="8" s="1"/>
  <c r="BC384" i="8" s="1"/>
  <c r="AY366" i="8"/>
  <c r="AZ372" i="8" s="1"/>
  <c r="BA378" i="8" s="1"/>
  <c r="BB384" i="8" s="1"/>
  <c r="AX366" i="8"/>
  <c r="AY372" i="8" s="1"/>
  <c r="AZ378" i="8" s="1"/>
  <c r="BA384" i="8" s="1"/>
  <c r="AV366" i="8"/>
  <c r="AW372" i="8" s="1"/>
  <c r="AX378" i="8" s="1"/>
  <c r="AY384" i="8" s="1"/>
  <c r="AU367" i="8"/>
  <c r="AV373" i="8" s="1"/>
  <c r="AW379" i="8" s="1"/>
  <c r="AX385" i="8" s="1"/>
  <c r="AT367" i="8"/>
  <c r="AU373" i="8" s="1"/>
  <c r="AV379" i="8" s="1"/>
  <c r="AW385" i="8" s="1"/>
  <c r="AR367" i="8"/>
  <c r="AS373" i="8" s="1"/>
  <c r="AT379" i="8" s="1"/>
  <c r="AU385" i="8" s="1"/>
  <c r="AQ365" i="8"/>
  <c r="AR371" i="8" s="1"/>
  <c r="AS377" i="8" s="1"/>
  <c r="AT383" i="8" s="1"/>
  <c r="AP366" i="8"/>
  <c r="AQ372" i="8" s="1"/>
  <c r="AR378" i="8" s="1"/>
  <c r="AS384" i="8" s="1"/>
  <c r="AN365" i="8"/>
  <c r="AO371" i="8" s="1"/>
  <c r="AP377" i="8" s="1"/>
  <c r="AQ383" i="8" s="1"/>
  <c r="AM365" i="8"/>
  <c r="AN371" i="8" s="1"/>
  <c r="AO377" i="8" s="1"/>
  <c r="AP383" i="8" s="1"/>
  <c r="AL367" i="8"/>
  <c r="AM373" i="8" s="1"/>
  <c r="AN379" i="8" s="1"/>
  <c r="AO385" i="8" s="1"/>
  <c r="AJ366" i="8"/>
  <c r="AK372" i="8" s="1"/>
  <c r="AL378" i="8" s="1"/>
  <c r="AM384" i="8" s="1"/>
  <c r="AI366" i="8"/>
  <c r="AJ372" i="8" s="1"/>
  <c r="AK378" i="8" s="1"/>
  <c r="AL384" i="8" s="1"/>
  <c r="AH365" i="8"/>
  <c r="AI371" i="8" s="1"/>
  <c r="AJ377" i="8" s="1"/>
  <c r="AK383" i="8" s="1"/>
  <c r="AF365" i="8"/>
  <c r="AG371" i="8" s="1"/>
  <c r="AH377" i="8" s="1"/>
  <c r="AI383" i="8" s="1"/>
  <c r="AE367" i="8"/>
  <c r="AF373" i="8" s="1"/>
  <c r="AG379" i="8" s="1"/>
  <c r="AH385" i="8" s="1"/>
  <c r="AD365" i="8"/>
  <c r="AE371" i="8" s="1"/>
  <c r="AF377" i="8" s="1"/>
  <c r="AG383" i="8" s="1"/>
  <c r="AB367" i="8"/>
  <c r="AC373" i="8" s="1"/>
  <c r="AD379" i="8" s="1"/>
  <c r="AE385" i="8" s="1"/>
  <c r="AA366" i="8"/>
  <c r="AB372" i="8" s="1"/>
  <c r="AC378" i="8" s="1"/>
  <c r="AD384" i="8" s="1"/>
  <c r="Z365" i="8"/>
  <c r="AA371" i="8" s="1"/>
  <c r="AB377" i="8" s="1"/>
  <c r="AC383" i="8" s="1"/>
  <c r="X366" i="8"/>
  <c r="Y372" i="8" s="1"/>
  <c r="Z378" i="8" s="1"/>
  <c r="AA384" i="8" s="1"/>
  <c r="W366" i="8"/>
  <c r="X372" i="8" s="1"/>
  <c r="Y378" i="8" s="1"/>
  <c r="Z384" i="8" s="1"/>
  <c r="V366" i="8"/>
  <c r="W372" i="8" s="1"/>
  <c r="X378" i="8" s="1"/>
  <c r="Y384" i="8" s="1"/>
  <c r="T365" i="8"/>
  <c r="U371" i="8" s="1"/>
  <c r="V377" i="8" s="1"/>
  <c r="W383" i="8" s="1"/>
  <c r="S365" i="8"/>
  <c r="T371" i="8" s="1"/>
  <c r="U377" i="8" s="1"/>
  <c r="V383" i="8" s="1"/>
  <c r="R367" i="8"/>
  <c r="S373" i="8" s="1"/>
  <c r="T379" i="8" s="1"/>
  <c r="U385" i="8" s="1"/>
  <c r="P367" i="8"/>
  <c r="Q373" i="8" s="1"/>
  <c r="R379" i="8" s="1"/>
  <c r="S385" i="8" s="1"/>
  <c r="I365" i="8"/>
  <c r="J371" i="8" s="1"/>
  <c r="K377" i="8" s="1"/>
  <c r="L383" i="8" s="1"/>
  <c r="M367" i="8"/>
  <c r="N373" i="8" s="1"/>
  <c r="O379" i="8" s="1"/>
  <c r="P385" i="8" s="1"/>
  <c r="I367" i="8"/>
  <c r="J373" i="8" s="1"/>
  <c r="K379" i="8" s="1"/>
  <c r="L385" i="8" s="1"/>
  <c r="N366" i="8"/>
  <c r="O372" i="8" s="1"/>
  <c r="P378" i="8" s="1"/>
  <c r="Q384" i="8" s="1"/>
  <c r="G365" i="8"/>
  <c r="H371" i="8" s="1"/>
  <c r="I377" i="8" s="1"/>
  <c r="J383" i="8" s="1"/>
  <c r="O366" i="8"/>
  <c r="P372" i="8" s="1"/>
  <c r="Q378" i="8" s="1"/>
  <c r="R384" i="8" s="1"/>
  <c r="J365" i="8"/>
  <c r="K371" i="8" s="1"/>
  <c r="L377" i="8" s="1"/>
  <c r="M383" i="8" s="1"/>
  <c r="T183" i="8"/>
  <c r="U189" i="8" s="1"/>
  <c r="V195" i="8" s="1"/>
  <c r="W201" i="8" s="1"/>
  <c r="S165" i="8"/>
  <c r="S181" i="8"/>
  <c r="P225" i="8"/>
  <c r="Q227" i="8"/>
  <c r="R233" i="8" s="1"/>
  <c r="S239" i="8" s="1"/>
  <c r="T245" i="8" s="1"/>
  <c r="P209" i="8"/>
  <c r="V89" i="8"/>
  <c r="V73" i="8"/>
  <c r="W91" i="8"/>
  <c r="X97" i="8" s="1"/>
  <c r="Y103" i="8" s="1"/>
  <c r="Z109" i="8" s="1"/>
  <c r="BI365" i="8"/>
  <c r="BH365" i="8"/>
  <c r="BI371" i="8" s="1"/>
  <c r="BG367" i="8"/>
  <c r="BH373" i="8" s="1"/>
  <c r="BI379" i="8" s="1"/>
  <c r="BE365" i="8"/>
  <c r="BF371" i="8" s="1"/>
  <c r="BG377" i="8" s="1"/>
  <c r="BH383" i="8" s="1"/>
  <c r="BD367" i="8"/>
  <c r="BE373" i="8" s="1"/>
  <c r="BF379" i="8" s="1"/>
  <c r="BG385" i="8" s="1"/>
  <c r="BC367" i="8"/>
  <c r="BD373" i="8" s="1"/>
  <c r="BE379" i="8" s="1"/>
  <c r="BF385" i="8" s="1"/>
  <c r="BA365" i="8"/>
  <c r="BB371" i="8" s="1"/>
  <c r="BC377" i="8" s="1"/>
  <c r="BD383" i="8" s="1"/>
  <c r="AZ367" i="8"/>
  <c r="BA373" i="8" s="1"/>
  <c r="BB379" i="8" s="1"/>
  <c r="BC385" i="8" s="1"/>
  <c r="AY365" i="8"/>
  <c r="AZ371" i="8" s="1"/>
  <c r="BA377" i="8" s="1"/>
  <c r="BB383" i="8" s="1"/>
  <c r="AW365" i="8"/>
  <c r="AX371" i="8" s="1"/>
  <c r="AY377" i="8" s="1"/>
  <c r="AZ383" i="8" s="1"/>
  <c r="AV367" i="8"/>
  <c r="AW373" i="8" s="1"/>
  <c r="AX379" i="8" s="1"/>
  <c r="AY385" i="8" s="1"/>
  <c r="AU366" i="8"/>
  <c r="AV372" i="8" s="1"/>
  <c r="AW378" i="8" s="1"/>
  <c r="AX384" i="8" s="1"/>
  <c r="AS365" i="8"/>
  <c r="AT371" i="8" s="1"/>
  <c r="AU377" i="8" s="1"/>
  <c r="AV383" i="8" s="1"/>
  <c r="AR366" i="8"/>
  <c r="AS372" i="8" s="1"/>
  <c r="AT378" i="8" s="1"/>
  <c r="AU384" i="8" s="1"/>
  <c r="AQ367" i="8"/>
  <c r="AR373" i="8" s="1"/>
  <c r="AS379" i="8" s="1"/>
  <c r="AT385" i="8" s="1"/>
  <c r="AO365" i="8"/>
  <c r="AP371" i="8" s="1"/>
  <c r="AQ377" i="8" s="1"/>
  <c r="AR383" i="8" s="1"/>
  <c r="AN366" i="8"/>
  <c r="AO372" i="8" s="1"/>
  <c r="AP378" i="8" s="1"/>
  <c r="AQ384" i="8" s="1"/>
  <c r="AM367" i="8"/>
  <c r="AN373" i="8" s="1"/>
  <c r="AO379" i="8" s="1"/>
  <c r="AP385" i="8" s="1"/>
  <c r="AK367" i="8"/>
  <c r="AL373" i="8" s="1"/>
  <c r="AM379" i="8" s="1"/>
  <c r="AN385" i="8" s="1"/>
  <c r="AJ367" i="8"/>
  <c r="AK373" i="8" s="1"/>
  <c r="AL379" i="8" s="1"/>
  <c r="AM385" i="8" s="1"/>
  <c r="AI367" i="8"/>
  <c r="AJ373" i="8" s="1"/>
  <c r="AK379" i="8" s="1"/>
  <c r="AL385" i="8" s="1"/>
  <c r="AG366" i="8"/>
  <c r="AH372" i="8" s="1"/>
  <c r="AI378" i="8" s="1"/>
  <c r="AJ384" i="8" s="1"/>
  <c r="AF366" i="8"/>
  <c r="AG372" i="8" s="1"/>
  <c r="AH378" i="8" s="1"/>
  <c r="AI384" i="8" s="1"/>
  <c r="AE366" i="8"/>
  <c r="AF372" i="8" s="1"/>
  <c r="AG378" i="8" s="1"/>
  <c r="AH384" i="8" s="1"/>
  <c r="AC365" i="8"/>
  <c r="AD371" i="8" s="1"/>
  <c r="AE377" i="8" s="1"/>
  <c r="AF383" i="8" s="1"/>
  <c r="AB366" i="8"/>
  <c r="AC372" i="8" s="1"/>
  <c r="AD378" i="8" s="1"/>
  <c r="AE384" i="8" s="1"/>
  <c r="AA367" i="8"/>
  <c r="AB373" i="8" s="1"/>
  <c r="AC379" i="8" s="1"/>
  <c r="AD385" i="8" s="1"/>
  <c r="Y365" i="8"/>
  <c r="Z371" i="8" s="1"/>
  <c r="AA377" i="8" s="1"/>
  <c r="AB383" i="8" s="1"/>
  <c r="X367" i="8"/>
  <c r="Y373" i="8" s="1"/>
  <c r="Z379" i="8" s="1"/>
  <c r="AA385" i="8" s="1"/>
  <c r="W365" i="8"/>
  <c r="X371" i="8" s="1"/>
  <c r="Y377" i="8" s="1"/>
  <c r="Z383" i="8" s="1"/>
  <c r="U367" i="8"/>
  <c r="V373" i="8" s="1"/>
  <c r="W379" i="8" s="1"/>
  <c r="X385" i="8" s="1"/>
  <c r="T366" i="8"/>
  <c r="U372" i="8" s="1"/>
  <c r="V378" i="8" s="1"/>
  <c r="W384" i="8" s="1"/>
  <c r="S367" i="8"/>
  <c r="T373" i="8" s="1"/>
  <c r="U379" i="8" s="1"/>
  <c r="V385" i="8" s="1"/>
  <c r="Q367" i="8"/>
  <c r="R373" i="8" s="1"/>
  <c r="S379" i="8" s="1"/>
  <c r="T385" i="8" s="1"/>
  <c r="P366" i="8"/>
  <c r="Q372" i="8" s="1"/>
  <c r="R378" i="8" s="1"/>
  <c r="S384" i="8" s="1"/>
  <c r="F367" i="8"/>
  <c r="G373" i="8" s="1"/>
  <c r="H379" i="8" s="1"/>
  <c r="I385" i="8" s="1"/>
  <c r="D362" i="8"/>
  <c r="E365" i="8"/>
  <c r="F371" i="8" s="1"/>
  <c r="G377" i="8" s="1"/>
  <c r="H383" i="8" s="1"/>
  <c r="D347" i="8"/>
  <c r="K365" i="8"/>
  <c r="L371" i="8" s="1"/>
  <c r="M377" i="8" s="1"/>
  <c r="N383" i="8" s="1"/>
  <c r="D348" i="8"/>
  <c r="E366" i="8"/>
  <c r="F372" i="8" s="1"/>
  <c r="G378" i="8" s="1"/>
  <c r="H384" i="8" s="1"/>
  <c r="I366" i="8"/>
  <c r="J372" i="8" s="1"/>
  <c r="K378" i="8" s="1"/>
  <c r="L384" i="8" s="1"/>
  <c r="M366" i="8"/>
  <c r="N372" i="8" s="1"/>
  <c r="O378" i="8" s="1"/>
  <c r="P384" i="8" s="1"/>
  <c r="H367" i="8"/>
  <c r="I373" i="8" s="1"/>
  <c r="J379" i="8" s="1"/>
  <c r="K385" i="8" s="1"/>
  <c r="X32" i="8"/>
  <c r="Y40" i="8"/>
  <c r="Y50" i="8"/>
  <c r="Z56" i="8" s="1"/>
  <c r="AA62" i="8" s="1"/>
  <c r="AB68" i="8" s="1"/>
  <c r="BI366" i="8"/>
  <c r="BH367" i="8"/>
  <c r="BI373" i="8" s="1"/>
  <c r="BF367" i="8"/>
  <c r="BG373" i="8" s="1"/>
  <c r="BH379" i="8" s="1"/>
  <c r="BI385" i="8" s="1"/>
  <c r="BE367" i="8"/>
  <c r="BF373" i="8" s="1"/>
  <c r="BG379" i="8" s="1"/>
  <c r="BH385" i="8" s="1"/>
  <c r="BD365" i="8"/>
  <c r="BE371" i="8" s="1"/>
  <c r="BF377" i="8" s="1"/>
  <c r="BG383" i="8" s="1"/>
  <c r="BB365" i="8"/>
  <c r="BC371" i="8" s="1"/>
  <c r="BD377" i="8" s="1"/>
  <c r="BE383" i="8" s="1"/>
  <c r="BA366" i="8"/>
  <c r="BB372" i="8" s="1"/>
  <c r="BC378" i="8" s="1"/>
  <c r="BD384" i="8" s="1"/>
  <c r="AZ365" i="8"/>
  <c r="BA371" i="8" s="1"/>
  <c r="BB377" i="8" s="1"/>
  <c r="BC383" i="8" s="1"/>
  <c r="AX365" i="8"/>
  <c r="AY371" i="8" s="1"/>
  <c r="AZ377" i="8" s="1"/>
  <c r="BA383" i="8" s="1"/>
  <c r="AW367" i="8"/>
  <c r="AX373" i="8" s="1"/>
  <c r="AY379" i="8" s="1"/>
  <c r="AZ385" i="8" s="1"/>
  <c r="AV365" i="8"/>
  <c r="AW371" i="8" s="1"/>
  <c r="AX377" i="8" s="1"/>
  <c r="AY383" i="8" s="1"/>
  <c r="AT365" i="8"/>
  <c r="AU371" i="8" s="1"/>
  <c r="AV377" i="8" s="1"/>
  <c r="AW383" i="8" s="1"/>
  <c r="AS366" i="8"/>
  <c r="AT372" i="8" s="1"/>
  <c r="AU378" i="8" s="1"/>
  <c r="AV384" i="8" s="1"/>
  <c r="AR365" i="8"/>
  <c r="AS371" i="8" s="1"/>
  <c r="AT377" i="8" s="1"/>
  <c r="AU383" i="8" s="1"/>
  <c r="AP367" i="8"/>
  <c r="AQ373" i="8" s="1"/>
  <c r="AR379" i="8" s="1"/>
  <c r="AS385" i="8" s="1"/>
  <c r="AO366" i="8"/>
  <c r="AP372" i="8" s="1"/>
  <c r="AQ378" i="8" s="1"/>
  <c r="AR384" i="8" s="1"/>
  <c r="AN367" i="8"/>
  <c r="AO373" i="8" s="1"/>
  <c r="AP379" i="8" s="1"/>
  <c r="AQ385" i="8" s="1"/>
  <c r="AL366" i="8"/>
  <c r="AM372" i="8" s="1"/>
  <c r="AN378" i="8" s="1"/>
  <c r="AO384" i="8" s="1"/>
  <c r="AK366" i="8"/>
  <c r="AL372" i="8" s="1"/>
  <c r="AM378" i="8" s="1"/>
  <c r="AN384" i="8" s="1"/>
  <c r="AJ365" i="8"/>
  <c r="AK371" i="8" s="1"/>
  <c r="AL377" i="8" s="1"/>
  <c r="AM383" i="8" s="1"/>
  <c r="AH367" i="8"/>
  <c r="AI373" i="8" s="1"/>
  <c r="AJ379" i="8" s="1"/>
  <c r="AK385" i="8" s="1"/>
  <c r="AG365" i="8"/>
  <c r="AH371" i="8" s="1"/>
  <c r="AI377" i="8" s="1"/>
  <c r="AJ383" i="8" s="1"/>
  <c r="AF367" i="8"/>
  <c r="AG373" i="8" s="1"/>
  <c r="AH379" i="8" s="1"/>
  <c r="AI385" i="8" s="1"/>
  <c r="AD366" i="8"/>
  <c r="AE372" i="8" s="1"/>
  <c r="AF378" i="8" s="1"/>
  <c r="AG384" i="8" s="1"/>
  <c r="AC367" i="8"/>
  <c r="AD373" i="8" s="1"/>
  <c r="AE379" i="8" s="1"/>
  <c r="AF385" i="8" s="1"/>
  <c r="AB365" i="8"/>
  <c r="AC371" i="8" s="1"/>
  <c r="AD377" i="8" s="1"/>
  <c r="AE383" i="8" s="1"/>
  <c r="Z366" i="8"/>
  <c r="AA372" i="8" s="1"/>
  <c r="AB378" i="8" s="1"/>
  <c r="AC384" i="8" s="1"/>
  <c r="Y367" i="8"/>
  <c r="Z373" i="8" s="1"/>
  <c r="AA379" i="8" s="1"/>
  <c r="AB385" i="8" s="1"/>
  <c r="X365" i="8"/>
  <c r="Y371" i="8" s="1"/>
  <c r="Z377" i="8" s="1"/>
  <c r="AA383" i="8" s="1"/>
  <c r="V365" i="8"/>
  <c r="W371" i="8" s="1"/>
  <c r="X377" i="8" s="1"/>
  <c r="Y383" i="8" s="1"/>
  <c r="U366" i="8"/>
  <c r="V372" i="8" s="1"/>
  <c r="W378" i="8" s="1"/>
  <c r="X384" i="8" s="1"/>
  <c r="T367" i="8"/>
  <c r="U373" i="8" s="1"/>
  <c r="V379" i="8" s="1"/>
  <c r="W385" i="8" s="1"/>
  <c r="R365" i="8"/>
  <c r="S371" i="8" s="1"/>
  <c r="T377" i="8" s="1"/>
  <c r="U383" i="8" s="1"/>
  <c r="Q366" i="8"/>
  <c r="R372" i="8" s="1"/>
  <c r="S378" i="8" s="1"/>
  <c r="T384" i="8" s="1"/>
  <c r="N367" i="8"/>
  <c r="O373" i="8" s="1"/>
  <c r="P379" i="8" s="1"/>
  <c r="Q385" i="8" s="1"/>
  <c r="H365" i="8"/>
  <c r="I371" i="8" s="1"/>
  <c r="J377" i="8" s="1"/>
  <c r="K383" i="8" s="1"/>
  <c r="O365" i="8"/>
  <c r="P371" i="8" s="1"/>
  <c r="Q377" i="8" s="1"/>
  <c r="R383" i="8" s="1"/>
  <c r="G367" i="8"/>
  <c r="H373" i="8" s="1"/>
  <c r="I379" i="8" s="1"/>
  <c r="J385" i="8" s="1"/>
  <c r="J367" i="8"/>
  <c r="K373" i="8" s="1"/>
  <c r="L379" i="8" s="1"/>
  <c r="M385" i="8" s="1"/>
  <c r="K367" i="8"/>
  <c r="L373" i="8" s="1"/>
  <c r="M379" i="8" s="1"/>
  <c r="N385" i="8" s="1"/>
  <c r="D349" i="8"/>
  <c r="E367" i="8"/>
  <c r="F373" i="8" s="1"/>
  <c r="G379" i="8" s="1"/>
  <c r="H385" i="8" s="1"/>
  <c r="L366" i="8"/>
  <c r="M372" i="8" s="1"/>
  <c r="N378" i="8" s="1"/>
  <c r="O384" i="8" s="1"/>
  <c r="F365" i="8"/>
  <c r="G371" i="8" s="1"/>
  <c r="H377" i="8" s="1"/>
  <c r="I383" i="8" s="1"/>
  <c r="T123" i="8"/>
  <c r="U131" i="8"/>
  <c r="U141" i="8"/>
  <c r="V147" i="8" s="1"/>
  <c r="W153" i="8" s="1"/>
  <c r="X159" i="8" s="1"/>
  <c r="BI367" i="8"/>
  <c r="BG365" i="8"/>
  <c r="BH371" i="8" s="1"/>
  <c r="BI377" i="8" s="1"/>
  <c r="BF365" i="8"/>
  <c r="BG371" i="8" s="1"/>
  <c r="BH377" i="8" s="1"/>
  <c r="BI383" i="8" s="1"/>
  <c r="BE366" i="8"/>
  <c r="BF372" i="8" s="1"/>
  <c r="BG378" i="8" s="1"/>
  <c r="BH384" i="8" s="1"/>
  <c r="BC365" i="8"/>
  <c r="BD371" i="8" s="1"/>
  <c r="BE377" i="8" s="1"/>
  <c r="BF383" i="8" s="1"/>
  <c r="BB367" i="8"/>
  <c r="BC373" i="8" s="1"/>
  <c r="BD379" i="8" s="1"/>
  <c r="BE385" i="8" s="1"/>
  <c r="BA367" i="8"/>
  <c r="BB373" i="8" s="1"/>
  <c r="BC379" i="8" s="1"/>
  <c r="BD385" i="8" s="1"/>
  <c r="AY367" i="8"/>
  <c r="AZ373" i="8" s="1"/>
  <c r="BA379" i="8" s="1"/>
  <c r="BB385" i="8" s="1"/>
  <c r="AX367" i="8"/>
  <c r="AY373" i="8" s="1"/>
  <c r="AZ379" i="8" s="1"/>
  <c r="BA385" i="8" s="1"/>
  <c r="AW366" i="8"/>
  <c r="AX372" i="8" s="1"/>
  <c r="AY378" i="8" s="1"/>
  <c r="AZ384" i="8" s="1"/>
  <c r="AU365" i="8"/>
  <c r="AV371" i="8" s="1"/>
  <c r="AW377" i="8" s="1"/>
  <c r="AX383" i="8" s="1"/>
  <c r="AT366" i="8"/>
  <c r="AU372" i="8" s="1"/>
  <c r="AV378" i="8" s="1"/>
  <c r="AW384" i="8" s="1"/>
  <c r="AS367" i="8"/>
  <c r="AT373" i="8" s="1"/>
  <c r="AU379" i="8" s="1"/>
  <c r="AV385" i="8" s="1"/>
  <c r="AQ366" i="8"/>
  <c r="AR372" i="8" s="1"/>
  <c r="AS378" i="8" s="1"/>
  <c r="AT384" i="8" s="1"/>
  <c r="AP365" i="8"/>
  <c r="AQ371" i="8" s="1"/>
  <c r="AR377" i="8" s="1"/>
  <c r="AS383" i="8" s="1"/>
  <c r="AO367" i="8"/>
  <c r="AP373" i="8" s="1"/>
  <c r="AQ379" i="8" s="1"/>
  <c r="AR385" i="8" s="1"/>
  <c r="AM366" i="8"/>
  <c r="AN372" i="8" s="1"/>
  <c r="AO378" i="8" s="1"/>
  <c r="AP384" i="8" s="1"/>
  <c r="AL365" i="8"/>
  <c r="AM371" i="8" s="1"/>
  <c r="AN377" i="8" s="1"/>
  <c r="AO383" i="8" s="1"/>
  <c r="AK365" i="8"/>
  <c r="AL371" i="8" s="1"/>
  <c r="AM377" i="8" s="1"/>
  <c r="AN383" i="8" s="1"/>
  <c r="AI365" i="8"/>
  <c r="AJ371" i="8" s="1"/>
  <c r="AK377" i="8" s="1"/>
  <c r="AL383" i="8" s="1"/>
  <c r="AH366" i="8"/>
  <c r="AI372" i="8" s="1"/>
  <c r="AJ378" i="8" s="1"/>
  <c r="AK384" i="8" s="1"/>
  <c r="AG367" i="8"/>
  <c r="AH373" i="8" s="1"/>
  <c r="AI379" i="8" s="1"/>
  <c r="AJ385" i="8" s="1"/>
  <c r="AE365" i="8"/>
  <c r="AF371" i="8" s="1"/>
  <c r="AG377" i="8" s="1"/>
  <c r="AH383" i="8" s="1"/>
  <c r="AD367" i="8"/>
  <c r="AE373" i="8" s="1"/>
  <c r="AF379" i="8" s="1"/>
  <c r="AG385" i="8" s="1"/>
  <c r="AC366" i="8"/>
  <c r="AD372" i="8" s="1"/>
  <c r="AE378" i="8" s="1"/>
  <c r="AF384" i="8" s="1"/>
  <c r="AA365" i="8"/>
  <c r="AB371" i="8" s="1"/>
  <c r="AC377" i="8" s="1"/>
  <c r="AD383" i="8" s="1"/>
  <c r="Z367" i="8"/>
  <c r="AA373" i="8" s="1"/>
  <c r="AB379" i="8" s="1"/>
  <c r="AC385" i="8" s="1"/>
  <c r="Y366" i="8"/>
  <c r="Z372" i="8" s="1"/>
  <c r="AA378" i="8" s="1"/>
  <c r="AB384" i="8" s="1"/>
  <c r="W367" i="8"/>
  <c r="X373" i="8" s="1"/>
  <c r="Y379" i="8" s="1"/>
  <c r="Z385" i="8" s="1"/>
  <c r="V367" i="8"/>
  <c r="W373" i="8" s="1"/>
  <c r="X379" i="8" s="1"/>
  <c r="Y385" i="8" s="1"/>
  <c r="U365" i="8"/>
  <c r="V371" i="8" s="1"/>
  <c r="W377" i="8" s="1"/>
  <c r="X383" i="8" s="1"/>
  <c r="S366" i="8"/>
  <c r="T372" i="8" s="1"/>
  <c r="U378" i="8" s="1"/>
  <c r="V384" i="8" s="1"/>
  <c r="R366" i="8"/>
  <c r="S372" i="8" s="1"/>
  <c r="T378" i="8" s="1"/>
  <c r="U384" i="8" s="1"/>
  <c r="Q365" i="8"/>
  <c r="R371" i="8" s="1"/>
  <c r="S377" i="8" s="1"/>
  <c r="T383" i="8" s="1"/>
  <c r="M365" i="8"/>
  <c r="N371" i="8" s="1"/>
  <c r="O377" i="8" s="1"/>
  <c r="P383" i="8" s="1"/>
  <c r="J366" i="8"/>
  <c r="K372" i="8" s="1"/>
  <c r="L378" i="8" s="1"/>
  <c r="M384" i="8" s="1"/>
  <c r="N365" i="8"/>
  <c r="O371" i="8" s="1"/>
  <c r="P377" i="8" s="1"/>
  <c r="Q383" i="8" s="1"/>
  <c r="H366" i="8"/>
  <c r="I372" i="8" s="1"/>
  <c r="J378" i="8" s="1"/>
  <c r="K384" i="8" s="1"/>
  <c r="O367" i="8"/>
  <c r="P373" i="8" s="1"/>
  <c r="Q379" i="8" s="1"/>
  <c r="R385" i="8" s="1"/>
  <c r="G366" i="8"/>
  <c r="H372" i="8" s="1"/>
  <c r="I378" i="8" s="1"/>
  <c r="J384" i="8" s="1"/>
  <c r="P365" i="8"/>
  <c r="Q371" i="8" s="1"/>
  <c r="R377" i="8" s="1"/>
  <c r="S383" i="8" s="1"/>
  <c r="K366" i="8"/>
  <c r="L372" i="8" s="1"/>
  <c r="M378" i="8" s="1"/>
  <c r="N384" i="8" s="1"/>
  <c r="F366" i="8"/>
  <c r="G372" i="8" s="1"/>
  <c r="H378" i="8" s="1"/>
  <c r="I384" i="8" s="1"/>
  <c r="AV349" i="8" l="1"/>
  <c r="E348" i="8"/>
  <c r="L347" i="8"/>
  <c r="K347" i="8"/>
  <c r="E347" i="8"/>
  <c r="AR349" i="8"/>
  <c r="BB347" i="8"/>
  <c r="S349" i="8"/>
  <c r="AM349" i="8"/>
  <c r="N349" i="8"/>
  <c r="T347" i="8"/>
  <c r="BI348" i="8"/>
  <c r="Q348" i="8"/>
  <c r="Z347" i="8"/>
  <c r="AH347" i="8"/>
  <c r="AG348" i="8"/>
  <c r="BH348" i="8"/>
  <c r="AB348" i="8"/>
  <c r="AO347" i="8"/>
  <c r="AZ348" i="8"/>
  <c r="BE349" i="8"/>
  <c r="AP348" i="8"/>
  <c r="J348" i="8"/>
  <c r="X348" i="8"/>
  <c r="AD347" i="8"/>
  <c r="AN349" i="8"/>
  <c r="BD348" i="8"/>
  <c r="BI349" i="8"/>
  <c r="P348" i="8"/>
  <c r="U349" i="8"/>
  <c r="AW349" i="8"/>
  <c r="BH349" i="8"/>
  <c r="AC349" i="8"/>
  <c r="AK348" i="8"/>
  <c r="AL348" i="8"/>
  <c r="AS347" i="8"/>
  <c r="AT347" i="8"/>
  <c r="J349" i="8"/>
  <c r="AY347" i="8"/>
  <c r="BI347" i="8"/>
  <c r="M349" i="8"/>
  <c r="AV348" i="8"/>
  <c r="BA347" i="8"/>
  <c r="AS348" i="8"/>
  <c r="O347" i="8"/>
  <c r="M347" i="8"/>
  <c r="V349" i="8"/>
  <c r="AJ347" i="8"/>
  <c r="AZ349" i="8"/>
  <c r="BE347" i="8"/>
  <c r="U135" i="8"/>
  <c r="U119" i="8"/>
  <c r="V137" i="8"/>
  <c r="W143" i="8" s="1"/>
  <c r="X149" i="8" s="1"/>
  <c r="Y155" i="8" s="1"/>
  <c r="N347" i="8"/>
  <c r="T348" i="8"/>
  <c r="Y348" i="8"/>
  <c r="AG349" i="8"/>
  <c r="BC347" i="8"/>
  <c r="Y28" i="8"/>
  <c r="Y44" i="8"/>
  <c r="Z46" i="8"/>
  <c r="AA52" i="8" s="1"/>
  <c r="AB58" i="8" s="1"/>
  <c r="AC64" i="8" s="1"/>
  <c r="L348" i="8"/>
  <c r="R349" i="8"/>
  <c r="T349" i="8"/>
  <c r="Z349" i="8"/>
  <c r="AB347" i="8"/>
  <c r="AE348" i="8"/>
  <c r="AH349" i="8"/>
  <c r="AJ349" i="8"/>
  <c r="AP349" i="8"/>
  <c r="AR347" i="8"/>
  <c r="AX347" i="8"/>
  <c r="BC349" i="8"/>
  <c r="BF349" i="8"/>
  <c r="BH347" i="8"/>
  <c r="V77" i="8"/>
  <c r="W95" i="8"/>
  <c r="X101" i="8" s="1"/>
  <c r="Y107" i="8" s="1"/>
  <c r="Z113" i="8" s="1"/>
  <c r="W85" i="8"/>
  <c r="T187" i="8"/>
  <c r="U193" i="8" s="1"/>
  <c r="V199" i="8" s="1"/>
  <c r="W205" i="8" s="1"/>
  <c r="S169" i="8"/>
  <c r="T177" i="8"/>
  <c r="I347" i="8"/>
  <c r="F347" i="8"/>
  <c r="H349" i="8"/>
  <c r="H347" i="8"/>
  <c r="S347" i="8"/>
  <c r="Y347" i="8"/>
  <c r="AD349" i="8"/>
  <c r="AG347" i="8"/>
  <c r="AI348" i="8"/>
  <c r="AL347" i="8"/>
  <c r="AO348" i="8"/>
  <c r="AQ349" i="8"/>
  <c r="AT349" i="8"/>
  <c r="AW348" i="8"/>
  <c r="AY348" i="8"/>
  <c r="BB348" i="8"/>
  <c r="BG348" i="8"/>
  <c r="Y349" i="8"/>
  <c r="K348" i="8"/>
  <c r="AN348" i="8"/>
  <c r="AQ347" i="8"/>
  <c r="BG349" i="8"/>
  <c r="G349" i="8"/>
  <c r="H348" i="8"/>
  <c r="J347" i="8"/>
  <c r="E368" i="8"/>
  <c r="F374" i="8" s="1"/>
  <c r="G380" i="8" s="1"/>
  <c r="H386" i="8" s="1"/>
  <c r="D350" i="8"/>
  <c r="E358" i="8"/>
  <c r="O348" i="8"/>
  <c r="W349" i="8"/>
  <c r="AM348" i="8"/>
  <c r="AU349" i="8"/>
  <c r="AZ347" i="8"/>
  <c r="Q349" i="8"/>
  <c r="V348" i="8"/>
  <c r="AA349" i="8"/>
  <c r="BE348" i="8"/>
  <c r="J312" i="8"/>
  <c r="I304" i="8"/>
  <c r="J322" i="8"/>
  <c r="K328" i="8" s="1"/>
  <c r="L334" i="8" s="1"/>
  <c r="M340" i="8" s="1"/>
  <c r="F348" i="8"/>
  <c r="I348" i="8"/>
  <c r="P347" i="8"/>
  <c r="R348" i="8"/>
  <c r="AF349" i="8"/>
  <c r="AX349" i="8"/>
  <c r="BA349" i="8"/>
  <c r="BF347" i="8"/>
  <c r="F349" i="8"/>
  <c r="G347" i="8"/>
  <c r="U347" i="8"/>
  <c r="X349" i="8"/>
  <c r="AA347" i="8"/>
  <c r="AC348" i="8"/>
  <c r="AF347" i="8"/>
  <c r="AI347" i="8"/>
  <c r="BD349" i="8"/>
  <c r="K349" i="8"/>
  <c r="E349" i="8"/>
  <c r="P349" i="8"/>
  <c r="S348" i="8"/>
  <c r="V347" i="8"/>
  <c r="AA348" i="8"/>
  <c r="AD348" i="8"/>
  <c r="AF348" i="8"/>
  <c r="AI349" i="8"/>
  <c r="AL349" i="8"/>
  <c r="AT348" i="8"/>
  <c r="AY349" i="8"/>
  <c r="P213" i="8"/>
  <c r="Q221" i="8"/>
  <c r="Q231" i="8"/>
  <c r="R237" i="8" s="1"/>
  <c r="S243" i="8" s="1"/>
  <c r="T249" i="8" s="1"/>
  <c r="N348" i="8"/>
  <c r="M348" i="8"/>
  <c r="O349" i="8"/>
  <c r="R347" i="8"/>
  <c r="U348" i="8"/>
  <c r="W348" i="8"/>
  <c r="AC347" i="8"/>
  <c r="AE347" i="8"/>
  <c r="AH348" i="8"/>
  <c r="AK349" i="8"/>
  <c r="AM347" i="8"/>
  <c r="AP347" i="8"/>
  <c r="AU348" i="8"/>
  <c r="AX348" i="8"/>
  <c r="BA348" i="8"/>
  <c r="BF348" i="8"/>
  <c r="G348" i="8"/>
  <c r="AK347" i="8"/>
  <c r="I349" i="8"/>
  <c r="Q347" i="8"/>
  <c r="W347" i="8"/>
  <c r="AB349" i="8"/>
  <c r="AE349" i="8"/>
  <c r="AJ348" i="8"/>
  <c r="AO349" i="8"/>
  <c r="AR348" i="8"/>
  <c r="AU347" i="8"/>
  <c r="AW347" i="8"/>
  <c r="X347" i="8"/>
  <c r="AN347" i="8"/>
  <c r="AQ348" i="8"/>
  <c r="AV347" i="8"/>
  <c r="BB349" i="8"/>
  <c r="BD347" i="8"/>
  <c r="BG347" i="8"/>
  <c r="L349" i="8"/>
  <c r="Z348" i="8"/>
  <c r="AS349" i="8"/>
  <c r="BC348" i="8"/>
  <c r="P273" i="8"/>
  <c r="Q279" i="8" s="1"/>
  <c r="R285" i="8" s="1"/>
  <c r="S291" i="8" s="1"/>
  <c r="O271" i="8"/>
  <c r="O255" i="8"/>
  <c r="P277" i="8" l="1"/>
  <c r="Q283" i="8" s="1"/>
  <c r="R289" i="8" s="1"/>
  <c r="S295" i="8" s="1"/>
  <c r="P267" i="8"/>
  <c r="O259" i="8"/>
  <c r="V141" i="8"/>
  <c r="W147" i="8" s="1"/>
  <c r="X153" i="8" s="1"/>
  <c r="Y159" i="8" s="1"/>
  <c r="V131" i="8"/>
  <c r="U123" i="8"/>
  <c r="T165" i="8"/>
  <c r="T181" i="8"/>
  <c r="U183" i="8"/>
  <c r="V189" i="8" s="1"/>
  <c r="W195" i="8" s="1"/>
  <c r="X201" i="8" s="1"/>
  <c r="W73" i="8"/>
  <c r="W89" i="8"/>
  <c r="X91" i="8"/>
  <c r="Y97" i="8" s="1"/>
  <c r="Z103" i="8" s="1"/>
  <c r="AA109" i="8" s="1"/>
  <c r="Q225" i="8"/>
  <c r="R227" i="8"/>
  <c r="S233" i="8" s="1"/>
  <c r="T239" i="8" s="1"/>
  <c r="U245" i="8" s="1"/>
  <c r="Q209" i="8"/>
  <c r="F364" i="8"/>
  <c r="G370" i="8" s="1"/>
  <c r="H376" i="8" s="1"/>
  <c r="I382" i="8" s="1"/>
  <c r="E346" i="8"/>
  <c r="E362" i="8"/>
  <c r="K318" i="8"/>
  <c r="L324" i="8" s="1"/>
  <c r="M330" i="8" s="1"/>
  <c r="N336" i="8" s="1"/>
  <c r="J316" i="8"/>
  <c r="J300" i="8"/>
  <c r="Z50" i="8"/>
  <c r="AA56" i="8" s="1"/>
  <c r="AB62" i="8" s="1"/>
  <c r="AC68" i="8" s="1"/>
  <c r="Z40" i="8"/>
  <c r="Y32" i="8"/>
  <c r="F368" i="8" l="1"/>
  <c r="G374" i="8" s="1"/>
  <c r="H380" i="8" s="1"/>
  <c r="I386" i="8" s="1"/>
  <c r="E350" i="8"/>
  <c r="F358" i="8"/>
  <c r="J304" i="8"/>
  <c r="K322" i="8"/>
  <c r="L328" i="8" s="1"/>
  <c r="M334" i="8" s="1"/>
  <c r="N340" i="8" s="1"/>
  <c r="K312" i="8"/>
  <c r="X85" i="8"/>
  <c r="X95" i="8"/>
  <c r="Y101" i="8" s="1"/>
  <c r="Z107" i="8" s="1"/>
  <c r="AA113" i="8" s="1"/>
  <c r="W77" i="8"/>
  <c r="R231" i="8"/>
  <c r="S237" i="8" s="1"/>
  <c r="T243" i="8" s="1"/>
  <c r="U249" i="8" s="1"/>
  <c r="Q213" i="8"/>
  <c r="R221" i="8"/>
  <c r="W137" i="8"/>
  <c r="X143" i="8" s="1"/>
  <c r="Y149" i="8" s="1"/>
  <c r="Z155" i="8" s="1"/>
  <c r="V135" i="8"/>
  <c r="V119" i="8"/>
  <c r="Q273" i="8"/>
  <c r="R279" i="8" s="1"/>
  <c r="S285" i="8" s="1"/>
  <c r="T291" i="8" s="1"/>
  <c r="P271" i="8"/>
  <c r="P255" i="8"/>
  <c r="Z44" i="8"/>
  <c r="AA46" i="8"/>
  <c r="AB52" i="8" s="1"/>
  <c r="AC58" i="8" s="1"/>
  <c r="AD64" i="8" s="1"/>
  <c r="Z28" i="8"/>
  <c r="U187" i="8"/>
  <c r="V193" i="8" s="1"/>
  <c r="W199" i="8" s="1"/>
  <c r="X205" i="8" s="1"/>
  <c r="U177" i="8"/>
  <c r="T169" i="8"/>
  <c r="AA50" i="8" l="1"/>
  <c r="AB56" i="8" s="1"/>
  <c r="AC62" i="8" s="1"/>
  <c r="AD68" i="8" s="1"/>
  <c r="AA40" i="8"/>
  <c r="Z32" i="8"/>
  <c r="W141" i="8"/>
  <c r="X147" i="8" s="1"/>
  <c r="Y153" i="8" s="1"/>
  <c r="Z159" i="8" s="1"/>
  <c r="V123" i="8"/>
  <c r="W131" i="8"/>
  <c r="L318" i="8"/>
  <c r="M324" i="8" s="1"/>
  <c r="N330" i="8" s="1"/>
  <c r="O336" i="8" s="1"/>
  <c r="K300" i="8"/>
  <c r="K316" i="8"/>
  <c r="G364" i="8"/>
  <c r="H370" i="8" s="1"/>
  <c r="I376" i="8" s="1"/>
  <c r="J382" i="8" s="1"/>
  <c r="F346" i="8"/>
  <c r="F362" i="8"/>
  <c r="Q277" i="8"/>
  <c r="R283" i="8" s="1"/>
  <c r="S289" i="8" s="1"/>
  <c r="T295" i="8" s="1"/>
  <c r="Q267" i="8"/>
  <c r="P259" i="8"/>
  <c r="V183" i="8"/>
  <c r="W189" i="8" s="1"/>
  <c r="X195" i="8" s="1"/>
  <c r="Y201" i="8" s="1"/>
  <c r="U181" i="8"/>
  <c r="U165" i="8"/>
  <c r="R209" i="8"/>
  <c r="R225" i="8"/>
  <c r="S227" i="8"/>
  <c r="T233" i="8" s="1"/>
  <c r="U239" i="8" s="1"/>
  <c r="V245" i="8" s="1"/>
  <c r="X73" i="8"/>
  <c r="X89" i="8"/>
  <c r="Y91" i="8"/>
  <c r="Z97" i="8" s="1"/>
  <c r="AA103" i="8" s="1"/>
  <c r="AB109" i="8" s="1"/>
  <c r="Y85" i="8" l="1"/>
  <c r="Y95" i="8"/>
  <c r="Z101" i="8" s="1"/>
  <c r="AA107" i="8" s="1"/>
  <c r="AB113" i="8" s="1"/>
  <c r="X77" i="8"/>
  <c r="V187" i="8"/>
  <c r="W193" i="8" s="1"/>
  <c r="X199" i="8" s="1"/>
  <c r="Y205" i="8" s="1"/>
  <c r="U169" i="8"/>
  <c r="V177" i="8"/>
  <c r="L322" i="8"/>
  <c r="M328" i="8" s="1"/>
  <c r="N334" i="8" s="1"/>
  <c r="O340" i="8" s="1"/>
  <c r="K304" i="8"/>
  <c r="L312" i="8"/>
  <c r="W135" i="8"/>
  <c r="X137" i="8"/>
  <c r="Y143" i="8" s="1"/>
  <c r="Z149" i="8" s="1"/>
  <c r="AA155" i="8" s="1"/>
  <c r="W119" i="8"/>
  <c r="G368" i="8"/>
  <c r="H374" i="8" s="1"/>
  <c r="I380" i="8" s="1"/>
  <c r="J386" i="8" s="1"/>
  <c r="F350" i="8"/>
  <c r="G358" i="8"/>
  <c r="AB46" i="8"/>
  <c r="AC52" i="8" s="1"/>
  <c r="AD58" i="8" s="1"/>
  <c r="AE64" i="8" s="1"/>
  <c r="AA44" i="8"/>
  <c r="AA28" i="8"/>
  <c r="R213" i="8"/>
  <c r="S221" i="8"/>
  <c r="S231" i="8"/>
  <c r="T237" i="8" s="1"/>
  <c r="U243" i="8" s="1"/>
  <c r="V249" i="8" s="1"/>
  <c r="Q271" i="8"/>
  <c r="R273" i="8"/>
  <c r="S279" i="8" s="1"/>
  <c r="T285" i="8" s="1"/>
  <c r="U291" i="8" s="1"/>
  <c r="Q255" i="8"/>
  <c r="AB50" i="8" l="1"/>
  <c r="AC56" i="8" s="1"/>
  <c r="AD62" i="8" s="1"/>
  <c r="AE68" i="8" s="1"/>
  <c r="AB40" i="8"/>
  <c r="AA32" i="8"/>
  <c r="G346" i="8"/>
  <c r="H364" i="8"/>
  <c r="I370" i="8" s="1"/>
  <c r="J376" i="8" s="1"/>
  <c r="K382" i="8" s="1"/>
  <c r="G362" i="8"/>
  <c r="L316" i="8"/>
  <c r="M318" i="8"/>
  <c r="N324" i="8" s="1"/>
  <c r="O330" i="8" s="1"/>
  <c r="P336" i="8" s="1"/>
  <c r="L300" i="8"/>
  <c r="R277" i="8"/>
  <c r="S283" i="8" s="1"/>
  <c r="T289" i="8" s="1"/>
  <c r="U295" i="8" s="1"/>
  <c r="Q259" i="8"/>
  <c r="R267" i="8"/>
  <c r="S209" i="8"/>
  <c r="T227" i="8"/>
  <c r="U233" i="8" s="1"/>
  <c r="V239" i="8" s="1"/>
  <c r="W245" i="8" s="1"/>
  <c r="S225" i="8"/>
  <c r="V181" i="8"/>
  <c r="W183" i="8"/>
  <c r="X189" i="8" s="1"/>
  <c r="Y195" i="8" s="1"/>
  <c r="Z201" i="8" s="1"/>
  <c r="V165" i="8"/>
  <c r="W123" i="8"/>
  <c r="X131" i="8"/>
  <c r="X141" i="8"/>
  <c r="Y147" i="8" s="1"/>
  <c r="Z153" i="8" s="1"/>
  <c r="AA159" i="8" s="1"/>
  <c r="Z91" i="8"/>
  <c r="AA97" i="8" s="1"/>
  <c r="AB103" i="8" s="1"/>
  <c r="AC109" i="8" s="1"/>
  <c r="Y89" i="8"/>
  <c r="Y73" i="8"/>
  <c r="M322" i="8" l="1"/>
  <c r="N328" i="8" s="1"/>
  <c r="O334" i="8" s="1"/>
  <c r="P340" i="8" s="1"/>
  <c r="L304" i="8"/>
  <c r="M312" i="8"/>
  <c r="X135" i="8"/>
  <c r="Y137" i="8"/>
  <c r="Z143" i="8" s="1"/>
  <c r="AA149" i="8" s="1"/>
  <c r="AB155" i="8" s="1"/>
  <c r="X119" i="8"/>
  <c r="H368" i="8"/>
  <c r="I374" i="8" s="1"/>
  <c r="J380" i="8" s="1"/>
  <c r="K386" i="8" s="1"/>
  <c r="H358" i="8"/>
  <c r="G350" i="8"/>
  <c r="V169" i="8"/>
  <c r="W177" i="8"/>
  <c r="W187" i="8"/>
  <c r="X193" i="8" s="1"/>
  <c r="Y199" i="8" s="1"/>
  <c r="Z205" i="8" s="1"/>
  <c r="S273" i="8"/>
  <c r="T279" i="8" s="1"/>
  <c r="U285" i="8" s="1"/>
  <c r="V291" i="8" s="1"/>
  <c r="R255" i="8"/>
  <c r="R271" i="8"/>
  <c r="AB44" i="8"/>
  <c r="AC46" i="8"/>
  <c r="AD52" i="8" s="1"/>
  <c r="AE58" i="8" s="1"/>
  <c r="AF64" i="8" s="1"/>
  <c r="AB28" i="8"/>
  <c r="Y77" i="8"/>
  <c r="Z85" i="8"/>
  <c r="Z95" i="8"/>
  <c r="AA101" i="8" s="1"/>
  <c r="AB107" i="8" s="1"/>
  <c r="AC113" i="8" s="1"/>
  <c r="T221" i="8"/>
  <c r="S213" i="8"/>
  <c r="T231" i="8"/>
  <c r="U237" i="8" s="1"/>
  <c r="V243" i="8" s="1"/>
  <c r="W249" i="8" s="1"/>
  <c r="J412" i="8" l="1"/>
  <c r="K418" i="8" s="1"/>
  <c r="L424" i="8" s="1"/>
  <c r="M430" i="8" s="1"/>
  <c r="Z89" i="8"/>
  <c r="Z73" i="8"/>
  <c r="AA91" i="8"/>
  <c r="AB97" i="8" s="1"/>
  <c r="AC103" i="8" s="1"/>
  <c r="AD109" i="8" s="1"/>
  <c r="AC50" i="8"/>
  <c r="AD56" i="8" s="1"/>
  <c r="AE62" i="8" s="1"/>
  <c r="AF68" i="8" s="1"/>
  <c r="AC40" i="8"/>
  <c r="AB32" i="8"/>
  <c r="W181" i="8"/>
  <c r="X183" i="8"/>
  <c r="Y189" i="8" s="1"/>
  <c r="Z195" i="8" s="1"/>
  <c r="AA201" i="8" s="1"/>
  <c r="W165" i="8"/>
  <c r="H362" i="8"/>
  <c r="H346" i="8"/>
  <c r="I364" i="8"/>
  <c r="J370" i="8" s="1"/>
  <c r="K376" i="8" s="1"/>
  <c r="L382" i="8" s="1"/>
  <c r="X123" i="8"/>
  <c r="Y131" i="8"/>
  <c r="Y141" i="8"/>
  <c r="Z147" i="8" s="1"/>
  <c r="AA153" i="8" s="1"/>
  <c r="AB159" i="8" s="1"/>
  <c r="S277" i="8"/>
  <c r="T283" i="8" s="1"/>
  <c r="U289" i="8" s="1"/>
  <c r="V295" i="8" s="1"/>
  <c r="S267" i="8"/>
  <c r="R259" i="8"/>
  <c r="U227" i="8"/>
  <c r="V233" i="8" s="1"/>
  <c r="W239" i="8" s="1"/>
  <c r="X245" i="8" s="1"/>
  <c r="T225" i="8"/>
  <c r="T209" i="8"/>
  <c r="M300" i="8"/>
  <c r="N318" i="8"/>
  <c r="O324" i="8" s="1"/>
  <c r="P330" i="8" s="1"/>
  <c r="Q336" i="8" s="1"/>
  <c r="M316" i="8"/>
  <c r="BI413" i="8" l="1"/>
  <c r="BG411" i="8"/>
  <c r="BH417" i="8" s="1"/>
  <c r="BI423" i="8" s="1"/>
  <c r="BF412" i="8"/>
  <c r="BG418" i="8" s="1"/>
  <c r="BH424" i="8" s="1"/>
  <c r="BI430" i="8" s="1"/>
  <c r="BE411" i="8"/>
  <c r="BF417" i="8" s="1"/>
  <c r="BG423" i="8" s="1"/>
  <c r="BH429" i="8" s="1"/>
  <c r="BC413" i="8"/>
  <c r="BD419" i="8" s="1"/>
  <c r="BE425" i="8" s="1"/>
  <c r="BF431" i="8" s="1"/>
  <c r="BB413" i="8"/>
  <c r="BC419" i="8" s="1"/>
  <c r="BD425" i="8" s="1"/>
  <c r="BE431" i="8" s="1"/>
  <c r="BA412" i="8"/>
  <c r="BB418" i="8" s="1"/>
  <c r="BC424" i="8" s="1"/>
  <c r="BD430" i="8" s="1"/>
  <c r="AY413" i="8"/>
  <c r="AZ419" i="8" s="1"/>
  <c r="BA425" i="8" s="1"/>
  <c r="BB431" i="8" s="1"/>
  <c r="AX412" i="8"/>
  <c r="AY418" i="8" s="1"/>
  <c r="AZ424" i="8" s="1"/>
  <c r="BA430" i="8" s="1"/>
  <c r="AW412" i="8"/>
  <c r="AX418" i="8" s="1"/>
  <c r="AY424" i="8" s="1"/>
  <c r="AZ430" i="8" s="1"/>
  <c r="AU413" i="8"/>
  <c r="AV419" i="8" s="1"/>
  <c r="AW425" i="8" s="1"/>
  <c r="AX431" i="8" s="1"/>
  <c r="AT412" i="8"/>
  <c r="AU418" i="8" s="1"/>
  <c r="AV424" i="8" s="1"/>
  <c r="AW430" i="8" s="1"/>
  <c r="AS413" i="8"/>
  <c r="AT419" i="8" s="1"/>
  <c r="AU425" i="8" s="1"/>
  <c r="AV431" i="8" s="1"/>
  <c r="AQ411" i="8"/>
  <c r="AR417" i="8" s="1"/>
  <c r="AS423" i="8" s="1"/>
  <c r="AT429" i="8" s="1"/>
  <c r="AP411" i="8"/>
  <c r="AQ417" i="8" s="1"/>
  <c r="AR423" i="8" s="1"/>
  <c r="AS429" i="8" s="1"/>
  <c r="AO413" i="8"/>
  <c r="AP419" i="8" s="1"/>
  <c r="AQ425" i="8" s="1"/>
  <c r="AR431" i="8" s="1"/>
  <c r="AM413" i="8"/>
  <c r="AN419" i="8" s="1"/>
  <c r="AO425" i="8" s="1"/>
  <c r="AP431" i="8" s="1"/>
  <c r="AL411" i="8"/>
  <c r="AM417" i="8" s="1"/>
  <c r="AN423" i="8" s="1"/>
  <c r="AO429" i="8" s="1"/>
  <c r="AK411" i="8"/>
  <c r="AL417" i="8" s="1"/>
  <c r="AM423" i="8" s="1"/>
  <c r="AN429" i="8" s="1"/>
  <c r="AI411" i="8"/>
  <c r="AJ417" i="8" s="1"/>
  <c r="AK423" i="8" s="1"/>
  <c r="AL429" i="8" s="1"/>
  <c r="AH411" i="8"/>
  <c r="AI417" i="8" s="1"/>
  <c r="AJ423" i="8" s="1"/>
  <c r="AK429" i="8" s="1"/>
  <c r="AG412" i="8"/>
  <c r="AH418" i="8" s="1"/>
  <c r="AI424" i="8" s="1"/>
  <c r="AJ430" i="8" s="1"/>
  <c r="AE413" i="8"/>
  <c r="AF419" i="8" s="1"/>
  <c r="AG425" i="8" s="1"/>
  <c r="AH431" i="8" s="1"/>
  <c r="AD412" i="8"/>
  <c r="AE418" i="8" s="1"/>
  <c r="AF424" i="8" s="1"/>
  <c r="AG430" i="8" s="1"/>
  <c r="AC413" i="8"/>
  <c r="AD419" i="8" s="1"/>
  <c r="AE425" i="8" s="1"/>
  <c r="AF431" i="8" s="1"/>
  <c r="AA413" i="8"/>
  <c r="AB419" i="8" s="1"/>
  <c r="AC425" i="8" s="1"/>
  <c r="AD431" i="8" s="1"/>
  <c r="Z412" i="8"/>
  <c r="AA418" i="8" s="1"/>
  <c r="AB424" i="8" s="1"/>
  <c r="AC430" i="8" s="1"/>
  <c r="Y412" i="8"/>
  <c r="Z418" i="8" s="1"/>
  <c r="AA424" i="8" s="1"/>
  <c r="AB430" i="8" s="1"/>
  <c r="W412" i="8"/>
  <c r="X418" i="8" s="1"/>
  <c r="Y424" i="8" s="1"/>
  <c r="Z430" i="8" s="1"/>
  <c r="V413" i="8"/>
  <c r="W419" i="8" s="1"/>
  <c r="X425" i="8" s="1"/>
  <c r="Y431" i="8" s="1"/>
  <c r="U413" i="8"/>
  <c r="V419" i="8" s="1"/>
  <c r="W425" i="8" s="1"/>
  <c r="X431" i="8" s="1"/>
  <c r="S413" i="8"/>
  <c r="T419" i="8" s="1"/>
  <c r="U425" i="8" s="1"/>
  <c r="V431" i="8" s="1"/>
  <c r="R411" i="8"/>
  <c r="S417" i="8" s="1"/>
  <c r="T423" i="8" s="1"/>
  <c r="U429" i="8" s="1"/>
  <c r="Q413" i="8"/>
  <c r="R419" i="8" s="1"/>
  <c r="S425" i="8" s="1"/>
  <c r="T431" i="8" s="1"/>
  <c r="P412" i="8"/>
  <c r="Q418" i="8" s="1"/>
  <c r="R424" i="8" s="1"/>
  <c r="S430" i="8" s="1"/>
  <c r="I411" i="8"/>
  <c r="J417" i="8" s="1"/>
  <c r="K423" i="8" s="1"/>
  <c r="L429" i="8" s="1"/>
  <c r="N411" i="8"/>
  <c r="O417" i="8" s="1"/>
  <c r="P423" i="8" s="1"/>
  <c r="Q429" i="8" s="1"/>
  <c r="F413" i="8"/>
  <c r="G419" i="8" s="1"/>
  <c r="H425" i="8" s="1"/>
  <c r="I431" i="8" s="1"/>
  <c r="O411" i="8"/>
  <c r="P417" i="8" s="1"/>
  <c r="Q423" i="8" s="1"/>
  <c r="R429" i="8" s="1"/>
  <c r="E413" i="8"/>
  <c r="F419" i="8" s="1"/>
  <c r="G425" i="8" s="1"/>
  <c r="H431" i="8" s="1"/>
  <c r="D395" i="8"/>
  <c r="J411" i="8"/>
  <c r="K417" i="8" s="1"/>
  <c r="L423" i="8" s="1"/>
  <c r="M429" i="8" s="1"/>
  <c r="O413" i="8"/>
  <c r="P419" i="8" s="1"/>
  <c r="Q425" i="8" s="1"/>
  <c r="R431" i="8" s="1"/>
  <c r="U231" i="8"/>
  <c r="V237" i="8" s="1"/>
  <c r="W243" i="8" s="1"/>
  <c r="X249" i="8" s="1"/>
  <c r="T213" i="8"/>
  <c r="U221" i="8"/>
  <c r="T273" i="8"/>
  <c r="U279" i="8" s="1"/>
  <c r="V285" i="8" s="1"/>
  <c r="W291" i="8" s="1"/>
  <c r="S271" i="8"/>
  <c r="S255" i="8"/>
  <c r="Y135" i="8"/>
  <c r="Y119" i="8"/>
  <c r="Z137" i="8"/>
  <c r="AA143" i="8" s="1"/>
  <c r="AB149" i="8" s="1"/>
  <c r="AC155" i="8" s="1"/>
  <c r="BH411" i="8"/>
  <c r="BI417" i="8" s="1"/>
  <c r="BG412" i="8"/>
  <c r="BH418" i="8" s="1"/>
  <c r="BI424" i="8" s="1"/>
  <c r="BF411" i="8"/>
  <c r="BG417" i="8" s="1"/>
  <c r="BH423" i="8" s="1"/>
  <c r="BI429" i="8" s="1"/>
  <c r="BD413" i="8"/>
  <c r="BE419" i="8" s="1"/>
  <c r="BF425" i="8" s="1"/>
  <c r="BG431" i="8" s="1"/>
  <c r="BC412" i="8"/>
  <c r="BD418" i="8" s="1"/>
  <c r="BE424" i="8" s="1"/>
  <c r="BF430" i="8" s="1"/>
  <c r="BB412" i="8"/>
  <c r="BC418" i="8" s="1"/>
  <c r="BD424" i="8" s="1"/>
  <c r="BE430" i="8" s="1"/>
  <c r="AZ411" i="8"/>
  <c r="BA417" i="8" s="1"/>
  <c r="BB423" i="8" s="1"/>
  <c r="BC429" i="8" s="1"/>
  <c r="AY411" i="8"/>
  <c r="AZ417" i="8" s="1"/>
  <c r="BA423" i="8" s="1"/>
  <c r="BB429" i="8" s="1"/>
  <c r="AX411" i="8"/>
  <c r="AY417" i="8" s="1"/>
  <c r="AZ423" i="8" s="1"/>
  <c r="BA429" i="8" s="1"/>
  <c r="AV412" i="8"/>
  <c r="AW418" i="8" s="1"/>
  <c r="AX424" i="8" s="1"/>
  <c r="AY430" i="8" s="1"/>
  <c r="AU411" i="8"/>
  <c r="AV417" i="8" s="1"/>
  <c r="AW423" i="8" s="1"/>
  <c r="AX429" i="8" s="1"/>
  <c r="AT411" i="8"/>
  <c r="AU417" i="8" s="1"/>
  <c r="AV423" i="8" s="1"/>
  <c r="AW429" i="8" s="1"/>
  <c r="AR413" i="8"/>
  <c r="AS419" i="8" s="1"/>
  <c r="AT425" i="8" s="1"/>
  <c r="AU431" i="8" s="1"/>
  <c r="AQ413" i="8"/>
  <c r="AR419" i="8" s="1"/>
  <c r="AS425" i="8" s="1"/>
  <c r="AT431" i="8" s="1"/>
  <c r="AP413" i="8"/>
  <c r="AQ419" i="8" s="1"/>
  <c r="AR425" i="8" s="1"/>
  <c r="AS431" i="8" s="1"/>
  <c r="AN413" i="8"/>
  <c r="AO419" i="8" s="1"/>
  <c r="AP425" i="8" s="1"/>
  <c r="AQ431" i="8" s="1"/>
  <c r="AM411" i="8"/>
  <c r="AN417" i="8" s="1"/>
  <c r="AO423" i="8" s="1"/>
  <c r="AP429" i="8" s="1"/>
  <c r="AL413" i="8"/>
  <c r="AM419" i="8" s="1"/>
  <c r="AN425" i="8" s="1"/>
  <c r="AO431" i="8" s="1"/>
  <c r="AJ413" i="8"/>
  <c r="AK419" i="8" s="1"/>
  <c r="AL425" i="8" s="1"/>
  <c r="AM431" i="8" s="1"/>
  <c r="AI413" i="8"/>
  <c r="AJ419" i="8" s="1"/>
  <c r="AK425" i="8" s="1"/>
  <c r="AL431" i="8" s="1"/>
  <c r="AH413" i="8"/>
  <c r="AI419" i="8" s="1"/>
  <c r="AJ425" i="8" s="1"/>
  <c r="AK431" i="8" s="1"/>
  <c r="AF412" i="8"/>
  <c r="AG418" i="8" s="1"/>
  <c r="AH424" i="8" s="1"/>
  <c r="AI430" i="8" s="1"/>
  <c r="AE411" i="8"/>
  <c r="AF417" i="8" s="1"/>
  <c r="AG423" i="8" s="1"/>
  <c r="AH429" i="8" s="1"/>
  <c r="AD411" i="8"/>
  <c r="AE417" i="8" s="1"/>
  <c r="AF423" i="8" s="1"/>
  <c r="AG429" i="8" s="1"/>
  <c r="AB413" i="8"/>
  <c r="AC419" i="8" s="1"/>
  <c r="AD425" i="8" s="1"/>
  <c r="AE431" i="8" s="1"/>
  <c r="AA412" i="8"/>
  <c r="AB418" i="8" s="1"/>
  <c r="AC424" i="8" s="1"/>
  <c r="AD430" i="8" s="1"/>
  <c r="Z411" i="8"/>
  <c r="AA417" i="8" s="1"/>
  <c r="AB423" i="8" s="1"/>
  <c r="AC429" i="8" s="1"/>
  <c r="X411" i="8"/>
  <c r="Y417" i="8" s="1"/>
  <c r="Z423" i="8" s="1"/>
  <c r="AA429" i="8" s="1"/>
  <c r="W411" i="8"/>
  <c r="X417" i="8" s="1"/>
  <c r="Y423" i="8" s="1"/>
  <c r="Z429" i="8" s="1"/>
  <c r="V412" i="8"/>
  <c r="W418" i="8" s="1"/>
  <c r="X424" i="8" s="1"/>
  <c r="Y430" i="8" s="1"/>
  <c r="T412" i="8"/>
  <c r="U418" i="8" s="1"/>
  <c r="V424" i="8" s="1"/>
  <c r="W430" i="8" s="1"/>
  <c r="S412" i="8"/>
  <c r="T418" i="8" s="1"/>
  <c r="U424" i="8" s="1"/>
  <c r="V430" i="8" s="1"/>
  <c r="R413" i="8"/>
  <c r="S419" i="8" s="1"/>
  <c r="T425" i="8" s="1"/>
  <c r="U431" i="8" s="1"/>
  <c r="P411" i="8"/>
  <c r="Q417" i="8" s="1"/>
  <c r="R423" i="8" s="1"/>
  <c r="S429" i="8" s="1"/>
  <c r="M413" i="8"/>
  <c r="N419" i="8" s="1"/>
  <c r="O425" i="8" s="1"/>
  <c r="P431" i="8" s="1"/>
  <c r="F411" i="8"/>
  <c r="G417" i="8" s="1"/>
  <c r="H423" i="8" s="1"/>
  <c r="I429" i="8" s="1"/>
  <c r="M412" i="8"/>
  <c r="N418" i="8" s="1"/>
  <c r="O424" i="8" s="1"/>
  <c r="P430" i="8" s="1"/>
  <c r="F412" i="8"/>
  <c r="G418" i="8" s="1"/>
  <c r="H424" i="8" s="1"/>
  <c r="I430" i="8" s="1"/>
  <c r="N413" i="8"/>
  <c r="O419" i="8" s="1"/>
  <c r="P425" i="8" s="1"/>
  <c r="Q431" i="8" s="1"/>
  <c r="G411" i="8"/>
  <c r="H417" i="8" s="1"/>
  <c r="I423" i="8" s="1"/>
  <c r="J429" i="8" s="1"/>
  <c r="N412" i="8"/>
  <c r="O418" i="8" s="1"/>
  <c r="P424" i="8" s="1"/>
  <c r="Q430" i="8" s="1"/>
  <c r="G412" i="8"/>
  <c r="H418" i="8" s="1"/>
  <c r="I424" i="8" s="1"/>
  <c r="J430" i="8" s="1"/>
  <c r="N322" i="8"/>
  <c r="O328" i="8" s="1"/>
  <c r="P334" i="8" s="1"/>
  <c r="Q340" i="8" s="1"/>
  <c r="N312" i="8"/>
  <c r="M304" i="8"/>
  <c r="H350" i="8"/>
  <c r="I358" i="8"/>
  <c r="I368" i="8"/>
  <c r="J374" i="8" s="1"/>
  <c r="K380" i="8" s="1"/>
  <c r="L386" i="8" s="1"/>
  <c r="X187" i="8"/>
  <c r="Y193" i="8" s="1"/>
  <c r="Z199" i="8" s="1"/>
  <c r="AA205" i="8" s="1"/>
  <c r="W169" i="8"/>
  <c r="X177" i="8"/>
  <c r="BI412" i="8"/>
  <c r="BH413" i="8"/>
  <c r="BI419" i="8" s="1"/>
  <c r="BG413" i="8"/>
  <c r="BH419" i="8" s="1"/>
  <c r="BI425" i="8" s="1"/>
  <c r="BE412" i="8"/>
  <c r="BF418" i="8" s="1"/>
  <c r="BG424" i="8" s="1"/>
  <c r="BH430" i="8" s="1"/>
  <c r="BD412" i="8"/>
  <c r="BE418" i="8" s="1"/>
  <c r="BF424" i="8" s="1"/>
  <c r="BG430" i="8" s="1"/>
  <c r="BC411" i="8"/>
  <c r="BD417" i="8" s="1"/>
  <c r="BE423" i="8" s="1"/>
  <c r="BF429" i="8" s="1"/>
  <c r="BA413" i="8"/>
  <c r="BB419" i="8" s="1"/>
  <c r="BC425" i="8" s="1"/>
  <c r="BD431" i="8" s="1"/>
  <c r="AZ413" i="8"/>
  <c r="BA419" i="8" s="1"/>
  <c r="BB425" i="8" s="1"/>
  <c r="BC431" i="8" s="1"/>
  <c r="AY412" i="8"/>
  <c r="AZ418" i="8" s="1"/>
  <c r="BA424" i="8" s="1"/>
  <c r="BB430" i="8" s="1"/>
  <c r="AW411" i="8"/>
  <c r="AX417" i="8" s="1"/>
  <c r="AY423" i="8" s="1"/>
  <c r="AZ429" i="8" s="1"/>
  <c r="AV411" i="8"/>
  <c r="AW417" i="8" s="1"/>
  <c r="AX423" i="8" s="1"/>
  <c r="AY429" i="8" s="1"/>
  <c r="AU412" i="8"/>
  <c r="AV418" i="8" s="1"/>
  <c r="AW424" i="8" s="1"/>
  <c r="AX430" i="8" s="1"/>
  <c r="AS411" i="8"/>
  <c r="AT417" i="8" s="1"/>
  <c r="AU423" i="8" s="1"/>
  <c r="AV429" i="8" s="1"/>
  <c r="AR412" i="8"/>
  <c r="AS418" i="8" s="1"/>
  <c r="AT424" i="8" s="1"/>
  <c r="AU430" i="8" s="1"/>
  <c r="AQ412" i="8"/>
  <c r="AR418" i="8" s="1"/>
  <c r="AS424" i="8" s="1"/>
  <c r="AT430" i="8" s="1"/>
  <c r="AO412" i="8"/>
  <c r="AP418" i="8" s="1"/>
  <c r="AQ424" i="8" s="1"/>
  <c r="AR430" i="8" s="1"/>
  <c r="AN412" i="8"/>
  <c r="AO418" i="8" s="1"/>
  <c r="AP424" i="8" s="1"/>
  <c r="AQ430" i="8" s="1"/>
  <c r="AM412" i="8"/>
  <c r="AN418" i="8" s="1"/>
  <c r="AO424" i="8" s="1"/>
  <c r="AP430" i="8" s="1"/>
  <c r="AK412" i="8"/>
  <c r="AL418" i="8" s="1"/>
  <c r="AM424" i="8" s="1"/>
  <c r="AN430" i="8" s="1"/>
  <c r="AJ412" i="8"/>
  <c r="AK418" i="8" s="1"/>
  <c r="AL424" i="8" s="1"/>
  <c r="AM430" i="8" s="1"/>
  <c r="AI412" i="8"/>
  <c r="AJ418" i="8" s="1"/>
  <c r="AK424" i="8" s="1"/>
  <c r="AL430" i="8" s="1"/>
  <c r="AG413" i="8"/>
  <c r="AH419" i="8" s="1"/>
  <c r="AI425" i="8" s="1"/>
  <c r="AJ431" i="8" s="1"/>
  <c r="AF411" i="8"/>
  <c r="AG417" i="8" s="1"/>
  <c r="AH423" i="8" s="1"/>
  <c r="AI429" i="8" s="1"/>
  <c r="AE412" i="8"/>
  <c r="AF418" i="8" s="1"/>
  <c r="AG424" i="8" s="1"/>
  <c r="AH430" i="8" s="1"/>
  <c r="AC412" i="8"/>
  <c r="AD418" i="8" s="1"/>
  <c r="AE424" i="8" s="1"/>
  <c r="AF430" i="8" s="1"/>
  <c r="AB412" i="8"/>
  <c r="AC418" i="8" s="1"/>
  <c r="AD424" i="8" s="1"/>
  <c r="AE430" i="8" s="1"/>
  <c r="AA411" i="8"/>
  <c r="AB417" i="8" s="1"/>
  <c r="AC423" i="8" s="1"/>
  <c r="AD429" i="8" s="1"/>
  <c r="Y413" i="8"/>
  <c r="Z419" i="8" s="1"/>
  <c r="AA425" i="8" s="1"/>
  <c r="AB431" i="8" s="1"/>
  <c r="X413" i="8"/>
  <c r="Y419" i="8" s="1"/>
  <c r="Z425" i="8" s="1"/>
  <c r="AA431" i="8" s="1"/>
  <c r="W413" i="8"/>
  <c r="X419" i="8" s="1"/>
  <c r="Y425" i="8" s="1"/>
  <c r="Z431" i="8" s="1"/>
  <c r="U411" i="8"/>
  <c r="V417" i="8" s="1"/>
  <c r="W423" i="8" s="1"/>
  <c r="X429" i="8" s="1"/>
  <c r="T411" i="8"/>
  <c r="U417" i="8" s="1"/>
  <c r="V423" i="8" s="1"/>
  <c r="W429" i="8" s="1"/>
  <c r="S411" i="8"/>
  <c r="T417" i="8" s="1"/>
  <c r="U423" i="8" s="1"/>
  <c r="V429" i="8" s="1"/>
  <c r="Q412" i="8"/>
  <c r="R418" i="8" s="1"/>
  <c r="S424" i="8" s="1"/>
  <c r="T430" i="8" s="1"/>
  <c r="P413" i="8"/>
  <c r="Q419" i="8" s="1"/>
  <c r="R425" i="8" s="1"/>
  <c r="S431" i="8" s="1"/>
  <c r="L411" i="8"/>
  <c r="M417" i="8" s="1"/>
  <c r="N423" i="8" s="1"/>
  <c r="O429" i="8" s="1"/>
  <c r="I412" i="8"/>
  <c r="J418" i="8" s="1"/>
  <c r="K424" i="8" s="1"/>
  <c r="L430" i="8" s="1"/>
  <c r="L413" i="8"/>
  <c r="M419" i="8" s="1"/>
  <c r="N425" i="8" s="1"/>
  <c r="O431" i="8" s="1"/>
  <c r="G413" i="8"/>
  <c r="H419" i="8" s="1"/>
  <c r="I425" i="8" s="1"/>
  <c r="J431" i="8" s="1"/>
  <c r="M411" i="8"/>
  <c r="N417" i="8" s="1"/>
  <c r="O423" i="8" s="1"/>
  <c r="P429" i="8" s="1"/>
  <c r="H411" i="8"/>
  <c r="I417" i="8" s="1"/>
  <c r="J423" i="8" s="1"/>
  <c r="K429" i="8" s="1"/>
  <c r="L412" i="8"/>
  <c r="M418" i="8" s="1"/>
  <c r="N424" i="8" s="1"/>
  <c r="O430" i="8" s="1"/>
  <c r="I413" i="8"/>
  <c r="J419" i="8" s="1"/>
  <c r="K425" i="8" s="1"/>
  <c r="L431" i="8" s="1"/>
  <c r="AC44" i="8"/>
  <c r="AD46" i="8"/>
  <c r="AE52" i="8" s="1"/>
  <c r="AF58" i="8" s="1"/>
  <c r="AG64" i="8" s="1"/>
  <c r="AC28" i="8"/>
  <c r="AA85" i="8"/>
  <c r="Z77" i="8"/>
  <c r="AA95" i="8"/>
  <c r="AB101" i="8" s="1"/>
  <c r="AC107" i="8" s="1"/>
  <c r="AD113" i="8" s="1"/>
  <c r="BI411" i="8"/>
  <c r="BH412" i="8"/>
  <c r="BI418" i="8" s="1"/>
  <c r="BF413" i="8"/>
  <c r="BG419" i="8" s="1"/>
  <c r="BH425" i="8" s="1"/>
  <c r="BI431" i="8" s="1"/>
  <c r="BE413" i="8"/>
  <c r="BF419" i="8" s="1"/>
  <c r="BG425" i="8" s="1"/>
  <c r="BH431" i="8" s="1"/>
  <c r="BD411" i="8"/>
  <c r="BE417" i="8" s="1"/>
  <c r="BF423" i="8" s="1"/>
  <c r="BG429" i="8" s="1"/>
  <c r="BB411" i="8"/>
  <c r="BC417" i="8" s="1"/>
  <c r="BD423" i="8" s="1"/>
  <c r="BE429" i="8" s="1"/>
  <c r="BA411" i="8"/>
  <c r="BB417" i="8" s="1"/>
  <c r="BC423" i="8" s="1"/>
  <c r="BD429" i="8" s="1"/>
  <c r="AZ412" i="8"/>
  <c r="BA418" i="8" s="1"/>
  <c r="BB424" i="8" s="1"/>
  <c r="BC430" i="8" s="1"/>
  <c r="AX413" i="8"/>
  <c r="AY419" i="8" s="1"/>
  <c r="AZ425" i="8" s="1"/>
  <c r="BA431" i="8" s="1"/>
  <c r="AW413" i="8"/>
  <c r="AX419" i="8" s="1"/>
  <c r="AY425" i="8" s="1"/>
  <c r="AZ431" i="8" s="1"/>
  <c r="AV413" i="8"/>
  <c r="AW419" i="8" s="1"/>
  <c r="AX425" i="8" s="1"/>
  <c r="AY431" i="8" s="1"/>
  <c r="AT413" i="8"/>
  <c r="AU419" i="8" s="1"/>
  <c r="AV425" i="8" s="1"/>
  <c r="AW431" i="8" s="1"/>
  <c r="AS412" i="8"/>
  <c r="AT418" i="8" s="1"/>
  <c r="AU424" i="8" s="1"/>
  <c r="AV430" i="8" s="1"/>
  <c r="AR411" i="8"/>
  <c r="AS417" i="8" s="1"/>
  <c r="AT423" i="8" s="1"/>
  <c r="AU429" i="8" s="1"/>
  <c r="AP412" i="8"/>
  <c r="AQ418" i="8" s="1"/>
  <c r="AR424" i="8" s="1"/>
  <c r="AS430" i="8" s="1"/>
  <c r="AO411" i="8"/>
  <c r="AP417" i="8" s="1"/>
  <c r="AQ423" i="8" s="1"/>
  <c r="AR429" i="8" s="1"/>
  <c r="AN411" i="8"/>
  <c r="AO417" i="8" s="1"/>
  <c r="AP423" i="8" s="1"/>
  <c r="AQ429" i="8" s="1"/>
  <c r="AL412" i="8"/>
  <c r="AM418" i="8" s="1"/>
  <c r="AN424" i="8" s="1"/>
  <c r="AO430" i="8" s="1"/>
  <c r="AK413" i="8"/>
  <c r="AL419" i="8" s="1"/>
  <c r="AM425" i="8" s="1"/>
  <c r="AN431" i="8" s="1"/>
  <c r="AJ411" i="8"/>
  <c r="AK417" i="8" s="1"/>
  <c r="AL423" i="8" s="1"/>
  <c r="AM429" i="8" s="1"/>
  <c r="AH412" i="8"/>
  <c r="AI418" i="8" s="1"/>
  <c r="AJ424" i="8" s="1"/>
  <c r="AK430" i="8" s="1"/>
  <c r="AG411" i="8"/>
  <c r="AH417" i="8" s="1"/>
  <c r="AI423" i="8" s="1"/>
  <c r="AJ429" i="8" s="1"/>
  <c r="AF413" i="8"/>
  <c r="AG419" i="8" s="1"/>
  <c r="AH425" i="8" s="1"/>
  <c r="AI431" i="8" s="1"/>
  <c r="AD413" i="8"/>
  <c r="AE419" i="8" s="1"/>
  <c r="AF425" i="8" s="1"/>
  <c r="AG431" i="8" s="1"/>
  <c r="AC411" i="8"/>
  <c r="AD417" i="8" s="1"/>
  <c r="AE423" i="8" s="1"/>
  <c r="AF429" i="8" s="1"/>
  <c r="AB411" i="8"/>
  <c r="AC417" i="8" s="1"/>
  <c r="AD423" i="8" s="1"/>
  <c r="AE429" i="8" s="1"/>
  <c r="Z413" i="8"/>
  <c r="AA419" i="8" s="1"/>
  <c r="AB425" i="8" s="1"/>
  <c r="AC431" i="8" s="1"/>
  <c r="Y411" i="8"/>
  <c r="Z417" i="8" s="1"/>
  <c r="AA423" i="8" s="1"/>
  <c r="AB429" i="8" s="1"/>
  <c r="X412" i="8"/>
  <c r="Y418" i="8" s="1"/>
  <c r="Z424" i="8" s="1"/>
  <c r="AA430" i="8" s="1"/>
  <c r="V411" i="8"/>
  <c r="W417" i="8" s="1"/>
  <c r="X423" i="8" s="1"/>
  <c r="Y429" i="8" s="1"/>
  <c r="U412" i="8"/>
  <c r="V418" i="8" s="1"/>
  <c r="W424" i="8" s="1"/>
  <c r="X430" i="8" s="1"/>
  <c r="T413" i="8"/>
  <c r="U419" i="8" s="1"/>
  <c r="V425" i="8" s="1"/>
  <c r="W431" i="8" s="1"/>
  <c r="R412" i="8"/>
  <c r="S418" i="8" s="1"/>
  <c r="T424" i="8" s="1"/>
  <c r="U430" i="8" s="1"/>
  <c r="Q411" i="8"/>
  <c r="R417" i="8" s="1"/>
  <c r="S423" i="8" s="1"/>
  <c r="T429" i="8" s="1"/>
  <c r="O412" i="8"/>
  <c r="P418" i="8" s="1"/>
  <c r="Q424" i="8" s="1"/>
  <c r="R430" i="8" s="1"/>
  <c r="K413" i="8"/>
  <c r="L419" i="8" s="1"/>
  <c r="M425" i="8" s="1"/>
  <c r="N431" i="8" s="1"/>
  <c r="E412" i="8"/>
  <c r="F418" i="8" s="1"/>
  <c r="G424" i="8" s="1"/>
  <c r="H430" i="8" s="1"/>
  <c r="D394" i="8"/>
  <c r="J413" i="8"/>
  <c r="K419" i="8" s="1"/>
  <c r="L425" i="8" s="1"/>
  <c r="M431" i="8" s="1"/>
  <c r="E411" i="8"/>
  <c r="F417" i="8" s="1"/>
  <c r="G423" i="8" s="1"/>
  <c r="H429" i="8" s="1"/>
  <c r="D393" i="8"/>
  <c r="D408" i="8"/>
  <c r="K412" i="8"/>
  <c r="L418" i="8" s="1"/>
  <c r="M424" i="8" s="1"/>
  <c r="N430" i="8" s="1"/>
  <c r="H413" i="8"/>
  <c r="I419" i="8" s="1"/>
  <c r="J425" i="8" s="1"/>
  <c r="K431" i="8" s="1"/>
  <c r="K411" i="8"/>
  <c r="L417" i="8" s="1"/>
  <c r="M423" i="8" s="1"/>
  <c r="N429" i="8" s="1"/>
  <c r="H412" i="8"/>
  <c r="I418" i="8" s="1"/>
  <c r="J424" i="8" s="1"/>
  <c r="K430" i="8" s="1"/>
  <c r="O395" i="8" l="1"/>
  <c r="BI394" i="8"/>
  <c r="AF393" i="8"/>
  <c r="AK394" i="8"/>
  <c r="AY394" i="8"/>
  <c r="BG394" i="8"/>
  <c r="G394" i="8"/>
  <c r="P393" i="8"/>
  <c r="AU393" i="8"/>
  <c r="BD395" i="8"/>
  <c r="AX394" i="8"/>
  <c r="G395" i="8"/>
  <c r="AG394" i="8"/>
  <c r="BI393" i="8"/>
  <c r="AV393" i="8"/>
  <c r="J393" i="8"/>
  <c r="U393" i="8"/>
  <c r="Y395" i="8"/>
  <c r="AO394" i="8"/>
  <c r="BC394" i="8"/>
  <c r="F395" i="8"/>
  <c r="N394" i="8"/>
  <c r="W395" i="8"/>
  <c r="AC395" i="8"/>
  <c r="AM393" i="8"/>
  <c r="AZ393" i="8"/>
  <c r="T393" i="8"/>
  <c r="S395" i="8"/>
  <c r="AA394" i="8"/>
  <c r="AJ395" i="8"/>
  <c r="AS395" i="8"/>
  <c r="BH393" i="8"/>
  <c r="I395" i="8"/>
  <c r="AV395" i="8"/>
  <c r="AN393" i="8"/>
  <c r="AQ393" i="8"/>
  <c r="BI395" i="8"/>
  <c r="X393" i="8"/>
  <c r="AE395" i="8"/>
  <c r="AU395" i="8"/>
  <c r="T394" i="8"/>
  <c r="AB393" i="8"/>
  <c r="J394" i="8"/>
  <c r="Q394" i="8"/>
  <c r="W394" i="8"/>
  <c r="AR394" i="8"/>
  <c r="AW395" i="8"/>
  <c r="BE395" i="8"/>
  <c r="AA89" i="8"/>
  <c r="AB91" i="8"/>
  <c r="AC97" i="8" s="1"/>
  <c r="AD103" i="8" s="1"/>
  <c r="AE109" i="8" s="1"/>
  <c r="AA73" i="8"/>
  <c r="K393" i="8"/>
  <c r="S393" i="8"/>
  <c r="AD394" i="8"/>
  <c r="AF395" i="8"/>
  <c r="AQ394" i="8"/>
  <c r="M394" i="8"/>
  <c r="M395" i="8"/>
  <c r="L394" i="8"/>
  <c r="L395" i="8"/>
  <c r="Q395" i="8"/>
  <c r="S394" i="8"/>
  <c r="V393" i="8"/>
  <c r="AA395" i="8"/>
  <c r="AD393" i="8"/>
  <c r="AO395" i="8"/>
  <c r="AQ395" i="8"/>
  <c r="AT393" i="8"/>
  <c r="AW393" i="8"/>
  <c r="AY393" i="8"/>
  <c r="BB394" i="8"/>
  <c r="BE393" i="8"/>
  <c r="T277" i="8"/>
  <c r="U283" i="8" s="1"/>
  <c r="V289" i="8" s="1"/>
  <c r="W295" i="8" s="1"/>
  <c r="T267" i="8"/>
  <c r="S259" i="8"/>
  <c r="E395" i="8"/>
  <c r="H393" i="8"/>
  <c r="P395" i="8"/>
  <c r="R395" i="8"/>
  <c r="U395" i="8"/>
  <c r="AC394" i="8"/>
  <c r="AK393" i="8"/>
  <c r="AN395" i="8"/>
  <c r="AP393" i="8"/>
  <c r="AS394" i="8"/>
  <c r="AV394" i="8"/>
  <c r="AX395" i="8"/>
  <c r="BA395" i="8"/>
  <c r="BD393" i="8"/>
  <c r="BF393" i="8"/>
  <c r="H395" i="8"/>
  <c r="G393" i="8"/>
  <c r="H394" i="8"/>
  <c r="R393" i="8"/>
  <c r="Z393" i="8"/>
  <c r="AE393" i="8"/>
  <c r="AH394" i="8"/>
  <c r="AP394" i="8"/>
  <c r="AR393" i="8"/>
  <c r="AZ395" i="8"/>
  <c r="Y393" i="8"/>
  <c r="AG395" i="8"/>
  <c r="AI395" i="8"/>
  <c r="AL393" i="8"/>
  <c r="BG393" i="8"/>
  <c r="U209" i="8"/>
  <c r="V227" i="8"/>
  <c r="W233" i="8" s="1"/>
  <c r="X239" i="8" s="1"/>
  <c r="Y245" i="8" s="1"/>
  <c r="U225" i="8"/>
  <c r="N395" i="8"/>
  <c r="X394" i="8"/>
  <c r="Z395" i="8"/>
  <c r="AF394" i="8"/>
  <c r="AH393" i="8"/>
  <c r="D396" i="8"/>
  <c r="E414" i="8"/>
  <c r="F420" i="8" s="1"/>
  <c r="G426" i="8" s="1"/>
  <c r="H432" i="8" s="1"/>
  <c r="E404" i="8"/>
  <c r="J395" i="8"/>
  <c r="AA393" i="8"/>
  <c r="AI393" i="8"/>
  <c r="BA393" i="8"/>
  <c r="AB394" i="8"/>
  <c r="AJ394" i="8"/>
  <c r="AM394" i="8"/>
  <c r="BF395" i="8"/>
  <c r="BH394" i="8"/>
  <c r="F394" i="8"/>
  <c r="F393" i="8"/>
  <c r="I394" i="8"/>
  <c r="E393" i="8"/>
  <c r="W393" i="8"/>
  <c r="Z394" i="8"/>
  <c r="AK395" i="8"/>
  <c r="AM395" i="8"/>
  <c r="AP395" i="8"/>
  <c r="AS393" i="8"/>
  <c r="AU394" i="8"/>
  <c r="BA394" i="8"/>
  <c r="BF394" i="8"/>
  <c r="Z131" i="8"/>
  <c r="Y123" i="8"/>
  <c r="Z141" i="8"/>
  <c r="AA147" i="8" s="1"/>
  <c r="AB153" i="8" s="1"/>
  <c r="AC159" i="8" s="1"/>
  <c r="I393" i="8"/>
  <c r="M393" i="8"/>
  <c r="O394" i="8"/>
  <c r="Q393" i="8"/>
  <c r="T395" i="8"/>
  <c r="V394" i="8"/>
  <c r="AG393" i="8"/>
  <c r="AL395" i="8"/>
  <c r="AO393" i="8"/>
  <c r="AR395" i="8"/>
  <c r="AW394" i="8"/>
  <c r="AZ394" i="8"/>
  <c r="BB395" i="8"/>
  <c r="BE394" i="8"/>
  <c r="BH395" i="8"/>
  <c r="BC393" i="8"/>
  <c r="AD40" i="8"/>
  <c r="AC32" i="8"/>
  <c r="AD50" i="8"/>
  <c r="AE56" i="8" s="1"/>
  <c r="AF62" i="8" s="1"/>
  <c r="AG68" i="8" s="1"/>
  <c r="K394" i="8"/>
  <c r="L393" i="8"/>
  <c r="K395" i="8"/>
  <c r="P394" i="8"/>
  <c r="V395" i="8"/>
  <c r="X395" i="8"/>
  <c r="AI394" i="8"/>
  <c r="AL394" i="8"/>
  <c r="AN394" i="8"/>
  <c r="AT394" i="8"/>
  <c r="AY395" i="8"/>
  <c r="BB393" i="8"/>
  <c r="BD394" i="8"/>
  <c r="BG395" i="8"/>
  <c r="Y183" i="8"/>
  <c r="Z189" i="8" s="1"/>
  <c r="AA195" i="8" s="1"/>
  <c r="AB201" i="8" s="1"/>
  <c r="X181" i="8"/>
  <c r="X165" i="8"/>
  <c r="I346" i="8"/>
  <c r="I362" i="8"/>
  <c r="J364" i="8"/>
  <c r="K370" i="8" s="1"/>
  <c r="L376" i="8" s="1"/>
  <c r="M382" i="8" s="1"/>
  <c r="O318" i="8"/>
  <c r="P324" i="8" s="1"/>
  <c r="Q330" i="8" s="1"/>
  <c r="R336" i="8" s="1"/>
  <c r="N300" i="8"/>
  <c r="N316" i="8"/>
  <c r="E394" i="8"/>
  <c r="O393" i="8"/>
  <c r="R394" i="8"/>
  <c r="U394" i="8"/>
  <c r="AC393" i="8"/>
  <c r="AE394" i="8"/>
  <c r="AH395" i="8"/>
  <c r="AX393" i="8"/>
  <c r="BC395" i="8"/>
  <c r="N393" i="8"/>
  <c r="Y394" i="8"/>
  <c r="AB395" i="8"/>
  <c r="AD395" i="8"/>
  <c r="AJ393" i="8"/>
  <c r="AT395" i="8"/>
  <c r="AE46" i="8" l="1"/>
  <c r="AF52" i="8" s="1"/>
  <c r="AG58" i="8" s="1"/>
  <c r="AH64" i="8" s="1"/>
  <c r="AD44" i="8"/>
  <c r="AD28" i="8"/>
  <c r="U213" i="8"/>
  <c r="V221" i="8"/>
  <c r="V231" i="8"/>
  <c r="W237" i="8" s="1"/>
  <c r="X243" i="8" s="1"/>
  <c r="Y249" i="8" s="1"/>
  <c r="U273" i="8"/>
  <c r="V279" i="8" s="1"/>
  <c r="W285" i="8" s="1"/>
  <c r="X291" i="8" s="1"/>
  <c r="T271" i="8"/>
  <c r="T255" i="8"/>
  <c r="AA77" i="8"/>
  <c r="AB85" i="8"/>
  <c r="AB95" i="8"/>
  <c r="AC101" i="8" s="1"/>
  <c r="AD107" i="8" s="1"/>
  <c r="AE113" i="8" s="1"/>
  <c r="Y187" i="8"/>
  <c r="Z193" i="8" s="1"/>
  <c r="AA199" i="8" s="1"/>
  <c r="AB205" i="8" s="1"/>
  <c r="Y177" i="8"/>
  <c r="X169" i="8"/>
  <c r="O322" i="8"/>
  <c r="P328" i="8" s="1"/>
  <c r="Q334" i="8" s="1"/>
  <c r="R340" i="8" s="1"/>
  <c r="N304" i="8"/>
  <c r="O312" i="8"/>
  <c r="J368" i="8"/>
  <c r="K374" i="8" s="1"/>
  <c r="L380" i="8" s="1"/>
  <c r="M386" i="8" s="1"/>
  <c r="J358" i="8"/>
  <c r="I350" i="8"/>
  <c r="Z119" i="8"/>
  <c r="AA137" i="8"/>
  <c r="AB143" i="8" s="1"/>
  <c r="AC149" i="8" s="1"/>
  <c r="AD155" i="8" s="1"/>
  <c r="Z135" i="8"/>
  <c r="E392" i="8"/>
  <c r="F410" i="8"/>
  <c r="G416" i="8" s="1"/>
  <c r="H422" i="8" s="1"/>
  <c r="I428" i="8" s="1"/>
  <c r="E408" i="8"/>
  <c r="E396" i="8" l="1"/>
  <c r="F414" i="8"/>
  <c r="G420" i="8" s="1"/>
  <c r="H426" i="8" s="1"/>
  <c r="I432" i="8" s="1"/>
  <c r="F404" i="8"/>
  <c r="Z123" i="8"/>
  <c r="AA131" i="8"/>
  <c r="AA141" i="8"/>
  <c r="AB147" i="8" s="1"/>
  <c r="AC153" i="8" s="1"/>
  <c r="AD159" i="8" s="1"/>
  <c r="J362" i="8"/>
  <c r="K364" i="8"/>
  <c r="L370" i="8" s="1"/>
  <c r="M376" i="8" s="1"/>
  <c r="N382" i="8" s="1"/>
  <c r="J346" i="8"/>
  <c r="Z183" i="8"/>
  <c r="AA189" i="8" s="1"/>
  <c r="AB195" i="8" s="1"/>
  <c r="AC201" i="8" s="1"/>
  <c r="Y181" i="8"/>
  <c r="Y165" i="8"/>
  <c r="AB89" i="8"/>
  <c r="AC91" i="8"/>
  <c r="AD97" i="8" s="1"/>
  <c r="AE103" i="8" s="1"/>
  <c r="AF109" i="8" s="1"/>
  <c r="AB73" i="8"/>
  <c r="U277" i="8"/>
  <c r="V283" i="8" s="1"/>
  <c r="W289" i="8" s="1"/>
  <c r="X295" i="8" s="1"/>
  <c r="U267" i="8"/>
  <c r="T259" i="8"/>
  <c r="W227" i="8"/>
  <c r="X233" i="8" s="1"/>
  <c r="Y239" i="8" s="1"/>
  <c r="Z245" i="8" s="1"/>
  <c r="V209" i="8"/>
  <c r="V225" i="8"/>
  <c r="P318" i="8"/>
  <c r="Q324" i="8" s="1"/>
  <c r="R330" i="8" s="1"/>
  <c r="S336" i="8" s="1"/>
  <c r="O300" i="8"/>
  <c r="O316" i="8"/>
  <c r="AE40" i="8"/>
  <c r="AD32" i="8"/>
  <c r="AE50" i="8"/>
  <c r="AF56" i="8" s="1"/>
  <c r="AG62" i="8" s="1"/>
  <c r="AH68" i="8" s="1"/>
  <c r="AB137" i="8" l="1"/>
  <c r="AC143" i="8" s="1"/>
  <c r="AD149" i="8" s="1"/>
  <c r="AE155" i="8" s="1"/>
  <c r="AA135" i="8"/>
  <c r="AA119" i="8"/>
  <c r="AB77" i="8"/>
  <c r="AC85" i="8"/>
  <c r="AC95" i="8"/>
  <c r="AD101" i="8" s="1"/>
  <c r="AE107" i="8" s="1"/>
  <c r="AF113" i="8" s="1"/>
  <c r="O304" i="8"/>
  <c r="P322" i="8"/>
  <c r="Q328" i="8" s="1"/>
  <c r="R334" i="8" s="1"/>
  <c r="S340" i="8" s="1"/>
  <c r="P312" i="8"/>
  <c r="V213" i="8"/>
  <c r="W221" i="8"/>
  <c r="W231" i="8"/>
  <c r="X237" i="8" s="1"/>
  <c r="Y243" i="8" s="1"/>
  <c r="Z249" i="8" s="1"/>
  <c r="U255" i="8"/>
  <c r="U271" i="8"/>
  <c r="V273" i="8"/>
  <c r="W279" i="8" s="1"/>
  <c r="X285" i="8" s="1"/>
  <c r="Y291" i="8" s="1"/>
  <c r="Z187" i="8"/>
  <c r="AA193" i="8" s="1"/>
  <c r="AB199" i="8" s="1"/>
  <c r="AC205" i="8" s="1"/>
  <c r="Y169" i="8"/>
  <c r="Z177" i="8"/>
  <c r="K358" i="8"/>
  <c r="K368" i="8"/>
  <c r="L374" i="8" s="1"/>
  <c r="M380" i="8" s="1"/>
  <c r="N386" i="8" s="1"/>
  <c r="J350" i="8"/>
  <c r="F392" i="8"/>
  <c r="G410" i="8"/>
  <c r="H416" i="8" s="1"/>
  <c r="I422" i="8" s="1"/>
  <c r="J428" i="8" s="1"/>
  <c r="F408" i="8"/>
  <c r="AF46" i="8"/>
  <c r="AG52" i="8" s="1"/>
  <c r="AH58" i="8" s="1"/>
  <c r="AI64" i="8" s="1"/>
  <c r="AE44" i="8"/>
  <c r="AE28" i="8"/>
  <c r="AF40" i="8" l="1"/>
  <c r="AE32" i="8"/>
  <c r="AF50" i="8"/>
  <c r="AG56" i="8" s="1"/>
  <c r="AH62" i="8" s="1"/>
  <c r="AI68" i="8" s="1"/>
  <c r="Q318" i="8"/>
  <c r="R324" i="8" s="1"/>
  <c r="S330" i="8" s="1"/>
  <c r="T336" i="8" s="1"/>
  <c r="P300" i="8"/>
  <c r="P316" i="8"/>
  <c r="AC73" i="8"/>
  <c r="AD91" i="8"/>
  <c r="AE97" i="8" s="1"/>
  <c r="AF103" i="8" s="1"/>
  <c r="AG109" i="8" s="1"/>
  <c r="AC89" i="8"/>
  <c r="F396" i="8"/>
  <c r="G404" i="8"/>
  <c r="G414" i="8"/>
  <c r="H420" i="8" s="1"/>
  <c r="I426" i="8" s="1"/>
  <c r="J432" i="8" s="1"/>
  <c r="K362" i="8"/>
  <c r="K346" i="8"/>
  <c r="L364" i="8"/>
  <c r="M370" i="8" s="1"/>
  <c r="N376" i="8" s="1"/>
  <c r="O382" i="8" s="1"/>
  <c r="W225" i="8"/>
  <c r="W209" i="8"/>
  <c r="X227" i="8"/>
  <c r="Y233" i="8" s="1"/>
  <c r="Z239" i="8" s="1"/>
  <c r="AA245" i="8" s="1"/>
  <c r="Z165" i="8"/>
  <c r="AA183" i="8"/>
  <c r="AB189" i="8" s="1"/>
  <c r="AC195" i="8" s="1"/>
  <c r="AD201" i="8" s="1"/>
  <c r="Z181" i="8"/>
  <c r="U259" i="8"/>
  <c r="V267" i="8"/>
  <c r="V277" i="8"/>
  <c r="W283" i="8" s="1"/>
  <c r="X289" i="8" s="1"/>
  <c r="Y295" i="8" s="1"/>
  <c r="AA123" i="8"/>
  <c r="AB141" i="8"/>
  <c r="AC147" i="8" s="1"/>
  <c r="AD153" i="8" s="1"/>
  <c r="AE159" i="8" s="1"/>
  <c r="AB131" i="8"/>
  <c r="Z169" i="8" l="1"/>
  <c r="AA187" i="8"/>
  <c r="AB193" i="8" s="1"/>
  <c r="AC199" i="8" s="1"/>
  <c r="AD205" i="8" s="1"/>
  <c r="AA177" i="8"/>
  <c r="L368" i="8"/>
  <c r="M374" i="8" s="1"/>
  <c r="N380" i="8" s="1"/>
  <c r="O386" i="8" s="1"/>
  <c r="L358" i="8"/>
  <c r="K350" i="8"/>
  <c r="G408" i="8"/>
  <c r="G392" i="8"/>
  <c r="H410" i="8"/>
  <c r="I416" i="8" s="1"/>
  <c r="J422" i="8" s="1"/>
  <c r="K428" i="8" s="1"/>
  <c r="X221" i="8"/>
  <c r="W213" i="8"/>
  <c r="X231" i="8"/>
  <c r="Y237" i="8" s="1"/>
  <c r="Z243" i="8" s="1"/>
  <c r="AA249" i="8" s="1"/>
  <c r="AB135" i="8"/>
  <c r="AC137" i="8"/>
  <c r="AD143" i="8" s="1"/>
  <c r="AE149" i="8" s="1"/>
  <c r="AF155" i="8" s="1"/>
  <c r="AB119" i="8"/>
  <c r="W273" i="8"/>
  <c r="X279" i="8" s="1"/>
  <c r="Y285" i="8" s="1"/>
  <c r="Z291" i="8" s="1"/>
  <c r="V255" i="8"/>
  <c r="V271" i="8"/>
  <c r="Q322" i="8"/>
  <c r="R328" i="8" s="1"/>
  <c r="S334" i="8" s="1"/>
  <c r="T340" i="8" s="1"/>
  <c r="Q312" i="8"/>
  <c r="P304" i="8"/>
  <c r="AD85" i="8"/>
  <c r="AD95" i="8"/>
  <c r="AE101" i="8" s="1"/>
  <c r="AF107" i="8" s="1"/>
  <c r="AG113" i="8" s="1"/>
  <c r="AC77" i="8"/>
  <c r="AF28" i="8"/>
  <c r="AF44" i="8"/>
  <c r="AG46" i="8"/>
  <c r="AH52" i="8" s="1"/>
  <c r="AI58" i="8" s="1"/>
  <c r="AJ64" i="8" s="1"/>
  <c r="AB183" i="8" l="1"/>
  <c r="AC189" i="8" s="1"/>
  <c r="AD195" i="8" s="1"/>
  <c r="AE201" i="8" s="1"/>
  <c r="AA165" i="8"/>
  <c r="AA181" i="8"/>
  <c r="V259" i="8"/>
  <c r="W277" i="8"/>
  <c r="X283" i="8" s="1"/>
  <c r="Y289" i="8" s="1"/>
  <c r="Z295" i="8" s="1"/>
  <c r="W267" i="8"/>
  <c r="H404" i="8"/>
  <c r="H414" i="8"/>
  <c r="I420" i="8" s="1"/>
  <c r="J426" i="8" s="1"/>
  <c r="K432" i="8" s="1"/>
  <c r="G396" i="8"/>
  <c r="AG50" i="8"/>
  <c r="AH56" i="8" s="1"/>
  <c r="AI62" i="8" s="1"/>
  <c r="AJ68" i="8" s="1"/>
  <c r="AG40" i="8"/>
  <c r="AF32" i="8"/>
  <c r="Q300" i="8"/>
  <c r="R318" i="8"/>
  <c r="S324" i="8" s="1"/>
  <c r="T330" i="8" s="1"/>
  <c r="U336" i="8" s="1"/>
  <c r="Q316" i="8"/>
  <c r="AC131" i="8"/>
  <c r="AC141" i="8"/>
  <c r="AD147" i="8" s="1"/>
  <c r="AE153" i="8" s="1"/>
  <c r="AF159" i="8" s="1"/>
  <c r="AB123" i="8"/>
  <c r="Y227" i="8"/>
  <c r="Z233" i="8" s="1"/>
  <c r="AA239" i="8" s="1"/>
  <c r="AB245" i="8" s="1"/>
  <c r="X225" i="8"/>
  <c r="X209" i="8"/>
  <c r="AD89" i="8"/>
  <c r="AD73" i="8"/>
  <c r="AE91" i="8"/>
  <c r="AF97" i="8" s="1"/>
  <c r="AG103" i="8" s="1"/>
  <c r="AH109" i="8" s="1"/>
  <c r="M364" i="8"/>
  <c r="N370" i="8" s="1"/>
  <c r="O376" i="8" s="1"/>
  <c r="P382" i="8" s="1"/>
  <c r="L362" i="8"/>
  <c r="L346" i="8"/>
  <c r="AE95" i="8" l="1"/>
  <c r="AF101" i="8" s="1"/>
  <c r="AG107" i="8" s="1"/>
  <c r="AH113" i="8" s="1"/>
  <c r="AD77" i="8"/>
  <c r="AE85" i="8"/>
  <c r="AA459" i="8"/>
  <c r="AB465" i="8" s="1"/>
  <c r="AC471" i="8" s="1"/>
  <c r="AD477" i="8" s="1"/>
  <c r="AO458" i="8"/>
  <c r="AP464" i="8" s="1"/>
  <c r="AQ470" i="8" s="1"/>
  <c r="AR476" i="8" s="1"/>
  <c r="W459" i="8"/>
  <c r="X465" i="8" s="1"/>
  <c r="Y471" i="8" s="1"/>
  <c r="Z477" i="8" s="1"/>
  <c r="AU457" i="8"/>
  <c r="AV463" i="8" s="1"/>
  <c r="AW469" i="8" s="1"/>
  <c r="AX475" i="8" s="1"/>
  <c r="BC457" i="8"/>
  <c r="BD463" i="8" s="1"/>
  <c r="BE469" i="8" s="1"/>
  <c r="BF475" i="8" s="1"/>
  <c r="AM459" i="8"/>
  <c r="AN465" i="8" s="1"/>
  <c r="AO471" i="8" s="1"/>
  <c r="AP477" i="8" s="1"/>
  <c r="BA458" i="8"/>
  <c r="BB464" i="8" s="1"/>
  <c r="BC470" i="8" s="1"/>
  <c r="BD476" i="8" s="1"/>
  <c r="S459" i="8"/>
  <c r="T465" i="8" s="1"/>
  <c r="U471" i="8" s="1"/>
  <c r="V477" i="8" s="1"/>
  <c r="AW458" i="8"/>
  <c r="AX464" i="8" s="1"/>
  <c r="AY470" i="8" s="1"/>
  <c r="AZ476" i="8" s="1"/>
  <c r="AI459" i="8"/>
  <c r="AJ465" i="8" s="1"/>
  <c r="AK471" i="8" s="1"/>
  <c r="AL477" i="8" s="1"/>
  <c r="BG457" i="8"/>
  <c r="BH463" i="8" s="1"/>
  <c r="BI469" i="8" s="1"/>
  <c r="AU459" i="8"/>
  <c r="AV465" i="8" s="1"/>
  <c r="AW471" i="8" s="1"/>
  <c r="AX477" i="8" s="1"/>
  <c r="AM457" i="8"/>
  <c r="AN463" i="8" s="1"/>
  <c r="AO469" i="8" s="1"/>
  <c r="AP475" i="8" s="1"/>
  <c r="AK458" i="8"/>
  <c r="AL464" i="8" s="1"/>
  <c r="AM470" i="8" s="1"/>
  <c r="AN476" i="8" s="1"/>
  <c r="BI458" i="8"/>
  <c r="BG459" i="8"/>
  <c r="BH465" i="8" s="1"/>
  <c r="BI471" i="8" s="1"/>
  <c r="BC459" i="8"/>
  <c r="BD465" i="8" s="1"/>
  <c r="BE471" i="8" s="1"/>
  <c r="BF477" i="8" s="1"/>
  <c r="O457" i="8"/>
  <c r="P463" i="8" s="1"/>
  <c r="Q469" i="8" s="1"/>
  <c r="R475" i="8" s="1"/>
  <c r="S457" i="8"/>
  <c r="T463" i="8" s="1"/>
  <c r="U469" i="8" s="1"/>
  <c r="V475" i="8" s="1"/>
  <c r="AE457" i="8"/>
  <c r="AF463" i="8" s="1"/>
  <c r="AG469" i="8" s="1"/>
  <c r="AH475" i="8" s="1"/>
  <c r="AS458" i="8"/>
  <c r="AT464" i="8" s="1"/>
  <c r="AU470" i="8" s="1"/>
  <c r="AV476" i="8" s="1"/>
  <c r="K457" i="8"/>
  <c r="L463" i="8" s="1"/>
  <c r="M469" i="8" s="1"/>
  <c r="N475" i="8" s="1"/>
  <c r="AQ459" i="8"/>
  <c r="AR465" i="8" s="1"/>
  <c r="AS471" i="8" s="1"/>
  <c r="AT477" i="8" s="1"/>
  <c r="AY457" i="8"/>
  <c r="AZ463" i="8" s="1"/>
  <c r="BA469" i="8" s="1"/>
  <c r="BB475" i="8" s="1"/>
  <c r="AA457" i="8"/>
  <c r="AB463" i="8" s="1"/>
  <c r="AC469" i="8" s="1"/>
  <c r="AD475" i="8" s="1"/>
  <c r="O459" i="8"/>
  <c r="P465" i="8" s="1"/>
  <c r="Q471" i="8" s="1"/>
  <c r="R477" i="8" s="1"/>
  <c r="K459" i="8"/>
  <c r="L465" i="8" s="1"/>
  <c r="M471" i="8" s="1"/>
  <c r="N477" i="8" s="1"/>
  <c r="Y458" i="8"/>
  <c r="Z464" i="8" s="1"/>
  <c r="AA470" i="8" s="1"/>
  <c r="AB476" i="8" s="1"/>
  <c r="W457" i="8"/>
  <c r="X463" i="8" s="1"/>
  <c r="Y469" i="8" s="1"/>
  <c r="Z475" i="8" s="1"/>
  <c r="U458" i="8"/>
  <c r="V464" i="8" s="1"/>
  <c r="W470" i="8" s="1"/>
  <c r="X476" i="8" s="1"/>
  <c r="AI457" i="8"/>
  <c r="AJ463" i="8" s="1"/>
  <c r="AK469" i="8" s="1"/>
  <c r="AL475" i="8" s="1"/>
  <c r="AY459" i="8"/>
  <c r="AZ465" i="8" s="1"/>
  <c r="BA471" i="8" s="1"/>
  <c r="BB477" i="8" s="1"/>
  <c r="Q458" i="8"/>
  <c r="R464" i="8" s="1"/>
  <c r="S470" i="8" s="1"/>
  <c r="T476" i="8" s="1"/>
  <c r="BE458" i="8"/>
  <c r="BF464" i="8" s="1"/>
  <c r="BG470" i="8" s="1"/>
  <c r="BH476" i="8" s="1"/>
  <c r="AG458" i="8"/>
  <c r="AH464" i="8" s="1"/>
  <c r="AI470" i="8" s="1"/>
  <c r="AJ476" i="8" s="1"/>
  <c r="M458" i="8"/>
  <c r="N464" i="8" s="1"/>
  <c r="O470" i="8" s="1"/>
  <c r="P476" i="8" s="1"/>
  <c r="AQ457" i="8"/>
  <c r="AR463" i="8" s="1"/>
  <c r="AS469" i="8" s="1"/>
  <c r="AT475" i="8" s="1"/>
  <c r="AE459" i="8"/>
  <c r="AF465" i="8" s="1"/>
  <c r="AG471" i="8" s="1"/>
  <c r="AH477" i="8" s="1"/>
  <c r="AC458" i="8"/>
  <c r="AD464" i="8" s="1"/>
  <c r="AE470" i="8" s="1"/>
  <c r="AF476" i="8" s="1"/>
  <c r="Y221" i="8"/>
  <c r="Y231" i="8"/>
  <c r="Z237" i="8" s="1"/>
  <c r="AA243" i="8" s="1"/>
  <c r="AB249" i="8" s="1"/>
  <c r="X213" i="8"/>
  <c r="AD137" i="8"/>
  <c r="AE143" i="8" s="1"/>
  <c r="AF149" i="8" s="1"/>
  <c r="AG155" i="8" s="1"/>
  <c r="AC135" i="8"/>
  <c r="AC119" i="8"/>
  <c r="I410" i="8"/>
  <c r="J416" i="8" s="1"/>
  <c r="K422" i="8" s="1"/>
  <c r="L428" i="8" s="1"/>
  <c r="H408" i="8"/>
  <c r="H392" i="8"/>
  <c r="L350" i="8"/>
  <c r="M358" i="8"/>
  <c r="M368" i="8"/>
  <c r="N374" i="8" s="1"/>
  <c r="O380" i="8" s="1"/>
  <c r="P386" i="8" s="1"/>
  <c r="R322" i="8"/>
  <c r="S328" i="8" s="1"/>
  <c r="T334" i="8" s="1"/>
  <c r="U340" i="8" s="1"/>
  <c r="R312" i="8"/>
  <c r="Q304" i="8"/>
  <c r="AH46" i="8"/>
  <c r="AI52" i="8" s="1"/>
  <c r="AJ58" i="8" s="1"/>
  <c r="AK64" i="8" s="1"/>
  <c r="AG28" i="8"/>
  <c r="AG44" i="8"/>
  <c r="W271" i="8"/>
  <c r="X273" i="8"/>
  <c r="Y279" i="8" s="1"/>
  <c r="Z285" i="8" s="1"/>
  <c r="AA291" i="8" s="1"/>
  <c r="W255" i="8"/>
  <c r="AB177" i="8"/>
  <c r="AB187" i="8"/>
  <c r="AC193" i="8" s="1"/>
  <c r="AD199" i="8" s="1"/>
  <c r="AE205" i="8" s="1"/>
  <c r="AA169" i="8"/>
  <c r="F457" i="8" l="1"/>
  <c r="G463" i="8" s="1"/>
  <c r="H469" i="8" s="1"/>
  <c r="I475" i="8" s="1"/>
  <c r="BF459" i="8"/>
  <c r="BG465" i="8" s="1"/>
  <c r="BH471" i="8" s="1"/>
  <c r="BI477" i="8" s="1"/>
  <c r="BE459" i="8"/>
  <c r="BF465" i="8" s="1"/>
  <c r="BG471" i="8" s="1"/>
  <c r="BH477" i="8" s="1"/>
  <c r="AR457" i="8"/>
  <c r="AS463" i="8" s="1"/>
  <c r="AT469" i="8" s="1"/>
  <c r="AU475" i="8" s="1"/>
  <c r="P457" i="8"/>
  <c r="Q463" i="8" s="1"/>
  <c r="R469" i="8" s="1"/>
  <c r="S475" i="8" s="1"/>
  <c r="BG458" i="8"/>
  <c r="BH464" i="8" s="1"/>
  <c r="BI470" i="8" s="1"/>
  <c r="AE458" i="8"/>
  <c r="AF464" i="8" s="1"/>
  <c r="AG470" i="8" s="1"/>
  <c r="AH476" i="8" s="1"/>
  <c r="I459" i="8"/>
  <c r="J465" i="8" s="1"/>
  <c r="K471" i="8" s="1"/>
  <c r="L477" i="8" s="1"/>
  <c r="AS459" i="8"/>
  <c r="AT465" i="8" s="1"/>
  <c r="AU471" i="8" s="1"/>
  <c r="AV477" i="8" s="1"/>
  <c r="N457" i="8"/>
  <c r="O463" i="8" s="1"/>
  <c r="P469" i="8" s="1"/>
  <c r="Q475" i="8" s="1"/>
  <c r="AJ458" i="8"/>
  <c r="AK464" i="8" s="1"/>
  <c r="AL470" i="8" s="1"/>
  <c r="AM476" i="8" s="1"/>
  <c r="V457" i="8"/>
  <c r="W463" i="8" s="1"/>
  <c r="X469" i="8" s="1"/>
  <c r="Y475" i="8" s="1"/>
  <c r="AP457" i="8"/>
  <c r="AQ463" i="8" s="1"/>
  <c r="AR469" i="8" s="1"/>
  <c r="AS475" i="8" s="1"/>
  <c r="M457" i="8"/>
  <c r="N463" i="8" s="1"/>
  <c r="O469" i="8" s="1"/>
  <c r="P475" i="8" s="1"/>
  <c r="AR459" i="8"/>
  <c r="AS465" i="8" s="1"/>
  <c r="AT471" i="8" s="1"/>
  <c r="AU477" i="8" s="1"/>
  <c r="BF458" i="8"/>
  <c r="BG464" i="8" s="1"/>
  <c r="BH470" i="8" s="1"/>
  <c r="BI476" i="8" s="1"/>
  <c r="T459" i="8"/>
  <c r="U465" i="8" s="1"/>
  <c r="V471" i="8" s="1"/>
  <c r="W477" i="8" s="1"/>
  <c r="BH458" i="8"/>
  <c r="BI464" i="8" s="1"/>
  <c r="V459" i="8"/>
  <c r="W465" i="8" s="1"/>
  <c r="X471" i="8" s="1"/>
  <c r="Y477" i="8" s="1"/>
  <c r="X459" i="8"/>
  <c r="Y465" i="8" s="1"/>
  <c r="Z471" i="8" s="1"/>
  <c r="AA477" i="8" s="1"/>
  <c r="BB458" i="8"/>
  <c r="BC464" i="8" s="1"/>
  <c r="BD470" i="8" s="1"/>
  <c r="BE476" i="8" s="1"/>
  <c r="J458" i="8"/>
  <c r="K464" i="8" s="1"/>
  <c r="L470" i="8" s="1"/>
  <c r="M476" i="8" s="1"/>
  <c r="N458" i="8"/>
  <c r="O464" i="8" s="1"/>
  <c r="P470" i="8" s="1"/>
  <c r="Q476" i="8" s="1"/>
  <c r="L458" i="8"/>
  <c r="M464" i="8" s="1"/>
  <c r="N470" i="8" s="1"/>
  <c r="O476" i="8" s="1"/>
  <c r="Z457" i="8"/>
  <c r="AA463" i="8" s="1"/>
  <c r="AB469" i="8" s="1"/>
  <c r="AC475" i="8" s="1"/>
  <c r="AK459" i="8"/>
  <c r="AL465" i="8" s="1"/>
  <c r="AM471" i="8" s="1"/>
  <c r="AN477" i="8" s="1"/>
  <c r="BF457" i="8"/>
  <c r="BG463" i="8" s="1"/>
  <c r="BH469" i="8" s="1"/>
  <c r="BI475" i="8" s="1"/>
  <c r="AB457" i="8"/>
  <c r="AC463" i="8" s="1"/>
  <c r="AD469" i="8" s="1"/>
  <c r="AE475" i="8" s="1"/>
  <c r="M459" i="8"/>
  <c r="N465" i="8" s="1"/>
  <c r="O471" i="8" s="1"/>
  <c r="P477" i="8" s="1"/>
  <c r="AA458" i="8"/>
  <c r="AB464" i="8" s="1"/>
  <c r="AC470" i="8" s="1"/>
  <c r="AD476" i="8" s="1"/>
  <c r="O458" i="8"/>
  <c r="P464" i="8" s="1"/>
  <c r="Q470" i="8" s="1"/>
  <c r="R476" i="8" s="1"/>
  <c r="AM458" i="8"/>
  <c r="AN464" i="8" s="1"/>
  <c r="AO470" i="8" s="1"/>
  <c r="AP476" i="8" s="1"/>
  <c r="AN457" i="8"/>
  <c r="AO463" i="8" s="1"/>
  <c r="AP469" i="8" s="1"/>
  <c r="AQ475" i="8" s="1"/>
  <c r="AG459" i="8"/>
  <c r="AH465" i="8" s="1"/>
  <c r="AI471" i="8" s="1"/>
  <c r="AJ477" i="8" s="1"/>
  <c r="AB165" i="8"/>
  <c r="AC183" i="8"/>
  <c r="AD189" i="8" s="1"/>
  <c r="AE195" i="8" s="1"/>
  <c r="AF201" i="8" s="1"/>
  <c r="AB181" i="8"/>
  <c r="W259" i="8"/>
  <c r="X277" i="8"/>
  <c r="Y283" i="8" s="1"/>
  <c r="Z289" i="8" s="1"/>
  <c r="AA295" i="8" s="1"/>
  <c r="X267" i="8"/>
  <c r="AX457" i="8"/>
  <c r="AY463" i="8" s="1"/>
  <c r="AZ469" i="8" s="1"/>
  <c r="BA475" i="8" s="1"/>
  <c r="R457" i="8"/>
  <c r="S463" i="8" s="1"/>
  <c r="T469" i="8" s="1"/>
  <c r="U475" i="8" s="1"/>
  <c r="BI459" i="8"/>
  <c r="AX458" i="8"/>
  <c r="AY464" i="8" s="1"/>
  <c r="AZ470" i="8" s="1"/>
  <c r="BA476" i="8" s="1"/>
  <c r="V458" i="8"/>
  <c r="W464" i="8" s="1"/>
  <c r="X470" i="8" s="1"/>
  <c r="Y476" i="8" s="1"/>
  <c r="AJ457" i="8"/>
  <c r="AK463" i="8" s="1"/>
  <c r="AL469" i="8" s="1"/>
  <c r="AM475" i="8" s="1"/>
  <c r="X457" i="8"/>
  <c r="Y463" i="8" s="1"/>
  <c r="Z469" i="8" s="1"/>
  <c r="AA475" i="8" s="1"/>
  <c r="AL459" i="8"/>
  <c r="AM465" i="8" s="1"/>
  <c r="AN471" i="8" s="1"/>
  <c r="AO477" i="8" s="1"/>
  <c r="AH457" i="8"/>
  <c r="AI463" i="8" s="1"/>
  <c r="AJ469" i="8" s="1"/>
  <c r="AK475" i="8" s="1"/>
  <c r="AR458" i="8"/>
  <c r="AS464" i="8" s="1"/>
  <c r="AT470" i="8" s="1"/>
  <c r="AU476" i="8" s="1"/>
  <c r="N459" i="8"/>
  <c r="O465" i="8" s="1"/>
  <c r="P471" i="8" s="1"/>
  <c r="Q477" i="8" s="1"/>
  <c r="W458" i="8"/>
  <c r="X464" i="8" s="1"/>
  <c r="Y470" i="8" s="1"/>
  <c r="Z476" i="8" s="1"/>
  <c r="AW457" i="8"/>
  <c r="AX463" i="8" s="1"/>
  <c r="AY469" i="8" s="1"/>
  <c r="AZ475" i="8" s="1"/>
  <c r="U457" i="8"/>
  <c r="V463" i="8" s="1"/>
  <c r="W469" i="8" s="1"/>
  <c r="X475" i="8" s="1"/>
  <c r="AO457" i="8"/>
  <c r="AP463" i="8" s="1"/>
  <c r="AQ469" i="8" s="1"/>
  <c r="AR475" i="8" s="1"/>
  <c r="I458" i="8"/>
  <c r="J464" i="8" s="1"/>
  <c r="K470" i="8" s="1"/>
  <c r="L476" i="8" s="1"/>
  <c r="AD457" i="8"/>
  <c r="AE463" i="8" s="1"/>
  <c r="AF469" i="8" s="1"/>
  <c r="AG475" i="8" s="1"/>
  <c r="AO459" i="8"/>
  <c r="AP465" i="8" s="1"/>
  <c r="AQ471" i="8" s="1"/>
  <c r="AR477" i="8" s="1"/>
  <c r="AC457" i="8"/>
  <c r="AD463" i="8" s="1"/>
  <c r="AE469" i="8" s="1"/>
  <c r="AF475" i="8" s="1"/>
  <c r="BH459" i="8"/>
  <c r="BI465" i="8" s="1"/>
  <c r="P459" i="8"/>
  <c r="Q465" i="8" s="1"/>
  <c r="R471" i="8" s="1"/>
  <c r="S477" i="8" s="1"/>
  <c r="AJ459" i="8"/>
  <c r="AK465" i="8" s="1"/>
  <c r="AL471" i="8" s="1"/>
  <c r="AM477" i="8" s="1"/>
  <c r="BD458" i="8"/>
  <c r="BE464" i="8" s="1"/>
  <c r="BF470" i="8" s="1"/>
  <c r="BG476" i="8" s="1"/>
  <c r="X458" i="8"/>
  <c r="Y464" i="8" s="1"/>
  <c r="Z470" i="8" s="1"/>
  <c r="AA476" i="8" s="1"/>
  <c r="AW459" i="8"/>
  <c r="AX465" i="8" s="1"/>
  <c r="AY471" i="8" s="1"/>
  <c r="AZ477" i="8" s="1"/>
  <c r="T458" i="8"/>
  <c r="U464" i="8" s="1"/>
  <c r="V470" i="8" s="1"/>
  <c r="W476" i="8" s="1"/>
  <c r="AH458" i="8"/>
  <c r="AI464" i="8" s="1"/>
  <c r="AJ470" i="8" s="1"/>
  <c r="AK476" i="8" s="1"/>
  <c r="F458" i="8"/>
  <c r="G464" i="8" s="1"/>
  <c r="H470" i="8" s="1"/>
  <c r="I476" i="8" s="1"/>
  <c r="T457" i="8"/>
  <c r="U463" i="8" s="1"/>
  <c r="V469" i="8" s="1"/>
  <c r="W475" i="8" s="1"/>
  <c r="H457" i="8"/>
  <c r="I463" i="8" s="1"/>
  <c r="J469" i="8" s="1"/>
  <c r="K475" i="8" s="1"/>
  <c r="AV459" i="8"/>
  <c r="AW465" i="8" s="1"/>
  <c r="AX471" i="8" s="1"/>
  <c r="AY477" i="8" s="1"/>
  <c r="AT458" i="8"/>
  <c r="AU464" i="8" s="1"/>
  <c r="AV470" i="8" s="1"/>
  <c r="AW476" i="8" s="1"/>
  <c r="AF91" i="8"/>
  <c r="AG97" i="8" s="1"/>
  <c r="AH103" i="8" s="1"/>
  <c r="AI109" i="8" s="1"/>
  <c r="AE73" i="8"/>
  <c r="AE89" i="8"/>
  <c r="AH50" i="8"/>
  <c r="AI56" i="8" s="1"/>
  <c r="AJ62" i="8" s="1"/>
  <c r="AK68" i="8" s="1"/>
  <c r="AH40" i="8"/>
  <c r="AG32" i="8"/>
  <c r="S318" i="8"/>
  <c r="T324" i="8" s="1"/>
  <c r="U330" i="8" s="1"/>
  <c r="V336" i="8" s="1"/>
  <c r="R316" i="8"/>
  <c r="R300" i="8"/>
  <c r="I404" i="8"/>
  <c r="H396" i="8"/>
  <c r="I414" i="8"/>
  <c r="J420" i="8" s="1"/>
  <c r="K426" i="8" s="1"/>
  <c r="L432" i="8" s="1"/>
  <c r="AC123" i="8"/>
  <c r="AD141" i="8"/>
  <c r="AE147" i="8" s="1"/>
  <c r="AF153" i="8" s="1"/>
  <c r="AG159" i="8" s="1"/>
  <c r="AD131" i="8"/>
  <c r="Y225" i="8"/>
  <c r="Z227" i="8"/>
  <c r="AA233" i="8" s="1"/>
  <c r="AB239" i="8" s="1"/>
  <c r="AC245" i="8" s="1"/>
  <c r="Y209" i="8"/>
  <c r="BA459" i="8"/>
  <c r="BB465" i="8" s="1"/>
  <c r="BC471" i="8" s="1"/>
  <c r="BD477" i="8" s="1"/>
  <c r="AC459" i="8"/>
  <c r="AD465" i="8" s="1"/>
  <c r="AE471" i="8" s="1"/>
  <c r="AF477" i="8" s="1"/>
  <c r="AP459" i="8"/>
  <c r="AQ465" i="8" s="1"/>
  <c r="AR471" i="8" s="1"/>
  <c r="AS477" i="8" s="1"/>
  <c r="AB458" i="8"/>
  <c r="AC464" i="8" s="1"/>
  <c r="AD470" i="8" s="1"/>
  <c r="AE476" i="8" s="1"/>
  <c r="AV458" i="8"/>
  <c r="AW464" i="8" s="1"/>
  <c r="AX470" i="8" s="1"/>
  <c r="AY476" i="8" s="1"/>
  <c r="BD459" i="8"/>
  <c r="BE465" i="8" s="1"/>
  <c r="BF471" i="8" s="1"/>
  <c r="BG477" i="8" s="1"/>
  <c r="AB459" i="8"/>
  <c r="AC465" i="8" s="1"/>
  <c r="AD471" i="8" s="1"/>
  <c r="AE477" i="8" s="1"/>
  <c r="AP458" i="8"/>
  <c r="AQ464" i="8" s="1"/>
  <c r="AR470" i="8" s="1"/>
  <c r="AS476" i="8" s="1"/>
  <c r="BI457" i="8"/>
  <c r="AZ458" i="8"/>
  <c r="BA464" i="8" s="1"/>
  <c r="BB470" i="8" s="1"/>
  <c r="BC476" i="8" s="1"/>
  <c r="AY458" i="8"/>
  <c r="AZ464" i="8" s="1"/>
  <c r="BA470" i="8" s="1"/>
  <c r="BB476" i="8" s="1"/>
  <c r="BH457" i="8"/>
  <c r="BI463" i="8" s="1"/>
  <c r="AF457" i="8"/>
  <c r="AG463" i="8" s="1"/>
  <c r="AH469" i="8" s="1"/>
  <c r="AI475" i="8" s="1"/>
  <c r="Q459" i="8"/>
  <c r="R465" i="8" s="1"/>
  <c r="S471" i="8" s="1"/>
  <c r="T477" i="8" s="1"/>
  <c r="E459" i="8"/>
  <c r="F465" i="8" s="1"/>
  <c r="G471" i="8" s="1"/>
  <c r="H477" i="8" s="1"/>
  <c r="D441" i="8"/>
  <c r="R459" i="8"/>
  <c r="S465" i="8" s="1"/>
  <c r="T471" i="8" s="1"/>
  <c r="U477" i="8" s="1"/>
  <c r="AF458" i="8"/>
  <c r="AG464" i="8" s="1"/>
  <c r="AH470" i="8" s="1"/>
  <c r="AI476" i="8" s="1"/>
  <c r="AL457" i="8"/>
  <c r="AM463" i="8" s="1"/>
  <c r="AN469" i="8" s="1"/>
  <c r="AO475" i="8" s="1"/>
  <c r="F459" i="8"/>
  <c r="G465" i="8" s="1"/>
  <c r="H471" i="8" s="1"/>
  <c r="I477" i="8" s="1"/>
  <c r="H458" i="8"/>
  <c r="I464" i="8" s="1"/>
  <c r="J470" i="8" s="1"/>
  <c r="K476" i="8" s="1"/>
  <c r="L457" i="8"/>
  <c r="M463" i="8" s="1"/>
  <c r="N469" i="8" s="1"/>
  <c r="O475" i="8" s="1"/>
  <c r="AU458" i="8"/>
  <c r="AV464" i="8" s="1"/>
  <c r="AW470" i="8" s="1"/>
  <c r="AX476" i="8" s="1"/>
  <c r="K458" i="8"/>
  <c r="L464" i="8" s="1"/>
  <c r="M470" i="8" s="1"/>
  <c r="N476" i="8" s="1"/>
  <c r="AK457" i="8"/>
  <c r="AL463" i="8" s="1"/>
  <c r="AM469" i="8" s="1"/>
  <c r="AN475" i="8" s="1"/>
  <c r="S458" i="8"/>
  <c r="T464" i="8" s="1"/>
  <c r="U470" i="8" s="1"/>
  <c r="V476" i="8" s="1"/>
  <c r="J459" i="8"/>
  <c r="K465" i="8" s="1"/>
  <c r="L471" i="8" s="1"/>
  <c r="M477" i="8" s="1"/>
  <c r="BB457" i="8"/>
  <c r="BC463" i="8" s="1"/>
  <c r="BD469" i="8" s="1"/>
  <c r="BE475" i="8" s="1"/>
  <c r="P458" i="8"/>
  <c r="Q464" i="8" s="1"/>
  <c r="R470" i="8" s="1"/>
  <c r="S476" i="8" s="1"/>
  <c r="AH459" i="8"/>
  <c r="AI465" i="8" s="1"/>
  <c r="AJ471" i="8" s="1"/>
  <c r="AK477" i="8" s="1"/>
  <c r="BB459" i="8"/>
  <c r="BC465" i="8" s="1"/>
  <c r="BD471" i="8" s="1"/>
  <c r="BE477" i="8" s="1"/>
  <c r="AN459" i="8"/>
  <c r="AO465" i="8" s="1"/>
  <c r="AP471" i="8" s="1"/>
  <c r="AQ477" i="8" s="1"/>
  <c r="L459" i="8"/>
  <c r="M465" i="8" s="1"/>
  <c r="N471" i="8" s="1"/>
  <c r="O477" i="8" s="1"/>
  <c r="Z458" i="8"/>
  <c r="AA464" i="8" s="1"/>
  <c r="AB470" i="8" s="1"/>
  <c r="AC476" i="8" s="1"/>
  <c r="AD458" i="8"/>
  <c r="AE464" i="8" s="1"/>
  <c r="AF470" i="8" s="1"/>
  <c r="AG476" i="8" s="1"/>
  <c r="BA457" i="8"/>
  <c r="BB463" i="8" s="1"/>
  <c r="BC469" i="8" s="1"/>
  <c r="BD475" i="8" s="1"/>
  <c r="AZ459" i="8"/>
  <c r="BA465" i="8" s="1"/>
  <c r="BB471" i="8" s="1"/>
  <c r="BC477" i="8" s="1"/>
  <c r="M362" i="8"/>
  <c r="M346" i="8"/>
  <c r="N364" i="8"/>
  <c r="O370" i="8" s="1"/>
  <c r="P376" i="8" s="1"/>
  <c r="Q382" i="8" s="1"/>
  <c r="AN458" i="8"/>
  <c r="AO464" i="8" s="1"/>
  <c r="AP470" i="8" s="1"/>
  <c r="AQ476" i="8" s="1"/>
  <c r="AX459" i="8"/>
  <c r="AY465" i="8" s="1"/>
  <c r="AZ471" i="8" s="1"/>
  <c r="BA477" i="8" s="1"/>
  <c r="U459" i="8"/>
  <c r="V465" i="8" s="1"/>
  <c r="W471" i="8" s="1"/>
  <c r="X477" i="8" s="1"/>
  <c r="G458" i="8"/>
  <c r="H464" i="8" s="1"/>
  <c r="I470" i="8" s="1"/>
  <c r="J476" i="8" s="1"/>
  <c r="AG457" i="8"/>
  <c r="AH463" i="8" s="1"/>
  <c r="AI469" i="8" s="1"/>
  <c r="AJ475" i="8" s="1"/>
  <c r="D439" i="8"/>
  <c r="E457" i="8"/>
  <c r="F463" i="8" s="1"/>
  <c r="G469" i="8" s="1"/>
  <c r="H475" i="8" s="1"/>
  <c r="D454" i="8"/>
  <c r="Y457" i="8"/>
  <c r="Z463" i="8" s="1"/>
  <c r="AA469" i="8" s="1"/>
  <c r="AB475" i="8" s="1"/>
  <c r="G457" i="8"/>
  <c r="H463" i="8" s="1"/>
  <c r="I469" i="8" s="1"/>
  <c r="J475" i="8" s="1"/>
  <c r="G459" i="8"/>
  <c r="H465" i="8" s="1"/>
  <c r="I471" i="8" s="1"/>
  <c r="J477" i="8" s="1"/>
  <c r="H459" i="8"/>
  <c r="I465" i="8" s="1"/>
  <c r="J471" i="8" s="1"/>
  <c r="K477" i="8" s="1"/>
  <c r="AL458" i="8"/>
  <c r="AM464" i="8" s="1"/>
  <c r="AN470" i="8" s="1"/>
  <c r="AO476" i="8" s="1"/>
  <c r="AZ457" i="8"/>
  <c r="BA463" i="8" s="1"/>
  <c r="BB469" i="8" s="1"/>
  <c r="BC475" i="8" s="1"/>
  <c r="BD457" i="8"/>
  <c r="BE463" i="8" s="1"/>
  <c r="BF469" i="8" s="1"/>
  <c r="BG475" i="8" s="1"/>
  <c r="AQ458" i="8"/>
  <c r="AR464" i="8" s="1"/>
  <c r="AS470" i="8" s="1"/>
  <c r="AT476" i="8" s="1"/>
  <c r="AT457" i="8"/>
  <c r="AU463" i="8" s="1"/>
  <c r="AV469" i="8" s="1"/>
  <c r="AW475" i="8" s="1"/>
  <c r="AD459" i="8"/>
  <c r="AE465" i="8" s="1"/>
  <c r="AF471" i="8" s="1"/>
  <c r="AG477" i="8" s="1"/>
  <c r="BC458" i="8"/>
  <c r="BD464" i="8" s="1"/>
  <c r="BE470" i="8" s="1"/>
  <c r="BF476" i="8" s="1"/>
  <c r="Z459" i="8"/>
  <c r="AA465" i="8" s="1"/>
  <c r="AB471" i="8" s="1"/>
  <c r="AC477" i="8" s="1"/>
  <c r="R458" i="8"/>
  <c r="S464" i="8" s="1"/>
  <c r="T470" i="8" s="1"/>
  <c r="U476" i="8" s="1"/>
  <c r="AV457" i="8"/>
  <c r="AW463" i="8" s="1"/>
  <c r="AX469" i="8" s="1"/>
  <c r="AY475" i="8" s="1"/>
  <c r="J457" i="8"/>
  <c r="K463" i="8" s="1"/>
  <c r="L469" i="8" s="1"/>
  <c r="M475" i="8" s="1"/>
  <c r="E458" i="8"/>
  <c r="F464" i="8" s="1"/>
  <c r="G470" i="8" s="1"/>
  <c r="H476" i="8" s="1"/>
  <c r="D440" i="8"/>
  <c r="AT459" i="8"/>
  <c r="AU465" i="8" s="1"/>
  <c r="AV471" i="8" s="1"/>
  <c r="AW477" i="8" s="1"/>
  <c r="AI458" i="8"/>
  <c r="AJ464" i="8" s="1"/>
  <c r="AK470" i="8" s="1"/>
  <c r="AL476" i="8" s="1"/>
  <c r="AS457" i="8"/>
  <c r="AT463" i="8" s="1"/>
  <c r="AU469" i="8" s="1"/>
  <c r="AV475" i="8" s="1"/>
  <c r="Q457" i="8"/>
  <c r="R463" i="8" s="1"/>
  <c r="S469" i="8" s="1"/>
  <c r="T475" i="8" s="1"/>
  <c r="AF459" i="8"/>
  <c r="AG465" i="8" s="1"/>
  <c r="AH471" i="8" s="1"/>
  <c r="AI477" i="8" s="1"/>
  <c r="I457" i="8"/>
  <c r="J463" i="8" s="1"/>
  <c r="K469" i="8" s="1"/>
  <c r="L475" i="8" s="1"/>
  <c r="Y459" i="8"/>
  <c r="Z465" i="8" s="1"/>
  <c r="AA471" i="8" s="1"/>
  <c r="AB477" i="8" s="1"/>
  <c r="BE457" i="8"/>
  <c r="BF463" i="8" s="1"/>
  <c r="BG469" i="8" s="1"/>
  <c r="BH475" i="8" s="1"/>
  <c r="AD439" i="8" l="1"/>
  <c r="BI440" i="8"/>
  <c r="AR439" i="8"/>
  <c r="P441" i="8"/>
  <c r="F441" i="8"/>
  <c r="E441" i="8"/>
  <c r="O440" i="8"/>
  <c r="AF439" i="8"/>
  <c r="AE439" i="8"/>
  <c r="AS441" i="8"/>
  <c r="X441" i="8"/>
  <c r="AW441" i="8"/>
  <c r="AY439" i="8"/>
  <c r="N441" i="8"/>
  <c r="T441" i="8"/>
  <c r="X439" i="8"/>
  <c r="AC440" i="8"/>
  <c r="BD439" i="8"/>
  <c r="H439" i="8"/>
  <c r="AL441" i="8"/>
  <c r="AC441" i="8"/>
  <c r="BI441" i="8"/>
  <c r="V439" i="8"/>
  <c r="K441" i="8"/>
  <c r="BH439" i="8"/>
  <c r="BC439" i="8"/>
  <c r="G441" i="8"/>
  <c r="AV440" i="8"/>
  <c r="AX440" i="8"/>
  <c r="AM441" i="8"/>
  <c r="P439" i="8"/>
  <c r="AH440" i="8"/>
  <c r="AZ440" i="8"/>
  <c r="BB440" i="8"/>
  <c r="AT440" i="8"/>
  <c r="AJ439" i="8"/>
  <c r="Y440" i="8"/>
  <c r="BG441" i="8"/>
  <c r="BG440" i="8"/>
  <c r="Q441" i="8"/>
  <c r="AE441" i="8"/>
  <c r="AR440" i="8"/>
  <c r="F439" i="8"/>
  <c r="BA441" i="8"/>
  <c r="BI439" i="8"/>
  <c r="AA440" i="8"/>
  <c r="AZ439" i="8"/>
  <c r="AB440" i="8"/>
  <c r="BC441" i="8"/>
  <c r="BF439" i="8"/>
  <c r="AK440" i="8"/>
  <c r="AO441" i="8"/>
  <c r="AG441" i="8"/>
  <c r="AE440" i="8"/>
  <c r="E460" i="8"/>
  <c r="F466" i="8" s="1"/>
  <c r="G472" i="8" s="1"/>
  <c r="H478" i="8" s="1"/>
  <c r="D442" i="8"/>
  <c r="E450" i="8"/>
  <c r="Z441" i="8"/>
  <c r="I439" i="8"/>
  <c r="Q440" i="8"/>
  <c r="AS439" i="8"/>
  <c r="AT441" i="8"/>
  <c r="F440" i="8"/>
  <c r="AL439" i="8"/>
  <c r="AM440" i="8"/>
  <c r="BA439" i="8"/>
  <c r="R440" i="8"/>
  <c r="J440" i="8"/>
  <c r="K439" i="8"/>
  <c r="BB439" i="8"/>
  <c r="AI46" i="8"/>
  <c r="AJ52" i="8" s="1"/>
  <c r="AK58" i="8" s="1"/>
  <c r="AL64" i="8" s="1"/>
  <c r="AH44" i="8"/>
  <c r="AH28" i="8"/>
  <c r="AS440" i="8"/>
  <c r="G439" i="8"/>
  <c r="E440" i="8"/>
  <c r="S440" i="8"/>
  <c r="W440" i="8"/>
  <c r="BC440" i="8"/>
  <c r="O441" i="8"/>
  <c r="AB439" i="8"/>
  <c r="AX441" i="8"/>
  <c r="L440" i="8"/>
  <c r="T439" i="8"/>
  <c r="V440" i="8"/>
  <c r="N439" i="8"/>
  <c r="W439" i="8"/>
  <c r="U440" i="8"/>
  <c r="BH441" i="8"/>
  <c r="AJ440" i="8"/>
  <c r="AF441" i="8"/>
  <c r="AL440" i="8"/>
  <c r="Z440" i="8"/>
  <c r="AA439" i="8"/>
  <c r="Y439" i="8"/>
  <c r="M440" i="8"/>
  <c r="BA440" i="8"/>
  <c r="S441" i="8"/>
  <c r="AQ441" i="8"/>
  <c r="AO439" i="8"/>
  <c r="AI440" i="8"/>
  <c r="R441" i="8"/>
  <c r="BH440" i="8"/>
  <c r="AY441" i="8"/>
  <c r="AX439" i="8"/>
  <c r="AH439" i="8"/>
  <c r="AY440" i="8"/>
  <c r="AA441" i="8"/>
  <c r="AU440" i="8"/>
  <c r="AZ441" i="8"/>
  <c r="Z221" i="8"/>
  <c r="Z231" i="8"/>
  <c r="AA237" i="8" s="1"/>
  <c r="AB243" i="8" s="1"/>
  <c r="AC249" i="8" s="1"/>
  <c r="Y213" i="8"/>
  <c r="R304" i="8"/>
  <c r="S312" i="8"/>
  <c r="S322" i="8"/>
  <c r="T328" i="8" s="1"/>
  <c r="U334" i="8" s="1"/>
  <c r="V340" i="8" s="1"/>
  <c r="AF85" i="8"/>
  <c r="AF95" i="8"/>
  <c r="AG101" i="8" s="1"/>
  <c r="AH107" i="8" s="1"/>
  <c r="AI113" i="8" s="1"/>
  <c r="AE77" i="8"/>
  <c r="AC439" i="8"/>
  <c r="BF441" i="8"/>
  <c r="AQ440" i="8"/>
  <c r="AK441" i="8"/>
  <c r="AW439" i="8"/>
  <c r="AC177" i="8"/>
  <c r="AB169" i="8"/>
  <c r="AC187" i="8"/>
  <c r="AD193" i="8" s="1"/>
  <c r="AE199" i="8" s="1"/>
  <c r="AF205" i="8" s="1"/>
  <c r="AJ441" i="8"/>
  <c r="AP439" i="8"/>
  <c r="AR441" i="8"/>
  <c r="AD440" i="8"/>
  <c r="O439" i="8"/>
  <c r="X440" i="8"/>
  <c r="BE441" i="8"/>
  <c r="AH441" i="8"/>
  <c r="T440" i="8"/>
  <c r="AU439" i="8"/>
  <c r="Y441" i="8"/>
  <c r="AP440" i="8"/>
  <c r="J441" i="8"/>
  <c r="J439" i="8"/>
  <c r="AT439" i="8"/>
  <c r="N358" i="8"/>
  <c r="M350" i="8"/>
  <c r="N368" i="8"/>
  <c r="O374" i="8" s="1"/>
  <c r="P380" i="8" s="1"/>
  <c r="Q386" i="8" s="1"/>
  <c r="I441" i="8"/>
  <c r="G440" i="8"/>
  <c r="AK439" i="8"/>
  <c r="AE137" i="8"/>
  <c r="AF143" i="8" s="1"/>
  <c r="AG149" i="8" s="1"/>
  <c r="AH155" i="8" s="1"/>
  <c r="AD135" i="8"/>
  <c r="AD119" i="8"/>
  <c r="I408" i="8"/>
  <c r="I392" i="8"/>
  <c r="J410" i="8"/>
  <c r="K416" i="8" s="1"/>
  <c r="L422" i="8" s="1"/>
  <c r="M428" i="8" s="1"/>
  <c r="BB441" i="8"/>
  <c r="AU441" i="8"/>
  <c r="S439" i="8"/>
  <c r="AG440" i="8"/>
  <c r="AV441" i="8"/>
  <c r="AP441" i="8"/>
  <c r="AI441" i="8"/>
  <c r="AN441" i="8"/>
  <c r="AN439" i="8"/>
  <c r="AV439" i="8"/>
  <c r="M441" i="8"/>
  <c r="AI439" i="8"/>
  <c r="AW440" i="8"/>
  <c r="Q439" i="8"/>
  <c r="AM439" i="8"/>
  <c r="N440" i="8"/>
  <c r="L441" i="8"/>
  <c r="AD441" i="8"/>
  <c r="K440" i="8"/>
  <c r="I440" i="8"/>
  <c r="W441" i="8"/>
  <c r="AN440" i="8"/>
  <c r="BE440" i="8"/>
  <c r="L439" i="8"/>
  <c r="U439" i="8"/>
  <c r="M439" i="8"/>
  <c r="BD441" i="8"/>
  <c r="AF440" i="8"/>
  <c r="BG439" i="8"/>
  <c r="AO440" i="8"/>
  <c r="AB441" i="8"/>
  <c r="P440" i="8"/>
  <c r="V441" i="8"/>
  <c r="H440" i="8"/>
  <c r="AG439" i="8"/>
  <c r="Z439" i="8"/>
  <c r="Y273" i="8"/>
  <c r="Z279" i="8" s="1"/>
  <c r="AA285" i="8" s="1"/>
  <c r="AB291" i="8" s="1"/>
  <c r="X271" i="8"/>
  <c r="X255" i="8"/>
  <c r="BE439" i="8"/>
  <c r="BD440" i="8"/>
  <c r="U441" i="8"/>
  <c r="R439" i="8"/>
  <c r="H441" i="8"/>
  <c r="BF440" i="8"/>
  <c r="AQ439" i="8"/>
  <c r="E439" i="8"/>
  <c r="AD123" i="8" l="1"/>
  <c r="AE131" i="8"/>
  <c r="AE141" i="8"/>
  <c r="AF147" i="8" s="1"/>
  <c r="AG153" i="8" s="1"/>
  <c r="AH159" i="8" s="1"/>
  <c r="S300" i="8"/>
  <c r="T318" i="8"/>
  <c r="U324" i="8" s="1"/>
  <c r="V330" i="8" s="1"/>
  <c r="W336" i="8" s="1"/>
  <c r="S316" i="8"/>
  <c r="Z209" i="8"/>
  <c r="Z225" i="8"/>
  <c r="AA227" i="8"/>
  <c r="AB233" i="8" s="1"/>
  <c r="AC239" i="8" s="1"/>
  <c r="AD245" i="8" s="1"/>
  <c r="N362" i="8"/>
  <c r="O364" i="8"/>
  <c r="P370" i="8" s="1"/>
  <c r="Q376" i="8" s="1"/>
  <c r="R382" i="8" s="1"/>
  <c r="N346" i="8"/>
  <c r="AD183" i="8"/>
  <c r="AE189" i="8" s="1"/>
  <c r="AF195" i="8" s="1"/>
  <c r="AG201" i="8" s="1"/>
  <c r="AC181" i="8"/>
  <c r="AC165" i="8"/>
  <c r="AI50" i="8"/>
  <c r="AJ56" i="8" s="1"/>
  <c r="AK62" i="8" s="1"/>
  <c r="AL68" i="8" s="1"/>
  <c r="AI40" i="8"/>
  <c r="AH32" i="8"/>
  <c r="E438" i="8"/>
  <c r="F456" i="8"/>
  <c r="G462" i="8" s="1"/>
  <c r="H468" i="8" s="1"/>
  <c r="I474" i="8" s="1"/>
  <c r="E454" i="8"/>
  <c r="Y277" i="8"/>
  <c r="Z283" i="8" s="1"/>
  <c r="AA289" i="8" s="1"/>
  <c r="AB295" i="8" s="1"/>
  <c r="Y267" i="8"/>
  <c r="X259" i="8"/>
  <c r="I396" i="8"/>
  <c r="J404" i="8"/>
  <c r="J414" i="8"/>
  <c r="K420" i="8" s="1"/>
  <c r="L426" i="8" s="1"/>
  <c r="M432" i="8" s="1"/>
  <c r="AF89" i="8"/>
  <c r="AG91" i="8"/>
  <c r="AH97" i="8" s="1"/>
  <c r="AI103" i="8" s="1"/>
  <c r="AJ109" i="8" s="1"/>
  <c r="AF73" i="8"/>
  <c r="AG85" i="8" l="1"/>
  <c r="AG95" i="8"/>
  <c r="AH101" i="8" s="1"/>
  <c r="AI107" i="8" s="1"/>
  <c r="AJ113" i="8" s="1"/>
  <c r="AF77" i="8"/>
  <c r="F460" i="8"/>
  <c r="G466" i="8" s="1"/>
  <c r="H472" i="8" s="1"/>
  <c r="I478" i="8" s="1"/>
  <c r="E442" i="8"/>
  <c r="F450" i="8"/>
  <c r="AJ46" i="8"/>
  <c r="AK52" i="8" s="1"/>
  <c r="AL58" i="8" s="1"/>
  <c r="AM64" i="8" s="1"/>
  <c r="AI44" i="8"/>
  <c r="AI28" i="8"/>
  <c r="S304" i="8"/>
  <c r="T322" i="8"/>
  <c r="U328" i="8" s="1"/>
  <c r="V334" i="8" s="1"/>
  <c r="W340" i="8" s="1"/>
  <c r="T312" i="8"/>
  <c r="Y271" i="8"/>
  <c r="Z273" i="8"/>
  <c r="AA279" i="8" s="1"/>
  <c r="AB285" i="8" s="1"/>
  <c r="AC291" i="8" s="1"/>
  <c r="Y255" i="8"/>
  <c r="AC169" i="8"/>
  <c r="AD177" i="8"/>
  <c r="AD187" i="8"/>
  <c r="AE193" i="8" s="1"/>
  <c r="AF199" i="8" s="1"/>
  <c r="AG205" i="8" s="1"/>
  <c r="O358" i="8"/>
  <c r="N350" i="8"/>
  <c r="O368" i="8"/>
  <c r="P374" i="8" s="1"/>
  <c r="Q380" i="8" s="1"/>
  <c r="R386" i="8" s="1"/>
  <c r="Z213" i="8"/>
  <c r="AA221" i="8"/>
  <c r="AA231" i="8"/>
  <c r="AB237" i="8" s="1"/>
  <c r="AC243" i="8" s="1"/>
  <c r="AD249" i="8" s="1"/>
  <c r="AE135" i="8"/>
  <c r="AF137" i="8"/>
  <c r="AG143" i="8" s="1"/>
  <c r="AH149" i="8" s="1"/>
  <c r="AI155" i="8" s="1"/>
  <c r="AE119" i="8"/>
  <c r="K410" i="8"/>
  <c r="L416" i="8" s="1"/>
  <c r="M422" i="8" s="1"/>
  <c r="N428" i="8" s="1"/>
  <c r="J392" i="8"/>
  <c r="J408" i="8"/>
  <c r="K404" i="8" l="1"/>
  <c r="K414" i="8"/>
  <c r="L420" i="8" s="1"/>
  <c r="M426" i="8" s="1"/>
  <c r="N432" i="8" s="1"/>
  <c r="J396" i="8"/>
  <c r="AA209" i="8"/>
  <c r="AB227" i="8"/>
  <c r="AC233" i="8" s="1"/>
  <c r="AD239" i="8" s="1"/>
  <c r="AE245" i="8" s="1"/>
  <c r="AA225" i="8"/>
  <c r="O346" i="8"/>
  <c r="O362" i="8"/>
  <c r="P364" i="8"/>
  <c r="Q370" i="8" s="1"/>
  <c r="R376" i="8" s="1"/>
  <c r="S382" i="8" s="1"/>
  <c r="F454" i="8"/>
  <c r="F438" i="8"/>
  <c r="G456" i="8"/>
  <c r="H462" i="8" s="1"/>
  <c r="I468" i="8" s="1"/>
  <c r="J474" i="8" s="1"/>
  <c r="AG89" i="8"/>
  <c r="AG73" i="8"/>
  <c r="AH91" i="8"/>
  <c r="AI97" i="8" s="1"/>
  <c r="AJ103" i="8" s="1"/>
  <c r="AK109" i="8" s="1"/>
  <c r="U318" i="8"/>
  <c r="V324" i="8" s="1"/>
  <c r="W330" i="8" s="1"/>
  <c r="X336" i="8" s="1"/>
  <c r="T300" i="8"/>
  <c r="T316" i="8"/>
  <c r="Z267" i="8"/>
  <c r="Z277" i="8"/>
  <c r="AA283" i="8" s="1"/>
  <c r="AB289" i="8" s="1"/>
  <c r="AC295" i="8" s="1"/>
  <c r="Y259" i="8"/>
  <c r="AF141" i="8"/>
  <c r="AG147" i="8" s="1"/>
  <c r="AH153" i="8" s="1"/>
  <c r="AI159" i="8" s="1"/>
  <c r="AE123" i="8"/>
  <c r="AF131" i="8"/>
  <c r="AD181" i="8"/>
  <c r="AD165" i="8"/>
  <c r="AE183" i="8"/>
  <c r="AF189" i="8" s="1"/>
  <c r="AG195" i="8" s="1"/>
  <c r="AH201" i="8" s="1"/>
  <c r="AJ50" i="8"/>
  <c r="AK56" i="8" s="1"/>
  <c r="AL62" i="8" s="1"/>
  <c r="AM68" i="8" s="1"/>
  <c r="AI32" i="8"/>
  <c r="AJ40" i="8"/>
  <c r="AE187" i="8" l="1"/>
  <c r="AF193" i="8" s="1"/>
  <c r="AG199" i="8" s="1"/>
  <c r="AH205" i="8" s="1"/>
  <c r="AD169" i="8"/>
  <c r="AE177" i="8"/>
  <c r="AF119" i="8"/>
  <c r="AF135" i="8"/>
  <c r="AG137" i="8"/>
  <c r="AH143" i="8" s="1"/>
  <c r="AI149" i="8" s="1"/>
  <c r="AJ155" i="8" s="1"/>
  <c r="O350" i="8"/>
  <c r="P368" i="8"/>
  <c r="Q374" i="8" s="1"/>
  <c r="R380" i="8" s="1"/>
  <c r="S386" i="8" s="1"/>
  <c r="P358" i="8"/>
  <c r="K408" i="8"/>
  <c r="K392" i="8"/>
  <c r="L410" i="8"/>
  <c r="M416" i="8" s="1"/>
  <c r="N422" i="8" s="1"/>
  <c r="O428" i="8" s="1"/>
  <c r="AJ44" i="8"/>
  <c r="AK46" i="8"/>
  <c r="AL52" i="8" s="1"/>
  <c r="AM58" i="8" s="1"/>
  <c r="AN64" i="8" s="1"/>
  <c r="AJ28" i="8"/>
  <c r="Z271" i="8"/>
  <c r="AA273" i="8"/>
  <c r="AB279" i="8" s="1"/>
  <c r="AC285" i="8" s="1"/>
  <c r="AD291" i="8" s="1"/>
  <c r="Z255" i="8"/>
  <c r="T304" i="8"/>
  <c r="U312" i="8"/>
  <c r="U322" i="8"/>
  <c r="V328" i="8" s="1"/>
  <c r="W334" i="8" s="1"/>
  <c r="X340" i="8" s="1"/>
  <c r="G460" i="8"/>
  <c r="H466" i="8" s="1"/>
  <c r="I472" i="8" s="1"/>
  <c r="J478" i="8" s="1"/>
  <c r="F442" i="8"/>
  <c r="G450" i="8"/>
  <c r="AA213" i="8"/>
  <c r="AB231" i="8"/>
  <c r="AC237" i="8" s="1"/>
  <c r="AD243" i="8" s="1"/>
  <c r="AE249" i="8" s="1"/>
  <c r="AB221" i="8"/>
  <c r="AG77" i="8"/>
  <c r="AH85" i="8"/>
  <c r="AH95" i="8"/>
  <c r="AI101" i="8" s="1"/>
  <c r="AJ107" i="8" s="1"/>
  <c r="AK113" i="8" s="1"/>
  <c r="P362" i="8" l="1"/>
  <c r="P346" i="8"/>
  <c r="Q364" i="8"/>
  <c r="R370" i="8" s="1"/>
  <c r="S376" i="8" s="1"/>
  <c r="T382" i="8" s="1"/>
  <c r="AG141" i="8"/>
  <c r="AH147" i="8" s="1"/>
  <c r="AI153" i="8" s="1"/>
  <c r="AJ159" i="8" s="1"/>
  <c r="AF123" i="8"/>
  <c r="AG131" i="8"/>
  <c r="V318" i="8"/>
  <c r="W324" i="8" s="1"/>
  <c r="X330" i="8" s="1"/>
  <c r="Y336" i="8" s="1"/>
  <c r="U316" i="8"/>
  <c r="U300" i="8"/>
  <c r="AA277" i="8"/>
  <c r="AB283" i="8" s="1"/>
  <c r="AC289" i="8" s="1"/>
  <c r="AD295" i="8" s="1"/>
  <c r="Z259" i="8"/>
  <c r="AA267" i="8"/>
  <c r="AK50" i="8"/>
  <c r="AL56" i="8" s="1"/>
  <c r="AM62" i="8" s="1"/>
  <c r="AN68" i="8" s="1"/>
  <c r="AK40" i="8"/>
  <c r="AJ32" i="8"/>
  <c r="AE181" i="8"/>
  <c r="AF183" i="8"/>
  <c r="AG189" i="8" s="1"/>
  <c r="AH195" i="8" s="1"/>
  <c r="AI201" i="8" s="1"/>
  <c r="AE165" i="8"/>
  <c r="L414" i="8"/>
  <c r="M420" i="8" s="1"/>
  <c r="N426" i="8" s="1"/>
  <c r="O432" i="8" s="1"/>
  <c r="K396" i="8"/>
  <c r="L404" i="8"/>
  <c r="G438" i="8"/>
  <c r="G454" i="8"/>
  <c r="H456" i="8"/>
  <c r="I462" i="8" s="1"/>
  <c r="J468" i="8" s="1"/>
  <c r="K474" i="8" s="1"/>
  <c r="AH89" i="8"/>
  <c r="AH73" i="8"/>
  <c r="AI91" i="8"/>
  <c r="AJ97" i="8" s="1"/>
  <c r="AK103" i="8" s="1"/>
  <c r="AL109" i="8" s="1"/>
  <c r="AC227" i="8"/>
  <c r="AD233" i="8" s="1"/>
  <c r="AE239" i="8" s="1"/>
  <c r="AF245" i="8" s="1"/>
  <c r="AB225" i="8"/>
  <c r="AB209" i="8"/>
  <c r="AC221" i="8" l="1"/>
  <c r="AB213" i="8"/>
  <c r="AC231" i="8"/>
  <c r="AD237" i="8" s="1"/>
  <c r="AE243" i="8" s="1"/>
  <c r="AF249" i="8" s="1"/>
  <c r="AI85" i="8"/>
  <c r="AI95" i="8"/>
  <c r="AJ101" i="8" s="1"/>
  <c r="AK107" i="8" s="1"/>
  <c r="AL113" i="8" s="1"/>
  <c r="AH77" i="8"/>
  <c r="L392" i="8"/>
  <c r="M410" i="8"/>
  <c r="N416" i="8" s="1"/>
  <c r="O422" i="8" s="1"/>
  <c r="P428" i="8" s="1"/>
  <c r="L408" i="8"/>
  <c r="AK44" i="8"/>
  <c r="AL46" i="8"/>
  <c r="AM52" i="8" s="1"/>
  <c r="AN58" i="8" s="1"/>
  <c r="AO64" i="8" s="1"/>
  <c r="AK28" i="8"/>
  <c r="AF187" i="8"/>
  <c r="AG193" i="8" s="1"/>
  <c r="AH199" i="8" s="1"/>
  <c r="AI205" i="8" s="1"/>
  <c r="AE169" i="8"/>
  <c r="AF177" i="8"/>
  <c r="AH137" i="8"/>
  <c r="AI143" i="8" s="1"/>
  <c r="AJ149" i="8" s="1"/>
  <c r="AK155" i="8" s="1"/>
  <c r="AG135" i="8"/>
  <c r="AG119" i="8"/>
  <c r="Q358" i="8"/>
  <c r="Q368" i="8"/>
  <c r="R374" i="8" s="1"/>
  <c r="S380" i="8" s="1"/>
  <c r="T386" i="8" s="1"/>
  <c r="P350" i="8"/>
  <c r="H450" i="8"/>
  <c r="G442" i="8"/>
  <c r="H460" i="8"/>
  <c r="I466" i="8" s="1"/>
  <c r="J472" i="8" s="1"/>
  <c r="K478" i="8" s="1"/>
  <c r="AA271" i="8"/>
  <c r="AA255" i="8"/>
  <c r="AB273" i="8"/>
  <c r="AC279" i="8" s="1"/>
  <c r="AD285" i="8" s="1"/>
  <c r="AE291" i="8" s="1"/>
  <c r="V322" i="8"/>
  <c r="W328" i="8" s="1"/>
  <c r="X334" i="8" s="1"/>
  <c r="Y340" i="8" s="1"/>
  <c r="V312" i="8"/>
  <c r="U304" i="8"/>
  <c r="I456" i="8" l="1"/>
  <c r="J462" i="8" s="1"/>
  <c r="K468" i="8" s="1"/>
  <c r="L474" i="8" s="1"/>
  <c r="H438" i="8"/>
  <c r="H454" i="8"/>
  <c r="AG123" i="8"/>
  <c r="AH141" i="8"/>
  <c r="AI147" i="8" s="1"/>
  <c r="AJ153" i="8" s="1"/>
  <c r="AK159" i="8" s="1"/>
  <c r="AH131" i="8"/>
  <c r="AF181" i="8"/>
  <c r="AF165" i="8"/>
  <c r="AG183" i="8"/>
  <c r="AH189" i="8" s="1"/>
  <c r="AI195" i="8" s="1"/>
  <c r="AJ201" i="8" s="1"/>
  <c r="AJ91" i="8"/>
  <c r="AK97" i="8" s="1"/>
  <c r="AL103" i="8" s="1"/>
  <c r="AM109" i="8" s="1"/>
  <c r="AI73" i="8"/>
  <c r="AI89" i="8"/>
  <c r="W318" i="8"/>
  <c r="X324" i="8" s="1"/>
  <c r="Y330" i="8" s="1"/>
  <c r="Z336" i="8" s="1"/>
  <c r="V316" i="8"/>
  <c r="V300" i="8"/>
  <c r="AB267" i="8"/>
  <c r="AA259" i="8"/>
  <c r="AB277" i="8"/>
  <c r="AC283" i="8" s="1"/>
  <c r="AD289" i="8" s="1"/>
  <c r="AE295" i="8" s="1"/>
  <c r="R364" i="8"/>
  <c r="S370" i="8" s="1"/>
  <c r="T376" i="8" s="1"/>
  <c r="U382" i="8" s="1"/>
  <c r="Q346" i="8"/>
  <c r="Q362" i="8"/>
  <c r="AL50" i="8"/>
  <c r="AM56" i="8" s="1"/>
  <c r="AN62" i="8" s="1"/>
  <c r="AO68" i="8" s="1"/>
  <c r="AL40" i="8"/>
  <c r="AK32" i="8"/>
  <c r="L396" i="8"/>
  <c r="M414" i="8"/>
  <c r="N420" i="8" s="1"/>
  <c r="O426" i="8" s="1"/>
  <c r="P432" i="8" s="1"/>
  <c r="M404" i="8"/>
  <c r="AC209" i="8"/>
  <c r="AD227" i="8"/>
  <c r="AE233" i="8" s="1"/>
  <c r="AF239" i="8" s="1"/>
  <c r="AG245" i="8" s="1"/>
  <c r="AC225" i="8"/>
  <c r="AD221" i="8" l="1"/>
  <c r="AD231" i="8"/>
  <c r="AE237" i="8" s="1"/>
  <c r="AF243" i="8" s="1"/>
  <c r="AG249" i="8" s="1"/>
  <c r="AC213" i="8"/>
  <c r="R368" i="8"/>
  <c r="S374" i="8" s="1"/>
  <c r="T380" i="8" s="1"/>
  <c r="U386" i="8" s="1"/>
  <c r="Q350" i="8"/>
  <c r="R358" i="8"/>
  <c r="N410" i="8"/>
  <c r="O416" i="8" s="1"/>
  <c r="P422" i="8" s="1"/>
  <c r="Q428" i="8" s="1"/>
  <c r="M392" i="8"/>
  <c r="M408" i="8"/>
  <c r="AC273" i="8"/>
  <c r="AD279" i="8" s="1"/>
  <c r="AE285" i="8" s="1"/>
  <c r="AF291" i="8" s="1"/>
  <c r="AB271" i="8"/>
  <c r="AB255" i="8"/>
  <c r="AJ95" i="8"/>
  <c r="AK101" i="8" s="1"/>
  <c r="AL107" i="8" s="1"/>
  <c r="AM113" i="8" s="1"/>
  <c r="AI77" i="8"/>
  <c r="AJ85" i="8"/>
  <c r="AF169" i="8"/>
  <c r="AG187" i="8"/>
  <c r="AH193" i="8" s="1"/>
  <c r="AI199" i="8" s="1"/>
  <c r="AJ205" i="8" s="1"/>
  <c r="AG177" i="8"/>
  <c r="AM46" i="8"/>
  <c r="AN52" i="8" s="1"/>
  <c r="AO58" i="8" s="1"/>
  <c r="AP64" i="8" s="1"/>
  <c r="AL28" i="8"/>
  <c r="AL44" i="8"/>
  <c r="AI137" i="8"/>
  <c r="AJ143" i="8" s="1"/>
  <c r="AK149" i="8" s="1"/>
  <c r="AL155" i="8" s="1"/>
  <c r="AH135" i="8"/>
  <c r="AH119" i="8"/>
  <c r="I460" i="8"/>
  <c r="J466" i="8" s="1"/>
  <c r="K472" i="8" s="1"/>
  <c r="L478" i="8" s="1"/>
  <c r="H442" i="8"/>
  <c r="I450" i="8"/>
  <c r="W322" i="8"/>
  <c r="X328" i="8" s="1"/>
  <c r="Y334" i="8" s="1"/>
  <c r="Z340" i="8" s="1"/>
  <c r="W312" i="8"/>
  <c r="V304" i="8"/>
  <c r="J456" i="8" l="1"/>
  <c r="K462" i="8" s="1"/>
  <c r="L468" i="8" s="1"/>
  <c r="M474" i="8" s="1"/>
  <c r="I454" i="8"/>
  <c r="I438" i="8"/>
  <c r="AH123" i="8"/>
  <c r="AI131" i="8"/>
  <c r="AI141" i="8"/>
  <c r="AJ147" i="8" s="1"/>
  <c r="AK153" i="8" s="1"/>
  <c r="AL159" i="8" s="1"/>
  <c r="AH183" i="8"/>
  <c r="AI189" i="8" s="1"/>
  <c r="AJ195" i="8" s="1"/>
  <c r="AK201" i="8" s="1"/>
  <c r="AG181" i="8"/>
  <c r="AG165" i="8"/>
  <c r="R346" i="8"/>
  <c r="R362" i="8"/>
  <c r="S364" i="8"/>
  <c r="T370" i="8" s="1"/>
  <c r="U376" i="8" s="1"/>
  <c r="V382" i="8" s="1"/>
  <c r="W316" i="8"/>
  <c r="W300" i="8"/>
  <c r="X318" i="8"/>
  <c r="Y324" i="8" s="1"/>
  <c r="Z330" i="8" s="1"/>
  <c r="AA336" i="8" s="1"/>
  <c r="AJ73" i="8"/>
  <c r="AJ89" i="8"/>
  <c r="AK91" i="8"/>
  <c r="AL97" i="8" s="1"/>
  <c r="AM103" i="8" s="1"/>
  <c r="AN109" i="8" s="1"/>
  <c r="N414" i="8"/>
  <c r="O420" i="8" s="1"/>
  <c r="P426" i="8" s="1"/>
  <c r="Q432" i="8" s="1"/>
  <c r="M396" i="8"/>
  <c r="N404" i="8"/>
  <c r="AM40" i="8"/>
  <c r="AL32" i="8"/>
  <c r="AM50" i="8"/>
  <c r="AN56" i="8" s="1"/>
  <c r="AO62" i="8" s="1"/>
  <c r="AP68" i="8" s="1"/>
  <c r="AB259" i="8"/>
  <c r="AC277" i="8"/>
  <c r="AD283" i="8" s="1"/>
  <c r="AE289" i="8" s="1"/>
  <c r="AF295" i="8" s="1"/>
  <c r="AC267" i="8"/>
  <c r="AD209" i="8"/>
  <c r="AD225" i="8"/>
  <c r="AE227" i="8"/>
  <c r="AF233" i="8" s="1"/>
  <c r="AG239" i="8" s="1"/>
  <c r="AH245" i="8" s="1"/>
  <c r="N392" i="8" l="1"/>
  <c r="O410" i="8"/>
  <c r="P416" i="8" s="1"/>
  <c r="Q422" i="8" s="1"/>
  <c r="R428" i="8" s="1"/>
  <c r="N408" i="8"/>
  <c r="AN46" i="8"/>
  <c r="AO52" i="8" s="1"/>
  <c r="AP58" i="8" s="1"/>
  <c r="AQ64" i="8" s="1"/>
  <c r="AM28" i="8"/>
  <c r="AM44" i="8"/>
  <c r="AK95" i="8"/>
  <c r="AL101" i="8" s="1"/>
  <c r="AM107" i="8" s="1"/>
  <c r="AN113" i="8" s="1"/>
  <c r="AJ77" i="8"/>
  <c r="AK85" i="8"/>
  <c r="X322" i="8"/>
  <c r="Y328" i="8" s="1"/>
  <c r="Z334" i="8" s="1"/>
  <c r="AA340" i="8" s="1"/>
  <c r="X312" i="8"/>
  <c r="W304" i="8"/>
  <c r="J450" i="8"/>
  <c r="J460" i="8"/>
  <c r="K466" i="8" s="1"/>
  <c r="L472" i="8" s="1"/>
  <c r="M478" i="8" s="1"/>
  <c r="I442" i="8"/>
  <c r="AC271" i="8"/>
  <c r="AD273" i="8"/>
  <c r="AE279" i="8" s="1"/>
  <c r="AF285" i="8" s="1"/>
  <c r="AG291" i="8" s="1"/>
  <c r="AC255" i="8"/>
  <c r="AJ137" i="8"/>
  <c r="AK143" i="8" s="1"/>
  <c r="AL149" i="8" s="1"/>
  <c r="AM155" i="8" s="1"/>
  <c r="AI119" i="8"/>
  <c r="AI135" i="8"/>
  <c r="AD213" i="8"/>
  <c r="AE221" i="8"/>
  <c r="AE231" i="8"/>
  <c r="AF237" i="8" s="1"/>
  <c r="AG243" i="8" s="1"/>
  <c r="AH249" i="8" s="1"/>
  <c r="S358" i="8"/>
  <c r="S368" i="8"/>
  <c r="T374" i="8" s="1"/>
  <c r="U380" i="8" s="1"/>
  <c r="V386" i="8" s="1"/>
  <c r="R350" i="8"/>
  <c r="AG169" i="8"/>
  <c r="AH177" i="8"/>
  <c r="AH187" i="8"/>
  <c r="AI193" i="8" s="1"/>
  <c r="AJ199" i="8" s="1"/>
  <c r="AK205" i="8" s="1"/>
  <c r="Y318" i="8" l="1"/>
  <c r="Z324" i="8" s="1"/>
  <c r="AA330" i="8" s="1"/>
  <c r="AB336" i="8" s="1"/>
  <c r="X300" i="8"/>
  <c r="X316" i="8"/>
  <c r="AJ141" i="8"/>
  <c r="AK147" i="8" s="1"/>
  <c r="AL153" i="8" s="1"/>
  <c r="AM159" i="8" s="1"/>
  <c r="AI123" i="8"/>
  <c r="AJ131" i="8"/>
  <c r="N396" i="8"/>
  <c r="O414" i="8"/>
  <c r="P420" i="8" s="1"/>
  <c r="Q426" i="8" s="1"/>
  <c r="R432" i="8" s="1"/>
  <c r="O404" i="8"/>
  <c r="K456" i="8"/>
  <c r="L462" i="8" s="1"/>
  <c r="M468" i="8" s="1"/>
  <c r="N474" i="8" s="1"/>
  <c r="J454" i="8"/>
  <c r="J438" i="8"/>
  <c r="AH181" i="8"/>
  <c r="AI183" i="8"/>
  <c r="AJ189" i="8" s="1"/>
  <c r="AK195" i="8" s="1"/>
  <c r="AL201" i="8" s="1"/>
  <c r="AH165" i="8"/>
  <c r="S362" i="8"/>
  <c r="S346" i="8"/>
  <c r="T364" i="8"/>
  <c r="U370" i="8" s="1"/>
  <c r="V376" i="8" s="1"/>
  <c r="W382" i="8" s="1"/>
  <c r="AK89" i="8"/>
  <c r="AK73" i="8"/>
  <c r="AL91" i="8"/>
  <c r="AM97" i="8" s="1"/>
  <c r="AN103" i="8" s="1"/>
  <c r="AO109" i="8" s="1"/>
  <c r="AN50" i="8"/>
  <c r="AO56" i="8" s="1"/>
  <c r="AP62" i="8" s="1"/>
  <c r="AQ68" i="8" s="1"/>
  <c r="AN40" i="8"/>
  <c r="AM32" i="8"/>
  <c r="AE209" i="8"/>
  <c r="AE225" i="8"/>
  <c r="AF227" i="8"/>
  <c r="AG233" i="8" s="1"/>
  <c r="AH239" i="8" s="1"/>
  <c r="AI245" i="8" s="1"/>
  <c r="AD267" i="8"/>
  <c r="AC259" i="8"/>
  <c r="AD277" i="8"/>
  <c r="AE283" i="8" s="1"/>
  <c r="AF289" i="8" s="1"/>
  <c r="AG295" i="8" s="1"/>
  <c r="AI187" i="8" l="1"/>
  <c r="AJ193" i="8" s="1"/>
  <c r="AK199" i="8" s="1"/>
  <c r="AL205" i="8" s="1"/>
  <c r="AH169" i="8"/>
  <c r="AI177" i="8"/>
  <c r="P410" i="8"/>
  <c r="Q416" i="8" s="1"/>
  <c r="R422" i="8" s="1"/>
  <c r="S428" i="8" s="1"/>
  <c r="O408" i="8"/>
  <c r="O392" i="8"/>
  <c r="AJ119" i="8"/>
  <c r="AJ135" i="8"/>
  <c r="AK137" i="8"/>
  <c r="AL143" i="8" s="1"/>
  <c r="AM149" i="8" s="1"/>
  <c r="AN155" i="8" s="1"/>
  <c r="AF231" i="8"/>
  <c r="AG237" i="8" s="1"/>
  <c r="AH243" i="8" s="1"/>
  <c r="AI249" i="8" s="1"/>
  <c r="AF221" i="8"/>
  <c r="AE213" i="8"/>
  <c r="AN44" i="8"/>
  <c r="AO46" i="8"/>
  <c r="AP52" i="8" s="1"/>
  <c r="AQ58" i="8" s="1"/>
  <c r="AR64" i="8" s="1"/>
  <c r="AN28" i="8"/>
  <c r="AK77" i="8"/>
  <c r="AL85" i="8"/>
  <c r="AL95" i="8"/>
  <c r="AM101" i="8" s="1"/>
  <c r="AN107" i="8" s="1"/>
  <c r="AO113" i="8" s="1"/>
  <c r="S350" i="8"/>
  <c r="T368" i="8"/>
  <c r="U374" i="8" s="1"/>
  <c r="V380" i="8" s="1"/>
  <c r="W386" i="8" s="1"/>
  <c r="T358" i="8"/>
  <c r="K460" i="8"/>
  <c r="L466" i="8" s="1"/>
  <c r="M472" i="8" s="1"/>
  <c r="N478" i="8" s="1"/>
  <c r="J442" i="8"/>
  <c r="K450" i="8"/>
  <c r="AE273" i="8"/>
  <c r="AF279" i="8" s="1"/>
  <c r="AG285" i="8" s="1"/>
  <c r="AH291" i="8" s="1"/>
  <c r="AD255" i="8"/>
  <c r="AD271" i="8"/>
  <c r="Y322" i="8"/>
  <c r="Z328" i="8" s="1"/>
  <c r="AA334" i="8" s="1"/>
  <c r="AB340" i="8" s="1"/>
  <c r="Y312" i="8"/>
  <c r="X304" i="8"/>
  <c r="K438" i="8" l="1"/>
  <c r="K454" i="8"/>
  <c r="L456" i="8"/>
  <c r="M462" i="8" s="1"/>
  <c r="N468" i="8" s="1"/>
  <c r="O474" i="8" s="1"/>
  <c r="P414" i="8"/>
  <c r="Q420" i="8" s="1"/>
  <c r="R426" i="8" s="1"/>
  <c r="S432" i="8" s="1"/>
  <c r="O396" i="8"/>
  <c r="P404" i="8"/>
  <c r="AG227" i="8"/>
  <c r="AH233" i="8" s="1"/>
  <c r="AI239" i="8" s="1"/>
  <c r="AJ245" i="8" s="1"/>
  <c r="AF209" i="8"/>
  <c r="AF225" i="8"/>
  <c r="AK141" i="8"/>
  <c r="AL147" i="8" s="1"/>
  <c r="AM153" i="8" s="1"/>
  <c r="AN159" i="8" s="1"/>
  <c r="AJ123" i="8"/>
  <c r="AK131" i="8"/>
  <c r="Y316" i="8"/>
  <c r="Y300" i="8"/>
  <c r="Z318" i="8"/>
  <c r="AA324" i="8" s="1"/>
  <c r="AB330" i="8" s="1"/>
  <c r="AC336" i="8" s="1"/>
  <c r="AE277" i="8"/>
  <c r="AF283" i="8" s="1"/>
  <c r="AG289" i="8" s="1"/>
  <c r="AH295" i="8" s="1"/>
  <c r="AE267" i="8"/>
  <c r="AD259" i="8"/>
  <c r="U364" i="8"/>
  <c r="V370" i="8" s="1"/>
  <c r="W376" i="8" s="1"/>
  <c r="X382" i="8" s="1"/>
  <c r="T362" i="8"/>
  <c r="T346" i="8"/>
  <c r="AL73" i="8"/>
  <c r="AM91" i="8"/>
  <c r="AN97" i="8" s="1"/>
  <c r="AO103" i="8" s="1"/>
  <c r="AP109" i="8" s="1"/>
  <c r="AL89" i="8"/>
  <c r="AO50" i="8"/>
  <c r="AP56" i="8" s="1"/>
  <c r="AQ62" i="8" s="1"/>
  <c r="AR68" i="8" s="1"/>
  <c r="AN32" i="8"/>
  <c r="AO40" i="8"/>
  <c r="AI181" i="8"/>
  <c r="AJ183" i="8"/>
  <c r="AK189" i="8" s="1"/>
  <c r="AL195" i="8" s="1"/>
  <c r="AM201" i="8" s="1"/>
  <c r="AI165" i="8"/>
  <c r="AJ187" i="8" l="1"/>
  <c r="AK193" i="8" s="1"/>
  <c r="AL199" i="8" s="1"/>
  <c r="AM205" i="8" s="1"/>
  <c r="AI169" i="8"/>
  <c r="AJ177" i="8"/>
  <c r="AL77" i="8"/>
  <c r="AM85" i="8"/>
  <c r="AM95" i="8"/>
  <c r="AN101" i="8" s="1"/>
  <c r="AO107" i="8" s="1"/>
  <c r="AP113" i="8" s="1"/>
  <c r="U368" i="8"/>
  <c r="V374" i="8" s="1"/>
  <c r="W380" i="8" s="1"/>
  <c r="X386" i="8" s="1"/>
  <c r="T350" i="8"/>
  <c r="U358" i="8"/>
  <c r="AO44" i="8"/>
  <c r="AP46" i="8"/>
  <c r="AQ52" i="8" s="1"/>
  <c r="AR58" i="8" s="1"/>
  <c r="AS64" i="8" s="1"/>
  <c r="AO28" i="8"/>
  <c r="P408" i="8"/>
  <c r="P392" i="8"/>
  <c r="Q410" i="8"/>
  <c r="R416" i="8" s="1"/>
  <c r="S422" i="8" s="1"/>
  <c r="T428" i="8" s="1"/>
  <c r="AF273" i="8"/>
  <c r="AG279" i="8" s="1"/>
  <c r="AH285" i="8" s="1"/>
  <c r="AI291" i="8" s="1"/>
  <c r="AE271" i="8"/>
  <c r="AE255" i="8"/>
  <c r="Y304" i="8"/>
  <c r="Z322" i="8"/>
  <c r="AA328" i="8" s="1"/>
  <c r="AB334" i="8" s="1"/>
  <c r="AC340" i="8" s="1"/>
  <c r="Z312" i="8"/>
  <c r="AF213" i="8"/>
  <c r="AG221" i="8"/>
  <c r="AG231" i="8"/>
  <c r="AH237" i="8" s="1"/>
  <c r="AI243" i="8" s="1"/>
  <c r="AJ249" i="8" s="1"/>
  <c r="AL137" i="8"/>
  <c r="AM143" i="8" s="1"/>
  <c r="AN149" i="8" s="1"/>
  <c r="AO155" i="8" s="1"/>
  <c r="AK119" i="8"/>
  <c r="AK135" i="8"/>
  <c r="K442" i="8"/>
  <c r="L460" i="8"/>
  <c r="M466" i="8" s="1"/>
  <c r="N472" i="8" s="1"/>
  <c r="O478" i="8" s="1"/>
  <c r="L450" i="8"/>
  <c r="AP50" i="8" l="1"/>
  <c r="AQ56" i="8" s="1"/>
  <c r="AR62" i="8" s="1"/>
  <c r="AS68" i="8" s="1"/>
  <c r="AP40" i="8"/>
  <c r="AO32" i="8"/>
  <c r="U362" i="8"/>
  <c r="V364" i="8"/>
  <c r="W370" i="8" s="1"/>
  <c r="X376" i="8" s="1"/>
  <c r="Y382" i="8" s="1"/>
  <c r="U346" i="8"/>
  <c r="AM73" i="8"/>
  <c r="AN91" i="8"/>
  <c r="AO97" i="8" s="1"/>
  <c r="AP103" i="8" s="1"/>
  <c r="AQ109" i="8" s="1"/>
  <c r="AM89" i="8"/>
  <c r="AZ504" i="8"/>
  <c r="BA510" i="8" s="1"/>
  <c r="BB516" i="8" s="1"/>
  <c r="BC522" i="8" s="1"/>
  <c r="X504" i="8"/>
  <c r="Y510" i="8" s="1"/>
  <c r="Z516" i="8" s="1"/>
  <c r="AA522" i="8" s="1"/>
  <c r="AN504" i="8"/>
  <c r="AO510" i="8" s="1"/>
  <c r="AP516" i="8" s="1"/>
  <c r="AQ522" i="8" s="1"/>
  <c r="AK505" i="8"/>
  <c r="AL511" i="8" s="1"/>
  <c r="AM517" i="8" s="1"/>
  <c r="AN523" i="8" s="1"/>
  <c r="AO505" i="8"/>
  <c r="AP511" i="8" s="1"/>
  <c r="AQ517" i="8" s="1"/>
  <c r="AR523" i="8" s="1"/>
  <c r="AD505" i="8"/>
  <c r="AE511" i="8" s="1"/>
  <c r="AF517" i="8" s="1"/>
  <c r="AG523" i="8" s="1"/>
  <c r="AT505" i="8"/>
  <c r="AU511" i="8" s="1"/>
  <c r="AV517" i="8" s="1"/>
  <c r="AW523" i="8" s="1"/>
  <c r="N503" i="8"/>
  <c r="O509" i="8" s="1"/>
  <c r="P515" i="8" s="1"/>
  <c r="Q521" i="8" s="1"/>
  <c r="BA505" i="8"/>
  <c r="BB511" i="8" s="1"/>
  <c r="BC517" i="8" s="1"/>
  <c r="BD523" i="8" s="1"/>
  <c r="R503" i="8"/>
  <c r="S509" i="8" s="1"/>
  <c r="T515" i="8" s="1"/>
  <c r="U521" i="8" s="1"/>
  <c r="BE505" i="8"/>
  <c r="BF511" i="8" s="1"/>
  <c r="BG517" i="8" s="1"/>
  <c r="BH523" i="8" s="1"/>
  <c r="AH503" i="8"/>
  <c r="AI509" i="8" s="1"/>
  <c r="AJ515" i="8" s="1"/>
  <c r="AK521" i="8" s="1"/>
  <c r="AG225" i="8"/>
  <c r="AH227" i="8"/>
  <c r="AI233" i="8" s="1"/>
  <c r="AJ239" i="8" s="1"/>
  <c r="AK245" i="8" s="1"/>
  <c r="AG209" i="8"/>
  <c r="Q414" i="8"/>
  <c r="R420" i="8" s="1"/>
  <c r="S426" i="8" s="1"/>
  <c r="T432" i="8" s="1"/>
  <c r="Q404" i="8"/>
  <c r="P396" i="8"/>
  <c r="AE259" i="8"/>
  <c r="AF277" i="8"/>
  <c r="AG283" i="8" s="1"/>
  <c r="AH289" i="8" s="1"/>
  <c r="AI295" i="8" s="1"/>
  <c r="AF267" i="8"/>
  <c r="AJ181" i="8"/>
  <c r="AJ165" i="8"/>
  <c r="AK183" i="8"/>
  <c r="AL189" i="8" s="1"/>
  <c r="AM195" i="8" s="1"/>
  <c r="AN201" i="8" s="1"/>
  <c r="M456" i="8"/>
  <c r="N462" i="8" s="1"/>
  <c r="O468" i="8" s="1"/>
  <c r="P474" i="8" s="1"/>
  <c r="L438" i="8"/>
  <c r="L454" i="8"/>
  <c r="AL141" i="8"/>
  <c r="AM147" i="8" s="1"/>
  <c r="AN153" i="8" s="1"/>
  <c r="AO159" i="8" s="1"/>
  <c r="AL131" i="8"/>
  <c r="AK123" i="8"/>
  <c r="Z316" i="8"/>
  <c r="Z300" i="8"/>
  <c r="AA318" i="8"/>
  <c r="AB324" i="8" s="1"/>
  <c r="AC330" i="8" s="1"/>
  <c r="AD336" i="8" s="1"/>
  <c r="AG273" i="8" l="1"/>
  <c r="AH279" i="8" s="1"/>
  <c r="AI285" i="8" s="1"/>
  <c r="AJ291" i="8" s="1"/>
  <c r="AF271" i="8"/>
  <c r="AF255" i="8"/>
  <c r="AH221" i="8"/>
  <c r="AH231" i="8"/>
  <c r="AI237" i="8" s="1"/>
  <c r="AJ243" i="8" s="1"/>
  <c r="AK249" i="8" s="1"/>
  <c r="AG213" i="8"/>
  <c r="BI505" i="8"/>
  <c r="N504" i="8"/>
  <c r="O510" i="8" s="1"/>
  <c r="P516" i="8" s="1"/>
  <c r="Q522" i="8" s="1"/>
  <c r="BI504" i="8"/>
  <c r="AC503" i="8"/>
  <c r="AD509" i="8" s="1"/>
  <c r="AE515" i="8" s="1"/>
  <c r="AF521" i="8" s="1"/>
  <c r="K503" i="8"/>
  <c r="L509" i="8" s="1"/>
  <c r="M515" i="8" s="1"/>
  <c r="N521" i="8" s="1"/>
  <c r="AL504" i="8"/>
  <c r="AM510" i="8" s="1"/>
  <c r="AN516" i="8" s="1"/>
  <c r="AO522" i="8" s="1"/>
  <c r="BH504" i="8"/>
  <c r="BI510" i="8" s="1"/>
  <c r="AQ505" i="8"/>
  <c r="AR511" i="8" s="1"/>
  <c r="AS517" i="8" s="1"/>
  <c r="AT523" i="8" s="1"/>
  <c r="K504" i="8"/>
  <c r="L510" i="8" s="1"/>
  <c r="M516" i="8" s="1"/>
  <c r="N522" i="8" s="1"/>
  <c r="BF503" i="8"/>
  <c r="BG509" i="8" s="1"/>
  <c r="BH515" i="8" s="1"/>
  <c r="BI521" i="8" s="1"/>
  <c r="Z503" i="8"/>
  <c r="AA509" i="8" s="1"/>
  <c r="AB515" i="8" s="1"/>
  <c r="AC521" i="8" s="1"/>
  <c r="AD504" i="8"/>
  <c r="AE510" i="8" s="1"/>
  <c r="AF516" i="8" s="1"/>
  <c r="AG522" i="8" s="1"/>
  <c r="BB505" i="8"/>
  <c r="BC511" i="8" s="1"/>
  <c r="BD517" i="8" s="1"/>
  <c r="BE523" i="8" s="1"/>
  <c r="S505" i="8"/>
  <c r="T511" i="8" s="1"/>
  <c r="U517" i="8" s="1"/>
  <c r="V523" i="8" s="1"/>
  <c r="AS503" i="8"/>
  <c r="AT509" i="8" s="1"/>
  <c r="AU515" i="8" s="1"/>
  <c r="AV521" i="8" s="1"/>
  <c r="AA503" i="8"/>
  <c r="AB509" i="8" s="1"/>
  <c r="AC515" i="8" s="1"/>
  <c r="AD521" i="8" s="1"/>
  <c r="BB504" i="8"/>
  <c r="BC510" i="8" s="1"/>
  <c r="BD516" i="8" s="1"/>
  <c r="BE522" i="8" s="1"/>
  <c r="BB503" i="8"/>
  <c r="BC509" i="8" s="1"/>
  <c r="BD515" i="8" s="1"/>
  <c r="BE521" i="8" s="1"/>
  <c r="BG505" i="8"/>
  <c r="BH511" i="8" s="1"/>
  <c r="BI517" i="8" s="1"/>
  <c r="AA504" i="8"/>
  <c r="AB510" i="8" s="1"/>
  <c r="AC516" i="8" s="1"/>
  <c r="AD522" i="8" s="1"/>
  <c r="S503" i="8"/>
  <c r="T509" i="8" s="1"/>
  <c r="U515" i="8" s="1"/>
  <c r="V521" i="8" s="1"/>
  <c r="AT504" i="8"/>
  <c r="AU510" i="8" s="1"/>
  <c r="AV516" i="8" s="1"/>
  <c r="AW522" i="8" s="1"/>
  <c r="AH505" i="8"/>
  <c r="AI511" i="8" s="1"/>
  <c r="AJ517" i="8" s="1"/>
  <c r="AK523" i="8" s="1"/>
  <c r="AI505" i="8"/>
  <c r="AJ511" i="8" s="1"/>
  <c r="AK517" i="8" s="1"/>
  <c r="AL523" i="8" s="1"/>
  <c r="BI503" i="8"/>
  <c r="AQ503" i="8"/>
  <c r="AR509" i="8" s="1"/>
  <c r="AS515" i="8" s="1"/>
  <c r="AT521" i="8" s="1"/>
  <c r="L505" i="8"/>
  <c r="M511" i="8" s="1"/>
  <c r="N517" i="8" s="1"/>
  <c r="O523" i="8" s="1"/>
  <c r="AL505" i="8"/>
  <c r="AM511" i="8" s="1"/>
  <c r="AN517" i="8" s="1"/>
  <c r="AO523" i="8" s="1"/>
  <c r="T503" i="8"/>
  <c r="U509" i="8" s="1"/>
  <c r="V515" i="8" s="1"/>
  <c r="W521" i="8" s="1"/>
  <c r="AQ504" i="8"/>
  <c r="AR510" i="8" s="1"/>
  <c r="AS516" i="8" s="1"/>
  <c r="AT522" i="8" s="1"/>
  <c r="AO504" i="8"/>
  <c r="AP510" i="8" s="1"/>
  <c r="AQ516" i="8" s="1"/>
  <c r="AR522" i="8" s="1"/>
  <c r="I503" i="8"/>
  <c r="J509" i="8" s="1"/>
  <c r="K515" i="8" s="1"/>
  <c r="L521" i="8" s="1"/>
  <c r="BH503" i="8"/>
  <c r="BI509" i="8" s="1"/>
  <c r="AC505" i="8"/>
  <c r="AD511" i="8" s="1"/>
  <c r="AE517" i="8" s="1"/>
  <c r="AF523" i="8" s="1"/>
  <c r="G505" i="8"/>
  <c r="H511" i="8" s="1"/>
  <c r="I517" i="8" s="1"/>
  <c r="J523" i="8" s="1"/>
  <c r="AG503" i="8"/>
  <c r="AH509" i="8" s="1"/>
  <c r="AI515" i="8" s="1"/>
  <c r="AJ521" i="8" s="1"/>
  <c r="O503" i="8"/>
  <c r="P509" i="8" s="1"/>
  <c r="Q515" i="8" s="1"/>
  <c r="R521" i="8" s="1"/>
  <c r="AP504" i="8"/>
  <c r="AQ510" i="8" s="1"/>
  <c r="AR516" i="8" s="1"/>
  <c r="AS522" i="8" s="1"/>
  <c r="AN85" i="8"/>
  <c r="AM77" i="8"/>
  <c r="AN95" i="8"/>
  <c r="AO101" i="8" s="1"/>
  <c r="AP107" i="8" s="1"/>
  <c r="AQ113" i="8" s="1"/>
  <c r="L442" i="8"/>
  <c r="M450" i="8"/>
  <c r="M460" i="8"/>
  <c r="N466" i="8" s="1"/>
  <c r="O472" i="8" s="1"/>
  <c r="P478" i="8" s="1"/>
  <c r="AG505" i="8"/>
  <c r="AH511" i="8" s="1"/>
  <c r="AI517" i="8" s="1"/>
  <c r="AJ523" i="8" s="1"/>
  <c r="AY503" i="8"/>
  <c r="AZ509" i="8" s="1"/>
  <c r="BA515" i="8" s="1"/>
  <c r="BB521" i="8" s="1"/>
  <c r="T505" i="8"/>
  <c r="U511" i="8" s="1"/>
  <c r="V517" i="8" s="1"/>
  <c r="W523" i="8" s="1"/>
  <c r="V503" i="8"/>
  <c r="W509" i="8" s="1"/>
  <c r="X515" i="8" s="1"/>
  <c r="Y521" i="8" s="1"/>
  <c r="L503" i="8"/>
  <c r="M509" i="8" s="1"/>
  <c r="N515" i="8" s="1"/>
  <c r="O521" i="8" s="1"/>
  <c r="AI504" i="8"/>
  <c r="AJ510" i="8" s="1"/>
  <c r="AK516" i="8" s="1"/>
  <c r="AL522" i="8" s="1"/>
  <c r="Q504" i="8"/>
  <c r="R510" i="8" s="1"/>
  <c r="S516" i="8" s="1"/>
  <c r="T522" i="8" s="1"/>
  <c r="AR505" i="8"/>
  <c r="AS511" i="8" s="1"/>
  <c r="AT517" i="8" s="1"/>
  <c r="AU523" i="8" s="1"/>
  <c r="BD504" i="8"/>
  <c r="BE510" i="8" s="1"/>
  <c r="BF516" i="8" s="1"/>
  <c r="BG522" i="8" s="1"/>
  <c r="AZ503" i="8"/>
  <c r="BA509" i="8" s="1"/>
  <c r="BB515" i="8" s="1"/>
  <c r="BC521" i="8" s="1"/>
  <c r="U505" i="8"/>
  <c r="V511" i="8" s="1"/>
  <c r="W517" i="8" s="1"/>
  <c r="X523" i="8" s="1"/>
  <c r="BF505" i="8"/>
  <c r="BG511" i="8" s="1"/>
  <c r="BH517" i="8" s="1"/>
  <c r="BI523" i="8" s="1"/>
  <c r="I504" i="8"/>
  <c r="J510" i="8" s="1"/>
  <c r="K516" i="8" s="1"/>
  <c r="L522" i="8" s="1"/>
  <c r="AJ505" i="8"/>
  <c r="AK511" i="8" s="1"/>
  <c r="AL517" i="8" s="1"/>
  <c r="AM523" i="8" s="1"/>
  <c r="P504" i="8"/>
  <c r="Q510" i="8" s="1"/>
  <c r="R516" i="8" s="1"/>
  <c r="S522" i="8" s="1"/>
  <c r="AB503" i="8"/>
  <c r="AC509" i="8" s="1"/>
  <c r="AD515" i="8" s="1"/>
  <c r="AE521" i="8" s="1"/>
  <c r="AY504" i="8"/>
  <c r="AZ510" i="8" s="1"/>
  <c r="BA516" i="8" s="1"/>
  <c r="BB522" i="8" s="1"/>
  <c r="AG504" i="8"/>
  <c r="AH510" i="8" s="1"/>
  <c r="AI516" i="8" s="1"/>
  <c r="AJ522" i="8" s="1"/>
  <c r="BH505" i="8"/>
  <c r="BI511" i="8" s="1"/>
  <c r="AX503" i="8"/>
  <c r="AY509" i="8" s="1"/>
  <c r="AZ515" i="8" s="1"/>
  <c r="BA521" i="8" s="1"/>
  <c r="J504" i="8"/>
  <c r="K510" i="8" s="1"/>
  <c r="L516" i="8" s="1"/>
  <c r="M522" i="8" s="1"/>
  <c r="AS505" i="8"/>
  <c r="AT511" i="8" s="1"/>
  <c r="AU517" i="8" s="1"/>
  <c r="AV523" i="8" s="1"/>
  <c r="Y504" i="8"/>
  <c r="Z510" i="8" s="1"/>
  <c r="AA516" i="8" s="1"/>
  <c r="AB522" i="8" s="1"/>
  <c r="AZ505" i="8"/>
  <c r="BA511" i="8" s="1"/>
  <c r="BB517" i="8" s="1"/>
  <c r="BC523" i="8" s="1"/>
  <c r="AR503" i="8"/>
  <c r="AS509" i="8" s="1"/>
  <c r="AT515" i="8" s="1"/>
  <c r="AU521" i="8" s="1"/>
  <c r="M505" i="8"/>
  <c r="N511" i="8" s="1"/>
  <c r="O517" i="8" s="1"/>
  <c r="P523" i="8" s="1"/>
  <c r="AW504" i="8"/>
  <c r="AX510" i="8" s="1"/>
  <c r="AY516" i="8" s="1"/>
  <c r="AZ522" i="8" s="1"/>
  <c r="Q503" i="8"/>
  <c r="R509" i="8" s="1"/>
  <c r="S515" i="8" s="1"/>
  <c r="T521" i="8" s="1"/>
  <c r="AF504" i="8"/>
  <c r="AG510" i="8" s="1"/>
  <c r="AH516" i="8" s="1"/>
  <c r="AI522" i="8" s="1"/>
  <c r="Z504" i="8"/>
  <c r="AA510" i="8" s="1"/>
  <c r="AB516" i="8" s="1"/>
  <c r="AC522" i="8" s="1"/>
  <c r="BG504" i="8"/>
  <c r="BH510" i="8" s="1"/>
  <c r="BI516" i="8" s="1"/>
  <c r="AR504" i="8"/>
  <c r="AS510" i="8" s="1"/>
  <c r="AT516" i="8" s="1"/>
  <c r="AU522" i="8" s="1"/>
  <c r="AU505" i="8"/>
  <c r="AV511" i="8" s="1"/>
  <c r="AW517" i="8" s="1"/>
  <c r="AX523" i="8" s="1"/>
  <c r="O504" i="8"/>
  <c r="P510" i="8" s="1"/>
  <c r="Q516" i="8" s="1"/>
  <c r="R522" i="8" s="1"/>
  <c r="AM503" i="8"/>
  <c r="AN509" i="8" s="1"/>
  <c r="AO515" i="8" s="1"/>
  <c r="AP521" i="8" s="1"/>
  <c r="H505" i="8"/>
  <c r="I511" i="8" s="1"/>
  <c r="J517" i="8" s="1"/>
  <c r="K523" i="8" s="1"/>
  <c r="F503" i="8"/>
  <c r="G509" i="8" s="1"/>
  <c r="H515" i="8" s="1"/>
  <c r="I521" i="8" s="1"/>
  <c r="P503" i="8"/>
  <c r="Q509" i="8" s="1"/>
  <c r="R515" i="8" s="1"/>
  <c r="S521" i="8" s="1"/>
  <c r="AM504" i="8"/>
  <c r="AN510" i="8" s="1"/>
  <c r="AO516" i="8" s="1"/>
  <c r="AP522" i="8" s="1"/>
  <c r="U504" i="8"/>
  <c r="V510" i="8" s="1"/>
  <c r="W516" i="8" s="1"/>
  <c r="X522" i="8" s="1"/>
  <c r="AV505" i="8"/>
  <c r="AW511" i="8" s="1"/>
  <c r="AX517" i="8" s="1"/>
  <c r="AY523" i="8" s="1"/>
  <c r="V358" i="8"/>
  <c r="V368" i="8"/>
  <c r="W374" i="8" s="1"/>
  <c r="X380" i="8" s="1"/>
  <c r="Y386" i="8" s="1"/>
  <c r="U350" i="8"/>
  <c r="Z304" i="8"/>
  <c r="AA312" i="8"/>
  <c r="AA322" i="8"/>
  <c r="AB328" i="8" s="1"/>
  <c r="AC334" i="8" s="1"/>
  <c r="AD340" i="8" s="1"/>
  <c r="AK187" i="8"/>
  <c r="AL193" i="8" s="1"/>
  <c r="AM199" i="8" s="1"/>
  <c r="AN205" i="8" s="1"/>
  <c r="AK177" i="8"/>
  <c r="AJ169" i="8"/>
  <c r="J503" i="8"/>
  <c r="K509" i="8" s="1"/>
  <c r="L515" i="8" s="1"/>
  <c r="M521" i="8" s="1"/>
  <c r="AJ504" i="8"/>
  <c r="AK510" i="8" s="1"/>
  <c r="AL516" i="8" s="1"/>
  <c r="AM522" i="8" s="1"/>
  <c r="BE504" i="8"/>
  <c r="BF510" i="8" s="1"/>
  <c r="BG516" i="8" s="1"/>
  <c r="BH522" i="8" s="1"/>
  <c r="Y503" i="8"/>
  <c r="Z509" i="8" s="1"/>
  <c r="AA515" i="8" s="1"/>
  <c r="AB521" i="8" s="1"/>
  <c r="R504" i="8"/>
  <c r="S510" i="8" s="1"/>
  <c r="T516" i="8" s="1"/>
  <c r="U522" i="8" s="1"/>
  <c r="J505" i="8"/>
  <c r="K511" i="8" s="1"/>
  <c r="L517" i="8" s="1"/>
  <c r="M523" i="8" s="1"/>
  <c r="W505" i="8"/>
  <c r="X511" i="8" s="1"/>
  <c r="Y517" i="8" s="1"/>
  <c r="Z523" i="8" s="1"/>
  <c r="AW503" i="8"/>
  <c r="AX509" i="8" s="1"/>
  <c r="AY515" i="8" s="1"/>
  <c r="AZ521" i="8" s="1"/>
  <c r="AE503" i="8"/>
  <c r="AF509" i="8" s="1"/>
  <c r="AG515" i="8" s="1"/>
  <c r="AH521" i="8" s="1"/>
  <c r="BF504" i="8"/>
  <c r="BG510" i="8" s="1"/>
  <c r="BH516" i="8" s="1"/>
  <c r="BI522" i="8" s="1"/>
  <c r="T504" i="8"/>
  <c r="U510" i="8" s="1"/>
  <c r="V516" i="8" s="1"/>
  <c r="W522" i="8" s="1"/>
  <c r="O505" i="8"/>
  <c r="P511" i="8" s="1"/>
  <c r="Q517" i="8" s="1"/>
  <c r="R523" i="8" s="1"/>
  <c r="AO503" i="8"/>
  <c r="AP509" i="8" s="1"/>
  <c r="AQ515" i="8" s="1"/>
  <c r="AR521" i="8" s="1"/>
  <c r="G503" i="8"/>
  <c r="H509" i="8" s="1"/>
  <c r="I515" i="8" s="1"/>
  <c r="J521" i="8" s="1"/>
  <c r="AH504" i="8"/>
  <c r="AI510" i="8" s="1"/>
  <c r="AJ516" i="8" s="1"/>
  <c r="AK522" i="8" s="1"/>
  <c r="R505" i="8"/>
  <c r="S511" i="8" s="1"/>
  <c r="T517" i="8" s="1"/>
  <c r="U523" i="8" s="1"/>
  <c r="AM505" i="8"/>
  <c r="AN511" i="8" s="1"/>
  <c r="AO517" i="8" s="1"/>
  <c r="AP523" i="8" s="1"/>
  <c r="G504" i="8"/>
  <c r="H510" i="8" s="1"/>
  <c r="I516" i="8" s="1"/>
  <c r="J522" i="8" s="1"/>
  <c r="AU503" i="8"/>
  <c r="AV509" i="8" s="1"/>
  <c r="AW515" i="8" s="1"/>
  <c r="AX521" i="8" s="1"/>
  <c r="P505" i="8"/>
  <c r="Q511" i="8" s="1"/>
  <c r="R517" i="8" s="1"/>
  <c r="S523" i="8" s="1"/>
  <c r="AP505" i="8"/>
  <c r="AQ511" i="8" s="1"/>
  <c r="AR517" i="8" s="1"/>
  <c r="AS523" i="8" s="1"/>
  <c r="AX505" i="8"/>
  <c r="AY511" i="8" s="1"/>
  <c r="AZ517" i="8" s="1"/>
  <c r="BA523" i="8" s="1"/>
  <c r="AE505" i="8"/>
  <c r="AF511" i="8" s="1"/>
  <c r="AG517" i="8" s="1"/>
  <c r="AH523" i="8" s="1"/>
  <c r="BE503" i="8"/>
  <c r="BF509" i="8" s="1"/>
  <c r="BG515" i="8" s="1"/>
  <c r="BH521" i="8" s="1"/>
  <c r="W503" i="8"/>
  <c r="X509" i="8" s="1"/>
  <c r="Y515" i="8" s="1"/>
  <c r="Z521" i="8" s="1"/>
  <c r="AX504" i="8"/>
  <c r="AY510" i="8" s="1"/>
  <c r="AZ516" i="8" s="1"/>
  <c r="BA522" i="8" s="1"/>
  <c r="L504" i="8"/>
  <c r="M510" i="8" s="1"/>
  <c r="N516" i="8" s="1"/>
  <c r="O522" i="8" s="1"/>
  <c r="BC505" i="8"/>
  <c r="BD511" i="8" s="1"/>
  <c r="BE517" i="8" s="1"/>
  <c r="BF523" i="8" s="1"/>
  <c r="W504" i="8"/>
  <c r="X510" i="8" s="1"/>
  <c r="Y516" i="8" s="1"/>
  <c r="Z522" i="8" s="1"/>
  <c r="E504" i="8"/>
  <c r="F510" i="8" s="1"/>
  <c r="G516" i="8" s="1"/>
  <c r="H522" i="8" s="1"/>
  <c r="D486" i="8"/>
  <c r="D8" i="8" s="1"/>
  <c r="F23" i="7" s="1"/>
  <c r="AF505" i="8"/>
  <c r="AG511" i="8" s="1"/>
  <c r="AH517" i="8" s="1"/>
  <c r="AI523" i="8" s="1"/>
  <c r="AW505" i="8"/>
  <c r="AX511" i="8" s="1"/>
  <c r="AY517" i="8" s="1"/>
  <c r="AZ523" i="8" s="1"/>
  <c r="BD503" i="8"/>
  <c r="BE509" i="8" s="1"/>
  <c r="BF515" i="8" s="1"/>
  <c r="BG521" i="8" s="1"/>
  <c r="Y505" i="8"/>
  <c r="Z511" i="8" s="1"/>
  <c r="AA517" i="8" s="1"/>
  <c r="AB523" i="8" s="1"/>
  <c r="AS504" i="8"/>
  <c r="AT510" i="8" s="1"/>
  <c r="AU516" i="8" s="1"/>
  <c r="AV522" i="8" s="1"/>
  <c r="M503" i="8"/>
  <c r="N509" i="8" s="1"/>
  <c r="O515" i="8" s="1"/>
  <c r="P521" i="8" s="1"/>
  <c r="V505" i="8"/>
  <c r="W511" i="8" s="1"/>
  <c r="X517" i="8" s="1"/>
  <c r="Y523" i="8" s="1"/>
  <c r="V504" i="8"/>
  <c r="W510" i="8" s="1"/>
  <c r="X516" i="8" s="1"/>
  <c r="Y522" i="8" s="1"/>
  <c r="AA505" i="8"/>
  <c r="AB511" i="8" s="1"/>
  <c r="AC517" i="8" s="1"/>
  <c r="AD523" i="8" s="1"/>
  <c r="BA503" i="8"/>
  <c r="BB509" i="8" s="1"/>
  <c r="BC515" i="8" s="1"/>
  <c r="BD521" i="8" s="1"/>
  <c r="AM137" i="8"/>
  <c r="AN143" i="8" s="1"/>
  <c r="AO149" i="8" s="1"/>
  <c r="AP155" i="8" s="1"/>
  <c r="AL135" i="8"/>
  <c r="AL119" i="8"/>
  <c r="Q408" i="8"/>
  <c r="R410" i="8"/>
  <c r="S416" i="8" s="1"/>
  <c r="T422" i="8" s="1"/>
  <c r="U428" i="8" s="1"/>
  <c r="Q392" i="8"/>
  <c r="AT503" i="8"/>
  <c r="AU509" i="8" s="1"/>
  <c r="AV515" i="8" s="1"/>
  <c r="AW521" i="8" s="1"/>
  <c r="AL503" i="8"/>
  <c r="AM509" i="8" s="1"/>
  <c r="AN515" i="8" s="1"/>
  <c r="AO521" i="8" s="1"/>
  <c r="H503" i="8"/>
  <c r="I509" i="8" s="1"/>
  <c r="J515" i="8" s="1"/>
  <c r="K521" i="8" s="1"/>
  <c r="AE504" i="8"/>
  <c r="AF510" i="8" s="1"/>
  <c r="AG516" i="8" s="1"/>
  <c r="AH522" i="8" s="1"/>
  <c r="BC503" i="8"/>
  <c r="BD509" i="8" s="1"/>
  <c r="BE515" i="8" s="1"/>
  <c r="BF521" i="8" s="1"/>
  <c r="X505" i="8"/>
  <c r="Y511" i="8" s="1"/>
  <c r="Z517" i="8" s="1"/>
  <c r="AA523" i="8" s="1"/>
  <c r="AP503" i="8"/>
  <c r="AQ509" i="8" s="1"/>
  <c r="AR515" i="8" s="1"/>
  <c r="AS521" i="8" s="1"/>
  <c r="AF503" i="8"/>
  <c r="AG509" i="8" s="1"/>
  <c r="AH515" i="8" s="1"/>
  <c r="AI521" i="8" s="1"/>
  <c r="BC504" i="8"/>
  <c r="BD510" i="8" s="1"/>
  <c r="BE516" i="8" s="1"/>
  <c r="BF522" i="8" s="1"/>
  <c r="AK504" i="8"/>
  <c r="AL510" i="8" s="1"/>
  <c r="AM516" i="8" s="1"/>
  <c r="AN522" i="8" s="1"/>
  <c r="D485" i="8"/>
  <c r="D7" i="8" s="1"/>
  <c r="F22" i="7" s="1"/>
  <c r="F11" i="7" s="1"/>
  <c r="E503" i="8"/>
  <c r="F509" i="8" s="1"/>
  <c r="G515" i="8" s="1"/>
  <c r="H521" i="8" s="1"/>
  <c r="D500" i="8"/>
  <c r="Z505" i="8"/>
  <c r="AA511" i="8" s="1"/>
  <c r="AB517" i="8" s="1"/>
  <c r="AC523" i="8" s="1"/>
  <c r="F505" i="8"/>
  <c r="G511" i="8" s="1"/>
  <c r="H517" i="8" s="1"/>
  <c r="I523" i="8" s="1"/>
  <c r="X503" i="8"/>
  <c r="Y509" i="8" s="1"/>
  <c r="Z515" i="8" s="1"/>
  <c r="AA521" i="8" s="1"/>
  <c r="AU504" i="8"/>
  <c r="AV510" i="8" s="1"/>
  <c r="AW516" i="8" s="1"/>
  <c r="AX522" i="8" s="1"/>
  <c r="M504" i="8"/>
  <c r="N510" i="8" s="1"/>
  <c r="O516" i="8" s="1"/>
  <c r="P522" i="8" s="1"/>
  <c r="AN505" i="8"/>
  <c r="AO511" i="8" s="1"/>
  <c r="AP517" i="8" s="1"/>
  <c r="AQ523" i="8" s="1"/>
  <c r="N505" i="8"/>
  <c r="O511" i="8" s="1"/>
  <c r="P517" i="8" s="1"/>
  <c r="Q523" i="8" s="1"/>
  <c r="AV503" i="8"/>
  <c r="AW509" i="8" s="1"/>
  <c r="AX515" i="8" s="1"/>
  <c r="AY521" i="8" s="1"/>
  <c r="Q505" i="8"/>
  <c r="R511" i="8" s="1"/>
  <c r="S517" i="8" s="1"/>
  <c r="T523" i="8" s="1"/>
  <c r="BA504" i="8"/>
  <c r="BB510" i="8" s="1"/>
  <c r="BC516" i="8" s="1"/>
  <c r="BD522" i="8" s="1"/>
  <c r="U503" i="8"/>
  <c r="V509" i="8" s="1"/>
  <c r="W515" i="8" s="1"/>
  <c r="X521" i="8" s="1"/>
  <c r="AV504" i="8"/>
  <c r="AW510" i="8" s="1"/>
  <c r="AX516" i="8" s="1"/>
  <c r="AY522" i="8" s="1"/>
  <c r="AN503" i="8"/>
  <c r="AO509" i="8" s="1"/>
  <c r="AP515" i="8" s="1"/>
  <c r="AQ521" i="8" s="1"/>
  <c r="I505" i="8"/>
  <c r="J511" i="8" s="1"/>
  <c r="K517" i="8" s="1"/>
  <c r="L523" i="8" s="1"/>
  <c r="AC504" i="8"/>
  <c r="AD510" i="8" s="1"/>
  <c r="AE516" i="8" s="1"/>
  <c r="AF522" i="8" s="1"/>
  <c r="BD505" i="8"/>
  <c r="BE511" i="8" s="1"/>
  <c r="BF517" i="8" s="1"/>
  <c r="BG523" i="8" s="1"/>
  <c r="H504" i="8"/>
  <c r="I510" i="8" s="1"/>
  <c r="J516" i="8" s="1"/>
  <c r="K522" i="8" s="1"/>
  <c r="F504" i="8"/>
  <c r="G510" i="8" s="1"/>
  <c r="H516" i="8" s="1"/>
  <c r="I522" i="8" s="1"/>
  <c r="K505" i="8"/>
  <c r="L511" i="8" s="1"/>
  <c r="M517" i="8" s="1"/>
  <c r="N523" i="8" s="1"/>
  <c r="AK503" i="8"/>
  <c r="AL509" i="8" s="1"/>
  <c r="AM515" i="8" s="1"/>
  <c r="AN521" i="8" s="1"/>
  <c r="AD503" i="8"/>
  <c r="AE509" i="8" s="1"/>
  <c r="AF515" i="8" s="1"/>
  <c r="AG521" i="8" s="1"/>
  <c r="AI503" i="8"/>
  <c r="AJ509" i="8" s="1"/>
  <c r="AK515" i="8" s="1"/>
  <c r="AL521" i="8" s="1"/>
  <c r="AB504" i="8"/>
  <c r="AC510" i="8" s="1"/>
  <c r="AD516" i="8" s="1"/>
  <c r="AE522" i="8" s="1"/>
  <c r="AY505" i="8"/>
  <c r="AZ511" i="8" s="1"/>
  <c r="BA517" i="8" s="1"/>
  <c r="BB523" i="8" s="1"/>
  <c r="S504" i="8"/>
  <c r="T510" i="8" s="1"/>
  <c r="U516" i="8" s="1"/>
  <c r="V522" i="8" s="1"/>
  <c r="BG503" i="8"/>
  <c r="BH509" i="8" s="1"/>
  <c r="BI515" i="8" s="1"/>
  <c r="AB505" i="8"/>
  <c r="AC511" i="8" s="1"/>
  <c r="AD517" i="8" s="1"/>
  <c r="AE523" i="8" s="1"/>
  <c r="AJ503" i="8"/>
  <c r="AK509" i="8" s="1"/>
  <c r="AL515" i="8" s="1"/>
  <c r="AM521" i="8" s="1"/>
  <c r="E505" i="8"/>
  <c r="F511" i="8" s="1"/>
  <c r="G517" i="8" s="1"/>
  <c r="H523" i="8" s="1"/>
  <c r="D487" i="8"/>
  <c r="D9" i="8" s="1"/>
  <c r="F24" i="7" s="1"/>
  <c r="AQ46" i="8"/>
  <c r="AR52" i="8" s="1"/>
  <c r="AS58" i="8" s="1"/>
  <c r="AT64" i="8" s="1"/>
  <c r="AP44" i="8"/>
  <c r="AP28" i="8"/>
  <c r="AI487" i="8" l="1"/>
  <c r="AA485" i="8"/>
  <c r="T485" i="8"/>
  <c r="E486" i="8"/>
  <c r="R486" i="8"/>
  <c r="AA486" i="8"/>
  <c r="K486" i="8"/>
  <c r="AE487" i="8"/>
  <c r="BB487" i="8"/>
  <c r="AJ486" i="8"/>
  <c r="BI487" i="8"/>
  <c r="AM487" i="8"/>
  <c r="L485" i="8"/>
  <c r="L486" i="8"/>
  <c r="H487" i="8"/>
  <c r="AH485" i="8"/>
  <c r="Q486" i="8"/>
  <c r="J487" i="8"/>
  <c r="AZ486" i="8"/>
  <c r="BG487" i="8"/>
  <c r="AT486" i="8"/>
  <c r="AS485" i="8"/>
  <c r="AA487" i="8"/>
  <c r="AC485" i="8"/>
  <c r="BC487" i="8"/>
  <c r="AU485" i="8"/>
  <c r="W487" i="8"/>
  <c r="AT487" i="8"/>
  <c r="AU486" i="8"/>
  <c r="AY485" i="8"/>
  <c r="AM485" i="8"/>
  <c r="BF485" i="8"/>
  <c r="AX487" i="8"/>
  <c r="AY486" i="8"/>
  <c r="BB485" i="8"/>
  <c r="AZ485" i="8"/>
  <c r="U487" i="8"/>
  <c r="AR486" i="8"/>
  <c r="AS487" i="8"/>
  <c r="AL487" i="8"/>
  <c r="G486" i="8"/>
  <c r="AB486" i="8"/>
  <c r="AO485" i="8"/>
  <c r="AW486" i="8"/>
  <c r="F486" i="8"/>
  <c r="Q487" i="8"/>
  <c r="S486" i="8"/>
  <c r="M485" i="8"/>
  <c r="BI486" i="8"/>
  <c r="AZ487" i="8"/>
  <c r="AD487" i="8"/>
  <c r="O487" i="8"/>
  <c r="P487" i="8"/>
  <c r="M487" i="8"/>
  <c r="W485" i="8"/>
  <c r="V486" i="8"/>
  <c r="V485" i="8"/>
  <c r="N487" i="8"/>
  <c r="V487" i="8"/>
  <c r="AI486" i="8"/>
  <c r="AK487" i="8"/>
  <c r="U486" i="8"/>
  <c r="F485" i="8"/>
  <c r="AD485" i="8"/>
  <c r="X485" i="8"/>
  <c r="AJ487" i="8"/>
  <c r="AQ50" i="8"/>
  <c r="AR56" i="8" s="1"/>
  <c r="AS62" i="8" s="1"/>
  <c r="AT68" i="8" s="1"/>
  <c r="AQ40" i="8"/>
  <c r="AP32" i="8"/>
  <c r="Y487" i="8"/>
  <c r="Z487" i="8"/>
  <c r="BC485" i="8"/>
  <c r="AI485" i="8"/>
  <c r="AG485" i="8"/>
  <c r="AC487" i="8"/>
  <c r="AE485" i="8"/>
  <c r="AD486" i="8"/>
  <c r="AK485" i="8"/>
  <c r="AL123" i="8"/>
  <c r="AM131" i="8"/>
  <c r="AM141" i="8"/>
  <c r="AN147" i="8" s="1"/>
  <c r="AO153" i="8" s="1"/>
  <c r="AP159" i="8" s="1"/>
  <c r="AO487" i="8"/>
  <c r="W486" i="8"/>
  <c r="I485" i="8"/>
  <c r="AL183" i="8"/>
  <c r="AM189" i="8" s="1"/>
  <c r="AN195" i="8" s="1"/>
  <c r="AO201" i="8" s="1"/>
  <c r="AK181" i="8"/>
  <c r="AK165" i="8"/>
  <c r="T486" i="8"/>
  <c r="O485" i="8"/>
  <c r="G487" i="8"/>
  <c r="N486" i="8"/>
  <c r="AQ486" i="8"/>
  <c r="Y486" i="8"/>
  <c r="P485" i="8"/>
  <c r="L487" i="8"/>
  <c r="AY487" i="8"/>
  <c r="Q485" i="8"/>
  <c r="AF487" i="8"/>
  <c r="N456" i="8"/>
  <c r="O462" i="8" s="1"/>
  <c r="P468" i="8" s="1"/>
  <c r="Q474" i="8" s="1"/>
  <c r="M454" i="8"/>
  <c r="M438" i="8"/>
  <c r="AO486" i="8"/>
  <c r="AF485" i="8"/>
  <c r="AB487" i="8"/>
  <c r="H485" i="8"/>
  <c r="AN487" i="8"/>
  <c r="BF487" i="8"/>
  <c r="BA486" i="8"/>
  <c r="AR485" i="8"/>
  <c r="BA487" i="8"/>
  <c r="Y485" i="8"/>
  <c r="J486" i="8"/>
  <c r="BG486" i="8"/>
  <c r="J485" i="8"/>
  <c r="BH486" i="8"/>
  <c r="BH487" i="8"/>
  <c r="AH209" i="8"/>
  <c r="AH225" i="8"/>
  <c r="AI227" i="8"/>
  <c r="AJ233" i="8" s="1"/>
  <c r="AK239" i="8" s="1"/>
  <c r="AL245" i="8" s="1"/>
  <c r="AJ485" i="8"/>
  <c r="E506" i="8"/>
  <c r="F512" i="8" s="1"/>
  <c r="G518" i="8" s="1"/>
  <c r="H524" i="8" s="1"/>
  <c r="E496" i="8"/>
  <c r="D488" i="8"/>
  <c r="BD485" i="8"/>
  <c r="AW487" i="8"/>
  <c r="BE486" i="8"/>
  <c r="AV485" i="8"/>
  <c r="I487" i="8"/>
  <c r="AA316" i="8"/>
  <c r="AB318" i="8"/>
  <c r="AC324" i="8" s="1"/>
  <c r="AD330" i="8" s="1"/>
  <c r="AE336" i="8" s="1"/>
  <c r="AA300" i="8"/>
  <c r="W364" i="8"/>
  <c r="X370" i="8" s="1"/>
  <c r="Y376" i="8" s="1"/>
  <c r="Z382" i="8" s="1"/>
  <c r="V346" i="8"/>
  <c r="V362" i="8"/>
  <c r="AR487" i="8"/>
  <c r="AW485" i="8"/>
  <c r="AF486" i="8"/>
  <c r="BE487" i="8"/>
  <c r="AQ487" i="8"/>
  <c r="AH486" i="8"/>
  <c r="U485" i="8"/>
  <c r="AX485" i="8"/>
  <c r="AP486" i="8"/>
  <c r="AP485" i="8"/>
  <c r="AH487" i="8"/>
  <c r="AS486" i="8"/>
  <c r="BD487" i="8"/>
  <c r="E487" i="8"/>
  <c r="X487" i="8"/>
  <c r="BB486" i="8"/>
  <c r="G485" i="8"/>
  <c r="R414" i="8"/>
  <c r="S420" i="8" s="1"/>
  <c r="T426" i="8" s="1"/>
  <c r="U432" i="8" s="1"/>
  <c r="Q396" i="8"/>
  <c r="R404" i="8"/>
  <c r="AV487" i="8"/>
  <c r="AM486" i="8"/>
  <c r="AU487" i="8"/>
  <c r="AL486" i="8"/>
  <c r="E485" i="8"/>
  <c r="AL485" i="8"/>
  <c r="BF486" i="8"/>
  <c r="AE486" i="8"/>
  <c r="AV486" i="8"/>
  <c r="AQ485" i="8"/>
  <c r="X486" i="8"/>
  <c r="N485" i="8"/>
  <c r="F487" i="8"/>
  <c r="BG485" i="8"/>
  <c r="AN486" i="8"/>
  <c r="Z486" i="8"/>
  <c r="BA485" i="8"/>
  <c r="Z485" i="8"/>
  <c r="R487" i="8"/>
  <c r="AC486" i="8"/>
  <c r="BE485" i="8"/>
  <c r="AP487" i="8"/>
  <c r="AK486" i="8"/>
  <c r="AB485" i="8"/>
  <c r="M486" i="8"/>
  <c r="AG267" i="8"/>
  <c r="AG277" i="8"/>
  <c r="AH283" i="8" s="1"/>
  <c r="AI289" i="8" s="1"/>
  <c r="AJ295" i="8" s="1"/>
  <c r="AF259" i="8"/>
  <c r="AT485" i="8"/>
  <c r="AG486" i="8"/>
  <c r="AN485" i="8"/>
  <c r="BD486" i="8"/>
  <c r="I486" i="8"/>
  <c r="AX486" i="8"/>
  <c r="O486" i="8"/>
  <c r="H486" i="8"/>
  <c r="T487" i="8"/>
  <c r="BC486" i="8"/>
  <c r="P486" i="8"/>
  <c r="K485" i="8"/>
  <c r="S487" i="8"/>
  <c r="AN73" i="8"/>
  <c r="AO91" i="8"/>
  <c r="AP97" i="8" s="1"/>
  <c r="AQ103" i="8" s="1"/>
  <c r="AR109" i="8" s="1"/>
  <c r="AN89" i="8"/>
  <c r="S485" i="8"/>
  <c r="K487" i="8"/>
  <c r="BH485" i="8"/>
  <c r="AG487" i="8"/>
  <c r="R485" i="8"/>
  <c r="BI485" i="8"/>
  <c r="S410" i="8" l="1"/>
  <c r="T416" i="8" s="1"/>
  <c r="U422" i="8" s="1"/>
  <c r="V428" i="8" s="1"/>
  <c r="R392" i="8"/>
  <c r="R408" i="8"/>
  <c r="W358" i="8"/>
  <c r="W368" i="8"/>
  <c r="X374" i="8" s="1"/>
  <c r="Y380" i="8" s="1"/>
  <c r="Z386" i="8" s="1"/>
  <c r="V350" i="8"/>
  <c r="AI231" i="8"/>
  <c r="AJ237" i="8" s="1"/>
  <c r="AK243" i="8" s="1"/>
  <c r="AL249" i="8" s="1"/>
  <c r="AH213" i="8"/>
  <c r="AI221" i="8"/>
  <c r="AB322" i="8"/>
  <c r="AC328" i="8" s="1"/>
  <c r="AD334" i="8" s="1"/>
  <c r="AE340" i="8" s="1"/>
  <c r="AB312" i="8"/>
  <c r="AA304" i="8"/>
  <c r="M442" i="8"/>
  <c r="N450" i="8"/>
  <c r="N460" i="8"/>
  <c r="O466" i="8" s="1"/>
  <c r="P472" i="8" s="1"/>
  <c r="Q478" i="8" s="1"/>
  <c r="AM119" i="8"/>
  <c r="AM135" i="8"/>
  <c r="AN137" i="8"/>
  <c r="AO143" i="8" s="1"/>
  <c r="AP149" i="8" s="1"/>
  <c r="AQ155" i="8" s="1"/>
  <c r="AO95" i="8"/>
  <c r="AP101" i="8" s="1"/>
  <c r="AQ107" i="8" s="1"/>
  <c r="AR113" i="8" s="1"/>
  <c r="AO85" i="8"/>
  <c r="AN77" i="8"/>
  <c r="AG255" i="8"/>
  <c r="AG271" i="8"/>
  <c r="AH273" i="8"/>
  <c r="AI279" i="8" s="1"/>
  <c r="AJ285" i="8" s="1"/>
  <c r="AK291" i="8" s="1"/>
  <c r="E484" i="8"/>
  <c r="E500" i="8"/>
  <c r="F502" i="8"/>
  <c r="G508" i="8" s="1"/>
  <c r="H514" i="8" s="1"/>
  <c r="I520" i="8" s="1"/>
  <c r="AL187" i="8"/>
  <c r="AM193" i="8" s="1"/>
  <c r="AN199" i="8" s="1"/>
  <c r="AO205" i="8" s="1"/>
  <c r="AK169" i="8"/>
  <c r="AL177" i="8"/>
  <c r="AQ44" i="8"/>
  <c r="AQ28" i="8"/>
  <c r="AR46" i="8"/>
  <c r="AS52" i="8" s="1"/>
  <c r="AT58" i="8" s="1"/>
  <c r="AU64" i="8" s="1"/>
  <c r="F496" i="8" l="1"/>
  <c r="F506" i="8"/>
  <c r="G512" i="8" s="1"/>
  <c r="H518" i="8" s="1"/>
  <c r="I524" i="8" s="1"/>
  <c r="E488" i="8"/>
  <c r="AH277" i="8"/>
  <c r="AI283" i="8" s="1"/>
  <c r="AJ289" i="8" s="1"/>
  <c r="AK295" i="8" s="1"/>
  <c r="AH267" i="8"/>
  <c r="AG259" i="8"/>
  <c r="S414" i="8"/>
  <c r="T420" i="8" s="1"/>
  <c r="U426" i="8" s="1"/>
  <c r="V432" i="8" s="1"/>
  <c r="R396" i="8"/>
  <c r="S404" i="8"/>
  <c r="AL181" i="8"/>
  <c r="AM183" i="8"/>
  <c r="AN189" i="8" s="1"/>
  <c r="AO195" i="8" s="1"/>
  <c r="AP201" i="8" s="1"/>
  <c r="AL165" i="8"/>
  <c r="AO73" i="8"/>
  <c r="AO89" i="8"/>
  <c r="AP91" i="8"/>
  <c r="AQ97" i="8" s="1"/>
  <c r="AR103" i="8" s="1"/>
  <c r="AS109" i="8" s="1"/>
  <c r="AB300" i="8"/>
  <c r="AB316" i="8"/>
  <c r="AC318" i="8"/>
  <c r="AD324" i="8" s="1"/>
  <c r="AE330" i="8" s="1"/>
  <c r="AF336" i="8" s="1"/>
  <c r="AI225" i="8"/>
  <c r="AI209" i="8"/>
  <c r="AJ227" i="8"/>
  <c r="AK233" i="8" s="1"/>
  <c r="AL239" i="8" s="1"/>
  <c r="AM245" i="8" s="1"/>
  <c r="X364" i="8"/>
  <c r="Y370" i="8" s="1"/>
  <c r="Z376" i="8" s="1"/>
  <c r="AA382" i="8" s="1"/>
  <c r="W362" i="8"/>
  <c r="W346" i="8"/>
  <c r="O456" i="8"/>
  <c r="P462" i="8" s="1"/>
  <c r="Q468" i="8" s="1"/>
  <c r="R474" i="8" s="1"/>
  <c r="N454" i="8"/>
  <c r="N438" i="8"/>
  <c r="AR40" i="8"/>
  <c r="AR50" i="8"/>
  <c r="AS56" i="8" s="1"/>
  <c r="AT62" i="8" s="1"/>
  <c r="AU68" i="8" s="1"/>
  <c r="AQ32" i="8"/>
  <c r="AM123" i="8"/>
  <c r="AN131" i="8"/>
  <c r="AN141" i="8"/>
  <c r="AO147" i="8" s="1"/>
  <c r="AP153" i="8" s="1"/>
  <c r="AQ159" i="8" s="1"/>
  <c r="AN135" i="8" l="1"/>
  <c r="AO137" i="8"/>
  <c r="AP143" i="8" s="1"/>
  <c r="AQ149" i="8" s="1"/>
  <c r="AR155" i="8" s="1"/>
  <c r="AN119" i="8"/>
  <c r="AR44" i="8"/>
  <c r="AR28" i="8"/>
  <c r="AS46" i="8"/>
  <c r="AT52" i="8" s="1"/>
  <c r="AU58" i="8" s="1"/>
  <c r="AV64" i="8" s="1"/>
  <c r="X368" i="8"/>
  <c r="Y374" i="8" s="1"/>
  <c r="Z380" i="8" s="1"/>
  <c r="AA386" i="8" s="1"/>
  <c r="X358" i="8"/>
  <c r="W350" i="8"/>
  <c r="AJ231" i="8"/>
  <c r="AK237" i="8" s="1"/>
  <c r="AL243" i="8" s="1"/>
  <c r="AM249" i="8" s="1"/>
  <c r="AJ221" i="8"/>
  <c r="AI213" i="8"/>
  <c r="AO77" i="8"/>
  <c r="AP85" i="8"/>
  <c r="AP95" i="8"/>
  <c r="AQ101" i="8" s="1"/>
  <c r="AR107" i="8" s="1"/>
  <c r="AS113" i="8" s="1"/>
  <c r="AL169" i="8"/>
  <c r="AM177" i="8"/>
  <c r="AM187" i="8"/>
  <c r="AN193" i="8" s="1"/>
  <c r="AO199" i="8" s="1"/>
  <c r="AP205" i="8" s="1"/>
  <c r="O460" i="8"/>
  <c r="P466" i="8" s="1"/>
  <c r="Q472" i="8" s="1"/>
  <c r="R478" i="8" s="1"/>
  <c r="N442" i="8"/>
  <c r="O450" i="8"/>
  <c r="AC322" i="8"/>
  <c r="AD328" i="8" s="1"/>
  <c r="AE334" i="8" s="1"/>
  <c r="AF340" i="8" s="1"/>
  <c r="AB304" i="8"/>
  <c r="AC312" i="8"/>
  <c r="S408" i="8"/>
  <c r="S392" i="8"/>
  <c r="T410" i="8"/>
  <c r="U416" i="8" s="1"/>
  <c r="V422" i="8" s="1"/>
  <c r="W428" i="8" s="1"/>
  <c r="AI273" i="8"/>
  <c r="AJ279" i="8" s="1"/>
  <c r="AK285" i="8" s="1"/>
  <c r="AL291" i="8" s="1"/>
  <c r="AH255" i="8"/>
  <c r="AH271" i="8"/>
  <c r="F500" i="8"/>
  <c r="G502" i="8"/>
  <c r="H508" i="8" s="1"/>
  <c r="I514" i="8" s="1"/>
  <c r="J520" i="8" s="1"/>
  <c r="F484" i="8"/>
  <c r="AC316" i="8" l="1"/>
  <c r="AC300" i="8"/>
  <c r="AD318" i="8"/>
  <c r="AE324" i="8" s="1"/>
  <c r="AF330" i="8" s="1"/>
  <c r="AG336" i="8" s="1"/>
  <c r="AQ91" i="8"/>
  <c r="AR97" i="8" s="1"/>
  <c r="AS103" i="8" s="1"/>
  <c r="AT109" i="8" s="1"/>
  <c r="AP89" i="8"/>
  <c r="AP73" i="8"/>
  <c r="AN123" i="8"/>
  <c r="AO131" i="8"/>
  <c r="AO141" i="8"/>
  <c r="AP147" i="8" s="1"/>
  <c r="AQ153" i="8" s="1"/>
  <c r="AR159" i="8" s="1"/>
  <c r="X362" i="8"/>
  <c r="X346" i="8"/>
  <c r="Y364" i="8"/>
  <c r="Z370" i="8" s="1"/>
  <c r="AA376" i="8" s="1"/>
  <c r="AB382" i="8" s="1"/>
  <c r="AS50" i="8"/>
  <c r="AT56" i="8" s="1"/>
  <c r="AU62" i="8" s="1"/>
  <c r="AV68" i="8" s="1"/>
  <c r="AS40" i="8"/>
  <c r="AR32" i="8"/>
  <c r="AI267" i="8"/>
  <c r="AH259" i="8"/>
  <c r="AI277" i="8"/>
  <c r="AJ283" i="8" s="1"/>
  <c r="AK289" i="8" s="1"/>
  <c r="AL295" i="8" s="1"/>
  <c r="AN183" i="8"/>
  <c r="AO189" i="8" s="1"/>
  <c r="AP195" i="8" s="1"/>
  <c r="AQ201" i="8" s="1"/>
  <c r="AM165" i="8"/>
  <c r="AM181" i="8"/>
  <c r="AJ225" i="8"/>
  <c r="AJ209" i="8"/>
  <c r="AK227" i="8"/>
  <c r="AL233" i="8" s="1"/>
  <c r="AM239" i="8" s="1"/>
  <c r="AN245" i="8" s="1"/>
  <c r="G506" i="8"/>
  <c r="H512" i="8" s="1"/>
  <c r="I518" i="8" s="1"/>
  <c r="J524" i="8" s="1"/>
  <c r="F488" i="8"/>
  <c r="G496" i="8"/>
  <c r="T414" i="8"/>
  <c r="U420" i="8" s="1"/>
  <c r="V426" i="8" s="1"/>
  <c r="W432" i="8" s="1"/>
  <c r="S396" i="8"/>
  <c r="T404" i="8"/>
  <c r="O438" i="8"/>
  <c r="O454" i="8"/>
  <c r="P456" i="8"/>
  <c r="Q462" i="8" s="1"/>
  <c r="R468" i="8" s="1"/>
  <c r="S474" i="8" s="1"/>
  <c r="AP137" i="8" l="1"/>
  <c r="AQ143" i="8" s="1"/>
  <c r="AR149" i="8" s="1"/>
  <c r="AS155" i="8" s="1"/>
  <c r="AO135" i="8"/>
  <c r="AO119" i="8"/>
  <c r="AD322" i="8"/>
  <c r="AE328" i="8" s="1"/>
  <c r="AF334" i="8" s="1"/>
  <c r="AG340" i="8" s="1"/>
  <c r="AD312" i="8"/>
  <c r="AC304" i="8"/>
  <c r="P460" i="8"/>
  <c r="Q466" i="8" s="1"/>
  <c r="R472" i="8" s="1"/>
  <c r="S478" i="8" s="1"/>
  <c r="P450" i="8"/>
  <c r="O442" i="8"/>
  <c r="AJ213" i="8"/>
  <c r="AK221" i="8"/>
  <c r="AK231" i="8"/>
  <c r="AL237" i="8" s="1"/>
  <c r="AM243" i="8" s="1"/>
  <c r="AN249" i="8" s="1"/>
  <c r="AQ85" i="8"/>
  <c r="AP77" i="8"/>
  <c r="AQ95" i="8"/>
  <c r="AR101" i="8" s="1"/>
  <c r="AS107" i="8" s="1"/>
  <c r="AT113" i="8" s="1"/>
  <c r="AN187" i="8"/>
  <c r="AO193" i="8" s="1"/>
  <c r="AP199" i="8" s="1"/>
  <c r="AQ205" i="8" s="1"/>
  <c r="AM169" i="8"/>
  <c r="AN177" i="8"/>
  <c r="AS44" i="8"/>
  <c r="AT46" i="8"/>
  <c r="AU52" i="8" s="1"/>
  <c r="AV58" i="8" s="1"/>
  <c r="AW64" i="8" s="1"/>
  <c r="AS28" i="8"/>
  <c r="Y368" i="8"/>
  <c r="Z374" i="8" s="1"/>
  <c r="AA380" i="8" s="1"/>
  <c r="AB386" i="8" s="1"/>
  <c r="X350" i="8"/>
  <c r="Y358" i="8"/>
  <c r="T408" i="8"/>
  <c r="T392" i="8"/>
  <c r="U410" i="8"/>
  <c r="V416" i="8" s="1"/>
  <c r="W422" i="8" s="1"/>
  <c r="X428" i="8" s="1"/>
  <c r="G500" i="8"/>
  <c r="G484" i="8"/>
  <c r="H502" i="8"/>
  <c r="I508" i="8" s="1"/>
  <c r="J514" i="8" s="1"/>
  <c r="K520" i="8" s="1"/>
  <c r="AJ273" i="8"/>
  <c r="AK279" i="8" s="1"/>
  <c r="AL285" i="8" s="1"/>
  <c r="AM291" i="8" s="1"/>
  <c r="AI255" i="8"/>
  <c r="AI271" i="8"/>
  <c r="U404" i="8" l="1"/>
  <c r="T396" i="8"/>
  <c r="U414" i="8"/>
  <c r="V420" i="8" s="1"/>
  <c r="W426" i="8" s="1"/>
  <c r="X432" i="8" s="1"/>
  <c r="Y346" i="8"/>
  <c r="Y362" i="8"/>
  <c r="Z364" i="8"/>
  <c r="AA370" i="8" s="1"/>
  <c r="AB376" i="8" s="1"/>
  <c r="AC382" i="8" s="1"/>
  <c r="AE318" i="8"/>
  <c r="AF324" i="8" s="1"/>
  <c r="AG330" i="8" s="1"/>
  <c r="AH336" i="8" s="1"/>
  <c r="AD316" i="8"/>
  <c r="AD300" i="8"/>
  <c r="AP141" i="8"/>
  <c r="AQ147" i="8" s="1"/>
  <c r="AR153" i="8" s="1"/>
  <c r="AS159" i="8" s="1"/>
  <c r="AP131" i="8"/>
  <c r="AO123" i="8"/>
  <c r="H506" i="8"/>
  <c r="I512" i="8" s="1"/>
  <c r="J518" i="8" s="1"/>
  <c r="K524" i="8" s="1"/>
  <c r="H496" i="8"/>
  <c r="G488" i="8"/>
  <c r="AT50" i="8"/>
  <c r="AU56" i="8" s="1"/>
  <c r="AV62" i="8" s="1"/>
  <c r="AW68" i="8" s="1"/>
  <c r="AS32" i="8"/>
  <c r="AT40" i="8"/>
  <c r="AO183" i="8"/>
  <c r="AP189" i="8" s="1"/>
  <c r="AQ195" i="8" s="1"/>
  <c r="AR201" i="8" s="1"/>
  <c r="AN181" i="8"/>
  <c r="AN165" i="8"/>
  <c r="AI259" i="8"/>
  <c r="AJ277" i="8"/>
  <c r="AK283" i="8" s="1"/>
  <c r="AL289" i="8" s="1"/>
  <c r="AM295" i="8" s="1"/>
  <c r="AJ267" i="8"/>
  <c r="P438" i="8"/>
  <c r="P454" i="8"/>
  <c r="Q456" i="8"/>
  <c r="R462" i="8" s="1"/>
  <c r="S468" i="8" s="1"/>
  <c r="T474" i="8" s="1"/>
  <c r="AR91" i="8"/>
  <c r="AS97" i="8" s="1"/>
  <c r="AT103" i="8" s="1"/>
  <c r="AU109" i="8" s="1"/>
  <c r="AQ73" i="8"/>
  <c r="AQ89" i="8"/>
  <c r="AK209" i="8"/>
  <c r="AL227" i="8"/>
  <c r="AM233" i="8" s="1"/>
  <c r="AN239" i="8" s="1"/>
  <c r="AO245" i="8" s="1"/>
  <c r="AK225" i="8"/>
  <c r="AK213" i="8" l="1"/>
  <c r="AL221" i="8"/>
  <c r="AL231" i="8"/>
  <c r="AM237" i="8" s="1"/>
  <c r="AN243" i="8" s="1"/>
  <c r="AO249" i="8" s="1"/>
  <c r="AO187" i="8"/>
  <c r="AP193" i="8" s="1"/>
  <c r="AQ199" i="8" s="1"/>
  <c r="AR205" i="8" s="1"/>
  <c r="AO177" i="8"/>
  <c r="AN169" i="8"/>
  <c r="AD304" i="8"/>
  <c r="AE322" i="8"/>
  <c r="AF328" i="8" s="1"/>
  <c r="AG334" i="8" s="1"/>
  <c r="AH340" i="8" s="1"/>
  <c r="AE312" i="8"/>
  <c r="Z358" i="8"/>
  <c r="Y350" i="8"/>
  <c r="Z368" i="8"/>
  <c r="AA374" i="8" s="1"/>
  <c r="AB380" i="8" s="1"/>
  <c r="AC386" i="8" s="1"/>
  <c r="U392" i="8"/>
  <c r="U408" i="8"/>
  <c r="V410" i="8"/>
  <c r="W416" i="8" s="1"/>
  <c r="X422" i="8" s="1"/>
  <c r="Y428" i="8" s="1"/>
  <c r="Q460" i="8"/>
  <c r="R466" i="8" s="1"/>
  <c r="S472" i="8" s="1"/>
  <c r="T478" i="8" s="1"/>
  <c r="P442" i="8"/>
  <c r="Q450" i="8"/>
  <c r="AP135" i="8"/>
  <c r="AP119" i="8"/>
  <c r="AQ137" i="8"/>
  <c r="AR143" i="8" s="1"/>
  <c r="AS149" i="8" s="1"/>
  <c r="AT155" i="8" s="1"/>
  <c r="AR85" i="8"/>
  <c r="AR95" i="8"/>
  <c r="AS101" i="8" s="1"/>
  <c r="AT107" i="8" s="1"/>
  <c r="AU113" i="8" s="1"/>
  <c r="AQ77" i="8"/>
  <c r="AK273" i="8"/>
  <c r="AL279" i="8" s="1"/>
  <c r="AM285" i="8" s="1"/>
  <c r="AN291" i="8" s="1"/>
  <c r="AJ271" i="8"/>
  <c r="AJ255" i="8"/>
  <c r="AT28" i="8"/>
  <c r="AU46" i="8"/>
  <c r="AV52" i="8" s="1"/>
  <c r="AW58" i="8" s="1"/>
  <c r="AX64" i="8" s="1"/>
  <c r="AT44" i="8"/>
  <c r="I502" i="8"/>
  <c r="J508" i="8" s="1"/>
  <c r="K514" i="8" s="1"/>
  <c r="L520" i="8" s="1"/>
  <c r="H500" i="8"/>
  <c r="H484" i="8"/>
  <c r="AP183" i="8" l="1"/>
  <c r="AQ189" i="8" s="1"/>
  <c r="AR195" i="8" s="1"/>
  <c r="AS201" i="8" s="1"/>
  <c r="AO181" i="8"/>
  <c r="AO165" i="8"/>
  <c r="R456" i="8"/>
  <c r="S462" i="8" s="1"/>
  <c r="T468" i="8" s="1"/>
  <c r="U474" i="8" s="1"/>
  <c r="Q454" i="8"/>
  <c r="Q438" i="8"/>
  <c r="AR73" i="8"/>
  <c r="AR89" i="8"/>
  <c r="AS91" i="8"/>
  <c r="AT97" i="8" s="1"/>
  <c r="AU103" i="8" s="1"/>
  <c r="AV109" i="8" s="1"/>
  <c r="AL209" i="8"/>
  <c r="AL225" i="8"/>
  <c r="AM227" i="8"/>
  <c r="AN233" i="8" s="1"/>
  <c r="AO239" i="8" s="1"/>
  <c r="AP245" i="8" s="1"/>
  <c r="I506" i="8"/>
  <c r="J512" i="8" s="1"/>
  <c r="K518" i="8" s="1"/>
  <c r="L524" i="8" s="1"/>
  <c r="I496" i="8"/>
  <c r="H488" i="8"/>
  <c r="AT32" i="8"/>
  <c r="AU50" i="8"/>
  <c r="AV56" i="8" s="1"/>
  <c r="AW62" i="8" s="1"/>
  <c r="AX68" i="8" s="1"/>
  <c r="AU40" i="8"/>
  <c r="AK277" i="8"/>
  <c r="AL283" i="8" s="1"/>
  <c r="AM289" i="8" s="1"/>
  <c r="AN295" i="8" s="1"/>
  <c r="AK267" i="8"/>
  <c r="AJ259" i="8"/>
  <c r="AP123" i="8"/>
  <c r="AQ131" i="8"/>
  <c r="AQ141" i="8"/>
  <c r="AR147" i="8" s="1"/>
  <c r="AS153" i="8" s="1"/>
  <c r="AT159" i="8" s="1"/>
  <c r="U396" i="8"/>
  <c r="V404" i="8"/>
  <c r="V414" i="8"/>
  <c r="W420" i="8" s="1"/>
  <c r="X426" i="8" s="1"/>
  <c r="Y432" i="8" s="1"/>
  <c r="AA364" i="8"/>
  <c r="AB370" i="8" s="1"/>
  <c r="AC376" i="8" s="1"/>
  <c r="AD382" i="8" s="1"/>
  <c r="Z346" i="8"/>
  <c r="Z362" i="8"/>
  <c r="AE300" i="8"/>
  <c r="AE316" i="8"/>
  <c r="AF318" i="8"/>
  <c r="AG324" i="8" s="1"/>
  <c r="AH330" i="8" s="1"/>
  <c r="AI336" i="8" s="1"/>
  <c r="AF322" i="8" l="1"/>
  <c r="AG328" i="8" s="1"/>
  <c r="AH334" i="8" s="1"/>
  <c r="AI340" i="8" s="1"/>
  <c r="AF312" i="8"/>
  <c r="AE304" i="8"/>
  <c r="AQ135" i="8"/>
  <c r="AQ119" i="8"/>
  <c r="AR137" i="8"/>
  <c r="AS143" i="8" s="1"/>
  <c r="AT149" i="8" s="1"/>
  <c r="AU155" i="8" s="1"/>
  <c r="AV46" i="8"/>
  <c r="AW52" i="8" s="1"/>
  <c r="AX58" i="8" s="1"/>
  <c r="AY64" i="8" s="1"/>
  <c r="AU44" i="8"/>
  <c r="AU28" i="8"/>
  <c r="AM231" i="8"/>
  <c r="AN237" i="8" s="1"/>
  <c r="AO243" i="8" s="1"/>
  <c r="AP249" i="8" s="1"/>
  <c r="AL213" i="8"/>
  <c r="AM221" i="8"/>
  <c r="AA358" i="8"/>
  <c r="AA368" i="8"/>
  <c r="AB374" i="8" s="1"/>
  <c r="AC380" i="8" s="1"/>
  <c r="AD386" i="8" s="1"/>
  <c r="Z350" i="8"/>
  <c r="V408" i="8"/>
  <c r="V392" i="8"/>
  <c r="W410" i="8"/>
  <c r="X416" i="8" s="1"/>
  <c r="Y422" i="8" s="1"/>
  <c r="Z428" i="8" s="1"/>
  <c r="I484" i="8"/>
  <c r="I500" i="8"/>
  <c r="J502" i="8"/>
  <c r="K508" i="8" s="1"/>
  <c r="L514" i="8" s="1"/>
  <c r="M520" i="8" s="1"/>
  <c r="AK271" i="8"/>
  <c r="AL273" i="8"/>
  <c r="AM279" i="8" s="1"/>
  <c r="AN285" i="8" s="1"/>
  <c r="AO291" i="8" s="1"/>
  <c r="AK255" i="8"/>
  <c r="AR77" i="8"/>
  <c r="AS95" i="8"/>
  <c r="AT101" i="8" s="1"/>
  <c r="AU107" i="8" s="1"/>
  <c r="AV113" i="8" s="1"/>
  <c r="AS85" i="8"/>
  <c r="R460" i="8"/>
  <c r="S466" i="8" s="1"/>
  <c r="T472" i="8" s="1"/>
  <c r="U478" i="8" s="1"/>
  <c r="Q442" i="8"/>
  <c r="R450" i="8"/>
  <c r="AP187" i="8"/>
  <c r="AQ193" i="8" s="1"/>
  <c r="AR199" i="8" s="1"/>
  <c r="AS205" i="8" s="1"/>
  <c r="AO169" i="8"/>
  <c r="AP177" i="8"/>
  <c r="S456" i="8" l="1"/>
  <c r="T462" i="8" s="1"/>
  <c r="U468" i="8" s="1"/>
  <c r="V474" i="8" s="1"/>
  <c r="R454" i="8"/>
  <c r="R438" i="8"/>
  <c r="AL277" i="8"/>
  <c r="AM283" i="8" s="1"/>
  <c r="AN289" i="8" s="1"/>
  <c r="AO295" i="8" s="1"/>
  <c r="AL267" i="8"/>
  <c r="AK259" i="8"/>
  <c r="AM225" i="8"/>
  <c r="AM209" i="8"/>
  <c r="AN227" i="8"/>
  <c r="AO233" i="8" s="1"/>
  <c r="AP239" i="8" s="1"/>
  <c r="AQ245" i="8" s="1"/>
  <c r="J506" i="8"/>
  <c r="K512" i="8" s="1"/>
  <c r="L518" i="8" s="1"/>
  <c r="M524" i="8" s="1"/>
  <c r="I488" i="8"/>
  <c r="J496" i="8"/>
  <c r="AV40" i="8"/>
  <c r="AV50" i="8"/>
  <c r="AW56" i="8" s="1"/>
  <c r="AX62" i="8" s="1"/>
  <c r="AY68" i="8" s="1"/>
  <c r="AU32" i="8"/>
  <c r="AG318" i="8"/>
  <c r="AH324" i="8" s="1"/>
  <c r="AI330" i="8" s="1"/>
  <c r="AJ336" i="8" s="1"/>
  <c r="AF300" i="8"/>
  <c r="AF316" i="8"/>
  <c r="AP181" i="8"/>
  <c r="AP165" i="8"/>
  <c r="AQ183" i="8"/>
  <c r="AR189" i="8" s="1"/>
  <c r="AS195" i="8" s="1"/>
  <c r="AT201" i="8" s="1"/>
  <c r="AS73" i="8"/>
  <c r="AT91" i="8"/>
  <c r="AU97" i="8" s="1"/>
  <c r="AV103" i="8" s="1"/>
  <c r="AW109" i="8" s="1"/>
  <c r="AS89" i="8"/>
  <c r="AA362" i="8"/>
  <c r="AA346" i="8"/>
  <c r="AB364" i="8"/>
  <c r="AC370" i="8" s="1"/>
  <c r="AD376" i="8" s="1"/>
  <c r="AE382" i="8" s="1"/>
  <c r="AR131" i="8"/>
  <c r="AQ123" i="8"/>
  <c r="AR141" i="8"/>
  <c r="AS147" i="8" s="1"/>
  <c r="AT153" i="8" s="1"/>
  <c r="AU159" i="8" s="1"/>
  <c r="W414" i="8"/>
  <c r="X420" i="8" s="1"/>
  <c r="Y426" i="8" s="1"/>
  <c r="Z432" i="8" s="1"/>
  <c r="V396" i="8"/>
  <c r="W404" i="8"/>
  <c r="AG322" i="8" l="1"/>
  <c r="AH328" i="8" s="1"/>
  <c r="AI334" i="8" s="1"/>
  <c r="AJ340" i="8" s="1"/>
  <c r="AG312" i="8"/>
  <c r="AF304" i="8"/>
  <c r="J500" i="8"/>
  <c r="K502" i="8"/>
  <c r="L508" i="8" s="1"/>
  <c r="M514" i="8" s="1"/>
  <c r="N520" i="8" s="1"/>
  <c r="J484" i="8"/>
  <c r="S460" i="8"/>
  <c r="T466" i="8" s="1"/>
  <c r="U472" i="8" s="1"/>
  <c r="V478" i="8" s="1"/>
  <c r="R442" i="8"/>
  <c r="S450" i="8"/>
  <c r="AM273" i="8"/>
  <c r="AN279" i="8" s="1"/>
  <c r="AO285" i="8" s="1"/>
  <c r="AP291" i="8" s="1"/>
  <c r="AL255" i="8"/>
  <c r="AL271" i="8"/>
  <c r="AB368" i="8"/>
  <c r="AC374" i="8" s="1"/>
  <c r="AD380" i="8" s="1"/>
  <c r="AE386" i="8" s="1"/>
  <c r="AB358" i="8"/>
  <c r="AA350" i="8"/>
  <c r="AT95" i="8"/>
  <c r="AU101" i="8" s="1"/>
  <c r="AV107" i="8" s="1"/>
  <c r="AW113" i="8" s="1"/>
  <c r="AS77" i="8"/>
  <c r="AT85" i="8"/>
  <c r="AV28" i="8"/>
  <c r="AV44" i="8"/>
  <c r="AW46" i="8"/>
  <c r="AX52" i="8" s="1"/>
  <c r="AY58" i="8" s="1"/>
  <c r="AZ64" i="8" s="1"/>
  <c r="W392" i="8"/>
  <c r="X410" i="8"/>
  <c r="Y416" i="8" s="1"/>
  <c r="Z422" i="8" s="1"/>
  <c r="AA428" i="8" s="1"/>
  <c r="W408" i="8"/>
  <c r="AS137" i="8"/>
  <c r="AT143" i="8" s="1"/>
  <c r="AU149" i="8" s="1"/>
  <c r="AV155" i="8" s="1"/>
  <c r="AR119" i="8"/>
  <c r="AR135" i="8"/>
  <c r="AP169" i="8"/>
  <c r="AQ187" i="8"/>
  <c r="AR193" i="8" s="1"/>
  <c r="AS199" i="8" s="1"/>
  <c r="AT205" i="8" s="1"/>
  <c r="AQ177" i="8"/>
  <c r="AN221" i="8"/>
  <c r="AM213" i="8"/>
  <c r="AN231" i="8"/>
  <c r="AO237" i="8" s="1"/>
  <c r="AP243" i="8" s="1"/>
  <c r="AQ249" i="8" s="1"/>
  <c r="AN209" i="8" l="1"/>
  <c r="AO227" i="8"/>
  <c r="AP233" i="8" s="1"/>
  <c r="AQ239" i="8" s="1"/>
  <c r="AR245" i="8" s="1"/>
  <c r="AN225" i="8"/>
  <c r="S438" i="8"/>
  <c r="S454" i="8"/>
  <c r="T456" i="8"/>
  <c r="U462" i="8" s="1"/>
  <c r="V468" i="8" s="1"/>
  <c r="W474" i="8" s="1"/>
  <c r="X414" i="8"/>
  <c r="Y420" i="8" s="1"/>
  <c r="Z426" i="8" s="1"/>
  <c r="AA432" i="8" s="1"/>
  <c r="W396" i="8"/>
  <c r="X404" i="8"/>
  <c r="AH318" i="8"/>
  <c r="AI324" i="8" s="1"/>
  <c r="AJ330" i="8" s="1"/>
  <c r="AK336" i="8" s="1"/>
  <c r="AG316" i="8"/>
  <c r="AG300" i="8"/>
  <c r="AQ181" i="8"/>
  <c r="AR183" i="8"/>
  <c r="AS189" i="8" s="1"/>
  <c r="AT195" i="8" s="1"/>
  <c r="AU201" i="8" s="1"/>
  <c r="AQ165" i="8"/>
  <c r="AW50" i="8"/>
  <c r="AX56" i="8" s="1"/>
  <c r="AY62" i="8" s="1"/>
  <c r="AZ68" i="8" s="1"/>
  <c r="AW40" i="8"/>
  <c r="AV32" i="8"/>
  <c r="AT89" i="8"/>
  <c r="AU91" i="8"/>
  <c r="AV97" i="8" s="1"/>
  <c r="AW103" i="8" s="1"/>
  <c r="AX109" i="8" s="1"/>
  <c r="AT73" i="8"/>
  <c r="AC364" i="8"/>
  <c r="AD370" i="8" s="1"/>
  <c r="AE376" i="8" s="1"/>
  <c r="AF382" i="8" s="1"/>
  <c r="AB362" i="8"/>
  <c r="AB346" i="8"/>
  <c r="J488" i="8"/>
  <c r="K506" i="8"/>
  <c r="L512" i="8" s="1"/>
  <c r="M518" i="8" s="1"/>
  <c r="N524" i="8" s="1"/>
  <c r="K496" i="8"/>
  <c r="AR123" i="8"/>
  <c r="AS131" i="8"/>
  <c r="AS141" i="8"/>
  <c r="AT147" i="8" s="1"/>
  <c r="AU153" i="8" s="1"/>
  <c r="AV159" i="8" s="1"/>
  <c r="AL259" i="8"/>
  <c r="AM277" i="8"/>
  <c r="AN283" i="8" s="1"/>
  <c r="AO289" i="8" s="1"/>
  <c r="AP295" i="8" s="1"/>
  <c r="AM267" i="8"/>
  <c r="AC368" i="8" l="1"/>
  <c r="AD374" i="8" s="1"/>
  <c r="AE380" i="8" s="1"/>
  <c r="AF386" i="8" s="1"/>
  <c r="AB350" i="8"/>
  <c r="AC358" i="8"/>
  <c r="AT77" i="8"/>
  <c r="AU85" i="8"/>
  <c r="AU95" i="8"/>
  <c r="AV101" i="8" s="1"/>
  <c r="AW107" i="8" s="1"/>
  <c r="AX113" i="8" s="1"/>
  <c r="AQ169" i="8"/>
  <c r="AR177" i="8"/>
  <c r="AR187" i="8"/>
  <c r="AS193" i="8" s="1"/>
  <c r="AT199" i="8" s="1"/>
  <c r="AU205" i="8" s="1"/>
  <c r="T460" i="8"/>
  <c r="U466" i="8" s="1"/>
  <c r="V472" i="8" s="1"/>
  <c r="W478" i="8" s="1"/>
  <c r="T450" i="8"/>
  <c r="S442" i="8"/>
  <c r="AN213" i="8"/>
  <c r="AO221" i="8"/>
  <c r="AO231" i="8"/>
  <c r="AP237" i="8" s="1"/>
  <c r="AQ243" i="8" s="1"/>
  <c r="AR249" i="8" s="1"/>
  <c r="AN273" i="8"/>
  <c r="AO279" i="8" s="1"/>
  <c r="AP285" i="8" s="1"/>
  <c r="AQ291" i="8" s="1"/>
  <c r="AM255" i="8"/>
  <c r="AM271" i="8"/>
  <c r="AW44" i="8"/>
  <c r="AX46" i="8"/>
  <c r="AY52" i="8" s="1"/>
  <c r="AZ58" i="8" s="1"/>
  <c r="BA64" i="8" s="1"/>
  <c r="AW28" i="8"/>
  <c r="AG304" i="8"/>
  <c r="AH322" i="8"/>
  <c r="AI328" i="8" s="1"/>
  <c r="AJ334" i="8" s="1"/>
  <c r="AK340" i="8" s="1"/>
  <c r="AH312" i="8"/>
  <c r="Y410" i="8"/>
  <c r="Z416" i="8" s="1"/>
  <c r="AA422" i="8" s="1"/>
  <c r="AB428" i="8" s="1"/>
  <c r="X408" i="8"/>
  <c r="X392" i="8"/>
  <c r="AS135" i="8"/>
  <c r="AS119" i="8"/>
  <c r="AT137" i="8"/>
  <c r="AU143" i="8" s="1"/>
  <c r="AV149" i="8" s="1"/>
  <c r="AW155" i="8" s="1"/>
  <c r="K484" i="8"/>
  <c r="K500" i="8"/>
  <c r="L502" i="8"/>
  <c r="M508" i="8" s="1"/>
  <c r="N514" i="8" s="1"/>
  <c r="O520" i="8" s="1"/>
  <c r="AN277" i="8" l="1"/>
  <c r="AO283" i="8" s="1"/>
  <c r="AP289" i="8" s="1"/>
  <c r="AQ295" i="8" s="1"/>
  <c r="AN267" i="8"/>
  <c r="AM259" i="8"/>
  <c r="AI318" i="8"/>
  <c r="AJ324" i="8" s="1"/>
  <c r="AK330" i="8" s="1"/>
  <c r="AL336" i="8" s="1"/>
  <c r="AH316" i="8"/>
  <c r="AH300" i="8"/>
  <c r="AU73" i="8"/>
  <c r="AV91" i="8"/>
  <c r="AW97" i="8" s="1"/>
  <c r="AX103" i="8" s="1"/>
  <c r="AY109" i="8" s="1"/>
  <c r="AU89" i="8"/>
  <c r="AX50" i="8"/>
  <c r="AY56" i="8" s="1"/>
  <c r="AZ62" i="8" s="1"/>
  <c r="BA68" i="8" s="1"/>
  <c r="AX40" i="8"/>
  <c r="AW32" i="8"/>
  <c r="T438" i="8"/>
  <c r="T454" i="8"/>
  <c r="U456" i="8"/>
  <c r="V462" i="8" s="1"/>
  <c r="W468" i="8" s="1"/>
  <c r="X474" i="8" s="1"/>
  <c r="L496" i="8"/>
  <c r="K488" i="8"/>
  <c r="L506" i="8"/>
  <c r="M512" i="8" s="1"/>
  <c r="N518" i="8" s="1"/>
  <c r="O524" i="8" s="1"/>
  <c r="AT131" i="8"/>
  <c r="AS123" i="8"/>
  <c r="AT141" i="8"/>
  <c r="AU147" i="8" s="1"/>
  <c r="AV153" i="8" s="1"/>
  <c r="AW159" i="8" s="1"/>
  <c r="Y404" i="8"/>
  <c r="X396" i="8"/>
  <c r="Y414" i="8"/>
  <c r="Z420" i="8" s="1"/>
  <c r="AA426" i="8" s="1"/>
  <c r="AB432" i="8" s="1"/>
  <c r="AP227" i="8"/>
  <c r="AQ233" i="8" s="1"/>
  <c r="AR239" i="8" s="1"/>
  <c r="AS245" i="8" s="1"/>
  <c r="AO209" i="8"/>
  <c r="AO225" i="8"/>
  <c r="AS183" i="8"/>
  <c r="AT189" i="8" s="1"/>
  <c r="AU195" i="8" s="1"/>
  <c r="AV201" i="8" s="1"/>
  <c r="AR181" i="8"/>
  <c r="AR165" i="8"/>
  <c r="AC362" i="8"/>
  <c r="AD364" i="8"/>
  <c r="AE370" i="8" s="1"/>
  <c r="AF376" i="8" s="1"/>
  <c r="AG382" i="8" s="1"/>
  <c r="AC346" i="8"/>
  <c r="AD358" i="8" l="1"/>
  <c r="AD368" i="8"/>
  <c r="AE374" i="8" s="1"/>
  <c r="AF380" i="8" s="1"/>
  <c r="AG386" i="8" s="1"/>
  <c r="AC350" i="8"/>
  <c r="AS187" i="8"/>
  <c r="AT193" i="8" s="1"/>
  <c r="AU199" i="8" s="1"/>
  <c r="AV205" i="8" s="1"/>
  <c r="AS177" i="8"/>
  <c r="AR169" i="8"/>
  <c r="M502" i="8"/>
  <c r="N508" i="8" s="1"/>
  <c r="O514" i="8" s="1"/>
  <c r="P520" i="8" s="1"/>
  <c r="L500" i="8"/>
  <c r="L484" i="8"/>
  <c r="AN271" i="8"/>
  <c r="AN255" i="8"/>
  <c r="AO273" i="8"/>
  <c r="AP279" i="8" s="1"/>
  <c r="AQ285" i="8" s="1"/>
  <c r="AR291" i="8" s="1"/>
  <c r="AT135" i="8"/>
  <c r="AT119" i="8"/>
  <c r="AU137" i="8"/>
  <c r="AV143" i="8" s="1"/>
  <c r="AW149" i="8" s="1"/>
  <c r="AX155" i="8" s="1"/>
  <c r="AP231" i="8"/>
  <c r="AQ237" i="8" s="1"/>
  <c r="AR243" i="8" s="1"/>
  <c r="AS249" i="8" s="1"/>
  <c r="AO213" i="8"/>
  <c r="AP221" i="8"/>
  <c r="Y408" i="8"/>
  <c r="Y392" i="8"/>
  <c r="Z410" i="8"/>
  <c r="AA416" i="8" s="1"/>
  <c r="AB422" i="8" s="1"/>
  <c r="AC428" i="8" s="1"/>
  <c r="AX28" i="8"/>
  <c r="AY46" i="8"/>
  <c r="AZ52" i="8" s="1"/>
  <c r="BA58" i="8" s="1"/>
  <c r="BB64" i="8" s="1"/>
  <c r="AX44" i="8"/>
  <c r="AV95" i="8"/>
  <c r="AW101" i="8" s="1"/>
  <c r="AX107" i="8" s="1"/>
  <c r="AY113" i="8" s="1"/>
  <c r="AV85" i="8"/>
  <c r="AU77" i="8"/>
  <c r="AI312" i="8"/>
  <c r="AI322" i="8"/>
  <c r="AJ328" i="8" s="1"/>
  <c r="AK334" i="8" s="1"/>
  <c r="AL340" i="8" s="1"/>
  <c r="AH304" i="8"/>
  <c r="U450" i="8"/>
  <c r="U460" i="8"/>
  <c r="V466" i="8" s="1"/>
  <c r="W472" i="8" s="1"/>
  <c r="X478" i="8" s="1"/>
  <c r="T442" i="8"/>
  <c r="M506" i="8" l="1"/>
  <c r="N512" i="8" s="1"/>
  <c r="O518" i="8" s="1"/>
  <c r="P524" i="8" s="1"/>
  <c r="M496" i="8"/>
  <c r="L488" i="8"/>
  <c r="AT183" i="8"/>
  <c r="AU189" i="8" s="1"/>
  <c r="AV195" i="8" s="1"/>
  <c r="AW201" i="8" s="1"/>
  <c r="AS181" i="8"/>
  <c r="AS165" i="8"/>
  <c r="AU141" i="8"/>
  <c r="AV147" i="8" s="1"/>
  <c r="AW153" i="8" s="1"/>
  <c r="AX159" i="8" s="1"/>
  <c r="AT123" i="8"/>
  <c r="AU131" i="8"/>
  <c r="AO267" i="8"/>
  <c r="AO277" i="8"/>
  <c r="AP283" i="8" s="1"/>
  <c r="AQ289" i="8" s="1"/>
  <c r="AR295" i="8" s="1"/>
  <c r="AN259" i="8"/>
  <c r="AY50" i="8"/>
  <c r="AZ56" i="8" s="1"/>
  <c r="BA62" i="8" s="1"/>
  <c r="BB68" i="8" s="1"/>
  <c r="AY40" i="8"/>
  <c r="AX32" i="8"/>
  <c r="U454" i="8"/>
  <c r="U438" i="8"/>
  <c r="V456" i="8"/>
  <c r="W462" i="8" s="1"/>
  <c r="X468" i="8" s="1"/>
  <c r="Y474" i="8" s="1"/>
  <c r="Z414" i="8"/>
  <c r="AA420" i="8" s="1"/>
  <c r="AB426" i="8" s="1"/>
  <c r="AC432" i="8" s="1"/>
  <c r="Y396" i="8"/>
  <c r="Z404" i="8"/>
  <c r="AI300" i="8"/>
  <c r="AI316" i="8"/>
  <c r="AJ318" i="8"/>
  <c r="AK324" i="8" s="1"/>
  <c r="AL330" i="8" s="1"/>
  <c r="AM336" i="8" s="1"/>
  <c r="AV73" i="8"/>
  <c r="AV89" i="8"/>
  <c r="AW91" i="8"/>
  <c r="AX97" i="8" s="1"/>
  <c r="AY103" i="8" s="1"/>
  <c r="AZ109" i="8" s="1"/>
  <c r="AP209" i="8"/>
  <c r="AP225" i="8"/>
  <c r="AQ227" i="8"/>
  <c r="AR233" i="8" s="1"/>
  <c r="AS239" i="8" s="1"/>
  <c r="AT245" i="8" s="1"/>
  <c r="AD346" i="8"/>
  <c r="AD362" i="8"/>
  <c r="AE364" i="8"/>
  <c r="AF370" i="8" s="1"/>
  <c r="AG376" i="8" s="1"/>
  <c r="AH382" i="8" s="1"/>
  <c r="AD350" i="8" l="1"/>
  <c r="AE358" i="8"/>
  <c r="AE368" i="8"/>
  <c r="AF374" i="8" s="1"/>
  <c r="AG380" i="8" s="1"/>
  <c r="AH386" i="8" s="1"/>
  <c r="AW85" i="8"/>
  <c r="AV77" i="8"/>
  <c r="AW95" i="8"/>
  <c r="AX101" i="8" s="1"/>
  <c r="AY107" i="8" s="1"/>
  <c r="AZ113" i="8" s="1"/>
  <c r="AQ221" i="8"/>
  <c r="AQ231" i="8"/>
  <c r="AR237" i="8" s="1"/>
  <c r="AS243" i="8" s="1"/>
  <c r="AT249" i="8" s="1"/>
  <c r="AP213" i="8"/>
  <c r="U442" i="8"/>
  <c r="V450" i="8"/>
  <c r="V460" i="8"/>
  <c r="W466" i="8" s="1"/>
  <c r="X472" i="8" s="1"/>
  <c r="Y478" i="8" s="1"/>
  <c r="AU135" i="8"/>
  <c r="AV137" i="8"/>
  <c r="AW143" i="8" s="1"/>
  <c r="AX149" i="8" s="1"/>
  <c r="AY155" i="8" s="1"/>
  <c r="AU119" i="8"/>
  <c r="AJ322" i="8"/>
  <c r="AK328" i="8" s="1"/>
  <c r="AL334" i="8" s="1"/>
  <c r="AM340" i="8" s="1"/>
  <c r="AJ312" i="8"/>
  <c r="AI304" i="8"/>
  <c r="Z408" i="8"/>
  <c r="Z392" i="8"/>
  <c r="AA410" i="8"/>
  <c r="AB416" i="8" s="1"/>
  <c r="AC422" i="8" s="1"/>
  <c r="AD428" i="8" s="1"/>
  <c r="AY28" i="8"/>
  <c r="AY44" i="8"/>
  <c r="AZ46" i="8"/>
  <c r="BA52" i="8" s="1"/>
  <c r="BB58" i="8" s="1"/>
  <c r="BC64" i="8" s="1"/>
  <c r="M500" i="8"/>
  <c r="N502" i="8"/>
  <c r="O508" i="8" s="1"/>
  <c r="P514" i="8" s="1"/>
  <c r="Q520" i="8" s="1"/>
  <c r="M484" i="8"/>
  <c r="AO271" i="8"/>
  <c r="AP273" i="8"/>
  <c r="AQ279" i="8" s="1"/>
  <c r="AR285" i="8" s="1"/>
  <c r="AS291" i="8" s="1"/>
  <c r="AO255" i="8"/>
  <c r="AT187" i="8"/>
  <c r="AU193" i="8" s="1"/>
  <c r="AV199" i="8" s="1"/>
  <c r="AW205" i="8" s="1"/>
  <c r="AS169" i="8"/>
  <c r="AT177" i="8"/>
  <c r="AR227" i="8" l="1"/>
  <c r="AS233" i="8" s="1"/>
  <c r="AT239" i="8" s="1"/>
  <c r="AU245" i="8" s="1"/>
  <c r="AQ225" i="8"/>
  <c r="AQ209" i="8"/>
  <c r="AW73" i="8"/>
  <c r="AW89" i="8"/>
  <c r="AX91" i="8"/>
  <c r="AY97" i="8" s="1"/>
  <c r="AZ103" i="8" s="1"/>
  <c r="BA109" i="8" s="1"/>
  <c r="AT181" i="8"/>
  <c r="AT165" i="8"/>
  <c r="AU183" i="8"/>
  <c r="AV189" i="8" s="1"/>
  <c r="AW195" i="8" s="1"/>
  <c r="AX201" i="8" s="1"/>
  <c r="AZ50" i="8"/>
  <c r="BA56" i="8" s="1"/>
  <c r="BB62" i="8" s="1"/>
  <c r="BC68" i="8" s="1"/>
  <c r="AZ40" i="8"/>
  <c r="AY32" i="8"/>
  <c r="AA414" i="8"/>
  <c r="AB420" i="8" s="1"/>
  <c r="AC426" i="8" s="1"/>
  <c r="AD432" i="8" s="1"/>
  <c r="Z396" i="8"/>
  <c r="AA404" i="8"/>
  <c r="AV141" i="8"/>
  <c r="AW147" i="8" s="1"/>
  <c r="AX153" i="8" s="1"/>
  <c r="AY159" i="8" s="1"/>
  <c r="AU123" i="8"/>
  <c r="AV131" i="8"/>
  <c r="AP267" i="8"/>
  <c r="AO259" i="8"/>
  <c r="AP277" i="8"/>
  <c r="AQ283" i="8" s="1"/>
  <c r="AR289" i="8" s="1"/>
  <c r="AS295" i="8" s="1"/>
  <c r="N496" i="8"/>
  <c r="N506" i="8"/>
  <c r="O512" i="8" s="1"/>
  <c r="P518" i="8" s="1"/>
  <c r="Q524" i="8" s="1"/>
  <c r="M488" i="8"/>
  <c r="AE362" i="8"/>
  <c r="AE346" i="8"/>
  <c r="AF364" i="8"/>
  <c r="AG370" i="8" s="1"/>
  <c r="AH376" i="8" s="1"/>
  <c r="AI382" i="8" s="1"/>
  <c r="AJ300" i="8"/>
  <c r="AJ316" i="8"/>
  <c r="AK318" i="8"/>
  <c r="AL324" i="8" s="1"/>
  <c r="AM330" i="8" s="1"/>
  <c r="AN336" i="8" s="1"/>
  <c r="W456" i="8"/>
  <c r="X462" i="8" s="1"/>
  <c r="Y468" i="8" s="1"/>
  <c r="Z474" i="8" s="1"/>
  <c r="V454" i="8"/>
  <c r="V438" i="8"/>
  <c r="V442" i="8" l="1"/>
  <c r="W450" i="8"/>
  <c r="W460" i="8"/>
  <c r="X466" i="8" s="1"/>
  <c r="Y472" i="8" s="1"/>
  <c r="Z478" i="8" s="1"/>
  <c r="AX95" i="8"/>
  <c r="AY101" i="8" s="1"/>
  <c r="AZ107" i="8" s="1"/>
  <c r="BA113" i="8" s="1"/>
  <c r="AX85" i="8"/>
  <c r="AW77" i="8"/>
  <c r="AK312" i="8"/>
  <c r="AK322" i="8"/>
  <c r="AL328" i="8" s="1"/>
  <c r="AM334" i="8" s="1"/>
  <c r="AN340" i="8" s="1"/>
  <c r="AJ304" i="8"/>
  <c r="AF358" i="8"/>
  <c r="AE350" i="8"/>
  <c r="AF368" i="8"/>
  <c r="AG374" i="8" s="1"/>
  <c r="AH380" i="8" s="1"/>
  <c r="AI386" i="8" s="1"/>
  <c r="AE549" i="8"/>
  <c r="AF555" i="8" s="1"/>
  <c r="AG561" i="8" s="1"/>
  <c r="AH567" i="8" s="1"/>
  <c r="L549" i="8"/>
  <c r="M555" i="8" s="1"/>
  <c r="N561" i="8" s="1"/>
  <c r="O567" i="8" s="1"/>
  <c r="AI551" i="8"/>
  <c r="AJ557" i="8" s="1"/>
  <c r="AK563" i="8" s="1"/>
  <c r="AL569" i="8" s="1"/>
  <c r="X550" i="8"/>
  <c r="Y556" i="8" s="1"/>
  <c r="Z562" i="8" s="1"/>
  <c r="AA568" i="8" s="1"/>
  <c r="BD551" i="8"/>
  <c r="BE557" i="8" s="1"/>
  <c r="BF563" i="8" s="1"/>
  <c r="BG569" i="8" s="1"/>
  <c r="AS550" i="8"/>
  <c r="AT556" i="8" s="1"/>
  <c r="AU562" i="8" s="1"/>
  <c r="AV568" i="8" s="1"/>
  <c r="Q550" i="8"/>
  <c r="R556" i="8" s="1"/>
  <c r="S562" i="8" s="1"/>
  <c r="T568" i="8" s="1"/>
  <c r="U550" i="8"/>
  <c r="V556" i="8" s="1"/>
  <c r="W562" i="8" s="1"/>
  <c r="X568" i="8" s="1"/>
  <c r="BC549" i="8"/>
  <c r="BD555" i="8" s="1"/>
  <c r="BE561" i="8" s="1"/>
  <c r="BF567" i="8" s="1"/>
  <c r="AA551" i="8"/>
  <c r="AB557" i="8" s="1"/>
  <c r="AC563" i="8" s="1"/>
  <c r="AD569" i="8" s="1"/>
  <c r="Y549" i="8"/>
  <c r="Z555" i="8" s="1"/>
  <c r="AA561" i="8" s="1"/>
  <c r="AB567" i="8" s="1"/>
  <c r="AK550" i="8"/>
  <c r="AL556" i="8" s="1"/>
  <c r="AM562" i="8" s="1"/>
  <c r="AN568" i="8" s="1"/>
  <c r="AD551" i="8"/>
  <c r="AE557" i="8" s="1"/>
  <c r="AF563" i="8" s="1"/>
  <c r="AG569" i="8" s="1"/>
  <c r="AY551" i="8"/>
  <c r="AZ557" i="8" s="1"/>
  <c r="BA563" i="8" s="1"/>
  <c r="BB569" i="8" s="1"/>
  <c r="AH549" i="8"/>
  <c r="AI555" i="8" s="1"/>
  <c r="AJ561" i="8" s="1"/>
  <c r="AK567" i="8" s="1"/>
  <c r="W551" i="8"/>
  <c r="X557" i="8" s="1"/>
  <c r="Y563" i="8" s="1"/>
  <c r="Z569" i="8" s="1"/>
  <c r="BI550" i="8"/>
  <c r="AX549" i="8"/>
  <c r="AY555" i="8" s="1"/>
  <c r="AZ561" i="8" s="1"/>
  <c r="BA567" i="8" s="1"/>
  <c r="AQ551" i="8"/>
  <c r="AR557" i="8" s="1"/>
  <c r="AS563" i="8" s="1"/>
  <c r="AT569" i="8" s="1"/>
  <c r="T551" i="8"/>
  <c r="U557" i="8" s="1"/>
  <c r="V563" i="8" s="1"/>
  <c r="W569" i="8" s="1"/>
  <c r="W549" i="8"/>
  <c r="X555" i="8" s="1"/>
  <c r="Y561" i="8" s="1"/>
  <c r="Z567" i="8" s="1"/>
  <c r="AN550" i="8"/>
  <c r="AO556" i="8" s="1"/>
  <c r="AP562" i="8" s="1"/>
  <c r="AQ568" i="8" s="1"/>
  <c r="K551" i="8"/>
  <c r="L557" i="8" s="1"/>
  <c r="M563" i="8" s="1"/>
  <c r="N569" i="8" s="1"/>
  <c r="BD550" i="8"/>
  <c r="BE556" i="8" s="1"/>
  <c r="BF562" i="8" s="1"/>
  <c r="BG568" i="8" s="1"/>
  <c r="N551" i="8"/>
  <c r="O557" i="8" s="1"/>
  <c r="P563" i="8" s="1"/>
  <c r="Q569" i="8" s="1"/>
  <c r="AX550" i="8"/>
  <c r="AY556" i="8" s="1"/>
  <c r="AZ562" i="8" s="1"/>
  <c r="BA568" i="8" s="1"/>
  <c r="AK551" i="8"/>
  <c r="AL557" i="8" s="1"/>
  <c r="AM563" i="8" s="1"/>
  <c r="AN569" i="8" s="1"/>
  <c r="AC550" i="8"/>
  <c r="AD556" i="8" s="1"/>
  <c r="AE562" i="8" s="1"/>
  <c r="AF568" i="8" s="1"/>
  <c r="R549" i="8"/>
  <c r="S555" i="8" s="1"/>
  <c r="T561" i="8" s="1"/>
  <c r="U567" i="8" s="1"/>
  <c r="AE550" i="8"/>
  <c r="AF556" i="8" s="1"/>
  <c r="AG562" i="8" s="1"/>
  <c r="AH568" i="8" s="1"/>
  <c r="AM549" i="8"/>
  <c r="AN555" i="8" s="1"/>
  <c r="AO561" i="8" s="1"/>
  <c r="AP567" i="8" s="1"/>
  <c r="AT551" i="8"/>
  <c r="AU557" i="8" s="1"/>
  <c r="AV563" i="8" s="1"/>
  <c r="AW569" i="8" s="1"/>
  <c r="N550" i="8"/>
  <c r="O556" i="8" s="1"/>
  <c r="P562" i="8" s="1"/>
  <c r="Q568" i="8" s="1"/>
  <c r="AQ549" i="8"/>
  <c r="AR555" i="8" s="1"/>
  <c r="AS561" i="8" s="1"/>
  <c r="AT567" i="8" s="1"/>
  <c r="AQ273" i="8"/>
  <c r="AR279" i="8" s="1"/>
  <c r="AS285" i="8" s="1"/>
  <c r="AT291" i="8" s="1"/>
  <c r="AP255" i="8"/>
  <c r="AP271" i="8"/>
  <c r="AB410" i="8"/>
  <c r="AC416" i="8" s="1"/>
  <c r="AD422" i="8" s="1"/>
  <c r="AE428" i="8" s="1"/>
  <c r="AA408" i="8"/>
  <c r="AA392" i="8"/>
  <c r="AZ28" i="8"/>
  <c r="AZ44" i="8"/>
  <c r="BA46" i="8"/>
  <c r="BB52" i="8" s="1"/>
  <c r="BC58" i="8" s="1"/>
  <c r="BD64" i="8" s="1"/>
  <c r="AU177" i="8"/>
  <c r="AU187" i="8"/>
  <c r="AV193" i="8" s="1"/>
  <c r="AW199" i="8" s="1"/>
  <c r="AX205" i="8" s="1"/>
  <c r="AT169" i="8"/>
  <c r="N484" i="8"/>
  <c r="N500" i="8"/>
  <c r="O502" i="8"/>
  <c r="P508" i="8" s="1"/>
  <c r="Q514" i="8" s="1"/>
  <c r="R520" i="8" s="1"/>
  <c r="AV135" i="8"/>
  <c r="AW137" i="8"/>
  <c r="AX143" i="8" s="1"/>
  <c r="AY149" i="8" s="1"/>
  <c r="AZ155" i="8" s="1"/>
  <c r="AV119" i="8"/>
  <c r="AQ213" i="8"/>
  <c r="AR231" i="8"/>
  <c r="AS237" i="8" s="1"/>
  <c r="AT243" i="8" s="1"/>
  <c r="AU249" i="8" s="1"/>
  <c r="AR221" i="8"/>
  <c r="AA396" i="8" l="1"/>
  <c r="AB404" i="8"/>
  <c r="AB414" i="8"/>
  <c r="AC420" i="8" s="1"/>
  <c r="AD426" i="8" s="1"/>
  <c r="AE432" i="8" s="1"/>
  <c r="AG549" i="8"/>
  <c r="AH555" i="8" s="1"/>
  <c r="AI561" i="8" s="1"/>
  <c r="AJ567" i="8" s="1"/>
  <c r="BF549" i="8"/>
  <c r="BG555" i="8" s="1"/>
  <c r="BH561" i="8" s="1"/>
  <c r="BI567" i="8" s="1"/>
  <c r="G549" i="8"/>
  <c r="H555" i="8" s="1"/>
  <c r="I561" i="8" s="1"/>
  <c r="J567" i="8" s="1"/>
  <c r="AP549" i="8"/>
  <c r="AQ555" i="8" s="1"/>
  <c r="AR561" i="8" s="1"/>
  <c r="AS567" i="8" s="1"/>
  <c r="AJ551" i="8"/>
  <c r="AK557" i="8" s="1"/>
  <c r="AL563" i="8" s="1"/>
  <c r="AM569" i="8" s="1"/>
  <c r="AL551" i="8"/>
  <c r="AM557" i="8" s="1"/>
  <c r="AN563" i="8" s="1"/>
  <c r="AO569" i="8" s="1"/>
  <c r="AI549" i="8"/>
  <c r="AJ555" i="8" s="1"/>
  <c r="AK561" i="8" s="1"/>
  <c r="AL567" i="8" s="1"/>
  <c r="Q551" i="8"/>
  <c r="R557" i="8" s="1"/>
  <c r="S563" i="8" s="1"/>
  <c r="T569" i="8" s="1"/>
  <c r="K549" i="8"/>
  <c r="L555" i="8" s="1"/>
  <c r="M561" i="8" s="1"/>
  <c r="N567" i="8" s="1"/>
  <c r="AK549" i="8"/>
  <c r="AL555" i="8" s="1"/>
  <c r="AM561" i="8" s="1"/>
  <c r="AN567" i="8" s="1"/>
  <c r="AZ550" i="8"/>
  <c r="BA556" i="8" s="1"/>
  <c r="BB562" i="8" s="1"/>
  <c r="BC568" i="8" s="1"/>
  <c r="AN549" i="8"/>
  <c r="AO555" i="8" s="1"/>
  <c r="AP561" i="8" s="1"/>
  <c r="AQ567" i="8" s="1"/>
  <c r="AJ550" i="8"/>
  <c r="AK556" i="8" s="1"/>
  <c r="AL562" i="8" s="1"/>
  <c r="AM568" i="8" s="1"/>
  <c r="Z551" i="8"/>
  <c r="AA557" i="8" s="1"/>
  <c r="AB563" i="8" s="1"/>
  <c r="AC569" i="8" s="1"/>
  <c r="AO549" i="8"/>
  <c r="AP555" i="8" s="1"/>
  <c r="AQ561" i="8" s="1"/>
  <c r="AR567" i="8" s="1"/>
  <c r="AT550" i="8"/>
  <c r="AU556" i="8" s="1"/>
  <c r="AV562" i="8" s="1"/>
  <c r="AW568" i="8" s="1"/>
  <c r="AQ550" i="8"/>
  <c r="AR556" i="8" s="1"/>
  <c r="AS562" i="8" s="1"/>
  <c r="AT568" i="8" s="1"/>
  <c r="AL550" i="8"/>
  <c r="AM556" i="8" s="1"/>
  <c r="AN562" i="8" s="1"/>
  <c r="AO568" i="8" s="1"/>
  <c r="AT549" i="8"/>
  <c r="AU555" i="8" s="1"/>
  <c r="AV561" i="8" s="1"/>
  <c r="AW567" i="8" s="1"/>
  <c r="AL549" i="8"/>
  <c r="AM555" i="8" s="1"/>
  <c r="AN561" i="8" s="1"/>
  <c r="AO567" i="8" s="1"/>
  <c r="AD549" i="8"/>
  <c r="AE555" i="8" s="1"/>
  <c r="AF561" i="8" s="1"/>
  <c r="AG567" i="8" s="1"/>
  <c r="BG551" i="8"/>
  <c r="BH557" i="8" s="1"/>
  <c r="BI563" i="8" s="1"/>
  <c r="T550" i="8"/>
  <c r="U556" i="8" s="1"/>
  <c r="V562" i="8" s="1"/>
  <c r="W568" i="8" s="1"/>
  <c r="AX551" i="8"/>
  <c r="AY557" i="8" s="1"/>
  <c r="AZ563" i="8" s="1"/>
  <c r="BA569" i="8" s="1"/>
  <c r="J551" i="8"/>
  <c r="K557" i="8" s="1"/>
  <c r="L563" i="8" s="1"/>
  <c r="M569" i="8" s="1"/>
  <c r="BH550" i="8"/>
  <c r="BI556" i="8" s="1"/>
  <c r="BA551" i="8"/>
  <c r="BB557" i="8" s="1"/>
  <c r="BC563" i="8" s="1"/>
  <c r="BD569" i="8" s="1"/>
  <c r="AB549" i="8"/>
  <c r="AC555" i="8" s="1"/>
  <c r="AD561" i="8" s="1"/>
  <c r="AE567" i="8" s="1"/>
  <c r="E551" i="8"/>
  <c r="F557" i="8" s="1"/>
  <c r="G563" i="8" s="1"/>
  <c r="H569" i="8" s="1"/>
  <c r="AH551" i="8"/>
  <c r="AI557" i="8" s="1"/>
  <c r="AJ563" i="8" s="1"/>
  <c r="AK569" i="8" s="1"/>
  <c r="BH551" i="8"/>
  <c r="BI557" i="8" s="1"/>
  <c r="AB550" i="8"/>
  <c r="AC556" i="8" s="1"/>
  <c r="AD562" i="8" s="1"/>
  <c r="AE568" i="8" s="1"/>
  <c r="N549" i="8"/>
  <c r="O555" i="8" s="1"/>
  <c r="P561" i="8" s="1"/>
  <c r="Q567" i="8" s="1"/>
  <c r="BA550" i="8"/>
  <c r="BB556" i="8" s="1"/>
  <c r="BC562" i="8" s="1"/>
  <c r="BD568" i="8" s="1"/>
  <c r="L551" i="8"/>
  <c r="M557" i="8" s="1"/>
  <c r="N563" i="8" s="1"/>
  <c r="O569" i="8" s="1"/>
  <c r="E550" i="8"/>
  <c r="F556" i="8" s="1"/>
  <c r="G562" i="8" s="1"/>
  <c r="H568" i="8" s="1"/>
  <c r="H551" i="8"/>
  <c r="I557" i="8" s="1"/>
  <c r="J563" i="8" s="1"/>
  <c r="K569" i="8" s="1"/>
  <c r="AK300" i="8"/>
  <c r="AL318" i="8"/>
  <c r="AM324" i="8" s="1"/>
  <c r="AN330" i="8" s="1"/>
  <c r="AO336" i="8" s="1"/>
  <c r="AK316" i="8"/>
  <c r="O506" i="8"/>
  <c r="P512" i="8" s="1"/>
  <c r="Q518" i="8" s="1"/>
  <c r="R524" i="8" s="1"/>
  <c r="O496" i="8"/>
  <c r="N488" i="8"/>
  <c r="AZ32" i="8"/>
  <c r="BA40" i="8"/>
  <c r="BA50" i="8"/>
  <c r="BB56" i="8" s="1"/>
  <c r="BC62" i="8" s="1"/>
  <c r="BD68" i="8" s="1"/>
  <c r="BF551" i="8"/>
  <c r="BG557" i="8" s="1"/>
  <c r="BH563" i="8" s="1"/>
  <c r="BI569" i="8" s="1"/>
  <c r="BB549" i="8"/>
  <c r="BC555" i="8" s="1"/>
  <c r="BD561" i="8" s="1"/>
  <c r="BE567" i="8" s="1"/>
  <c r="AP551" i="8"/>
  <c r="AQ557" i="8" s="1"/>
  <c r="AR563" i="8" s="1"/>
  <c r="AS569" i="8" s="1"/>
  <c r="U551" i="8"/>
  <c r="V557" i="8" s="1"/>
  <c r="W563" i="8" s="1"/>
  <c r="X569" i="8" s="1"/>
  <c r="O549" i="8"/>
  <c r="P555" i="8" s="1"/>
  <c r="Q561" i="8" s="1"/>
  <c r="R567" i="8" s="1"/>
  <c r="AW549" i="8"/>
  <c r="AX555" i="8" s="1"/>
  <c r="AY561" i="8" s="1"/>
  <c r="AZ567" i="8" s="1"/>
  <c r="F549" i="8"/>
  <c r="G555" i="8" s="1"/>
  <c r="H561" i="8" s="1"/>
  <c r="I567" i="8" s="1"/>
  <c r="I549" i="8"/>
  <c r="J555" i="8" s="1"/>
  <c r="K561" i="8" s="1"/>
  <c r="L567" i="8" s="1"/>
  <c r="S550" i="8"/>
  <c r="T556" i="8" s="1"/>
  <c r="U562" i="8" s="1"/>
  <c r="V568" i="8" s="1"/>
  <c r="AY550" i="8"/>
  <c r="AZ556" i="8" s="1"/>
  <c r="BA562" i="8" s="1"/>
  <c r="BB568" i="8" s="1"/>
  <c r="BI549" i="8"/>
  <c r="AS549" i="8"/>
  <c r="AT555" i="8" s="1"/>
  <c r="AU561" i="8" s="1"/>
  <c r="AV567" i="8" s="1"/>
  <c r="AN551" i="8"/>
  <c r="AO557" i="8" s="1"/>
  <c r="AP563" i="8" s="1"/>
  <c r="AQ569" i="8" s="1"/>
  <c r="AB551" i="8"/>
  <c r="AC557" i="8" s="1"/>
  <c r="AD563" i="8" s="1"/>
  <c r="AE569" i="8" s="1"/>
  <c r="J549" i="8"/>
  <c r="K555" i="8" s="1"/>
  <c r="L561" i="8" s="1"/>
  <c r="M567" i="8" s="1"/>
  <c r="BE549" i="8"/>
  <c r="BF555" i="8" s="1"/>
  <c r="BG561" i="8" s="1"/>
  <c r="BH567" i="8" s="1"/>
  <c r="AU549" i="8"/>
  <c r="AV555" i="8" s="1"/>
  <c r="AW561" i="8" s="1"/>
  <c r="AX567" i="8" s="1"/>
  <c r="AF551" i="8"/>
  <c r="AG557" i="8" s="1"/>
  <c r="AH563" i="8" s="1"/>
  <c r="AI569" i="8" s="1"/>
  <c r="AO551" i="8"/>
  <c r="AP557" i="8" s="1"/>
  <c r="AQ563" i="8" s="1"/>
  <c r="AR569" i="8" s="1"/>
  <c r="BC551" i="8"/>
  <c r="BD557" i="8" s="1"/>
  <c r="BE563" i="8" s="1"/>
  <c r="BF569" i="8" s="1"/>
  <c r="AR549" i="8"/>
  <c r="AS555" i="8" s="1"/>
  <c r="AT561" i="8" s="1"/>
  <c r="AU567" i="8" s="1"/>
  <c r="AM551" i="8"/>
  <c r="AN557" i="8" s="1"/>
  <c r="AO563" i="8" s="1"/>
  <c r="AP569" i="8" s="1"/>
  <c r="AG551" i="8"/>
  <c r="AH557" i="8" s="1"/>
  <c r="AI563" i="8" s="1"/>
  <c r="AJ569" i="8" s="1"/>
  <c r="P549" i="8"/>
  <c r="Q555" i="8" s="1"/>
  <c r="R561" i="8" s="1"/>
  <c r="S567" i="8" s="1"/>
  <c r="AW551" i="8"/>
  <c r="AX557" i="8" s="1"/>
  <c r="AY563" i="8" s="1"/>
  <c r="AZ569" i="8" s="1"/>
  <c r="BB550" i="8"/>
  <c r="BC556" i="8" s="1"/>
  <c r="BD562" i="8" s="1"/>
  <c r="BE568" i="8" s="1"/>
  <c r="AU550" i="8"/>
  <c r="AV556" i="8" s="1"/>
  <c r="AW562" i="8" s="1"/>
  <c r="AX568" i="8" s="1"/>
  <c r="K550" i="8"/>
  <c r="L556" i="8" s="1"/>
  <c r="M562" i="8" s="1"/>
  <c r="N568" i="8" s="1"/>
  <c r="F550" i="8"/>
  <c r="G556" i="8" s="1"/>
  <c r="H562" i="8" s="1"/>
  <c r="I568" i="8" s="1"/>
  <c r="AW550" i="8"/>
  <c r="AX556" i="8" s="1"/>
  <c r="AY562" i="8" s="1"/>
  <c r="AZ568" i="8" s="1"/>
  <c r="P551" i="8"/>
  <c r="Q557" i="8" s="1"/>
  <c r="R563" i="8" s="1"/>
  <c r="S569" i="8" s="1"/>
  <c r="AG550" i="8"/>
  <c r="AH556" i="8" s="1"/>
  <c r="AI562" i="8" s="1"/>
  <c r="AJ568" i="8" s="1"/>
  <c r="J550" i="8"/>
  <c r="K556" i="8" s="1"/>
  <c r="L562" i="8" s="1"/>
  <c r="M568" i="8" s="1"/>
  <c r="BE551" i="8"/>
  <c r="BF557" i="8" s="1"/>
  <c r="BG563" i="8" s="1"/>
  <c r="BH569" i="8" s="1"/>
  <c r="Y551" i="8"/>
  <c r="Z557" i="8" s="1"/>
  <c r="AA563" i="8" s="1"/>
  <c r="AB569" i="8" s="1"/>
  <c r="O550" i="8"/>
  <c r="P556" i="8" s="1"/>
  <c r="Q562" i="8" s="1"/>
  <c r="R568" i="8" s="1"/>
  <c r="AR209" i="8"/>
  <c r="AS227" i="8"/>
  <c r="AT233" i="8" s="1"/>
  <c r="AU239" i="8" s="1"/>
  <c r="AV245" i="8" s="1"/>
  <c r="AR225" i="8"/>
  <c r="AQ277" i="8"/>
  <c r="AR283" i="8" s="1"/>
  <c r="AS289" i="8" s="1"/>
  <c r="AT295" i="8" s="1"/>
  <c r="AQ267" i="8"/>
  <c r="AP259" i="8"/>
  <c r="V550" i="8"/>
  <c r="W556" i="8" s="1"/>
  <c r="X562" i="8" s="1"/>
  <c r="Y568" i="8" s="1"/>
  <c r="AR551" i="8"/>
  <c r="AS557" i="8" s="1"/>
  <c r="AT563" i="8" s="1"/>
  <c r="AU569" i="8" s="1"/>
  <c r="AV549" i="8"/>
  <c r="AW555" i="8" s="1"/>
  <c r="AX561" i="8" s="1"/>
  <c r="AY567" i="8" s="1"/>
  <c r="V549" i="8"/>
  <c r="W555" i="8" s="1"/>
  <c r="X561" i="8" s="1"/>
  <c r="Y567" i="8" s="1"/>
  <c r="AR550" i="8"/>
  <c r="AS556" i="8" s="1"/>
  <c r="AT562" i="8" s="1"/>
  <c r="AU568" i="8" s="1"/>
  <c r="AZ549" i="8"/>
  <c r="BA555" i="8" s="1"/>
  <c r="BB561" i="8" s="1"/>
  <c r="BC567" i="8" s="1"/>
  <c r="AC549" i="8"/>
  <c r="AD555" i="8" s="1"/>
  <c r="AE561" i="8" s="1"/>
  <c r="AF567" i="8" s="1"/>
  <c r="Y550" i="8"/>
  <c r="Z556" i="8" s="1"/>
  <c r="AA562" i="8" s="1"/>
  <c r="AB568" i="8" s="1"/>
  <c r="I550" i="8"/>
  <c r="J556" i="8" s="1"/>
  <c r="K562" i="8" s="1"/>
  <c r="L568" i="8" s="1"/>
  <c r="H549" i="8"/>
  <c r="I555" i="8" s="1"/>
  <c r="J561" i="8" s="1"/>
  <c r="K567" i="8" s="1"/>
  <c r="BG549" i="8"/>
  <c r="BH555" i="8" s="1"/>
  <c r="BI561" i="8" s="1"/>
  <c r="U549" i="8"/>
  <c r="V555" i="8" s="1"/>
  <c r="W561" i="8" s="1"/>
  <c r="X567" i="8" s="1"/>
  <c r="AJ549" i="8"/>
  <c r="AK555" i="8" s="1"/>
  <c r="AL561" i="8" s="1"/>
  <c r="AM567" i="8" s="1"/>
  <c r="M549" i="8"/>
  <c r="N555" i="8" s="1"/>
  <c r="O561" i="8" s="1"/>
  <c r="P567" i="8" s="1"/>
  <c r="H550" i="8"/>
  <c r="I556" i="8" s="1"/>
  <c r="J562" i="8" s="1"/>
  <c r="K568" i="8" s="1"/>
  <c r="S549" i="8"/>
  <c r="T555" i="8" s="1"/>
  <c r="U561" i="8" s="1"/>
  <c r="V567" i="8" s="1"/>
  <c r="BB551" i="8"/>
  <c r="BC557" i="8" s="1"/>
  <c r="BD563" i="8" s="1"/>
  <c r="BE569" i="8" s="1"/>
  <c r="BE550" i="8"/>
  <c r="BF556" i="8" s="1"/>
  <c r="BG562" i="8" s="1"/>
  <c r="BH568" i="8" s="1"/>
  <c r="AU551" i="8"/>
  <c r="AV557" i="8" s="1"/>
  <c r="AW563" i="8" s="1"/>
  <c r="AX569" i="8" s="1"/>
  <c r="BF550" i="8"/>
  <c r="BG556" i="8" s="1"/>
  <c r="BH562" i="8" s="1"/>
  <c r="BI568" i="8" s="1"/>
  <c r="I551" i="8"/>
  <c r="J557" i="8" s="1"/>
  <c r="K563" i="8" s="1"/>
  <c r="L569" i="8" s="1"/>
  <c r="T549" i="8"/>
  <c r="U555" i="8" s="1"/>
  <c r="V561" i="8" s="1"/>
  <c r="W567" i="8" s="1"/>
  <c r="AS551" i="8"/>
  <c r="AT557" i="8" s="1"/>
  <c r="AU563" i="8" s="1"/>
  <c r="AV569" i="8" s="1"/>
  <c r="F551" i="8"/>
  <c r="G557" i="8" s="1"/>
  <c r="H563" i="8" s="1"/>
  <c r="I569" i="8" s="1"/>
  <c r="M551" i="8"/>
  <c r="N557" i="8" s="1"/>
  <c r="O563" i="8" s="1"/>
  <c r="P569" i="8" s="1"/>
  <c r="AV550" i="8"/>
  <c r="AW556" i="8" s="1"/>
  <c r="AX562" i="8" s="1"/>
  <c r="AY568" i="8" s="1"/>
  <c r="AM550" i="8"/>
  <c r="AN556" i="8" s="1"/>
  <c r="AO562" i="8" s="1"/>
  <c r="AP568" i="8" s="1"/>
  <c r="AY549" i="8"/>
  <c r="AZ555" i="8" s="1"/>
  <c r="BA561" i="8" s="1"/>
  <c r="BB567" i="8" s="1"/>
  <c r="AO550" i="8"/>
  <c r="AP556" i="8" s="1"/>
  <c r="AQ562" i="8" s="1"/>
  <c r="AR568" i="8" s="1"/>
  <c r="BA549" i="8"/>
  <c r="BB555" i="8" s="1"/>
  <c r="BC561" i="8" s="1"/>
  <c r="BD567" i="8" s="1"/>
  <c r="AF549" i="8"/>
  <c r="AG555" i="8" s="1"/>
  <c r="AH561" i="8" s="1"/>
  <c r="AI567" i="8" s="1"/>
  <c r="AP550" i="8"/>
  <c r="AQ556" i="8" s="1"/>
  <c r="AR562" i="8" s="1"/>
  <c r="AS568" i="8" s="1"/>
  <c r="AX73" i="8"/>
  <c r="AY91" i="8"/>
  <c r="AZ97" i="8" s="1"/>
  <c r="BA103" i="8" s="1"/>
  <c r="BB109" i="8" s="1"/>
  <c r="AX89" i="8"/>
  <c r="X456" i="8"/>
  <c r="Y462" i="8" s="1"/>
  <c r="Z468" i="8" s="1"/>
  <c r="AA474" i="8" s="1"/>
  <c r="W438" i="8"/>
  <c r="W454" i="8"/>
  <c r="AW141" i="8"/>
  <c r="AX147" i="8" s="1"/>
  <c r="AY153" i="8" s="1"/>
  <c r="AZ159" i="8" s="1"/>
  <c r="AV123" i="8"/>
  <c r="AW131" i="8"/>
  <c r="AU165" i="8"/>
  <c r="AU181" i="8"/>
  <c r="AV183" i="8"/>
  <c r="AW189" i="8" s="1"/>
  <c r="AX195" i="8" s="1"/>
  <c r="AY201" i="8" s="1"/>
  <c r="AE551" i="8"/>
  <c r="AF557" i="8" s="1"/>
  <c r="AG563" i="8" s="1"/>
  <c r="AH569" i="8" s="1"/>
  <c r="AA549" i="8"/>
  <c r="AB555" i="8" s="1"/>
  <c r="AC561" i="8" s="1"/>
  <c r="AD567" i="8" s="1"/>
  <c r="O551" i="8"/>
  <c r="P557" i="8" s="1"/>
  <c r="Q563" i="8" s="1"/>
  <c r="R569" i="8" s="1"/>
  <c r="AA550" i="8"/>
  <c r="AB556" i="8" s="1"/>
  <c r="AC562" i="8" s="1"/>
  <c r="AD568" i="8" s="1"/>
  <c r="G551" i="8"/>
  <c r="H557" i="8" s="1"/>
  <c r="I563" i="8" s="1"/>
  <c r="J569" i="8" s="1"/>
  <c r="AV551" i="8"/>
  <c r="AW557" i="8" s="1"/>
  <c r="AX563" i="8" s="1"/>
  <c r="AY569" i="8" s="1"/>
  <c r="AH550" i="8"/>
  <c r="AI556" i="8" s="1"/>
  <c r="AJ562" i="8" s="1"/>
  <c r="AK568" i="8" s="1"/>
  <c r="R551" i="8"/>
  <c r="S557" i="8" s="1"/>
  <c r="T563" i="8" s="1"/>
  <c r="U569" i="8" s="1"/>
  <c r="AD550" i="8"/>
  <c r="AE556" i="8" s="1"/>
  <c r="AF562" i="8" s="1"/>
  <c r="AG568" i="8" s="1"/>
  <c r="AC551" i="8"/>
  <c r="AD557" i="8" s="1"/>
  <c r="AE563" i="8" s="1"/>
  <c r="AF569" i="8" s="1"/>
  <c r="BD549" i="8"/>
  <c r="BE555" i="8" s="1"/>
  <c r="BF561" i="8" s="1"/>
  <c r="BG567" i="8" s="1"/>
  <c r="BC550" i="8"/>
  <c r="BD556" i="8" s="1"/>
  <c r="BE562" i="8" s="1"/>
  <c r="BF568" i="8" s="1"/>
  <c r="X549" i="8"/>
  <c r="Y555" i="8" s="1"/>
  <c r="Z561" i="8" s="1"/>
  <c r="AA567" i="8" s="1"/>
  <c r="AF550" i="8"/>
  <c r="AG556" i="8" s="1"/>
  <c r="AH562" i="8" s="1"/>
  <c r="AI568" i="8" s="1"/>
  <c r="G550" i="8"/>
  <c r="H556" i="8" s="1"/>
  <c r="I562" i="8" s="1"/>
  <c r="J568" i="8" s="1"/>
  <c r="V551" i="8"/>
  <c r="W557" i="8" s="1"/>
  <c r="X563" i="8" s="1"/>
  <c r="Y569" i="8" s="1"/>
  <c r="R550" i="8"/>
  <c r="S556" i="8" s="1"/>
  <c r="T562" i="8" s="1"/>
  <c r="U568" i="8" s="1"/>
  <c r="L550" i="8"/>
  <c r="M556" i="8" s="1"/>
  <c r="N562" i="8" s="1"/>
  <c r="O568" i="8" s="1"/>
  <c r="BG550" i="8"/>
  <c r="BH556" i="8" s="1"/>
  <c r="BI562" i="8" s="1"/>
  <c r="S551" i="8"/>
  <c r="T557" i="8" s="1"/>
  <c r="U563" i="8" s="1"/>
  <c r="V569" i="8" s="1"/>
  <c r="Q549" i="8"/>
  <c r="R555" i="8" s="1"/>
  <c r="S561" i="8" s="1"/>
  <c r="T567" i="8" s="1"/>
  <c r="AZ551" i="8"/>
  <c r="BA557" i="8" s="1"/>
  <c r="BB563" i="8" s="1"/>
  <c r="BC569" i="8" s="1"/>
  <c r="Z549" i="8"/>
  <c r="AA555" i="8" s="1"/>
  <c r="AB561" i="8" s="1"/>
  <c r="AC567" i="8" s="1"/>
  <c r="P550" i="8"/>
  <c r="Q556" i="8" s="1"/>
  <c r="R562" i="8" s="1"/>
  <c r="S568" i="8" s="1"/>
  <c r="E549" i="8"/>
  <c r="F555" i="8" s="1"/>
  <c r="G561" i="8" s="1"/>
  <c r="H567" i="8" s="1"/>
  <c r="D546" i="8"/>
  <c r="BH549" i="8"/>
  <c r="BI555" i="8" s="1"/>
  <c r="M550" i="8"/>
  <c r="N556" i="8" s="1"/>
  <c r="O562" i="8" s="1"/>
  <c r="P568" i="8" s="1"/>
  <c r="W550" i="8"/>
  <c r="X556" i="8" s="1"/>
  <c r="Y562" i="8" s="1"/>
  <c r="Z568" i="8" s="1"/>
  <c r="BI551" i="8"/>
  <c r="AI550" i="8"/>
  <c r="AJ556" i="8" s="1"/>
  <c r="AK562" i="8" s="1"/>
  <c r="AL568" i="8" s="1"/>
  <c r="Z550" i="8"/>
  <c r="AA556" i="8" s="1"/>
  <c r="AB562" i="8" s="1"/>
  <c r="AC568" i="8" s="1"/>
  <c r="X551" i="8"/>
  <c r="Y557" i="8" s="1"/>
  <c r="Z563" i="8" s="1"/>
  <c r="AA569" i="8" s="1"/>
  <c r="AG364" i="8"/>
  <c r="AH370" i="8" s="1"/>
  <c r="AI376" i="8" s="1"/>
  <c r="AJ382" i="8" s="1"/>
  <c r="AF362" i="8"/>
  <c r="AF346" i="8"/>
  <c r="U532" i="8" l="1"/>
  <c r="U8" i="8" s="1"/>
  <c r="W23" i="7" s="1"/>
  <c r="V533" i="8"/>
  <c r="V9" i="8" s="1"/>
  <c r="X24" i="7" s="1"/>
  <c r="E533" i="8"/>
  <c r="E9" i="8" s="1"/>
  <c r="G24" i="7" s="1"/>
  <c r="E532" i="8"/>
  <c r="E8" i="8" s="1"/>
  <c r="G23" i="7" s="1"/>
  <c r="W531" i="8"/>
  <c r="W7" i="8" s="1"/>
  <c r="Y22" i="7" s="1"/>
  <c r="AM533" i="8"/>
  <c r="AM9" i="8" s="1"/>
  <c r="AO24" i="7" s="1"/>
  <c r="BB532" i="8"/>
  <c r="BB8" i="8" s="1"/>
  <c r="BD23" i="7" s="1"/>
  <c r="T531" i="8"/>
  <c r="T7" i="8" s="1"/>
  <c r="V22" i="7" s="1"/>
  <c r="AB533" i="8"/>
  <c r="AB9" i="8" s="1"/>
  <c r="AD24" i="7" s="1"/>
  <c r="AE531" i="8"/>
  <c r="AE7" i="8" s="1"/>
  <c r="AG22" i="7" s="1"/>
  <c r="BH533" i="8"/>
  <c r="BH9" i="8" s="1"/>
  <c r="BJ24" i="7" s="1"/>
  <c r="V532" i="8"/>
  <c r="V8" i="8" s="1"/>
  <c r="X23" i="7" s="1"/>
  <c r="BI532" i="8"/>
  <c r="BI8" i="8" s="1"/>
  <c r="BK23" i="7" s="1"/>
  <c r="BF532" i="8"/>
  <c r="BF8" i="8" s="1"/>
  <c r="BH23" i="7" s="1"/>
  <c r="AP531" i="8"/>
  <c r="AP7" i="8" s="1"/>
  <c r="AR22" i="7" s="1"/>
  <c r="AQ531" i="8"/>
  <c r="AQ7" i="8" s="1"/>
  <c r="AS22" i="7" s="1"/>
  <c r="P531" i="8"/>
  <c r="P7" i="8" s="1"/>
  <c r="R22" i="7" s="1"/>
  <c r="K531" i="8"/>
  <c r="K7" i="8" s="1"/>
  <c r="M22" i="7" s="1"/>
  <c r="AQ533" i="8"/>
  <c r="AQ9" i="8" s="1"/>
  <c r="AS24" i="7" s="1"/>
  <c r="BA532" i="8"/>
  <c r="BA8" i="8" s="1"/>
  <c r="BC23" i="7" s="1"/>
  <c r="AJ533" i="8"/>
  <c r="AJ9" i="8" s="1"/>
  <c r="AL24" i="7" s="1"/>
  <c r="L533" i="8"/>
  <c r="L9" i="8" s="1"/>
  <c r="N24" i="7" s="1"/>
  <c r="AL532" i="8"/>
  <c r="AL8" i="8" s="1"/>
  <c r="AN23" i="7" s="1"/>
  <c r="BG531" i="8"/>
  <c r="BG7" i="8" s="1"/>
  <c r="BI22" i="7" s="1"/>
  <c r="AN532" i="8"/>
  <c r="AN8" i="8" s="1"/>
  <c r="AP23" i="7" s="1"/>
  <c r="AU532" i="8"/>
  <c r="AU8" i="8" s="1"/>
  <c r="AW23" i="7" s="1"/>
  <c r="AD531" i="8"/>
  <c r="AD7" i="8" s="1"/>
  <c r="AF22" i="7" s="1"/>
  <c r="AI531" i="8"/>
  <c r="AI7" i="8" s="1"/>
  <c r="AK22" i="7" s="1"/>
  <c r="AX531" i="8"/>
  <c r="AX7" i="8" s="1"/>
  <c r="AZ22" i="7" s="1"/>
  <c r="AR533" i="8"/>
  <c r="AR9" i="8" s="1"/>
  <c r="AT24" i="7" s="1"/>
  <c r="AL533" i="8"/>
  <c r="AL9" i="8" s="1"/>
  <c r="AN24" i="7" s="1"/>
  <c r="AH533" i="8"/>
  <c r="AH9" i="8" s="1"/>
  <c r="AJ24" i="7" s="1"/>
  <c r="L531" i="8"/>
  <c r="L7" i="8" s="1"/>
  <c r="N22" i="7" s="1"/>
  <c r="BC533" i="8"/>
  <c r="BC9" i="8" s="1"/>
  <c r="BE24" i="7" s="1"/>
  <c r="P532" i="8"/>
  <c r="P8" i="8" s="1"/>
  <c r="R23" i="7" s="1"/>
  <c r="J533" i="8"/>
  <c r="J9" i="8" s="1"/>
  <c r="L24" i="7" s="1"/>
  <c r="U531" i="8"/>
  <c r="U7" i="8" s="1"/>
  <c r="W22" i="7" s="1"/>
  <c r="AU531" i="8"/>
  <c r="AU7" i="8" s="1"/>
  <c r="AW22" i="7" s="1"/>
  <c r="Y531" i="8"/>
  <c r="Y7" i="8" s="1"/>
  <c r="AA22" i="7" s="1"/>
  <c r="AF533" i="8"/>
  <c r="AF9" i="8" s="1"/>
  <c r="AH24" i="7" s="1"/>
  <c r="AU533" i="8"/>
  <c r="AU9" i="8" s="1"/>
  <c r="AW24" i="7" s="1"/>
  <c r="N533" i="8"/>
  <c r="N9" i="8" s="1"/>
  <c r="P24" i="7" s="1"/>
  <c r="AO532" i="8"/>
  <c r="AO8" i="8" s="1"/>
  <c r="AQ23" i="7" s="1"/>
  <c r="AZ531" i="8"/>
  <c r="AZ7" i="8" s="1"/>
  <c r="BB22" i="7" s="1"/>
  <c r="X532" i="8"/>
  <c r="X8" i="8" s="1"/>
  <c r="Z23" i="7" s="1"/>
  <c r="BD533" i="8"/>
  <c r="BD9" i="8" s="1"/>
  <c r="BF24" i="7" s="1"/>
  <c r="AZ533" i="8"/>
  <c r="AZ9" i="8" s="1"/>
  <c r="BB24" i="7" s="1"/>
  <c r="AP533" i="8"/>
  <c r="AP9" i="8" s="1"/>
  <c r="AR24" i="7" s="1"/>
  <c r="AN533" i="8"/>
  <c r="AN9" i="8" s="1"/>
  <c r="AP24" i="7" s="1"/>
  <c r="BH531" i="8"/>
  <c r="BH7" i="8" s="1"/>
  <c r="BJ22" i="7" s="1"/>
  <c r="S532" i="8"/>
  <c r="S8" i="8" s="1"/>
  <c r="U23" i="7" s="1"/>
  <c r="AP532" i="8"/>
  <c r="AP8" i="8" s="1"/>
  <c r="AR23" i="7" s="1"/>
  <c r="AY532" i="8"/>
  <c r="AY8" i="8" s="1"/>
  <c r="BA23" i="7" s="1"/>
  <c r="F531" i="8"/>
  <c r="F7" i="8" s="1"/>
  <c r="H22" i="7" s="1"/>
  <c r="Q532" i="8"/>
  <c r="Q8" i="8" s="1"/>
  <c r="S23" i="7" s="1"/>
  <c r="AI532" i="8"/>
  <c r="AI8" i="8" s="1"/>
  <c r="AK23" i="7" s="1"/>
  <c r="G531" i="8"/>
  <c r="G7" i="8" s="1"/>
  <c r="I22" i="7" s="1"/>
  <c r="N531" i="8"/>
  <c r="N7" i="8" s="1"/>
  <c r="P22" i="7" s="1"/>
  <c r="BG533" i="8"/>
  <c r="BG9" i="8" s="1"/>
  <c r="BI24" i="7" s="1"/>
  <c r="I533" i="8"/>
  <c r="I9" i="8" s="1"/>
  <c r="K24" i="7" s="1"/>
  <c r="AS531" i="8"/>
  <c r="AS7" i="8" s="1"/>
  <c r="AU22" i="7" s="1"/>
  <c r="AI533" i="8"/>
  <c r="AI9" i="8" s="1"/>
  <c r="AK24" i="7" s="1"/>
  <c r="I531" i="8"/>
  <c r="I7" i="8" s="1"/>
  <c r="K22" i="7" s="1"/>
  <c r="E531" i="8"/>
  <c r="E7" i="8" s="1"/>
  <c r="G22" i="7" s="1"/>
  <c r="M531" i="8"/>
  <c r="M7" i="8" s="1"/>
  <c r="O22" i="7" s="1"/>
  <c r="AH531" i="8"/>
  <c r="AH7" i="8" s="1"/>
  <c r="AJ22" i="7" s="1"/>
  <c r="AD532" i="8"/>
  <c r="AD8" i="8" s="1"/>
  <c r="AF23" i="7" s="1"/>
  <c r="S531" i="8"/>
  <c r="S7" i="8" s="1"/>
  <c r="U22" i="7" s="1"/>
  <c r="AT533" i="8"/>
  <c r="AT9" i="8" s="1"/>
  <c r="AV24" i="7" s="1"/>
  <c r="R531" i="8"/>
  <c r="R7" i="8" s="1"/>
  <c r="T22" i="7" s="1"/>
  <c r="AY531" i="8"/>
  <c r="AY7" i="8" s="1"/>
  <c r="BA22" i="7" s="1"/>
  <c r="AT531" i="8"/>
  <c r="AT7" i="8" s="1"/>
  <c r="AV22" i="7" s="1"/>
  <c r="R532" i="8"/>
  <c r="R8" i="8" s="1"/>
  <c r="T23" i="7" s="1"/>
  <c r="G533" i="8"/>
  <c r="G9" i="8" s="1"/>
  <c r="I24" i="7" s="1"/>
  <c r="K533" i="8"/>
  <c r="K9" i="8" s="1"/>
  <c r="M24" i="7" s="1"/>
  <c r="AN531" i="8"/>
  <c r="AN7" i="8" s="1"/>
  <c r="AP22" i="7" s="1"/>
  <c r="J531" i="8"/>
  <c r="J7" i="8" s="1"/>
  <c r="L22" i="7" s="1"/>
  <c r="AF531" i="8"/>
  <c r="AF7" i="8" s="1"/>
  <c r="AH22" i="7" s="1"/>
  <c r="BE532" i="8"/>
  <c r="BE8" i="8" s="1"/>
  <c r="BG23" i="7" s="1"/>
  <c r="AR213" i="8"/>
  <c r="AS231" i="8"/>
  <c r="AT237" i="8" s="1"/>
  <c r="AU243" i="8" s="1"/>
  <c r="AV249" i="8" s="1"/>
  <c r="AS221" i="8"/>
  <c r="M532" i="8"/>
  <c r="M8" i="8" s="1"/>
  <c r="O23" i="7" s="1"/>
  <c r="W533" i="8"/>
  <c r="W9" i="8" s="1"/>
  <c r="Y24" i="7" s="1"/>
  <c r="AH532" i="8"/>
  <c r="AH8" i="8" s="1"/>
  <c r="AJ23" i="7" s="1"/>
  <c r="F532" i="8"/>
  <c r="F8" i="8" s="1"/>
  <c r="H23" i="7" s="1"/>
  <c r="BC531" i="8"/>
  <c r="BC7" i="8" s="1"/>
  <c r="BE22" i="7" s="1"/>
  <c r="AC532" i="8"/>
  <c r="AC8" i="8" s="1"/>
  <c r="AE23" i="7" s="1"/>
  <c r="AG532" i="8"/>
  <c r="AG8" i="8" s="1"/>
  <c r="AI23" i="7" s="1"/>
  <c r="F533" i="8"/>
  <c r="F9" i="8" s="1"/>
  <c r="H24" i="7" s="1"/>
  <c r="AD533" i="8"/>
  <c r="AD9" i="8" s="1"/>
  <c r="AF24" i="7" s="1"/>
  <c r="BB531" i="8"/>
  <c r="BB7" i="8" s="1"/>
  <c r="BD22" i="7" s="1"/>
  <c r="BH532" i="8"/>
  <c r="BH8" i="8" s="1"/>
  <c r="BJ23" i="7" s="1"/>
  <c r="V531" i="8"/>
  <c r="V7" i="8" s="1"/>
  <c r="X22" i="7" s="1"/>
  <c r="X531" i="8"/>
  <c r="X7" i="8" s="1"/>
  <c r="Z22" i="7" s="1"/>
  <c r="AB532" i="8"/>
  <c r="AB8" i="8" s="1"/>
  <c r="AD23" i="7" s="1"/>
  <c r="AQ255" i="8"/>
  <c r="AR273" i="8"/>
  <c r="AS279" i="8" s="1"/>
  <c r="AT285" i="8" s="1"/>
  <c r="AU291" i="8" s="1"/>
  <c r="AQ271" i="8"/>
  <c r="AF532" i="8"/>
  <c r="AF8" i="8" s="1"/>
  <c r="AH23" i="7" s="1"/>
  <c r="AV532" i="8"/>
  <c r="AV8" i="8" s="1"/>
  <c r="AX23" i="7" s="1"/>
  <c r="J532" i="8"/>
  <c r="J8" i="8" s="1"/>
  <c r="L23" i="7" s="1"/>
  <c r="O531" i="8"/>
  <c r="O7" i="8" s="1"/>
  <c r="Q22" i="7" s="1"/>
  <c r="AO533" i="8"/>
  <c r="AO9" i="8" s="1"/>
  <c r="AQ24" i="7" s="1"/>
  <c r="BE533" i="8"/>
  <c r="BE9" i="8" s="1"/>
  <c r="BG24" i="7" s="1"/>
  <c r="AK304" i="8"/>
  <c r="AL322" i="8"/>
  <c r="AM328" i="8" s="1"/>
  <c r="AN334" i="8" s="1"/>
  <c r="AO340" i="8" s="1"/>
  <c r="AL312" i="8"/>
  <c r="Q531" i="8"/>
  <c r="Q7" i="8" s="1"/>
  <c r="S22" i="7" s="1"/>
  <c r="M533" i="8"/>
  <c r="M9" i="8" s="1"/>
  <c r="O24" i="7" s="1"/>
  <c r="W532" i="8"/>
  <c r="W8" i="8" s="1"/>
  <c r="Y23" i="7" s="1"/>
  <c r="AG531" i="8"/>
  <c r="AG7" i="8" s="1"/>
  <c r="AI22" i="7" s="1"/>
  <c r="AW531" i="8"/>
  <c r="AW7" i="8" s="1"/>
  <c r="AY22" i="7" s="1"/>
  <c r="AM532" i="8"/>
  <c r="AM8" i="8" s="1"/>
  <c r="AO23" i="7" s="1"/>
  <c r="BC532" i="8"/>
  <c r="BC8" i="8" s="1"/>
  <c r="BE23" i="7" s="1"/>
  <c r="AL531" i="8"/>
  <c r="AL7" i="8" s="1"/>
  <c r="AN22" i="7" s="1"/>
  <c r="AC531" i="8"/>
  <c r="AC7" i="8" s="1"/>
  <c r="AE22" i="7" s="1"/>
  <c r="O532" i="8"/>
  <c r="O8" i="8" s="1"/>
  <c r="Q23" i="7" s="1"/>
  <c r="H533" i="8"/>
  <c r="H9" i="8" s="1"/>
  <c r="J24" i="7" s="1"/>
  <c r="BA533" i="8"/>
  <c r="BA9" i="8" s="1"/>
  <c r="BC24" i="7" s="1"/>
  <c r="G532" i="8"/>
  <c r="G8" i="8" s="1"/>
  <c r="I23" i="7" s="1"/>
  <c r="BF531" i="8"/>
  <c r="BF7" i="8" s="1"/>
  <c r="BH22" i="7" s="1"/>
  <c r="H532" i="8"/>
  <c r="H8" i="8" s="1"/>
  <c r="J23" i="7" s="1"/>
  <c r="AB531" i="8"/>
  <c r="AB7" i="8" s="1"/>
  <c r="AD22" i="7" s="1"/>
  <c r="AQ532" i="8"/>
  <c r="AQ8" i="8" s="1"/>
  <c r="AS23" i="7" s="1"/>
  <c r="X533" i="8"/>
  <c r="X9" i="8" s="1"/>
  <c r="Z24" i="7" s="1"/>
  <c r="T532" i="8"/>
  <c r="T8" i="8" s="1"/>
  <c r="V23" i="7" s="1"/>
  <c r="AJ532" i="8"/>
  <c r="AJ8" i="8" s="1"/>
  <c r="AL23" i="7" s="1"/>
  <c r="BB533" i="8"/>
  <c r="BB9" i="8" s="1"/>
  <c r="BD24" i="7" s="1"/>
  <c r="AE533" i="8"/>
  <c r="AE9" i="8" s="1"/>
  <c r="AG24" i="7" s="1"/>
  <c r="BD531" i="8"/>
  <c r="BD7" i="8" s="1"/>
  <c r="BF22" i="7" s="1"/>
  <c r="AA533" i="8"/>
  <c r="AA9" i="8" s="1"/>
  <c r="AC24" i="7" s="1"/>
  <c r="AR531" i="8"/>
  <c r="AR7" i="8" s="1"/>
  <c r="AT22" i="7" s="1"/>
  <c r="AX532" i="8"/>
  <c r="AX8" i="8" s="1"/>
  <c r="AZ23" i="7" s="1"/>
  <c r="H531" i="8"/>
  <c r="H7" i="8" s="1"/>
  <c r="J22" i="7" s="1"/>
  <c r="AV531" i="8"/>
  <c r="AV7" i="8" s="1"/>
  <c r="AX22" i="7" s="1"/>
  <c r="AS533" i="8"/>
  <c r="AS9" i="8" s="1"/>
  <c r="AU24" i="7" s="1"/>
  <c r="BI533" i="8"/>
  <c r="BI9" i="8" s="1"/>
  <c r="BK24" i="7" s="1"/>
  <c r="AZ532" i="8"/>
  <c r="AZ8" i="8" s="1"/>
  <c r="BB23" i="7" s="1"/>
  <c r="AA532" i="8"/>
  <c r="AA8" i="8" s="1"/>
  <c r="AC23" i="7" s="1"/>
  <c r="AG533" i="8"/>
  <c r="AG9" i="8" s="1"/>
  <c r="AI24" i="7" s="1"/>
  <c r="AA531" i="8"/>
  <c r="AA7" i="8" s="1"/>
  <c r="AC22" i="7" s="1"/>
  <c r="BG532" i="8"/>
  <c r="BG8" i="8" s="1"/>
  <c r="BI23" i="7" s="1"/>
  <c r="AW533" i="8"/>
  <c r="AW9" i="8" s="1"/>
  <c r="AY24" i="7" s="1"/>
  <c r="BF533" i="8"/>
  <c r="BF9" i="8" s="1"/>
  <c r="BH24" i="7" s="1"/>
  <c r="AK531" i="8"/>
  <c r="AK7" i="8" s="1"/>
  <c r="AM22" i="7" s="1"/>
  <c r="AK532" i="8"/>
  <c r="AK8" i="8" s="1"/>
  <c r="AM23" i="7" s="1"/>
  <c r="AS532" i="8"/>
  <c r="AS8" i="8" s="1"/>
  <c r="AU23" i="7" s="1"/>
  <c r="Y533" i="8"/>
  <c r="Y9" i="8" s="1"/>
  <c r="AA24" i="7" s="1"/>
  <c r="AM531" i="8"/>
  <c r="AM7" i="8" s="1"/>
  <c r="AO22" i="7" s="1"/>
  <c r="AJ531" i="8"/>
  <c r="AJ7" i="8" s="1"/>
  <c r="AL22" i="7" s="1"/>
  <c r="P533" i="8"/>
  <c r="P9" i="8" s="1"/>
  <c r="R24" i="7" s="1"/>
  <c r="AK533" i="8"/>
  <c r="AK9" i="8" s="1"/>
  <c r="AM24" i="7" s="1"/>
  <c r="AO531" i="8"/>
  <c r="AO7" i="8" s="1"/>
  <c r="AQ22" i="7" s="1"/>
  <c r="BE531" i="8"/>
  <c r="BE7" i="8" s="1"/>
  <c r="BG22" i="7" s="1"/>
  <c r="AX137" i="8"/>
  <c r="AY143" i="8" s="1"/>
  <c r="AZ149" i="8" s="1"/>
  <c r="BA155" i="8" s="1"/>
  <c r="AW135" i="8"/>
  <c r="AW119" i="8"/>
  <c r="BD532" i="8"/>
  <c r="BD8" i="8" s="1"/>
  <c r="BF23" i="7" s="1"/>
  <c r="N532" i="8"/>
  <c r="N8" i="8" s="1"/>
  <c r="P23" i="7" s="1"/>
  <c r="S533" i="8"/>
  <c r="S9" i="8" s="1"/>
  <c r="U24" i="7" s="1"/>
  <c r="BA44" i="8"/>
  <c r="BB46" i="8"/>
  <c r="BC52" i="8" s="1"/>
  <c r="BD58" i="8" s="1"/>
  <c r="BE64" i="8" s="1"/>
  <c r="BA28" i="8"/>
  <c r="AV187" i="8"/>
  <c r="AW193" i="8" s="1"/>
  <c r="AX199" i="8" s="1"/>
  <c r="AY205" i="8" s="1"/>
  <c r="AU169" i="8"/>
  <c r="AV177" i="8"/>
  <c r="AG368" i="8"/>
  <c r="AH374" i="8" s="1"/>
  <c r="AI380" i="8" s="1"/>
  <c r="AJ386" i="8" s="1"/>
  <c r="AF350" i="8"/>
  <c r="AG358" i="8"/>
  <c r="Y532" i="8"/>
  <c r="Y8" i="8" s="1"/>
  <c r="AA23" i="7" s="1"/>
  <c r="L532" i="8"/>
  <c r="L8" i="8" s="1"/>
  <c r="N23" i="7" s="1"/>
  <c r="E542" i="8"/>
  <c r="E552" i="8"/>
  <c r="F558" i="8" s="1"/>
  <c r="G564" i="8" s="1"/>
  <c r="H570" i="8" s="1"/>
  <c r="D534" i="8"/>
  <c r="D10" i="8" s="1"/>
  <c r="F25" i="7" s="1"/>
  <c r="AY533" i="8"/>
  <c r="AY9" i="8" s="1"/>
  <c r="BA24" i="7" s="1"/>
  <c r="R533" i="8"/>
  <c r="R9" i="8" s="1"/>
  <c r="T24" i="7" s="1"/>
  <c r="K532" i="8"/>
  <c r="K8" i="8" s="1"/>
  <c r="M23" i="7" s="1"/>
  <c r="U533" i="8"/>
  <c r="U9" i="8" s="1"/>
  <c r="W24" i="7" s="1"/>
  <c r="AE532" i="8"/>
  <c r="AE8" i="8" s="1"/>
  <c r="AG23" i="7" s="1"/>
  <c r="Q533" i="8"/>
  <c r="Q9" i="8" s="1"/>
  <c r="S24" i="7" s="1"/>
  <c r="Z532" i="8"/>
  <c r="Z8" i="8" s="1"/>
  <c r="AB23" i="7" s="1"/>
  <c r="Z531" i="8"/>
  <c r="Z7" i="8" s="1"/>
  <c r="AB22" i="7" s="1"/>
  <c r="X450" i="8"/>
  <c r="W442" i="8"/>
  <c r="X460" i="8"/>
  <c r="Y466" i="8" s="1"/>
  <c r="Z472" i="8" s="1"/>
  <c r="AA478" i="8" s="1"/>
  <c r="AY95" i="8"/>
  <c r="AZ101" i="8" s="1"/>
  <c r="BA107" i="8" s="1"/>
  <c r="BB113" i="8" s="1"/>
  <c r="AY85" i="8"/>
  <c r="AX77" i="8"/>
  <c r="AR532" i="8"/>
  <c r="AR8" i="8" s="1"/>
  <c r="AT23" i="7" s="1"/>
  <c r="AX533" i="8"/>
  <c r="AX9" i="8" s="1"/>
  <c r="AZ24" i="7" s="1"/>
  <c r="BI531" i="8"/>
  <c r="BI7" i="8" s="1"/>
  <c r="BK22" i="7" s="1"/>
  <c r="I532" i="8"/>
  <c r="I8" i="8" s="1"/>
  <c r="K23" i="7" s="1"/>
  <c r="O533" i="8"/>
  <c r="O9" i="8" s="1"/>
  <c r="Q24" i="7" s="1"/>
  <c r="AT532" i="8"/>
  <c r="AT8" i="8" s="1"/>
  <c r="AV23" i="7" s="1"/>
  <c r="AV533" i="8"/>
  <c r="AV9" i="8" s="1"/>
  <c r="AX24" i="7" s="1"/>
  <c r="Z533" i="8"/>
  <c r="Z9" i="8" s="1"/>
  <c r="AB24" i="7" s="1"/>
  <c r="T533" i="8"/>
  <c r="T9" i="8" s="1"/>
  <c r="V24" i="7" s="1"/>
  <c r="BA531" i="8"/>
  <c r="BA7" i="8" s="1"/>
  <c r="BC22" i="7" s="1"/>
  <c r="O484" i="8"/>
  <c r="O500" i="8"/>
  <c r="P502" i="8"/>
  <c r="Q508" i="8" s="1"/>
  <c r="R514" i="8" s="1"/>
  <c r="S520" i="8" s="1"/>
  <c r="AW532" i="8"/>
  <c r="AW8" i="8" s="1"/>
  <c r="AY23" i="7" s="1"/>
  <c r="AC533" i="8"/>
  <c r="AC9" i="8" s="1"/>
  <c r="AE24" i="7" s="1"/>
  <c r="AB392" i="8"/>
  <c r="AC410" i="8"/>
  <c r="AD416" i="8" s="1"/>
  <c r="AE422" i="8" s="1"/>
  <c r="AF428" i="8" s="1"/>
  <c r="AB408" i="8"/>
  <c r="F15" i="7" l="1"/>
  <c r="F13" i="7" s="1"/>
  <c r="F14" i="7" s="1"/>
  <c r="F3" i="7" s="1"/>
  <c r="C15" i="4" s="1"/>
  <c r="C17" i="4" s="1"/>
  <c r="F44" i="7"/>
  <c r="F47" i="7" s="1"/>
  <c r="F45" i="7" s="1"/>
  <c r="O488" i="8"/>
  <c r="P506" i="8"/>
  <c r="Q512" i="8" s="1"/>
  <c r="R518" i="8" s="1"/>
  <c r="S524" i="8" s="1"/>
  <c r="P496" i="8"/>
  <c r="E530" i="8"/>
  <c r="E6" i="8" s="1"/>
  <c r="G21" i="7" s="1"/>
  <c r="E546" i="8"/>
  <c r="F548" i="8"/>
  <c r="G554" i="8" s="1"/>
  <c r="H560" i="8" s="1"/>
  <c r="I566" i="8" s="1"/>
  <c r="AB396" i="8"/>
  <c r="AC414" i="8"/>
  <c r="AD420" i="8" s="1"/>
  <c r="AE426" i="8" s="1"/>
  <c r="AF432" i="8" s="1"/>
  <c r="AC404" i="8"/>
  <c r="AW183" i="8"/>
  <c r="AX189" i="8" s="1"/>
  <c r="AY195" i="8" s="1"/>
  <c r="AZ201" i="8" s="1"/>
  <c r="AV181" i="8"/>
  <c r="AV165" i="8"/>
  <c r="BB50" i="8"/>
  <c r="BC56" i="8" s="1"/>
  <c r="BD62" i="8" s="1"/>
  <c r="BE68" i="8" s="1"/>
  <c r="BB40" i="8"/>
  <c r="BA32" i="8"/>
  <c r="AX131" i="8"/>
  <c r="AW123" i="8"/>
  <c r="AX141" i="8"/>
  <c r="AY147" i="8" s="1"/>
  <c r="AZ153" i="8" s="1"/>
  <c r="BA159" i="8" s="1"/>
  <c r="AR267" i="8"/>
  <c r="AQ259" i="8"/>
  <c r="AR277" i="8"/>
  <c r="AS283" i="8" s="1"/>
  <c r="AT289" i="8" s="1"/>
  <c r="AU295" i="8" s="1"/>
  <c r="AT227" i="8"/>
  <c r="AU233" i="8" s="1"/>
  <c r="AV239" i="8" s="1"/>
  <c r="AW245" i="8" s="1"/>
  <c r="AS225" i="8"/>
  <c r="AS209" i="8"/>
  <c r="AY89" i="8"/>
  <c r="AZ91" i="8"/>
  <c r="BA97" i="8" s="1"/>
  <c r="BB103" i="8" s="1"/>
  <c r="BC109" i="8" s="1"/>
  <c r="AY73" i="8"/>
  <c r="X438" i="8"/>
  <c r="X454" i="8"/>
  <c r="Y456" i="8"/>
  <c r="Z462" i="8" s="1"/>
  <c r="AA468" i="8" s="1"/>
  <c r="AB474" i="8" s="1"/>
  <c r="AM318" i="8"/>
  <c r="AN324" i="8" s="1"/>
  <c r="AO330" i="8" s="1"/>
  <c r="AP336" i="8" s="1"/>
  <c r="AL316" i="8"/>
  <c r="AL300" i="8"/>
  <c r="AH364" i="8"/>
  <c r="AI370" i="8" s="1"/>
  <c r="AJ376" i="8" s="1"/>
  <c r="AK382" i="8" s="1"/>
  <c r="AG346" i="8"/>
  <c r="AG362" i="8"/>
  <c r="C25" i="4" l="1"/>
  <c r="C3" i="4" s="1"/>
  <c r="C35" i="4"/>
  <c r="C38" i="4" s="1"/>
  <c r="C68" i="4" s="1"/>
  <c r="E12" i="8"/>
  <c r="C13" i="4"/>
  <c r="AG44" i="7"/>
  <c r="P44" i="7"/>
  <c r="X44" i="7"/>
  <c r="AH44" i="7"/>
  <c r="BH44" i="7"/>
  <c r="AQ44" i="7"/>
  <c r="BK44" i="7"/>
  <c r="J11" i="7"/>
  <c r="J44" i="7"/>
  <c r="AS44" i="7"/>
  <c r="G11" i="7"/>
  <c r="G44" i="7"/>
  <c r="AX44" i="7"/>
  <c r="R44" i="7"/>
  <c r="N44" i="7"/>
  <c r="O44" i="7"/>
  <c r="AJ44" i="7"/>
  <c r="AC44" i="7"/>
  <c r="AT44" i="7"/>
  <c r="AA44" i="7"/>
  <c r="BA44" i="7"/>
  <c r="BE44" i="7"/>
  <c r="AY44" i="7"/>
  <c r="U44" i="7"/>
  <c r="AD44" i="7"/>
  <c r="Y44" i="7"/>
  <c r="W44" i="7"/>
  <c r="M44" i="7"/>
  <c r="BJ44" i="7"/>
  <c r="AW44" i="7"/>
  <c r="H11" i="7"/>
  <c r="H44" i="7"/>
  <c r="T44" i="7"/>
  <c r="AM44" i="7"/>
  <c r="Z44" i="7"/>
  <c r="AL44" i="7"/>
  <c r="S44" i="7"/>
  <c r="AF44" i="7"/>
  <c r="V44" i="7"/>
  <c r="BI44" i="7"/>
  <c r="AV44" i="7"/>
  <c r="BD44" i="7"/>
  <c r="AI44" i="7"/>
  <c r="I11" i="7"/>
  <c r="I44" i="7"/>
  <c r="F46" i="7"/>
  <c r="C27" i="4" s="1"/>
  <c r="G42" i="7"/>
  <c r="AO44" i="7"/>
  <c r="BF44" i="7"/>
  <c r="BG44" i="7"/>
  <c r="AE44" i="7"/>
  <c r="BC44" i="7"/>
  <c r="AR44" i="7"/>
  <c r="K44" i="7"/>
  <c r="Q44" i="7"/>
  <c r="AB44" i="7"/>
  <c r="AK44" i="7"/>
  <c r="BB44" i="7"/>
  <c r="AP44" i="7"/>
  <c r="AN44" i="7"/>
  <c r="AZ44" i="7"/>
  <c r="AU44" i="7"/>
  <c r="L44" i="7"/>
  <c r="AV169" i="8"/>
  <c r="AW187" i="8"/>
  <c r="AX193" i="8" s="1"/>
  <c r="AY199" i="8" s="1"/>
  <c r="AZ205" i="8" s="1"/>
  <c r="AW177" i="8"/>
  <c r="P500" i="8"/>
  <c r="P484" i="8"/>
  <c r="Q502" i="8"/>
  <c r="R508" i="8" s="1"/>
  <c r="S514" i="8" s="1"/>
  <c r="T520" i="8" s="1"/>
  <c r="AR271" i="8"/>
  <c r="AR255" i="8"/>
  <c r="AS273" i="8"/>
  <c r="AT279" i="8" s="1"/>
  <c r="AU285" i="8" s="1"/>
  <c r="AV291" i="8" s="1"/>
  <c r="AM322" i="8"/>
  <c r="AN328" i="8" s="1"/>
  <c r="AO334" i="8" s="1"/>
  <c r="AP340" i="8" s="1"/>
  <c r="AM312" i="8"/>
  <c r="AL304" i="8"/>
  <c r="Y450" i="8"/>
  <c r="Y460" i="8"/>
  <c r="Z466" i="8" s="1"/>
  <c r="AA472" i="8" s="1"/>
  <c r="AB478" i="8" s="1"/>
  <c r="X442" i="8"/>
  <c r="AY77" i="8"/>
  <c r="AZ95" i="8"/>
  <c r="BA101" i="8" s="1"/>
  <c r="BB107" i="8" s="1"/>
  <c r="BC113" i="8" s="1"/>
  <c r="AZ85" i="8"/>
  <c r="BB28" i="8"/>
  <c r="BB44" i="8"/>
  <c r="BC46" i="8"/>
  <c r="BD52" i="8" s="1"/>
  <c r="BE58" i="8" s="1"/>
  <c r="BF64" i="8" s="1"/>
  <c r="AT221" i="8"/>
  <c r="AT231" i="8"/>
  <c r="AU237" i="8" s="1"/>
  <c r="AV243" i="8" s="1"/>
  <c r="AW249" i="8" s="1"/>
  <c r="AS213" i="8"/>
  <c r="AY137" i="8"/>
  <c r="AZ143" i="8" s="1"/>
  <c r="BA149" i="8" s="1"/>
  <c r="BB155" i="8" s="1"/>
  <c r="AX135" i="8"/>
  <c r="AX119" i="8"/>
  <c r="AC408" i="8"/>
  <c r="AD410" i="8"/>
  <c r="AE416" i="8" s="1"/>
  <c r="AF422" i="8" s="1"/>
  <c r="AG428" i="8" s="1"/>
  <c r="AC392" i="8"/>
  <c r="AH368" i="8"/>
  <c r="AI374" i="8" s="1"/>
  <c r="AJ380" i="8" s="1"/>
  <c r="AK386" i="8" s="1"/>
  <c r="AG350" i="8"/>
  <c r="AH358" i="8"/>
  <c r="F552" i="8"/>
  <c r="G558" i="8" s="1"/>
  <c r="H564" i="8" s="1"/>
  <c r="I570" i="8" s="1"/>
  <c r="E534" i="8"/>
  <c r="E10" i="8" s="1"/>
  <c r="G25" i="7" s="1"/>
  <c r="F542" i="8"/>
  <c r="G10" i="7" l="1"/>
  <c r="G43" i="7"/>
  <c r="G47" i="7" s="1"/>
  <c r="H42" i="7" s="1"/>
  <c r="E13" i="4"/>
  <c r="F13" i="4"/>
  <c r="G13" i="4"/>
  <c r="D13" i="4"/>
  <c r="C12" i="4"/>
  <c r="C42" i="4" s="1"/>
  <c r="G9" i="7"/>
  <c r="D11" i="4" s="1"/>
  <c r="F530" i="8"/>
  <c r="F6" i="8" s="1"/>
  <c r="H21" i="7" s="1"/>
  <c r="F546" i="8"/>
  <c r="G548" i="8"/>
  <c r="H554" i="8" s="1"/>
  <c r="I560" i="8" s="1"/>
  <c r="J566" i="8" s="1"/>
  <c r="BC50" i="8"/>
  <c r="BD56" i="8" s="1"/>
  <c r="BE62" i="8" s="1"/>
  <c r="BF68" i="8" s="1"/>
  <c r="BB32" i="8"/>
  <c r="BC40" i="8"/>
  <c r="Y438" i="8"/>
  <c r="Z456" i="8"/>
  <c r="AA462" i="8" s="1"/>
  <c r="AB468" i="8" s="1"/>
  <c r="AC474" i="8" s="1"/>
  <c r="Y454" i="8"/>
  <c r="AX183" i="8"/>
  <c r="AY189" i="8" s="1"/>
  <c r="AZ195" i="8" s="1"/>
  <c r="BA201" i="8" s="1"/>
  <c r="AW181" i="8"/>
  <c r="AW165" i="8"/>
  <c r="AY141" i="8"/>
  <c r="AZ147" i="8" s="1"/>
  <c r="BA153" i="8" s="1"/>
  <c r="BB159" i="8" s="1"/>
  <c r="AX123" i="8"/>
  <c r="AY131" i="8"/>
  <c r="AT225" i="8"/>
  <c r="AU227" i="8"/>
  <c r="AV233" i="8" s="1"/>
  <c r="AW239" i="8" s="1"/>
  <c r="AX245" i="8" s="1"/>
  <c r="AT209" i="8"/>
  <c r="AS277" i="8"/>
  <c r="AT283" i="8" s="1"/>
  <c r="AU289" i="8" s="1"/>
  <c r="AV295" i="8" s="1"/>
  <c r="AR259" i="8"/>
  <c r="AS267" i="8"/>
  <c r="AI364" i="8"/>
  <c r="AJ370" i="8" s="1"/>
  <c r="AK376" i="8" s="1"/>
  <c r="AL382" i="8" s="1"/>
  <c r="AH346" i="8"/>
  <c r="AH362" i="8"/>
  <c r="AN318" i="8"/>
  <c r="AO324" i="8" s="1"/>
  <c r="AP330" i="8" s="1"/>
  <c r="AQ336" i="8" s="1"/>
  <c r="AM316" i="8"/>
  <c r="AM300" i="8"/>
  <c r="AC396" i="8"/>
  <c r="AD404" i="8"/>
  <c r="AD414" i="8"/>
  <c r="AE420" i="8" s="1"/>
  <c r="AF426" i="8" s="1"/>
  <c r="AG432" i="8" s="1"/>
  <c r="BA91" i="8"/>
  <c r="BB97" i="8" s="1"/>
  <c r="BC103" i="8" s="1"/>
  <c r="BD109" i="8" s="1"/>
  <c r="AZ89" i="8"/>
  <c r="AZ73" i="8"/>
  <c r="P488" i="8"/>
  <c r="Q506" i="8"/>
  <c r="R512" i="8" s="1"/>
  <c r="S518" i="8" s="1"/>
  <c r="T524" i="8" s="1"/>
  <c r="Q496" i="8"/>
  <c r="D46" i="4" l="1"/>
  <c r="G45" i="7"/>
  <c r="G46" i="7" s="1"/>
  <c r="D27" i="4" s="1"/>
  <c r="C14" i="4"/>
  <c r="G15" i="7"/>
  <c r="D12" i="4" s="1"/>
  <c r="F12" i="8"/>
  <c r="AI358" i="8"/>
  <c r="AI368" i="8"/>
  <c r="AJ374" i="8" s="1"/>
  <c r="AK380" i="8" s="1"/>
  <c r="AL386" i="8" s="1"/>
  <c r="AH350" i="8"/>
  <c r="AT273" i="8"/>
  <c r="AU279" i="8" s="1"/>
  <c r="AV285" i="8" s="1"/>
  <c r="AW291" i="8" s="1"/>
  <c r="AS255" i="8"/>
  <c r="AS271" i="8"/>
  <c r="AY135" i="8"/>
  <c r="AZ137" i="8"/>
  <c r="BA143" i="8" s="1"/>
  <c r="BB149" i="8" s="1"/>
  <c r="BC155" i="8" s="1"/>
  <c r="AY119" i="8"/>
  <c r="Z460" i="8"/>
  <c r="AA466" i="8" s="1"/>
  <c r="AB472" i="8" s="1"/>
  <c r="AC478" i="8" s="1"/>
  <c r="Y442" i="8"/>
  <c r="Z450" i="8"/>
  <c r="AM304" i="8"/>
  <c r="AN322" i="8"/>
  <c r="AO328" i="8" s="1"/>
  <c r="AP334" i="8" s="1"/>
  <c r="AQ340" i="8" s="1"/>
  <c r="AN312" i="8"/>
  <c r="AX187" i="8"/>
  <c r="AY193" i="8" s="1"/>
  <c r="AZ199" i="8" s="1"/>
  <c r="BA205" i="8" s="1"/>
  <c r="AW169" i="8"/>
  <c r="AX177" i="8"/>
  <c r="Q484" i="8"/>
  <c r="Q500" i="8"/>
  <c r="R502" i="8"/>
  <c r="S508" i="8" s="1"/>
  <c r="T514" i="8" s="1"/>
  <c r="U520" i="8" s="1"/>
  <c r="G542" i="8"/>
  <c r="G552" i="8"/>
  <c r="H558" i="8" s="1"/>
  <c r="I564" i="8" s="1"/>
  <c r="J570" i="8" s="1"/>
  <c r="F534" i="8"/>
  <c r="F10" i="8" s="1"/>
  <c r="H25" i="7" s="1"/>
  <c r="BA85" i="8"/>
  <c r="BA95" i="8"/>
  <c r="BB101" i="8" s="1"/>
  <c r="BC107" i="8" s="1"/>
  <c r="BD113" i="8" s="1"/>
  <c r="AZ77" i="8"/>
  <c r="AD392" i="8"/>
  <c r="AE410" i="8"/>
  <c r="AF416" i="8" s="1"/>
  <c r="AG422" i="8" s="1"/>
  <c r="AH428" i="8" s="1"/>
  <c r="AD408" i="8"/>
  <c r="AU231" i="8"/>
  <c r="AV237" i="8" s="1"/>
  <c r="AW243" i="8" s="1"/>
  <c r="AX249" i="8" s="1"/>
  <c r="AT213" i="8"/>
  <c r="AU221" i="8"/>
  <c r="BD46" i="8"/>
  <c r="BE52" i="8" s="1"/>
  <c r="BF58" i="8" s="1"/>
  <c r="BG64" i="8" s="1"/>
  <c r="BC44" i="8"/>
  <c r="BC28" i="8"/>
  <c r="H43" i="7" l="1"/>
  <c r="H10" i="7"/>
  <c r="D42" i="4"/>
  <c r="C20" i="4"/>
  <c r="H9" i="7"/>
  <c r="E11" i="4" s="1"/>
  <c r="G13" i="7"/>
  <c r="C24" i="4"/>
  <c r="C19" i="4"/>
  <c r="BA73" i="8"/>
  <c r="BB91" i="8"/>
  <c r="BC97" i="8" s="1"/>
  <c r="BD103" i="8" s="1"/>
  <c r="BE109" i="8" s="1"/>
  <c r="BA89" i="8"/>
  <c r="R496" i="8"/>
  <c r="R506" i="8"/>
  <c r="S512" i="8" s="1"/>
  <c r="T518" i="8" s="1"/>
  <c r="U524" i="8" s="1"/>
  <c r="Q488" i="8"/>
  <c r="Z438" i="8"/>
  <c r="AA456" i="8"/>
  <c r="AB462" i="8" s="1"/>
  <c r="AC468" i="8" s="1"/>
  <c r="AD474" i="8" s="1"/>
  <c r="Z454" i="8"/>
  <c r="AI346" i="8"/>
  <c r="AJ364" i="8"/>
  <c r="AK370" i="8" s="1"/>
  <c r="AL376" i="8" s="1"/>
  <c r="AM382" i="8" s="1"/>
  <c r="AI362" i="8"/>
  <c r="AU225" i="8"/>
  <c r="AU209" i="8"/>
  <c r="AV227" i="8"/>
  <c r="AW233" i="8" s="1"/>
  <c r="AX239" i="8" s="1"/>
  <c r="AY245" i="8" s="1"/>
  <c r="AX181" i="8"/>
  <c r="AY183" i="8"/>
  <c r="AZ189" i="8" s="1"/>
  <c r="BA195" i="8" s="1"/>
  <c r="BB201" i="8" s="1"/>
  <c r="AX165" i="8"/>
  <c r="AN316" i="8"/>
  <c r="AO318" i="8"/>
  <c r="AP324" i="8" s="1"/>
  <c r="AQ330" i="8" s="1"/>
  <c r="AR336" i="8" s="1"/>
  <c r="AN300" i="8"/>
  <c r="AZ141" i="8"/>
  <c r="BA147" i="8" s="1"/>
  <c r="BB153" i="8" s="1"/>
  <c r="BC159" i="8" s="1"/>
  <c r="AY123" i="8"/>
  <c r="AZ131" i="8"/>
  <c r="BD40" i="8"/>
  <c r="BC32" i="8"/>
  <c r="BD50" i="8"/>
  <c r="BE56" i="8" s="1"/>
  <c r="BF62" i="8" s="1"/>
  <c r="BG68" i="8" s="1"/>
  <c r="AD396" i="8"/>
  <c r="AE404" i="8"/>
  <c r="AE414" i="8"/>
  <c r="AF420" i="8" s="1"/>
  <c r="AG426" i="8" s="1"/>
  <c r="AH432" i="8" s="1"/>
  <c r="G546" i="8"/>
  <c r="H548" i="8"/>
  <c r="I554" i="8" s="1"/>
  <c r="J560" i="8" s="1"/>
  <c r="K566" i="8" s="1"/>
  <c r="G530" i="8"/>
  <c r="G6" i="8" s="1"/>
  <c r="I21" i="7" s="1"/>
  <c r="AT267" i="8"/>
  <c r="AS259" i="8"/>
  <c r="AT277" i="8"/>
  <c r="AU283" i="8" s="1"/>
  <c r="AV289" i="8" s="1"/>
  <c r="AW295" i="8" s="1"/>
  <c r="E46" i="4" l="1"/>
  <c r="H47" i="7"/>
  <c r="I42" i="7" s="1"/>
  <c r="C4" i="4"/>
  <c r="H15" i="7"/>
  <c r="H13" i="7" s="1"/>
  <c r="G14" i="7"/>
  <c r="D14" i="4"/>
  <c r="G12" i="8"/>
  <c r="C28" i="4"/>
  <c r="C29" i="4" s="1"/>
  <c r="C3" i="2"/>
  <c r="H552" i="8"/>
  <c r="I558" i="8" s="1"/>
  <c r="J564" i="8" s="1"/>
  <c r="K570" i="8" s="1"/>
  <c r="H542" i="8"/>
  <c r="G534" i="8"/>
  <c r="G10" i="8" s="1"/>
  <c r="I25" i="7" s="1"/>
  <c r="AZ135" i="8"/>
  <c r="BA137" i="8"/>
  <c r="BB143" i="8" s="1"/>
  <c r="BC149" i="8" s="1"/>
  <c r="BD155" i="8" s="1"/>
  <c r="AZ119" i="8"/>
  <c r="AY177" i="8"/>
  <c r="AY187" i="8"/>
  <c r="AZ193" i="8" s="1"/>
  <c r="BA199" i="8" s="1"/>
  <c r="BB205" i="8" s="1"/>
  <c r="AX169" i="8"/>
  <c r="AT271" i="8"/>
  <c r="AU273" i="8"/>
  <c r="AV279" i="8" s="1"/>
  <c r="AW285" i="8" s="1"/>
  <c r="AX291" i="8" s="1"/>
  <c r="AT255" i="8"/>
  <c r="AO312" i="8"/>
  <c r="AO322" i="8"/>
  <c r="AP328" i="8" s="1"/>
  <c r="AQ334" i="8" s="1"/>
  <c r="AR340" i="8" s="1"/>
  <c r="AN304" i="8"/>
  <c r="AV221" i="8"/>
  <c r="AU213" i="8"/>
  <c r="AV231" i="8"/>
  <c r="AW237" i="8" s="1"/>
  <c r="AX243" i="8" s="1"/>
  <c r="AY249" i="8" s="1"/>
  <c r="AF410" i="8"/>
  <c r="AG416" i="8" s="1"/>
  <c r="AH422" i="8" s="1"/>
  <c r="AI428" i="8" s="1"/>
  <c r="AE408" i="8"/>
  <c r="AE392" i="8"/>
  <c r="BD44" i="8"/>
  <c r="BE46" i="8"/>
  <c r="BF52" i="8" s="1"/>
  <c r="BG58" i="8" s="1"/>
  <c r="BH64" i="8" s="1"/>
  <c r="BD28" i="8"/>
  <c r="AJ358" i="8"/>
  <c r="AI350" i="8"/>
  <c r="AJ368" i="8"/>
  <c r="AK374" i="8" s="1"/>
  <c r="AL380" i="8" s="1"/>
  <c r="AM386" i="8" s="1"/>
  <c r="R500" i="8"/>
  <c r="S502" i="8"/>
  <c r="T508" i="8" s="1"/>
  <c r="U514" i="8" s="1"/>
  <c r="V520" i="8" s="1"/>
  <c r="R484" i="8"/>
  <c r="AA460" i="8"/>
  <c r="AB466" i="8" s="1"/>
  <c r="AC472" i="8" s="1"/>
  <c r="AD478" i="8" s="1"/>
  <c r="Z442" i="8"/>
  <c r="AA450" i="8"/>
  <c r="BB95" i="8"/>
  <c r="BC101" i="8" s="1"/>
  <c r="BD107" i="8" s="1"/>
  <c r="BE113" i="8" s="1"/>
  <c r="BB85" i="8"/>
  <c r="BA77" i="8"/>
  <c r="I10" i="7" l="1"/>
  <c r="I43" i="7"/>
  <c r="I47" i="7" s="1"/>
  <c r="J42" i="7" s="1"/>
  <c r="C41" i="4"/>
  <c r="H45" i="7"/>
  <c r="H46" i="7" s="1"/>
  <c r="E27" i="4" s="1"/>
  <c r="I9" i="7"/>
  <c r="F11" i="4" s="1"/>
  <c r="E12" i="4"/>
  <c r="C4" i="2"/>
  <c r="G3" i="7"/>
  <c r="H14" i="7"/>
  <c r="E14" i="4"/>
  <c r="BB73" i="8"/>
  <c r="BC91" i="8"/>
  <c r="BD97" i="8" s="1"/>
  <c r="BE103" i="8" s="1"/>
  <c r="BF109" i="8" s="1"/>
  <c r="BB89" i="8"/>
  <c r="BE50" i="8"/>
  <c r="BF56" i="8" s="1"/>
  <c r="BG62" i="8" s="1"/>
  <c r="BH68" i="8" s="1"/>
  <c r="BE40" i="8"/>
  <c r="BD32" i="8"/>
  <c r="AY181" i="8"/>
  <c r="AZ183" i="8"/>
  <c r="BA189" i="8" s="1"/>
  <c r="BB195" i="8" s="1"/>
  <c r="BC201" i="8" s="1"/>
  <c r="AY165" i="8"/>
  <c r="AK364" i="8"/>
  <c r="AL370" i="8" s="1"/>
  <c r="AM376" i="8" s="1"/>
  <c r="AN382" i="8" s="1"/>
  <c r="AJ362" i="8"/>
  <c r="AJ346" i="8"/>
  <c r="H546" i="8"/>
  <c r="I548" i="8"/>
  <c r="J554" i="8" s="1"/>
  <c r="K560" i="8" s="1"/>
  <c r="L566" i="8" s="1"/>
  <c r="H530" i="8"/>
  <c r="H6" i="8" s="1"/>
  <c r="J21" i="7" s="1"/>
  <c r="AA454" i="8"/>
  <c r="AB456" i="8"/>
  <c r="AC462" i="8" s="1"/>
  <c r="AD468" i="8" s="1"/>
  <c r="AE474" i="8" s="1"/>
  <c r="AA438" i="8"/>
  <c r="S496" i="8"/>
  <c r="S506" i="8"/>
  <c r="T512" i="8" s="1"/>
  <c r="U518" i="8" s="1"/>
  <c r="V524" i="8" s="1"/>
  <c r="R488" i="8"/>
  <c r="AF404" i="8"/>
  <c r="AF414" i="8"/>
  <c r="AG420" i="8" s="1"/>
  <c r="AH426" i="8" s="1"/>
  <c r="AI432" i="8" s="1"/>
  <c r="AE396" i="8"/>
  <c r="AW227" i="8"/>
  <c r="AX233" i="8" s="1"/>
  <c r="AY239" i="8" s="1"/>
  <c r="AZ245" i="8" s="1"/>
  <c r="AV209" i="8"/>
  <c r="AV225" i="8"/>
  <c r="AO300" i="8"/>
  <c r="AP318" i="8"/>
  <c r="AQ324" i="8" s="1"/>
  <c r="AR330" i="8" s="1"/>
  <c r="AS336" i="8" s="1"/>
  <c r="AO316" i="8"/>
  <c r="AT259" i="8"/>
  <c r="AU277" i="8"/>
  <c r="AV283" i="8" s="1"/>
  <c r="AW289" i="8" s="1"/>
  <c r="AX295" i="8" s="1"/>
  <c r="AU267" i="8"/>
  <c r="BA141" i="8"/>
  <c r="BB147" i="8" s="1"/>
  <c r="BC153" i="8" s="1"/>
  <c r="BD159" i="8" s="1"/>
  <c r="AZ123" i="8"/>
  <c r="BA131" i="8"/>
  <c r="F46" i="4" l="1"/>
  <c r="C273" i="2"/>
  <c r="C66" i="4"/>
  <c r="C43" i="4"/>
  <c r="C44" i="4" s="1"/>
  <c r="E42" i="4"/>
  <c r="I45" i="7"/>
  <c r="I46" i="7" s="1"/>
  <c r="F27" i="4" s="1"/>
  <c r="I15" i="7"/>
  <c r="D15" i="4"/>
  <c r="D17" i="4" s="1"/>
  <c r="H12" i="8"/>
  <c r="H3" i="7"/>
  <c r="AV213" i="8"/>
  <c r="AW221" i="8"/>
  <c r="AW231" i="8"/>
  <c r="AX237" i="8" s="1"/>
  <c r="AY243" i="8" s="1"/>
  <c r="AZ249" i="8" s="1"/>
  <c r="I542" i="8"/>
  <c r="I552" i="8"/>
  <c r="J558" i="8" s="1"/>
  <c r="K564" i="8" s="1"/>
  <c r="L570" i="8" s="1"/>
  <c r="H534" i="8"/>
  <c r="H10" i="8" s="1"/>
  <c r="J25" i="7" s="1"/>
  <c r="AV273" i="8"/>
  <c r="AW279" i="8" s="1"/>
  <c r="AX285" i="8" s="1"/>
  <c r="AY291" i="8" s="1"/>
  <c r="AU271" i="8"/>
  <c r="AU255" i="8"/>
  <c r="AP322" i="8"/>
  <c r="AQ328" i="8" s="1"/>
  <c r="AR334" i="8" s="1"/>
  <c r="AS340" i="8" s="1"/>
  <c r="AP312" i="8"/>
  <c r="AO304" i="8"/>
  <c r="AB460" i="8"/>
  <c r="AC466" i="8" s="1"/>
  <c r="AD472" i="8" s="1"/>
  <c r="AE478" i="8" s="1"/>
  <c r="AB450" i="8"/>
  <c r="AA442" i="8"/>
  <c r="AJ350" i="8"/>
  <c r="AK358" i="8"/>
  <c r="AK368" i="8"/>
  <c r="AL374" i="8" s="1"/>
  <c r="AM380" i="8" s="1"/>
  <c r="AN386" i="8" s="1"/>
  <c r="AZ177" i="8"/>
  <c r="AZ187" i="8"/>
  <c r="BA193" i="8" s="1"/>
  <c r="BB199" i="8" s="1"/>
  <c r="BC205" i="8" s="1"/>
  <c r="AY169" i="8"/>
  <c r="BC85" i="8"/>
  <c r="BC95" i="8"/>
  <c r="BD101" i="8" s="1"/>
  <c r="BE107" i="8" s="1"/>
  <c r="BF113" i="8" s="1"/>
  <c r="BB77" i="8"/>
  <c r="BB137" i="8"/>
  <c r="BC143" i="8" s="1"/>
  <c r="BD149" i="8" s="1"/>
  <c r="BE155" i="8" s="1"/>
  <c r="BA119" i="8"/>
  <c r="BA135" i="8"/>
  <c r="AG410" i="8"/>
  <c r="AH416" i="8" s="1"/>
  <c r="AI422" i="8" s="1"/>
  <c r="AJ428" i="8" s="1"/>
  <c r="AF408" i="8"/>
  <c r="AF392" i="8"/>
  <c r="S484" i="8"/>
  <c r="S500" i="8"/>
  <c r="T502" i="8"/>
  <c r="U508" i="8" s="1"/>
  <c r="V514" i="8" s="1"/>
  <c r="W520" i="8" s="1"/>
  <c r="BF46" i="8"/>
  <c r="BG52" i="8" s="1"/>
  <c r="BH58" i="8" s="1"/>
  <c r="BI64" i="8" s="1"/>
  <c r="BE28" i="8"/>
  <c r="BE44" i="8"/>
  <c r="I12" i="8" l="1"/>
  <c r="J43" i="7"/>
  <c r="J10" i="7"/>
  <c r="C49" i="4"/>
  <c r="C50" i="4"/>
  <c r="C51" i="4"/>
  <c r="C54" i="4"/>
  <c r="J12" i="8"/>
  <c r="E13" i="8"/>
  <c r="J9" i="7"/>
  <c r="F12" i="4"/>
  <c r="I13" i="7"/>
  <c r="E15" i="4"/>
  <c r="D24" i="4"/>
  <c r="BC73" i="8"/>
  <c r="BC89" i="8"/>
  <c r="BD91" i="8"/>
  <c r="BE97" i="8" s="1"/>
  <c r="BF103" i="8" s="1"/>
  <c r="BG109" i="8" s="1"/>
  <c r="AL364" i="8"/>
  <c r="AM370" i="8" s="1"/>
  <c r="AN376" i="8" s="1"/>
  <c r="AO382" i="8" s="1"/>
  <c r="AK346" i="8"/>
  <c r="AK362" i="8"/>
  <c r="BF50" i="8"/>
  <c r="BG56" i="8" s="1"/>
  <c r="BH62" i="8" s="1"/>
  <c r="BI68" i="8" s="1"/>
  <c r="BF40" i="8"/>
  <c r="BE32" i="8"/>
  <c r="AG414" i="8"/>
  <c r="AH420" i="8" s="1"/>
  <c r="AI426" i="8" s="1"/>
  <c r="AJ432" i="8" s="1"/>
  <c r="AG404" i="8"/>
  <c r="AF396" i="8"/>
  <c r="S488" i="8"/>
  <c r="T506" i="8"/>
  <c r="U512" i="8" s="1"/>
  <c r="V518" i="8" s="1"/>
  <c r="W524" i="8" s="1"/>
  <c r="T496" i="8"/>
  <c r="BA183" i="8"/>
  <c r="BB189" i="8" s="1"/>
  <c r="BC195" i="8" s="1"/>
  <c r="BD201" i="8" s="1"/>
  <c r="AZ181" i="8"/>
  <c r="AZ165" i="8"/>
  <c r="AV277" i="8"/>
  <c r="AW283" i="8" s="1"/>
  <c r="AX289" i="8" s="1"/>
  <c r="AY295" i="8" s="1"/>
  <c r="AV267" i="8"/>
  <c r="AU259" i="8"/>
  <c r="I546" i="8"/>
  <c r="I530" i="8"/>
  <c r="I6" i="8" s="1"/>
  <c r="K21" i="7" s="1"/>
  <c r="J548" i="8"/>
  <c r="K554" i="8" s="1"/>
  <c r="L560" i="8" s="1"/>
  <c r="M566" i="8" s="1"/>
  <c r="AW209" i="8"/>
  <c r="AW225" i="8"/>
  <c r="AX227" i="8"/>
  <c r="AY233" i="8" s="1"/>
  <c r="AZ239" i="8" s="1"/>
  <c r="BA245" i="8" s="1"/>
  <c r="BB131" i="8"/>
  <c r="BA123" i="8"/>
  <c r="BB141" i="8"/>
  <c r="BC147" i="8" s="1"/>
  <c r="BD153" i="8" s="1"/>
  <c r="BE159" i="8" s="1"/>
  <c r="AB454" i="8"/>
  <c r="AC456" i="8"/>
  <c r="AD462" i="8" s="1"/>
  <c r="AE468" i="8" s="1"/>
  <c r="AF474" i="8" s="1"/>
  <c r="AB438" i="8"/>
  <c r="AQ318" i="8"/>
  <c r="AR324" i="8" s="1"/>
  <c r="AS330" i="8" s="1"/>
  <c r="AT336" i="8" s="1"/>
  <c r="AP316" i="8"/>
  <c r="AP300" i="8"/>
  <c r="G46" i="4" l="1"/>
  <c r="E10" i="7"/>
  <c r="C65" i="4"/>
  <c r="F42" i="4"/>
  <c r="J47" i="7"/>
  <c r="J45" i="7" s="1"/>
  <c r="J46" i="7" s="1"/>
  <c r="G27" i="4" s="1"/>
  <c r="G11" i="4"/>
  <c r="J15" i="7"/>
  <c r="J13" i="7" s="1"/>
  <c r="E17" i="4"/>
  <c r="I14" i="7"/>
  <c r="E24" i="4"/>
  <c r="F14" i="4"/>
  <c r="D20" i="4"/>
  <c r="D35" i="4"/>
  <c r="D38" i="4" s="1"/>
  <c r="D19" i="4"/>
  <c r="D25" i="4"/>
  <c r="D3" i="4" s="1"/>
  <c r="AZ169" i="8"/>
  <c r="BA187" i="8"/>
  <c r="BB193" i="8" s="1"/>
  <c r="BC199" i="8" s="1"/>
  <c r="BD205" i="8" s="1"/>
  <c r="BA177" i="8"/>
  <c r="AL358" i="8"/>
  <c r="AL368" i="8"/>
  <c r="AM374" i="8" s="1"/>
  <c r="AN380" i="8" s="1"/>
  <c r="AO386" i="8" s="1"/>
  <c r="AK350" i="8"/>
  <c r="AP304" i="8"/>
  <c r="AQ312" i="8"/>
  <c r="AQ322" i="8"/>
  <c r="AR328" i="8" s="1"/>
  <c r="AS334" i="8" s="1"/>
  <c r="AT340" i="8" s="1"/>
  <c r="AB442" i="8"/>
  <c r="AC450" i="8"/>
  <c r="AC460" i="8"/>
  <c r="AD466" i="8" s="1"/>
  <c r="AE472" i="8" s="1"/>
  <c r="AF478" i="8" s="1"/>
  <c r="BG46" i="8"/>
  <c r="BH52" i="8" s="1"/>
  <c r="BI58" i="8" s="1"/>
  <c r="BF28" i="8"/>
  <c r="BF44" i="8"/>
  <c r="BD85" i="8"/>
  <c r="BD95" i="8"/>
  <c r="BE101" i="8" s="1"/>
  <c r="BF107" i="8" s="1"/>
  <c r="BG113" i="8" s="1"/>
  <c r="BC77" i="8"/>
  <c r="AX221" i="8"/>
  <c r="AX231" i="8"/>
  <c r="AY237" i="8" s="1"/>
  <c r="AZ243" i="8" s="1"/>
  <c r="BA249" i="8" s="1"/>
  <c r="AW213" i="8"/>
  <c r="J552" i="8"/>
  <c r="K558" i="8" s="1"/>
  <c r="L564" i="8" s="1"/>
  <c r="M570" i="8" s="1"/>
  <c r="I534" i="8"/>
  <c r="I10" i="8" s="1"/>
  <c r="K25" i="7" s="1"/>
  <c r="J542" i="8"/>
  <c r="AG392" i="8"/>
  <c r="AG408" i="8"/>
  <c r="AH410" i="8"/>
  <c r="AI416" i="8" s="1"/>
  <c r="AJ422" i="8" s="1"/>
  <c r="AK428" i="8" s="1"/>
  <c r="BC137" i="8"/>
  <c r="BD143" i="8" s="1"/>
  <c r="BE149" i="8" s="1"/>
  <c r="BF155" i="8" s="1"/>
  <c r="BB135" i="8"/>
  <c r="BB119" i="8"/>
  <c r="AW273" i="8"/>
  <c r="AX279" i="8" s="1"/>
  <c r="AY285" i="8" s="1"/>
  <c r="AZ291" i="8" s="1"/>
  <c r="AV271" i="8"/>
  <c r="AV255" i="8"/>
  <c r="T500" i="8"/>
  <c r="T484" i="8"/>
  <c r="U502" i="8"/>
  <c r="V508" i="8" s="1"/>
  <c r="W514" i="8" s="1"/>
  <c r="X520" i="8" s="1"/>
  <c r="E19" i="4" l="1"/>
  <c r="K42" i="7"/>
  <c r="I3" i="7"/>
  <c r="D4" i="4"/>
  <c r="E35" i="4"/>
  <c r="E25" i="4"/>
  <c r="E3" i="4" s="1"/>
  <c r="E20" i="4"/>
  <c r="D28" i="4"/>
  <c r="D29" i="4" s="1"/>
  <c r="D3" i="2"/>
  <c r="J14" i="7"/>
  <c r="J3" i="7" s="1"/>
  <c r="G14" i="4"/>
  <c r="K9" i="7"/>
  <c r="G12" i="4"/>
  <c r="AW277" i="8"/>
  <c r="AX283" i="8" s="1"/>
  <c r="AY289" i="8" s="1"/>
  <c r="AZ295" i="8" s="1"/>
  <c r="AW267" i="8"/>
  <c r="AV259" i="8"/>
  <c r="BC131" i="8"/>
  <c r="BC141" i="8"/>
  <c r="BD147" i="8" s="1"/>
  <c r="BE153" i="8" s="1"/>
  <c r="BF159" i="8" s="1"/>
  <c r="BB123" i="8"/>
  <c r="U496" i="8"/>
  <c r="T488" i="8"/>
  <c r="U506" i="8"/>
  <c r="V512" i="8" s="1"/>
  <c r="W518" i="8" s="1"/>
  <c r="X524" i="8" s="1"/>
  <c r="J530" i="8"/>
  <c r="J6" i="8" s="1"/>
  <c r="L21" i="7" s="1"/>
  <c r="K548" i="8"/>
  <c r="L554" i="8" s="1"/>
  <c r="M560" i="8" s="1"/>
  <c r="N566" i="8" s="1"/>
  <c r="J546" i="8"/>
  <c r="BG40" i="8"/>
  <c r="BF32" i="8"/>
  <c r="BG50" i="8"/>
  <c r="BH56" i="8" s="1"/>
  <c r="BI62" i="8" s="1"/>
  <c r="AQ316" i="8"/>
  <c r="AR318" i="8"/>
  <c r="AS324" i="8" s="1"/>
  <c r="AT330" i="8" s="1"/>
  <c r="AU336" i="8" s="1"/>
  <c r="AQ300" i="8"/>
  <c r="AM364" i="8"/>
  <c r="AN370" i="8" s="1"/>
  <c r="AO376" i="8" s="1"/>
  <c r="AP382" i="8" s="1"/>
  <c r="AL346" i="8"/>
  <c r="AL362" i="8"/>
  <c r="AH414" i="8"/>
  <c r="AI420" i="8" s="1"/>
  <c r="AJ426" i="8" s="1"/>
  <c r="AK432" i="8" s="1"/>
  <c r="AG396" i="8"/>
  <c r="AH404" i="8"/>
  <c r="AX225" i="8"/>
  <c r="AY227" i="8"/>
  <c r="AZ233" i="8" s="1"/>
  <c r="BA239" i="8" s="1"/>
  <c r="BB245" i="8" s="1"/>
  <c r="AX209" i="8"/>
  <c r="AC438" i="8"/>
  <c r="AD456" i="8"/>
  <c r="AE462" i="8" s="1"/>
  <c r="AF468" i="8" s="1"/>
  <c r="AG474" i="8" s="1"/>
  <c r="AC454" i="8"/>
  <c r="BD73" i="8"/>
  <c r="BD89" i="8"/>
  <c r="BE91" i="8"/>
  <c r="BF97" i="8" s="1"/>
  <c r="BG103" i="8" s="1"/>
  <c r="BH109" i="8" s="1"/>
  <c r="BA165" i="8"/>
  <c r="BB183" i="8"/>
  <c r="BC189" i="8" s="1"/>
  <c r="BD195" i="8" s="1"/>
  <c r="BE201" i="8" s="1"/>
  <c r="BA181" i="8"/>
  <c r="K47" i="7" l="1"/>
  <c r="L42" i="7" s="1"/>
  <c r="C17" i="7"/>
  <c r="L11" i="7" s="1"/>
  <c r="C58" i="4"/>
  <c r="C59" i="4" s="1"/>
  <c r="D68" i="4"/>
  <c r="D41" i="4"/>
  <c r="D273" i="2" s="1"/>
  <c r="E38" i="4"/>
  <c r="G42" i="4"/>
  <c r="L47" i="7"/>
  <c r="M42" i="7" s="1"/>
  <c r="F15" i="4"/>
  <c r="E4" i="4"/>
  <c r="E3" i="2"/>
  <c r="D4" i="2"/>
  <c r="E28" i="4"/>
  <c r="E29" i="4" s="1"/>
  <c r="AR322" i="8"/>
  <c r="AS328" i="8" s="1"/>
  <c r="AT334" i="8" s="1"/>
  <c r="AU340" i="8" s="1"/>
  <c r="AR312" i="8"/>
  <c r="AQ304" i="8"/>
  <c r="AX273" i="8"/>
  <c r="AY279" i="8" s="1"/>
  <c r="AZ285" i="8" s="1"/>
  <c r="BA291" i="8" s="1"/>
  <c r="AW255" i="8"/>
  <c r="AW271" i="8"/>
  <c r="BD77" i="8"/>
  <c r="BE95" i="8"/>
  <c r="BF101" i="8" s="1"/>
  <c r="BG107" i="8" s="1"/>
  <c r="BH113" i="8" s="1"/>
  <c r="BE85" i="8"/>
  <c r="K542" i="8"/>
  <c r="K552" i="8"/>
  <c r="L558" i="8" s="1"/>
  <c r="M564" i="8" s="1"/>
  <c r="N570" i="8" s="1"/>
  <c r="J534" i="8"/>
  <c r="J10" i="8" s="1"/>
  <c r="L25" i="7" s="1"/>
  <c r="AD460" i="8"/>
  <c r="AE466" i="8" s="1"/>
  <c r="AF472" i="8" s="1"/>
  <c r="AG478" i="8" s="1"/>
  <c r="AC442" i="8"/>
  <c r="AD450" i="8"/>
  <c r="AY221" i="8"/>
  <c r="AY231" i="8"/>
  <c r="AZ237" i="8" s="1"/>
  <c r="BA243" i="8" s="1"/>
  <c r="BB249" i="8" s="1"/>
  <c r="AX213" i="8"/>
  <c r="U500" i="8"/>
  <c r="V502" i="8"/>
  <c r="W508" i="8" s="1"/>
  <c r="X514" i="8" s="1"/>
  <c r="Y520" i="8" s="1"/>
  <c r="U484" i="8"/>
  <c r="BD137" i="8"/>
  <c r="BE143" i="8" s="1"/>
  <c r="BF149" i="8" s="1"/>
  <c r="BG155" i="8" s="1"/>
  <c r="BC119" i="8"/>
  <c r="BC135" i="8"/>
  <c r="BB187" i="8"/>
  <c r="BC193" i="8" s="1"/>
  <c r="BD199" i="8" s="1"/>
  <c r="BE205" i="8" s="1"/>
  <c r="BA169" i="8"/>
  <c r="BB177" i="8"/>
  <c r="AI410" i="8"/>
  <c r="AJ416" i="8" s="1"/>
  <c r="AK422" i="8" s="1"/>
  <c r="AL428" i="8" s="1"/>
  <c r="AH392" i="8"/>
  <c r="AH408" i="8"/>
  <c r="AM358" i="8"/>
  <c r="AM368" i="8"/>
  <c r="AN374" i="8" s="1"/>
  <c r="AO380" i="8" s="1"/>
  <c r="AP386" i="8" s="1"/>
  <c r="AL350" i="8"/>
  <c r="BG28" i="8"/>
  <c r="BG44" i="8"/>
  <c r="BH46" i="8"/>
  <c r="BI52" i="8" s="1"/>
  <c r="K45" i="7" l="1"/>
  <c r="K46" i="7" s="1"/>
  <c r="I59" i="4"/>
  <c r="C60" i="4"/>
  <c r="C67" i="4" s="1"/>
  <c r="E41" i="4"/>
  <c r="E273" i="2" s="1"/>
  <c r="E68" i="4"/>
  <c r="L45" i="7"/>
  <c r="L46" i="7" s="1"/>
  <c r="BS11" i="7"/>
  <c r="AX11" i="7"/>
  <c r="AY11" i="7"/>
  <c r="AE11" i="7"/>
  <c r="BK11" i="7"/>
  <c r="S11" i="7"/>
  <c r="AH11" i="7"/>
  <c r="BR11" i="7"/>
  <c r="BM11" i="7"/>
  <c r="AM11" i="7"/>
  <c r="BJ11" i="7"/>
  <c r="AG11" i="7"/>
  <c r="AW11" i="7"/>
  <c r="R11" i="7"/>
  <c r="BP11" i="7"/>
  <c r="Q11" i="7"/>
  <c r="AZ11" i="7"/>
  <c r="BO11" i="7"/>
  <c r="AU11" i="7"/>
  <c r="W11" i="7"/>
  <c r="BN11" i="7"/>
  <c r="AL11" i="7"/>
  <c r="BQ11" i="7"/>
  <c r="AK11" i="7"/>
  <c r="BT11" i="7"/>
  <c r="AN11" i="7"/>
  <c r="AJ11" i="7"/>
  <c r="BC11" i="7"/>
  <c r="AI11" i="7"/>
  <c r="O11" i="7"/>
  <c r="BB11" i="7"/>
  <c r="V11" i="7"/>
  <c r="BA11" i="7"/>
  <c r="U11" i="7"/>
  <c r="BD11" i="7"/>
  <c r="X11" i="7"/>
  <c r="AT11" i="7"/>
  <c r="AD11" i="7"/>
  <c r="N11" i="7"/>
  <c r="BI11" i="7"/>
  <c r="AS11" i="7"/>
  <c r="AC11" i="7"/>
  <c r="M11" i="7"/>
  <c r="BL11" i="7"/>
  <c r="AV11" i="7"/>
  <c r="AF11" i="7"/>
  <c r="BW11" i="7"/>
  <c r="BG11" i="7"/>
  <c r="AQ11" i="7"/>
  <c r="AA11" i="7"/>
  <c r="BV11" i="7"/>
  <c r="BF11" i="7"/>
  <c r="AP11" i="7"/>
  <c r="Z11" i="7"/>
  <c r="BU11" i="7"/>
  <c r="BE11" i="7"/>
  <c r="AO11" i="7"/>
  <c r="Y11" i="7"/>
  <c r="K11" i="7"/>
  <c r="BH11" i="7"/>
  <c r="AR11" i="7"/>
  <c r="AB11" i="7"/>
  <c r="T11" i="7"/>
  <c r="P11" i="7"/>
  <c r="M47" i="7"/>
  <c r="N42" i="7" s="1"/>
  <c r="F17" i="4"/>
  <c r="E4" i="2"/>
  <c r="F24" i="4"/>
  <c r="G15" i="4"/>
  <c r="BH50" i="8"/>
  <c r="BI56" i="8" s="1"/>
  <c r="BH40" i="8"/>
  <c r="BG32" i="8"/>
  <c r="AN364" i="8"/>
  <c r="AO370" i="8" s="1"/>
  <c r="AP376" i="8" s="1"/>
  <c r="AQ382" i="8" s="1"/>
  <c r="AM362" i="8"/>
  <c r="AM346" i="8"/>
  <c r="AE456" i="8"/>
  <c r="AF462" i="8" s="1"/>
  <c r="AG468" i="8" s="1"/>
  <c r="AH474" i="8" s="1"/>
  <c r="AD454" i="8"/>
  <c r="AD438" i="8"/>
  <c r="AH396" i="8"/>
  <c r="AI404" i="8"/>
  <c r="AI414" i="8"/>
  <c r="AJ420" i="8" s="1"/>
  <c r="AK426" i="8" s="1"/>
  <c r="AL432" i="8" s="1"/>
  <c r="BE73" i="8"/>
  <c r="BE89" i="8"/>
  <c r="BF91" i="8"/>
  <c r="BG97" i="8" s="1"/>
  <c r="BH103" i="8" s="1"/>
  <c r="BI109" i="8" s="1"/>
  <c r="AX277" i="8"/>
  <c r="AY283" i="8" s="1"/>
  <c r="AZ289" i="8" s="1"/>
  <c r="BA295" i="8" s="1"/>
  <c r="AX267" i="8"/>
  <c r="AW259" i="8"/>
  <c r="BC123" i="8"/>
  <c r="BD131" i="8"/>
  <c r="BD141" i="8"/>
  <c r="BE147" i="8" s="1"/>
  <c r="BF153" i="8" s="1"/>
  <c r="BG159" i="8" s="1"/>
  <c r="V496" i="8"/>
  <c r="V506" i="8"/>
  <c r="W512" i="8" s="1"/>
  <c r="X518" i="8" s="1"/>
  <c r="Y524" i="8" s="1"/>
  <c r="U488" i="8"/>
  <c r="AR316" i="8"/>
  <c r="AS318" i="8"/>
  <c r="AT324" i="8" s="1"/>
  <c r="AU330" i="8" s="1"/>
  <c r="AV336" i="8" s="1"/>
  <c r="AR300" i="8"/>
  <c r="BB181" i="8"/>
  <c r="BC183" i="8"/>
  <c r="BD189" i="8" s="1"/>
  <c r="BE195" i="8" s="1"/>
  <c r="BF201" i="8" s="1"/>
  <c r="BB165" i="8"/>
  <c r="AZ227" i="8"/>
  <c r="BA233" i="8" s="1"/>
  <c r="BB239" i="8" s="1"/>
  <c r="BC245" i="8" s="1"/>
  <c r="AY225" i="8"/>
  <c r="AY209" i="8"/>
  <c r="K546" i="8"/>
  <c r="K530" i="8"/>
  <c r="K6" i="8" s="1"/>
  <c r="M21" i="7" s="1"/>
  <c r="L548" i="8"/>
  <c r="M554" i="8" s="1"/>
  <c r="N560" i="8" s="1"/>
  <c r="O566" i="8" s="1"/>
  <c r="C63" i="4" l="1"/>
  <c r="C64" i="4"/>
  <c r="F16" i="7"/>
  <c r="F19" i="4"/>
  <c r="M45" i="7"/>
  <c r="M46" i="7" s="1"/>
  <c r="K15" i="7"/>
  <c r="L9" i="7" s="1"/>
  <c r="L15" i="7" s="1"/>
  <c r="M9" i="7" s="1"/>
  <c r="M15" i="7" s="1"/>
  <c r="N9" i="7" s="1"/>
  <c r="F20" i="4"/>
  <c r="F25" i="4"/>
  <c r="F3" i="4" s="1"/>
  <c r="F35" i="4"/>
  <c r="N47" i="7"/>
  <c r="O42" i="7" s="1"/>
  <c r="G17" i="4"/>
  <c r="G25" i="4" s="1"/>
  <c r="G24" i="4"/>
  <c r="BC187" i="8"/>
  <c r="BD193" i="8" s="1"/>
  <c r="BE199" i="8" s="1"/>
  <c r="BF205" i="8" s="1"/>
  <c r="BC177" i="8"/>
  <c r="BB169" i="8"/>
  <c r="V500" i="8"/>
  <c r="W502" i="8"/>
  <c r="X508" i="8" s="1"/>
  <c r="Y514" i="8" s="1"/>
  <c r="Z520" i="8" s="1"/>
  <c r="V484" i="8"/>
  <c r="AE460" i="8"/>
  <c r="AF466" i="8" s="1"/>
  <c r="AG472" i="8" s="1"/>
  <c r="AH478" i="8" s="1"/>
  <c r="AD442" i="8"/>
  <c r="AE450" i="8"/>
  <c r="L542" i="8"/>
  <c r="L552" i="8"/>
  <c r="M558" i="8" s="1"/>
  <c r="N564" i="8" s="1"/>
  <c r="O570" i="8" s="1"/>
  <c r="K534" i="8"/>
  <c r="K10" i="8" s="1"/>
  <c r="M25" i="7" s="1"/>
  <c r="BF95" i="8"/>
  <c r="BG101" i="8" s="1"/>
  <c r="BH107" i="8" s="1"/>
  <c r="BI113" i="8" s="1"/>
  <c r="BE77" i="8"/>
  <c r="BF85" i="8"/>
  <c r="AJ410" i="8"/>
  <c r="AK416" i="8" s="1"/>
  <c r="AL422" i="8" s="1"/>
  <c r="AM428" i="8" s="1"/>
  <c r="AI408" i="8"/>
  <c r="AI392" i="8"/>
  <c r="AX271" i="8"/>
  <c r="AY273" i="8"/>
  <c r="AZ279" i="8" s="1"/>
  <c r="BA285" i="8" s="1"/>
  <c r="BB291" i="8" s="1"/>
  <c r="AX255" i="8"/>
  <c r="BH28" i="8"/>
  <c r="BI46" i="8"/>
  <c r="BH44" i="8"/>
  <c r="AZ221" i="8"/>
  <c r="AY213" i="8"/>
  <c r="AZ231" i="8"/>
  <c r="BA237" i="8" s="1"/>
  <c r="BB243" i="8" s="1"/>
  <c r="BC249" i="8" s="1"/>
  <c r="AS322" i="8"/>
  <c r="AT328" i="8" s="1"/>
  <c r="AU334" i="8" s="1"/>
  <c r="AV340" i="8" s="1"/>
  <c r="AR304" i="8"/>
  <c r="AS312" i="8"/>
  <c r="BD119" i="8"/>
  <c r="BD135" i="8"/>
  <c r="BE137" i="8"/>
  <c r="BF143" i="8" s="1"/>
  <c r="BG149" i="8" s="1"/>
  <c r="BH155" i="8" s="1"/>
  <c r="AN358" i="8"/>
  <c r="AM350" i="8"/>
  <c r="AN368" i="8"/>
  <c r="AO374" i="8" s="1"/>
  <c r="AP380" i="8" s="1"/>
  <c r="AQ386" i="8" s="1"/>
  <c r="F38" i="4" l="1"/>
  <c r="N45" i="7"/>
  <c r="N46" i="7" s="1"/>
  <c r="L13" i="7"/>
  <c r="L14" i="7" s="1"/>
  <c r="K13" i="7"/>
  <c r="F28" i="4"/>
  <c r="F29" i="4" s="1"/>
  <c r="F3" i="2"/>
  <c r="F4" i="4"/>
  <c r="G35" i="4"/>
  <c r="O47" i="7"/>
  <c r="P42" i="7" s="1"/>
  <c r="G20" i="4"/>
  <c r="G19" i="4"/>
  <c r="G3" i="4"/>
  <c r="G28" i="4" s="1"/>
  <c r="G29" i="4" s="1"/>
  <c r="M13" i="7"/>
  <c r="N15" i="7"/>
  <c r="O9" i="7" s="1"/>
  <c r="BA227" i="8"/>
  <c r="BB233" i="8" s="1"/>
  <c r="BC239" i="8" s="1"/>
  <c r="BD245" i="8" s="1"/>
  <c r="AZ225" i="8"/>
  <c r="AZ209" i="8"/>
  <c r="AY277" i="8"/>
  <c r="AZ283" i="8" s="1"/>
  <c r="BA289" i="8" s="1"/>
  <c r="BB295" i="8" s="1"/>
  <c r="AY267" i="8"/>
  <c r="AX259" i="8"/>
  <c r="AJ404" i="8"/>
  <c r="AJ414" i="8"/>
  <c r="AK420" i="8" s="1"/>
  <c r="AL426" i="8" s="1"/>
  <c r="AM432" i="8" s="1"/>
  <c r="AI396" i="8"/>
  <c r="L546" i="8"/>
  <c r="L530" i="8"/>
  <c r="L6" i="8" s="1"/>
  <c r="N21" i="7" s="1"/>
  <c r="M548" i="8"/>
  <c r="N554" i="8" s="1"/>
  <c r="O560" i="8" s="1"/>
  <c r="P566" i="8" s="1"/>
  <c r="AN362" i="8"/>
  <c r="AN346" i="8"/>
  <c r="AO364" i="8"/>
  <c r="AP370" i="8" s="1"/>
  <c r="AQ376" i="8" s="1"/>
  <c r="AR382" i="8" s="1"/>
  <c r="BE141" i="8"/>
  <c r="BF147" i="8" s="1"/>
  <c r="BG153" i="8" s="1"/>
  <c r="BH159" i="8" s="1"/>
  <c r="BD123" i="8"/>
  <c r="BE131" i="8"/>
  <c r="BI50" i="8"/>
  <c r="BI40" i="8"/>
  <c r="BH32" i="8"/>
  <c r="BF89" i="8"/>
  <c r="BF73" i="8"/>
  <c r="BG91" i="8"/>
  <c r="BH97" i="8" s="1"/>
  <c r="BI103" i="8" s="1"/>
  <c r="W506" i="8"/>
  <c r="X512" i="8" s="1"/>
  <c r="Y518" i="8" s="1"/>
  <c r="Z524" i="8" s="1"/>
  <c r="V488" i="8"/>
  <c r="W496" i="8"/>
  <c r="AT318" i="8"/>
  <c r="AU324" i="8" s="1"/>
  <c r="AV330" i="8" s="1"/>
  <c r="AW336" i="8" s="1"/>
  <c r="AS316" i="8"/>
  <c r="AS300" i="8"/>
  <c r="AE454" i="8"/>
  <c r="AF456" i="8"/>
  <c r="AG462" i="8" s="1"/>
  <c r="AH468" i="8" s="1"/>
  <c r="AI474" i="8" s="1"/>
  <c r="AE438" i="8"/>
  <c r="BC181" i="8"/>
  <c r="BD183" i="8"/>
  <c r="BE189" i="8" s="1"/>
  <c r="BF195" i="8" s="1"/>
  <c r="BG201" i="8" s="1"/>
  <c r="BC165" i="8"/>
  <c r="F41" i="4" l="1"/>
  <c r="F273" i="2" s="1"/>
  <c r="F68" i="4"/>
  <c r="G38" i="4"/>
  <c r="O45" i="7"/>
  <c r="O46" i="7" s="1"/>
  <c r="K14" i="7"/>
  <c r="F4" i="2"/>
  <c r="P47" i="7"/>
  <c r="Q42" i="7" s="1"/>
  <c r="G4" i="4"/>
  <c r="H3" i="4"/>
  <c r="G3" i="2"/>
  <c r="M14" i="7"/>
  <c r="N13" i="7"/>
  <c r="O15" i="7"/>
  <c r="P9" i="7" s="1"/>
  <c r="BD187" i="8"/>
  <c r="BE193" i="8" s="1"/>
  <c r="BF199" i="8" s="1"/>
  <c r="BG205" i="8" s="1"/>
  <c r="BC169" i="8"/>
  <c r="BD177" i="8"/>
  <c r="AF450" i="8"/>
  <c r="AE442" i="8"/>
  <c r="AF460" i="8"/>
  <c r="AG466" i="8" s="1"/>
  <c r="AH472" i="8" s="1"/>
  <c r="AI478" i="8" s="1"/>
  <c r="AT322" i="8"/>
  <c r="AU328" i="8" s="1"/>
  <c r="AV334" i="8" s="1"/>
  <c r="AW340" i="8" s="1"/>
  <c r="AT312" i="8"/>
  <c r="AS304" i="8"/>
  <c r="AO358" i="8"/>
  <c r="AO368" i="8"/>
  <c r="AP374" i="8" s="1"/>
  <c r="AQ380" i="8" s="1"/>
  <c r="AR386" i="8" s="1"/>
  <c r="AN350" i="8"/>
  <c r="M552" i="8"/>
  <c r="N558" i="8" s="1"/>
  <c r="O564" i="8" s="1"/>
  <c r="P570" i="8" s="1"/>
  <c r="L534" i="8"/>
  <c r="L10" i="8" s="1"/>
  <c r="N25" i="7" s="1"/>
  <c r="M542" i="8"/>
  <c r="AK410" i="8"/>
  <c r="AL416" i="8" s="1"/>
  <c r="AM422" i="8" s="1"/>
  <c r="AN428" i="8" s="1"/>
  <c r="AJ408" i="8"/>
  <c r="AJ392" i="8"/>
  <c r="BA231" i="8"/>
  <c r="BB237" i="8" s="1"/>
  <c r="BC243" i="8" s="1"/>
  <c r="BD249" i="8" s="1"/>
  <c r="AZ213" i="8"/>
  <c r="BA221" i="8"/>
  <c r="X502" i="8"/>
  <c r="Y508" i="8" s="1"/>
  <c r="Z514" i="8" s="1"/>
  <c r="AA520" i="8" s="1"/>
  <c r="W500" i="8"/>
  <c r="W484" i="8"/>
  <c r="BI44" i="8"/>
  <c r="BI32" i="8" s="1"/>
  <c r="BI28" i="8"/>
  <c r="AZ273" i="8"/>
  <c r="BA279" i="8" s="1"/>
  <c r="BB285" i="8" s="1"/>
  <c r="BC291" i="8" s="1"/>
  <c r="AY255" i="8"/>
  <c r="AY271" i="8"/>
  <c r="BF77" i="8"/>
  <c r="BG95" i="8"/>
  <c r="BH101" i="8" s="1"/>
  <c r="BI107" i="8" s="1"/>
  <c r="BG85" i="8"/>
  <c r="BF137" i="8"/>
  <c r="BG143" i="8" s="1"/>
  <c r="BH149" i="8" s="1"/>
  <c r="BI155" i="8" s="1"/>
  <c r="BE135" i="8"/>
  <c r="BE119" i="8"/>
  <c r="H3" i="2" l="1"/>
  <c r="G41" i="4"/>
  <c r="G273" i="2" s="1"/>
  <c r="G68" i="4"/>
  <c r="P45" i="7"/>
  <c r="P46" i="7" s="1"/>
  <c r="Q47" i="7"/>
  <c r="R42" i="7" s="1"/>
  <c r="G4" i="2"/>
  <c r="N14" i="7"/>
  <c r="O13" i="7"/>
  <c r="P15" i="7"/>
  <c r="Q9" i="7" s="1"/>
  <c r="M530" i="8"/>
  <c r="M6" i="8" s="1"/>
  <c r="O21" i="7" s="1"/>
  <c r="N548" i="8"/>
  <c r="O554" i="8" s="1"/>
  <c r="P560" i="8" s="1"/>
  <c r="Q566" i="8" s="1"/>
  <c r="M546" i="8"/>
  <c r="AT316" i="8"/>
  <c r="AT300" i="8"/>
  <c r="AU318" i="8"/>
  <c r="AV324" i="8" s="1"/>
  <c r="AW330" i="8" s="1"/>
  <c r="AX336" i="8" s="1"/>
  <c r="AF438" i="8"/>
  <c r="AF454" i="8"/>
  <c r="AG456" i="8"/>
  <c r="AH462" i="8" s="1"/>
  <c r="AI468" i="8" s="1"/>
  <c r="AJ474" i="8" s="1"/>
  <c r="AZ277" i="8"/>
  <c r="BA283" i="8" s="1"/>
  <c r="BB289" i="8" s="1"/>
  <c r="BC295" i="8" s="1"/>
  <c r="AZ267" i="8"/>
  <c r="AY259" i="8"/>
  <c r="X506" i="8"/>
  <c r="Y512" i="8" s="1"/>
  <c r="Z518" i="8" s="1"/>
  <c r="AA524" i="8" s="1"/>
  <c r="X496" i="8"/>
  <c r="W488" i="8"/>
  <c r="BB227" i="8"/>
  <c r="BC233" i="8" s="1"/>
  <c r="BD239" i="8" s="1"/>
  <c r="BE245" i="8" s="1"/>
  <c r="BA225" i="8"/>
  <c r="BA209" i="8"/>
  <c r="AO346" i="8"/>
  <c r="AP364" i="8"/>
  <c r="AQ370" i="8" s="1"/>
  <c r="AR376" i="8" s="1"/>
  <c r="AS382" i="8" s="1"/>
  <c r="AO362" i="8"/>
  <c r="BD181" i="8"/>
  <c r="BD165" i="8"/>
  <c r="BE183" i="8"/>
  <c r="BF189" i="8" s="1"/>
  <c r="BG195" i="8" s="1"/>
  <c r="BH201" i="8" s="1"/>
  <c r="BG73" i="8"/>
  <c r="BG89" i="8"/>
  <c r="BH91" i="8"/>
  <c r="BI97" i="8" s="1"/>
  <c r="AK414" i="8"/>
  <c r="AL420" i="8" s="1"/>
  <c r="AM426" i="8" s="1"/>
  <c r="AN432" i="8" s="1"/>
  <c r="AK404" i="8"/>
  <c r="AJ396" i="8"/>
  <c r="BE123" i="8"/>
  <c r="BF141" i="8"/>
  <c r="BG147" i="8" s="1"/>
  <c r="BH153" i="8" s="1"/>
  <c r="BI159" i="8" s="1"/>
  <c r="BF131" i="8"/>
  <c r="Q45" i="7" l="1"/>
  <c r="Q46" i="7" s="1"/>
  <c r="R47" i="7"/>
  <c r="S42" i="7" s="1"/>
  <c r="O14" i="7"/>
  <c r="P13" i="7"/>
  <c r="Q15" i="7"/>
  <c r="R9" i="7" s="1"/>
  <c r="BE187" i="8"/>
  <c r="BF193" i="8" s="1"/>
  <c r="BG199" i="8" s="1"/>
  <c r="BH205" i="8" s="1"/>
  <c r="BE177" i="8"/>
  <c r="BD169" i="8"/>
  <c r="N552" i="8"/>
  <c r="O558" i="8" s="1"/>
  <c r="P564" i="8" s="1"/>
  <c r="Q570" i="8" s="1"/>
  <c r="M534" i="8"/>
  <c r="M10" i="8" s="1"/>
  <c r="O25" i="7" s="1"/>
  <c r="N542" i="8"/>
  <c r="BG137" i="8"/>
  <c r="BH143" i="8" s="1"/>
  <c r="BI149" i="8" s="1"/>
  <c r="BF135" i="8"/>
  <c r="BF119" i="8"/>
  <c r="AP368" i="8"/>
  <c r="AQ374" i="8" s="1"/>
  <c r="AR380" i="8" s="1"/>
  <c r="AS386" i="8" s="1"/>
  <c r="AP358" i="8"/>
  <c r="AO350" i="8"/>
  <c r="X500" i="8"/>
  <c r="X484" i="8"/>
  <c r="Y502" i="8"/>
  <c r="Z508" i="8" s="1"/>
  <c r="AA514" i="8" s="1"/>
  <c r="AB520" i="8" s="1"/>
  <c r="BA273" i="8"/>
  <c r="BB279" i="8" s="1"/>
  <c r="BC285" i="8" s="1"/>
  <c r="BD291" i="8" s="1"/>
  <c r="AZ271" i="8"/>
  <c r="AZ255" i="8"/>
  <c r="AK408" i="8"/>
  <c r="AL410" i="8"/>
  <c r="AM416" i="8" s="1"/>
  <c r="AN422" i="8" s="1"/>
  <c r="AO428" i="8" s="1"/>
  <c r="AK392" i="8"/>
  <c r="BA213" i="8"/>
  <c r="BB221" i="8"/>
  <c r="BB231" i="8"/>
  <c r="BC237" i="8" s="1"/>
  <c r="BD243" i="8" s="1"/>
  <c r="BE249" i="8" s="1"/>
  <c r="BH95" i="8"/>
  <c r="BI101" i="8" s="1"/>
  <c r="BG77" i="8"/>
  <c r="BH85" i="8"/>
  <c r="AG460" i="8"/>
  <c r="AH466" i="8" s="1"/>
  <c r="AI472" i="8" s="1"/>
  <c r="AJ478" i="8" s="1"/>
  <c r="AF442" i="8"/>
  <c r="AG450" i="8"/>
  <c r="AU312" i="8"/>
  <c r="AU322" i="8"/>
  <c r="AV328" i="8" s="1"/>
  <c r="AW334" i="8" s="1"/>
  <c r="AX340" i="8" s="1"/>
  <c r="AT304" i="8"/>
  <c r="R45" i="7" l="1"/>
  <c r="R46" i="7" s="1"/>
  <c r="S47" i="7"/>
  <c r="T42" i="7" s="1"/>
  <c r="P14" i="7"/>
  <c r="Q13" i="7"/>
  <c r="R15" i="7"/>
  <c r="S9" i="7" s="1"/>
  <c r="BI91" i="8"/>
  <c r="BH73" i="8"/>
  <c r="BH89" i="8"/>
  <c r="BB225" i="8"/>
  <c r="BC227" i="8"/>
  <c r="BD233" i="8" s="1"/>
  <c r="BE239" i="8" s="1"/>
  <c r="BF245" i="8" s="1"/>
  <c r="BB209" i="8"/>
  <c r="AK396" i="8"/>
  <c r="AL414" i="8"/>
  <c r="AM420" i="8" s="1"/>
  <c r="AN426" i="8" s="1"/>
  <c r="AO432" i="8" s="1"/>
  <c r="AL404" i="8"/>
  <c r="AU300" i="8"/>
  <c r="AU316" i="8"/>
  <c r="AV318" i="8"/>
  <c r="AW324" i="8" s="1"/>
  <c r="AX330" i="8" s="1"/>
  <c r="AY336" i="8" s="1"/>
  <c r="AP346" i="8"/>
  <c r="AP362" i="8"/>
  <c r="AQ364" i="8"/>
  <c r="AR370" i="8" s="1"/>
  <c r="AS376" i="8" s="1"/>
  <c r="AT382" i="8" s="1"/>
  <c r="BF123" i="8"/>
  <c r="BG131" i="8"/>
  <c r="BG141" i="8"/>
  <c r="BH147" i="8" s="1"/>
  <c r="BI153" i="8" s="1"/>
  <c r="AG454" i="8"/>
  <c r="AG438" i="8"/>
  <c r="AH456" i="8"/>
  <c r="AI462" i="8" s="1"/>
  <c r="AJ468" i="8" s="1"/>
  <c r="AK474" i="8" s="1"/>
  <c r="BA277" i="8"/>
  <c r="BB283" i="8" s="1"/>
  <c r="BC289" i="8" s="1"/>
  <c r="BD295" i="8" s="1"/>
  <c r="BA267" i="8"/>
  <c r="AZ259" i="8"/>
  <c r="Y496" i="8"/>
  <c r="X488" i="8"/>
  <c r="Y506" i="8"/>
  <c r="Z512" i="8" s="1"/>
  <c r="AA518" i="8" s="1"/>
  <c r="AB524" i="8" s="1"/>
  <c r="N546" i="8"/>
  <c r="O548" i="8"/>
  <c r="P554" i="8" s="1"/>
  <c r="Q560" i="8" s="1"/>
  <c r="R566" i="8" s="1"/>
  <c r="N530" i="8"/>
  <c r="N6" i="8" s="1"/>
  <c r="P21" i="7" s="1"/>
  <c r="BF183" i="8"/>
  <c r="BG189" i="8" s="1"/>
  <c r="BH195" i="8" s="1"/>
  <c r="BI201" i="8" s="1"/>
  <c r="BE181" i="8"/>
  <c r="BE165" i="8"/>
  <c r="S45" i="7" l="1"/>
  <c r="S46" i="7" s="1"/>
  <c r="T47" i="7"/>
  <c r="U42" i="7" s="1"/>
  <c r="Q14" i="7"/>
  <c r="R13" i="7"/>
  <c r="S15" i="7"/>
  <c r="T9" i="7" s="1"/>
  <c r="Z502" i="8"/>
  <c r="AA508" i="8" s="1"/>
  <c r="AB514" i="8" s="1"/>
  <c r="AC520" i="8" s="1"/>
  <c r="Y484" i="8"/>
  <c r="Y500" i="8"/>
  <c r="AU304" i="8"/>
  <c r="AV322" i="8"/>
  <c r="AW328" i="8" s="1"/>
  <c r="AX334" i="8" s="1"/>
  <c r="AY340" i="8" s="1"/>
  <c r="AV312" i="8"/>
  <c r="BC221" i="8"/>
  <c r="BC231" i="8"/>
  <c r="BD237" i="8" s="1"/>
  <c r="BE243" i="8" s="1"/>
  <c r="BF249" i="8" s="1"/>
  <c r="BB213" i="8"/>
  <c r="O542" i="8"/>
  <c r="N534" i="8"/>
  <c r="N10" i="8" s="1"/>
  <c r="P25" i="7" s="1"/>
  <c r="O552" i="8"/>
  <c r="P558" i="8" s="1"/>
  <c r="Q564" i="8" s="1"/>
  <c r="R570" i="8" s="1"/>
  <c r="AQ358" i="8"/>
  <c r="AQ368" i="8"/>
  <c r="AR374" i="8" s="1"/>
  <c r="AS380" i="8" s="1"/>
  <c r="AT386" i="8" s="1"/>
  <c r="AP350" i="8"/>
  <c r="BI85" i="8"/>
  <c r="BI95" i="8"/>
  <c r="BH77" i="8"/>
  <c r="BB273" i="8"/>
  <c r="BC279" i="8" s="1"/>
  <c r="BD285" i="8" s="1"/>
  <c r="BE291" i="8" s="1"/>
  <c r="BA255" i="8"/>
  <c r="BA271" i="8"/>
  <c r="BH137" i="8"/>
  <c r="BI143" i="8" s="1"/>
  <c r="BG119" i="8"/>
  <c r="BG135" i="8"/>
  <c r="BE169" i="8"/>
  <c r="BF177" i="8"/>
  <c r="BF187" i="8"/>
  <c r="BG193" i="8" s="1"/>
  <c r="BH199" i="8" s="1"/>
  <c r="BI205" i="8" s="1"/>
  <c r="AH460" i="8"/>
  <c r="AI466" i="8" s="1"/>
  <c r="AJ472" i="8" s="1"/>
  <c r="AK478" i="8" s="1"/>
  <c r="AG442" i="8"/>
  <c r="AH450" i="8"/>
  <c r="AM410" i="8"/>
  <c r="AN416" i="8" s="1"/>
  <c r="AO422" i="8" s="1"/>
  <c r="AP428" i="8" s="1"/>
  <c r="AL392" i="8"/>
  <c r="AL408" i="8"/>
  <c r="T45" i="7" l="1"/>
  <c r="T46" i="7" s="1"/>
  <c r="U47" i="7"/>
  <c r="V42" i="7" s="1"/>
  <c r="R14" i="7"/>
  <c r="S13" i="7"/>
  <c r="T15" i="7"/>
  <c r="U9" i="7" s="1"/>
  <c r="BI73" i="8"/>
  <c r="BI89" i="8"/>
  <c r="BI77" i="8" s="1"/>
  <c r="AQ362" i="8"/>
  <c r="AQ346" i="8"/>
  <c r="AR364" i="8"/>
  <c r="AS370" i="8" s="1"/>
  <c r="AT376" i="8" s="1"/>
  <c r="AU382" i="8" s="1"/>
  <c r="O546" i="8"/>
  <c r="P548" i="8"/>
  <c r="Q554" i="8" s="1"/>
  <c r="R560" i="8" s="1"/>
  <c r="S566" i="8" s="1"/>
  <c r="O530" i="8"/>
  <c r="O6" i="8" s="1"/>
  <c r="Q21" i="7" s="1"/>
  <c r="AM404" i="8"/>
  <c r="AM414" i="8"/>
  <c r="AN420" i="8" s="1"/>
  <c r="AO426" i="8" s="1"/>
  <c r="AP432" i="8" s="1"/>
  <c r="AL396" i="8"/>
  <c r="AI456" i="8"/>
  <c r="AJ462" i="8" s="1"/>
  <c r="AK468" i="8" s="1"/>
  <c r="AL474" i="8" s="1"/>
  <c r="AH454" i="8"/>
  <c r="AH438" i="8"/>
  <c r="BG123" i="8"/>
  <c r="BH131" i="8"/>
  <c r="BH141" i="8"/>
  <c r="BI147" i="8" s="1"/>
  <c r="BB277" i="8"/>
  <c r="BC283" i="8" s="1"/>
  <c r="BD289" i="8" s="1"/>
  <c r="BE295" i="8" s="1"/>
  <c r="BB267" i="8"/>
  <c r="BA259" i="8"/>
  <c r="BC225" i="8"/>
  <c r="BC209" i="8"/>
  <c r="BD227" i="8"/>
  <c r="BE233" i="8" s="1"/>
  <c r="BF239" i="8" s="1"/>
  <c r="BG245" i="8" s="1"/>
  <c r="Y488" i="8"/>
  <c r="Z496" i="8"/>
  <c r="Z506" i="8"/>
  <c r="AA512" i="8" s="1"/>
  <c r="AB518" i="8" s="1"/>
  <c r="AC524" i="8" s="1"/>
  <c r="BF181" i="8"/>
  <c r="BF165" i="8"/>
  <c r="BG183" i="8"/>
  <c r="BH189" i="8" s="1"/>
  <c r="BI195" i="8" s="1"/>
  <c r="AW318" i="8"/>
  <c r="AX324" i="8" s="1"/>
  <c r="AY330" i="8" s="1"/>
  <c r="AZ336" i="8" s="1"/>
  <c r="AV300" i="8"/>
  <c r="AV316" i="8"/>
  <c r="U45" i="7" l="1"/>
  <c r="U46" i="7" s="1"/>
  <c r="V47" i="7"/>
  <c r="W42" i="7" s="1"/>
  <c r="S14" i="7"/>
  <c r="T13" i="7"/>
  <c r="U15" i="7"/>
  <c r="V9" i="7" s="1"/>
  <c r="BF169" i="8"/>
  <c r="BG187" i="8"/>
  <c r="BH193" i="8" s="1"/>
  <c r="BI199" i="8" s="1"/>
  <c r="BG177" i="8"/>
  <c r="AA502" i="8"/>
  <c r="AB508" i="8" s="1"/>
  <c r="AC514" i="8" s="1"/>
  <c r="AD520" i="8" s="1"/>
  <c r="Z484" i="8"/>
  <c r="Z500" i="8"/>
  <c r="BD231" i="8"/>
  <c r="BE237" i="8" s="1"/>
  <c r="BF243" i="8" s="1"/>
  <c r="BG249" i="8" s="1"/>
  <c r="BD221" i="8"/>
  <c r="BC213" i="8"/>
  <c r="AI460" i="8"/>
  <c r="AJ466" i="8" s="1"/>
  <c r="AK472" i="8" s="1"/>
  <c r="AL478" i="8" s="1"/>
  <c r="AH442" i="8"/>
  <c r="AI450" i="8"/>
  <c r="AN410" i="8"/>
  <c r="AO416" i="8" s="1"/>
  <c r="AP422" i="8" s="1"/>
  <c r="AQ428" i="8" s="1"/>
  <c r="AM408" i="8"/>
  <c r="AM392" i="8"/>
  <c r="AV304" i="8"/>
  <c r="AW322" i="8"/>
  <c r="AX328" i="8" s="1"/>
  <c r="AY334" i="8" s="1"/>
  <c r="AZ340" i="8" s="1"/>
  <c r="AW312" i="8"/>
  <c r="BH135" i="8"/>
  <c r="BI137" i="8"/>
  <c r="BH119" i="8"/>
  <c r="AR368" i="8"/>
  <c r="AS374" i="8" s="1"/>
  <c r="AT380" i="8" s="1"/>
  <c r="AU386" i="8" s="1"/>
  <c r="AR358" i="8"/>
  <c r="AQ350" i="8"/>
  <c r="BB255" i="8"/>
  <c r="BB271" i="8"/>
  <c r="BC273" i="8"/>
  <c r="BD279" i="8" s="1"/>
  <c r="BE285" i="8" s="1"/>
  <c r="BF291" i="8" s="1"/>
  <c r="P542" i="8"/>
  <c r="O534" i="8"/>
  <c r="O10" i="8" s="1"/>
  <c r="Q25" i="7" s="1"/>
  <c r="P552" i="8"/>
  <c r="Q558" i="8" s="1"/>
  <c r="R564" i="8" s="1"/>
  <c r="S570" i="8" s="1"/>
  <c r="V45" i="7" l="1"/>
  <c r="V46" i="7" s="1"/>
  <c r="W47" i="7"/>
  <c r="X42" i="7" s="1"/>
  <c r="T14" i="7"/>
  <c r="U13" i="7"/>
  <c r="V15" i="7"/>
  <c r="W9" i="7" s="1"/>
  <c r="BI141" i="8"/>
  <c r="BI131" i="8"/>
  <c r="BH123" i="8"/>
  <c r="BD225" i="8"/>
  <c r="BD209" i="8"/>
  <c r="BE227" i="8"/>
  <c r="BF233" i="8" s="1"/>
  <c r="BG239" i="8" s="1"/>
  <c r="BH245" i="8" s="1"/>
  <c r="AI454" i="8"/>
  <c r="AJ456" i="8"/>
  <c r="AK462" i="8" s="1"/>
  <c r="AL468" i="8" s="1"/>
  <c r="AM474" i="8" s="1"/>
  <c r="AI438" i="8"/>
  <c r="BH183" i="8"/>
  <c r="BI189" i="8" s="1"/>
  <c r="BG165" i="8"/>
  <c r="BG181" i="8"/>
  <c r="P546" i="8"/>
  <c r="Q548" i="8"/>
  <c r="R554" i="8" s="1"/>
  <c r="S560" i="8" s="1"/>
  <c r="T566" i="8" s="1"/>
  <c r="P530" i="8"/>
  <c r="P6" i="8" s="1"/>
  <c r="R21" i="7" s="1"/>
  <c r="BC267" i="8"/>
  <c r="BB259" i="8"/>
  <c r="BC277" i="8"/>
  <c r="BD283" i="8" s="1"/>
  <c r="BE289" i="8" s="1"/>
  <c r="BF295" i="8" s="1"/>
  <c r="Z488" i="8"/>
  <c r="AA506" i="8"/>
  <c r="AB512" i="8" s="1"/>
  <c r="AC518" i="8" s="1"/>
  <c r="AD524" i="8" s="1"/>
  <c r="AA496" i="8"/>
  <c r="AR346" i="8"/>
  <c r="AS364" i="8"/>
  <c r="AT370" i="8" s="1"/>
  <c r="AU376" i="8" s="1"/>
  <c r="AV382" i="8" s="1"/>
  <c r="AR362" i="8"/>
  <c r="AX318" i="8"/>
  <c r="AY324" i="8" s="1"/>
  <c r="AZ330" i="8" s="1"/>
  <c r="BA336" i="8" s="1"/>
  <c r="AW316" i="8"/>
  <c r="AW300" i="8"/>
  <c r="AN414" i="8"/>
  <c r="AO420" i="8" s="1"/>
  <c r="AP426" i="8" s="1"/>
  <c r="AQ432" i="8" s="1"/>
  <c r="AM396" i="8"/>
  <c r="AN404" i="8"/>
  <c r="W45" i="7" l="1"/>
  <c r="W46" i="7" s="1"/>
  <c r="X47" i="7"/>
  <c r="Y42" i="7" s="1"/>
  <c r="U14" i="7"/>
  <c r="V13" i="7"/>
  <c r="W15" i="7"/>
  <c r="X9" i="7" s="1"/>
  <c r="AS358" i="8"/>
  <c r="AS368" i="8"/>
  <c r="AT374" i="8" s="1"/>
  <c r="AU380" i="8" s="1"/>
  <c r="AV386" i="8" s="1"/>
  <c r="AR350" i="8"/>
  <c r="BD273" i="8"/>
  <c r="BE279" i="8" s="1"/>
  <c r="BF285" i="8" s="1"/>
  <c r="BG291" i="8" s="1"/>
  <c r="BC255" i="8"/>
  <c r="BC271" i="8"/>
  <c r="BH177" i="8"/>
  <c r="BG169" i="8"/>
  <c r="BH187" i="8"/>
  <c r="BI193" i="8" s="1"/>
  <c r="AJ450" i="8"/>
  <c r="AI442" i="8"/>
  <c r="AJ460" i="8"/>
  <c r="AK466" i="8" s="1"/>
  <c r="AL472" i="8" s="1"/>
  <c r="AM478" i="8" s="1"/>
  <c r="AN408" i="8"/>
  <c r="AN392" i="8"/>
  <c r="AO410" i="8"/>
  <c r="AP416" i="8" s="1"/>
  <c r="AQ422" i="8" s="1"/>
  <c r="AR428" i="8" s="1"/>
  <c r="AW304" i="8"/>
  <c r="AX322" i="8"/>
  <c r="AY328" i="8" s="1"/>
  <c r="AZ334" i="8" s="1"/>
  <c r="BA340" i="8" s="1"/>
  <c r="AX312" i="8"/>
  <c r="BI135" i="8"/>
  <c r="BI123" i="8" s="1"/>
  <c r="BI119" i="8"/>
  <c r="AB502" i="8"/>
  <c r="AC508" i="8" s="1"/>
  <c r="AD514" i="8" s="1"/>
  <c r="AE520" i="8" s="1"/>
  <c r="AA484" i="8"/>
  <c r="AA500" i="8"/>
  <c r="P534" i="8"/>
  <c r="P10" i="8" s="1"/>
  <c r="R25" i="7" s="1"/>
  <c r="Q542" i="8"/>
  <c r="Q552" i="8"/>
  <c r="R558" i="8" s="1"/>
  <c r="S564" i="8" s="1"/>
  <c r="T570" i="8" s="1"/>
  <c r="BD213" i="8"/>
  <c r="BE221" i="8"/>
  <c r="BE231" i="8"/>
  <c r="BF237" i="8" s="1"/>
  <c r="BG243" i="8" s="1"/>
  <c r="BH249" i="8" s="1"/>
  <c r="X45" i="7" l="1"/>
  <c r="X46" i="7" s="1"/>
  <c r="Y47" i="7"/>
  <c r="Z42" i="7" s="1"/>
  <c r="V14" i="7"/>
  <c r="W13" i="7"/>
  <c r="X15" i="7"/>
  <c r="Y9" i="7" s="1"/>
  <c r="BE225" i="8"/>
  <c r="BF227" i="8"/>
  <c r="BG233" i="8" s="1"/>
  <c r="BH239" i="8" s="1"/>
  <c r="BI245" i="8" s="1"/>
  <c r="BE209" i="8"/>
  <c r="AO414" i="8"/>
  <c r="AP420" i="8" s="1"/>
  <c r="AQ426" i="8" s="1"/>
  <c r="AR432" i="8" s="1"/>
  <c r="AO404" i="8"/>
  <c r="AN396" i="8"/>
  <c r="BH165" i="8"/>
  <c r="BI183" i="8"/>
  <c r="BH181" i="8"/>
  <c r="AB506" i="8"/>
  <c r="AC512" i="8" s="1"/>
  <c r="AD518" i="8" s="1"/>
  <c r="AE524" i="8" s="1"/>
  <c r="AB496" i="8"/>
  <c r="AA488" i="8"/>
  <c r="BC259" i="8"/>
  <c r="BD277" i="8"/>
  <c r="BE283" i="8" s="1"/>
  <c r="BF289" i="8" s="1"/>
  <c r="BG295" i="8" s="1"/>
  <c r="BD267" i="8"/>
  <c r="AS346" i="8"/>
  <c r="AS362" i="8"/>
  <c r="AT364" i="8"/>
  <c r="AU370" i="8" s="1"/>
  <c r="AV376" i="8" s="1"/>
  <c r="AW382" i="8" s="1"/>
  <c r="Q546" i="8"/>
  <c r="Q530" i="8"/>
  <c r="Q6" i="8" s="1"/>
  <c r="S21" i="7" s="1"/>
  <c r="R548" i="8"/>
  <c r="S554" i="8" s="1"/>
  <c r="T560" i="8" s="1"/>
  <c r="U566" i="8" s="1"/>
  <c r="AX316" i="8"/>
  <c r="AX300" i="8"/>
  <c r="AY318" i="8"/>
  <c r="AZ324" i="8" s="1"/>
  <c r="BA330" i="8" s="1"/>
  <c r="BB336" i="8" s="1"/>
  <c r="AJ454" i="8"/>
  <c r="AK456" i="8"/>
  <c r="AL462" i="8" s="1"/>
  <c r="AM468" i="8" s="1"/>
  <c r="AN474" i="8" s="1"/>
  <c r="AJ438" i="8"/>
  <c r="Y45" i="7" l="1"/>
  <c r="Y46" i="7" s="1"/>
  <c r="Z47" i="7"/>
  <c r="AA42" i="7" s="1"/>
  <c r="W14" i="7"/>
  <c r="X13" i="7"/>
  <c r="Y15" i="7"/>
  <c r="Z9" i="7" s="1"/>
  <c r="AB484" i="8"/>
  <c r="AC502" i="8"/>
  <c r="AD508" i="8" s="1"/>
  <c r="AE514" i="8" s="1"/>
  <c r="AF520" i="8" s="1"/>
  <c r="AB500" i="8"/>
  <c r="BE273" i="8"/>
  <c r="BF279" i="8" s="1"/>
  <c r="BG285" i="8" s="1"/>
  <c r="BH291" i="8" s="1"/>
  <c r="BD271" i="8"/>
  <c r="BD255" i="8"/>
  <c r="AK460" i="8"/>
  <c r="AL466" i="8" s="1"/>
  <c r="AM472" i="8" s="1"/>
  <c r="AN478" i="8" s="1"/>
  <c r="AJ442" i="8"/>
  <c r="AK450" i="8"/>
  <c r="AX304" i="8"/>
  <c r="AY322" i="8"/>
  <c r="AZ328" i="8" s="1"/>
  <c r="BA334" i="8" s="1"/>
  <c r="BB340" i="8" s="1"/>
  <c r="AY312" i="8"/>
  <c r="R542" i="8"/>
  <c r="R552" i="8"/>
  <c r="S558" i="8" s="1"/>
  <c r="T564" i="8" s="1"/>
  <c r="U570" i="8" s="1"/>
  <c r="Q534" i="8"/>
  <c r="Q10" i="8" s="1"/>
  <c r="S25" i="7" s="1"/>
  <c r="BH169" i="8"/>
  <c r="BI177" i="8"/>
  <c r="BI187" i="8"/>
  <c r="AO408" i="8"/>
  <c r="AP410" i="8"/>
  <c r="AQ416" i="8" s="1"/>
  <c r="AR422" i="8" s="1"/>
  <c r="AS428" i="8" s="1"/>
  <c r="AO392" i="8"/>
  <c r="AT358" i="8"/>
  <c r="AT368" i="8"/>
  <c r="AU374" i="8" s="1"/>
  <c r="AV380" i="8" s="1"/>
  <c r="AW386" i="8" s="1"/>
  <c r="AS350" i="8"/>
  <c r="BF221" i="8"/>
  <c r="BF231" i="8"/>
  <c r="BG237" i="8" s="1"/>
  <c r="BH243" i="8" s="1"/>
  <c r="BI249" i="8" s="1"/>
  <c r="BE213" i="8"/>
  <c r="Z45" i="7" l="1"/>
  <c r="Z46" i="7" s="1"/>
  <c r="AA47" i="7"/>
  <c r="AB42" i="7" s="1"/>
  <c r="X14" i="7"/>
  <c r="Y13" i="7"/>
  <c r="Z15" i="7"/>
  <c r="AA9" i="7" s="1"/>
  <c r="BF209" i="8"/>
  <c r="BF225" i="8"/>
  <c r="BG227" i="8"/>
  <c r="BH233" i="8" s="1"/>
  <c r="BI239" i="8" s="1"/>
  <c r="BI165" i="8"/>
  <c r="BI181" i="8"/>
  <c r="BI169" i="8" s="1"/>
  <c r="R530" i="8"/>
  <c r="R6" i="8" s="1"/>
  <c r="T21" i="7" s="1"/>
  <c r="S548" i="8"/>
  <c r="T554" i="8" s="1"/>
  <c r="U560" i="8" s="1"/>
  <c r="V566" i="8" s="1"/>
  <c r="R546" i="8"/>
  <c r="AL456" i="8"/>
  <c r="AM462" i="8" s="1"/>
  <c r="AN468" i="8" s="1"/>
  <c r="AO474" i="8" s="1"/>
  <c r="AK454" i="8"/>
  <c r="AK438" i="8"/>
  <c r="AC506" i="8"/>
  <c r="AD512" i="8" s="1"/>
  <c r="AE518" i="8" s="1"/>
  <c r="AF524" i="8" s="1"/>
  <c r="AC496" i="8"/>
  <c r="AB488" i="8"/>
  <c r="AT346" i="8"/>
  <c r="AT362" i="8"/>
  <c r="AU364" i="8"/>
  <c r="AV370" i="8" s="1"/>
  <c r="AW376" i="8" s="1"/>
  <c r="AX382" i="8" s="1"/>
  <c r="AO396" i="8"/>
  <c r="AP404" i="8"/>
  <c r="AP414" i="8"/>
  <c r="AQ420" i="8" s="1"/>
  <c r="AR426" i="8" s="1"/>
  <c r="AS432" i="8" s="1"/>
  <c r="AY300" i="8"/>
  <c r="AZ318" i="8"/>
  <c r="BA324" i="8" s="1"/>
  <c r="BB330" i="8" s="1"/>
  <c r="BC336" i="8" s="1"/>
  <c r="AY316" i="8"/>
  <c r="BE267" i="8"/>
  <c r="BD259" i="8"/>
  <c r="BE277" i="8"/>
  <c r="BF283" i="8" s="1"/>
  <c r="BG289" i="8" s="1"/>
  <c r="BH295" i="8" s="1"/>
  <c r="AA45" i="7" l="1"/>
  <c r="AA46" i="7" s="1"/>
  <c r="AB47" i="7"/>
  <c r="AC42" i="7" s="1"/>
  <c r="Y14" i="7"/>
  <c r="Z13" i="7"/>
  <c r="AA15" i="7"/>
  <c r="AB9" i="7" s="1"/>
  <c r="BE255" i="8"/>
  <c r="BE271" i="8"/>
  <c r="BF273" i="8"/>
  <c r="BG279" i="8" s="1"/>
  <c r="BH285" i="8" s="1"/>
  <c r="BI291" i="8" s="1"/>
  <c r="AQ410" i="8"/>
  <c r="AR416" i="8" s="1"/>
  <c r="AS422" i="8" s="1"/>
  <c r="AT428" i="8" s="1"/>
  <c r="AP392" i="8"/>
  <c r="AP408" i="8"/>
  <c r="S552" i="8"/>
  <c r="T558" i="8" s="1"/>
  <c r="U564" i="8" s="1"/>
  <c r="V570" i="8" s="1"/>
  <c r="S542" i="8"/>
  <c r="R534" i="8"/>
  <c r="R10" i="8" s="1"/>
  <c r="T25" i="7" s="1"/>
  <c r="AD502" i="8"/>
  <c r="AE508" i="8" s="1"/>
  <c r="AF514" i="8" s="1"/>
  <c r="AG520" i="8" s="1"/>
  <c r="AC484" i="8"/>
  <c r="AC500" i="8"/>
  <c r="AL460" i="8"/>
  <c r="AM466" i="8" s="1"/>
  <c r="AN472" i="8" s="1"/>
  <c r="AO478" i="8" s="1"/>
  <c r="AK442" i="8"/>
  <c r="AL450" i="8"/>
  <c r="BF213" i="8"/>
  <c r="BG221" i="8"/>
  <c r="BG231" i="8"/>
  <c r="BH237" i="8" s="1"/>
  <c r="BI243" i="8" s="1"/>
  <c r="AY304" i="8"/>
  <c r="AZ322" i="8"/>
  <c r="BA328" i="8" s="1"/>
  <c r="BB334" i="8" s="1"/>
  <c r="BC340" i="8" s="1"/>
  <c r="AZ312" i="8"/>
  <c r="AU368" i="8"/>
  <c r="AV374" i="8" s="1"/>
  <c r="AW380" i="8" s="1"/>
  <c r="AX386" i="8" s="1"/>
  <c r="AT350" i="8"/>
  <c r="AU358" i="8"/>
  <c r="AB45" i="7" l="1"/>
  <c r="AB46" i="7" s="1"/>
  <c r="AC47" i="7"/>
  <c r="AD42" i="7" s="1"/>
  <c r="Z14" i="7"/>
  <c r="AA13" i="7"/>
  <c r="AB15" i="7"/>
  <c r="AC9" i="7" s="1"/>
  <c r="AM456" i="8"/>
  <c r="AN462" i="8" s="1"/>
  <c r="AO468" i="8" s="1"/>
  <c r="AP474" i="8" s="1"/>
  <c r="AL454" i="8"/>
  <c r="AL438" i="8"/>
  <c r="BA318" i="8"/>
  <c r="BB324" i="8" s="1"/>
  <c r="BC330" i="8" s="1"/>
  <c r="BD336" i="8" s="1"/>
  <c r="AZ300" i="8"/>
  <c r="AZ316" i="8"/>
  <c r="AV364" i="8"/>
  <c r="AW370" i="8" s="1"/>
  <c r="AX376" i="8" s="1"/>
  <c r="AY382" i="8" s="1"/>
  <c r="AU362" i="8"/>
  <c r="AU346" i="8"/>
  <c r="BH227" i="8"/>
  <c r="BI233" i="8" s="1"/>
  <c r="BG225" i="8"/>
  <c r="BG209" i="8"/>
  <c r="AQ414" i="8"/>
  <c r="AR420" i="8" s="1"/>
  <c r="AS426" i="8" s="1"/>
  <c r="AT432" i="8" s="1"/>
  <c r="AP396" i="8"/>
  <c r="AQ404" i="8"/>
  <c r="BF277" i="8"/>
  <c r="BG283" i="8" s="1"/>
  <c r="BH289" i="8" s="1"/>
  <c r="BI295" i="8" s="1"/>
  <c r="BF267" i="8"/>
  <c r="BE259" i="8"/>
  <c r="AD496" i="8"/>
  <c r="AD506" i="8"/>
  <c r="AE512" i="8" s="1"/>
  <c r="AF518" i="8" s="1"/>
  <c r="AG524" i="8" s="1"/>
  <c r="AC488" i="8"/>
  <c r="S546" i="8"/>
  <c r="T548" i="8"/>
  <c r="U554" i="8" s="1"/>
  <c r="V560" i="8" s="1"/>
  <c r="W566" i="8" s="1"/>
  <c r="S530" i="8"/>
  <c r="S6" i="8" s="1"/>
  <c r="U21" i="7" s="1"/>
  <c r="AC45" i="7" l="1"/>
  <c r="AC46" i="7" s="1"/>
  <c r="AD47" i="7"/>
  <c r="AE42" i="7" s="1"/>
  <c r="AA14" i="7"/>
  <c r="AB13" i="7"/>
  <c r="AC15" i="7"/>
  <c r="AD9" i="7" s="1"/>
  <c r="AV358" i="8"/>
  <c r="AU350" i="8"/>
  <c r="AV368" i="8"/>
  <c r="AW374" i="8" s="1"/>
  <c r="AX380" i="8" s="1"/>
  <c r="AY386" i="8" s="1"/>
  <c r="AZ304" i="8"/>
  <c r="BA312" i="8"/>
  <c r="BA322" i="8"/>
  <c r="BB328" i="8" s="1"/>
  <c r="BC334" i="8" s="1"/>
  <c r="BD340" i="8" s="1"/>
  <c r="AD484" i="8"/>
  <c r="AD500" i="8"/>
  <c r="AE502" i="8"/>
  <c r="AF508" i="8" s="1"/>
  <c r="AG514" i="8" s="1"/>
  <c r="AH520" i="8" s="1"/>
  <c r="BG273" i="8"/>
  <c r="BH279" i="8" s="1"/>
  <c r="BI285" i="8" s="1"/>
  <c r="BF255" i="8"/>
  <c r="BF271" i="8"/>
  <c r="T542" i="8"/>
  <c r="S534" i="8"/>
  <c r="S10" i="8" s="1"/>
  <c r="U25" i="7" s="1"/>
  <c r="T552" i="8"/>
  <c r="U558" i="8" s="1"/>
  <c r="V564" i="8" s="1"/>
  <c r="W570" i="8" s="1"/>
  <c r="BH221" i="8"/>
  <c r="BH231" i="8"/>
  <c r="BI237" i="8" s="1"/>
  <c r="BG213" i="8"/>
  <c r="AL442" i="8"/>
  <c r="AM450" i="8"/>
  <c r="AM460" i="8"/>
  <c r="AN466" i="8" s="1"/>
  <c r="AO472" i="8" s="1"/>
  <c r="AP478" i="8" s="1"/>
  <c r="AQ392" i="8"/>
  <c r="AR410" i="8"/>
  <c r="AS416" i="8" s="1"/>
  <c r="AT422" i="8" s="1"/>
  <c r="AU428" i="8" s="1"/>
  <c r="AQ408" i="8"/>
  <c r="AD45" i="7" l="1"/>
  <c r="AD46" i="7" s="1"/>
  <c r="AE47" i="7"/>
  <c r="AF42" i="7" s="1"/>
  <c r="AB14" i="7"/>
  <c r="AC13" i="7"/>
  <c r="AD15" i="7"/>
  <c r="AE9" i="7" s="1"/>
  <c r="AQ396" i="8"/>
  <c r="AR404" i="8"/>
  <c r="AR414" i="8"/>
  <c r="AS420" i="8" s="1"/>
  <c r="AT426" i="8" s="1"/>
  <c r="AU432" i="8" s="1"/>
  <c r="AM454" i="8"/>
  <c r="AN456" i="8"/>
  <c r="AO462" i="8" s="1"/>
  <c r="AP468" i="8" s="1"/>
  <c r="AQ474" i="8" s="1"/>
  <c r="AM438" i="8"/>
  <c r="BI227" i="8"/>
  <c r="BH225" i="8"/>
  <c r="BH209" i="8"/>
  <c r="T546" i="8"/>
  <c r="U548" i="8"/>
  <c r="V554" i="8" s="1"/>
  <c r="W560" i="8" s="1"/>
  <c r="X566" i="8" s="1"/>
  <c r="T530" i="8"/>
  <c r="T6" i="8" s="1"/>
  <c r="V21" i="7" s="1"/>
  <c r="BG267" i="8"/>
  <c r="BF259" i="8"/>
  <c r="BG277" i="8"/>
  <c r="BH283" i="8" s="1"/>
  <c r="BI289" i="8" s="1"/>
  <c r="BB318" i="8"/>
  <c r="BC324" i="8" s="1"/>
  <c r="BD330" i="8" s="1"/>
  <c r="BE336" i="8" s="1"/>
  <c r="BA316" i="8"/>
  <c r="BA300" i="8"/>
  <c r="AV362" i="8"/>
  <c r="AV346" i="8"/>
  <c r="AW364" i="8"/>
  <c r="AX370" i="8" s="1"/>
  <c r="AY376" i="8" s="1"/>
  <c r="AZ382" i="8" s="1"/>
  <c r="AE506" i="8"/>
  <c r="AF512" i="8" s="1"/>
  <c r="AG518" i="8" s="1"/>
  <c r="AH524" i="8" s="1"/>
  <c r="AE496" i="8"/>
  <c r="AD488" i="8"/>
  <c r="AE45" i="7" l="1"/>
  <c r="AE46" i="7" s="1"/>
  <c r="AF47" i="7"/>
  <c r="AG42" i="7" s="1"/>
  <c r="AC14" i="7"/>
  <c r="AD13" i="7"/>
  <c r="AE15" i="7"/>
  <c r="AF9" i="7" s="1"/>
  <c r="AE500" i="8"/>
  <c r="AF502" i="8"/>
  <c r="AG508" i="8" s="1"/>
  <c r="AH514" i="8" s="1"/>
  <c r="AI520" i="8" s="1"/>
  <c r="AE484" i="8"/>
  <c r="AW368" i="8"/>
  <c r="AX374" i="8" s="1"/>
  <c r="AY380" i="8" s="1"/>
  <c r="AZ386" i="8" s="1"/>
  <c r="AV350" i="8"/>
  <c r="AW358" i="8"/>
  <c r="U552" i="8"/>
  <c r="V558" i="8" s="1"/>
  <c r="W564" i="8" s="1"/>
  <c r="X570" i="8" s="1"/>
  <c r="T534" i="8"/>
  <c r="T10" i="8" s="1"/>
  <c r="V25" i="7" s="1"/>
  <c r="U542" i="8"/>
  <c r="BA304" i="8"/>
  <c r="BB322" i="8"/>
  <c r="BC328" i="8" s="1"/>
  <c r="BD334" i="8" s="1"/>
  <c r="BE340" i="8" s="1"/>
  <c r="BB312" i="8"/>
  <c r="BG255" i="8"/>
  <c r="BH273" i="8"/>
  <c r="BI279" i="8" s="1"/>
  <c r="BG271" i="8"/>
  <c r="BH213" i="8"/>
  <c r="BI221" i="8"/>
  <c r="BI231" i="8"/>
  <c r="AN460" i="8"/>
  <c r="AO466" i="8" s="1"/>
  <c r="AP472" i="8" s="1"/>
  <c r="AQ478" i="8" s="1"/>
  <c r="AN450" i="8"/>
  <c r="AM442" i="8"/>
  <c r="AR408" i="8"/>
  <c r="AR392" i="8"/>
  <c r="AS410" i="8"/>
  <c r="AT416" i="8" s="1"/>
  <c r="AU422" i="8" s="1"/>
  <c r="AV428" i="8" s="1"/>
  <c r="AF45" i="7" l="1"/>
  <c r="AF46" i="7" s="1"/>
  <c r="AG47" i="7"/>
  <c r="AH42" i="7" s="1"/>
  <c r="AD14" i="7"/>
  <c r="AE13" i="7"/>
  <c r="AF15" i="7"/>
  <c r="AG9" i="7" s="1"/>
  <c r="AS404" i="8"/>
  <c r="AR396" i="8"/>
  <c r="AS414" i="8"/>
  <c r="AT420" i="8" s="1"/>
  <c r="AU426" i="8" s="1"/>
  <c r="AV432" i="8" s="1"/>
  <c r="AF506" i="8"/>
  <c r="AG512" i="8" s="1"/>
  <c r="AH518" i="8" s="1"/>
  <c r="AI524" i="8" s="1"/>
  <c r="AF496" i="8"/>
  <c r="AE488" i="8"/>
  <c r="BI225" i="8"/>
  <c r="BI213" i="8" s="1"/>
  <c r="BI209" i="8"/>
  <c r="AN454" i="8"/>
  <c r="AO456" i="8"/>
  <c r="AP462" i="8" s="1"/>
  <c r="AQ468" i="8" s="1"/>
  <c r="AR474" i="8" s="1"/>
  <c r="AN438" i="8"/>
  <c r="BC318" i="8"/>
  <c r="BD324" i="8" s="1"/>
  <c r="BE330" i="8" s="1"/>
  <c r="BF336" i="8" s="1"/>
  <c r="BB316" i="8"/>
  <c r="BB300" i="8"/>
  <c r="V548" i="8"/>
  <c r="W554" i="8" s="1"/>
  <c r="X560" i="8" s="1"/>
  <c r="Y566" i="8" s="1"/>
  <c r="U530" i="8"/>
  <c r="U6" i="8" s="1"/>
  <c r="W21" i="7" s="1"/>
  <c r="U546" i="8"/>
  <c r="BH277" i="8"/>
  <c r="BI283" i="8" s="1"/>
  <c r="BH267" i="8"/>
  <c r="BG259" i="8"/>
  <c r="AX364" i="8"/>
  <c r="AY370" i="8" s="1"/>
  <c r="AZ376" i="8" s="1"/>
  <c r="BA382" i="8" s="1"/>
  <c r="AW346" i="8"/>
  <c r="AW362" i="8"/>
  <c r="AG45" i="7" l="1"/>
  <c r="AG46" i="7" s="1"/>
  <c r="AH47" i="7"/>
  <c r="AI42" i="7" s="1"/>
  <c r="AE14" i="7"/>
  <c r="AF13" i="7"/>
  <c r="AG15" i="7"/>
  <c r="AH9" i="7" s="1"/>
  <c r="AX358" i="8"/>
  <c r="AX368" i="8"/>
  <c r="AY374" i="8" s="1"/>
  <c r="AZ380" i="8" s="1"/>
  <c r="BA386" i="8" s="1"/>
  <c r="AW350" i="8"/>
  <c r="BH255" i="8"/>
  <c r="BI273" i="8"/>
  <c r="BH271" i="8"/>
  <c r="AO460" i="8"/>
  <c r="AP466" i="8" s="1"/>
  <c r="AQ472" i="8" s="1"/>
  <c r="AR478" i="8" s="1"/>
  <c r="AN442" i="8"/>
  <c r="AO450" i="8"/>
  <c r="AF500" i="8"/>
  <c r="AF484" i="8"/>
  <c r="AG502" i="8"/>
  <c r="AH508" i="8" s="1"/>
  <c r="AI514" i="8" s="1"/>
  <c r="AJ520" i="8" s="1"/>
  <c r="V552" i="8"/>
  <c r="W558" i="8" s="1"/>
  <c r="X564" i="8" s="1"/>
  <c r="Y570" i="8" s="1"/>
  <c r="U534" i="8"/>
  <c r="U10" i="8" s="1"/>
  <c r="W25" i="7" s="1"/>
  <c r="V542" i="8"/>
  <c r="BC322" i="8"/>
  <c r="BD328" i="8" s="1"/>
  <c r="BE334" i="8" s="1"/>
  <c r="BF340" i="8" s="1"/>
  <c r="BC312" i="8"/>
  <c r="BB304" i="8"/>
  <c r="AT410" i="8"/>
  <c r="AU416" i="8" s="1"/>
  <c r="AV422" i="8" s="1"/>
  <c r="AW428" i="8" s="1"/>
  <c r="AS392" i="8"/>
  <c r="AS408" i="8"/>
  <c r="AH45" i="7" l="1"/>
  <c r="AH46" i="7" s="1"/>
  <c r="AI47" i="7"/>
  <c r="AJ42" i="7" s="1"/>
  <c r="AG13" i="7"/>
  <c r="AG14" i="7" s="1"/>
  <c r="AF14" i="7"/>
  <c r="AH15" i="7"/>
  <c r="AI9" i="7" s="1"/>
  <c r="BD318" i="8"/>
  <c r="BE324" i="8" s="1"/>
  <c r="BF330" i="8" s="1"/>
  <c r="BG336" i="8" s="1"/>
  <c r="BC316" i="8"/>
  <c r="BC300" i="8"/>
  <c r="AF488" i="8"/>
  <c r="AG506" i="8"/>
  <c r="AH512" i="8" s="1"/>
  <c r="AI518" i="8" s="1"/>
  <c r="AJ524" i="8" s="1"/>
  <c r="AG496" i="8"/>
  <c r="V546" i="8"/>
  <c r="W548" i="8"/>
  <c r="X554" i="8" s="1"/>
  <c r="Y560" i="8" s="1"/>
  <c r="Z566" i="8" s="1"/>
  <c r="V530" i="8"/>
  <c r="V6" i="8" s="1"/>
  <c r="X21" i="7" s="1"/>
  <c r="AP456" i="8"/>
  <c r="AQ462" i="8" s="1"/>
  <c r="AR468" i="8" s="1"/>
  <c r="AS474" i="8" s="1"/>
  <c r="AO454" i="8"/>
  <c r="AO438" i="8"/>
  <c r="BI277" i="8"/>
  <c r="BH259" i="8"/>
  <c r="BI267" i="8"/>
  <c r="AS396" i="8"/>
  <c r="AT404" i="8"/>
  <c r="AT414" i="8"/>
  <c r="AU420" i="8" s="1"/>
  <c r="AV426" i="8" s="1"/>
  <c r="AW432" i="8" s="1"/>
  <c r="AY364" i="8"/>
  <c r="AZ370" i="8" s="1"/>
  <c r="BA376" i="8" s="1"/>
  <c r="BB382" i="8" s="1"/>
  <c r="AX346" i="8"/>
  <c r="AX362" i="8"/>
  <c r="AI45" i="7" l="1"/>
  <c r="AI46" i="7" s="1"/>
  <c r="AJ47" i="7"/>
  <c r="AK42" i="7" s="1"/>
  <c r="AH13" i="7"/>
  <c r="AI15" i="7"/>
  <c r="AJ9" i="7" s="1"/>
  <c r="AY368" i="8"/>
  <c r="AZ374" i="8" s="1"/>
  <c r="BA380" i="8" s="1"/>
  <c r="BB386" i="8" s="1"/>
  <c r="AX350" i="8"/>
  <c r="AY358" i="8"/>
  <c r="AT408" i="8"/>
  <c r="AU410" i="8"/>
  <c r="AV416" i="8" s="1"/>
  <c r="AW422" i="8" s="1"/>
  <c r="AX428" i="8" s="1"/>
  <c r="AT392" i="8"/>
  <c r="AG500" i="8"/>
  <c r="AG484" i="8"/>
  <c r="AH502" i="8"/>
  <c r="AI508" i="8" s="1"/>
  <c r="AJ514" i="8" s="1"/>
  <c r="AK520" i="8" s="1"/>
  <c r="BD322" i="8"/>
  <c r="BE328" i="8" s="1"/>
  <c r="BF334" i="8" s="1"/>
  <c r="BG340" i="8" s="1"/>
  <c r="BD312" i="8"/>
  <c r="BC304" i="8"/>
  <c r="W552" i="8"/>
  <c r="X558" i="8" s="1"/>
  <c r="Y564" i="8" s="1"/>
  <c r="Z570" i="8" s="1"/>
  <c r="V534" i="8"/>
  <c r="V10" i="8" s="1"/>
  <c r="X25" i="7" s="1"/>
  <c r="W542" i="8"/>
  <c r="BI255" i="8"/>
  <c r="BI271" i="8"/>
  <c r="BI259" i="8" s="1"/>
  <c r="AP460" i="8"/>
  <c r="AQ466" i="8" s="1"/>
  <c r="AR472" i="8" s="1"/>
  <c r="AS478" i="8" s="1"/>
  <c r="AO442" i="8"/>
  <c r="AP450" i="8"/>
  <c r="AJ45" i="7" l="1"/>
  <c r="AJ46" i="7" s="1"/>
  <c r="AK47" i="7"/>
  <c r="AL42" i="7" s="1"/>
  <c r="AH14" i="7"/>
  <c r="AI13" i="7"/>
  <c r="AJ15" i="7"/>
  <c r="AK9" i="7" s="1"/>
  <c r="W546" i="8"/>
  <c r="X548" i="8"/>
  <c r="Y554" i="8" s="1"/>
  <c r="Z560" i="8" s="1"/>
  <c r="AA566" i="8" s="1"/>
  <c r="W530" i="8"/>
  <c r="W6" i="8" s="1"/>
  <c r="Y21" i="7" s="1"/>
  <c r="BD300" i="8"/>
  <c r="BD316" i="8"/>
  <c r="BE318" i="8"/>
  <c r="BF324" i="8" s="1"/>
  <c r="BG330" i="8" s="1"/>
  <c r="BH336" i="8" s="1"/>
  <c r="AG488" i="8"/>
  <c r="AH496" i="8"/>
  <c r="AH506" i="8"/>
  <c r="AI512" i="8" s="1"/>
  <c r="AJ518" i="8" s="1"/>
  <c r="AK524" i="8" s="1"/>
  <c r="AU414" i="8"/>
  <c r="AV420" i="8" s="1"/>
  <c r="AW426" i="8" s="1"/>
  <c r="AX432" i="8" s="1"/>
  <c r="AT396" i="8"/>
  <c r="AU404" i="8"/>
  <c r="AQ456" i="8"/>
  <c r="AR462" i="8" s="1"/>
  <c r="AS468" i="8" s="1"/>
  <c r="AT474" i="8" s="1"/>
  <c r="AP454" i="8"/>
  <c r="AP438" i="8"/>
  <c r="AY362" i="8"/>
  <c r="AY346" i="8"/>
  <c r="AZ364" i="8"/>
  <c r="BA370" i="8" s="1"/>
  <c r="BB376" i="8" s="1"/>
  <c r="BC382" i="8" s="1"/>
  <c r="AK45" i="7" l="1"/>
  <c r="AK46" i="7" s="1"/>
  <c r="AL47" i="7"/>
  <c r="AM42" i="7" s="1"/>
  <c r="AI14" i="7"/>
  <c r="AJ13" i="7"/>
  <c r="AK15" i="7"/>
  <c r="AL9" i="7" s="1"/>
  <c r="AZ368" i="8"/>
  <c r="BA374" i="8" s="1"/>
  <c r="BB380" i="8" s="1"/>
  <c r="BC386" i="8" s="1"/>
  <c r="AZ358" i="8"/>
  <c r="AY350" i="8"/>
  <c r="AQ460" i="8"/>
  <c r="AR466" i="8" s="1"/>
  <c r="AS472" i="8" s="1"/>
  <c r="AT478" i="8" s="1"/>
  <c r="AP442" i="8"/>
  <c r="AQ450" i="8"/>
  <c r="BE312" i="8"/>
  <c r="BE322" i="8"/>
  <c r="BF328" i="8" s="1"/>
  <c r="BG334" i="8" s="1"/>
  <c r="BH340" i="8" s="1"/>
  <c r="BD304" i="8"/>
  <c r="X552" i="8"/>
  <c r="Y558" i="8" s="1"/>
  <c r="Z564" i="8" s="1"/>
  <c r="AA570" i="8" s="1"/>
  <c r="X542" i="8"/>
  <c r="W534" i="8"/>
  <c r="W10" i="8" s="1"/>
  <c r="Y25" i="7" s="1"/>
  <c r="AV410" i="8"/>
  <c r="AW416" i="8" s="1"/>
  <c r="AX422" i="8" s="1"/>
  <c r="AY428" i="8" s="1"/>
  <c r="AU408" i="8"/>
  <c r="AU392" i="8"/>
  <c r="AH500" i="8"/>
  <c r="AI502" i="8"/>
  <c r="AJ508" i="8" s="1"/>
  <c r="AK514" i="8" s="1"/>
  <c r="AL520" i="8" s="1"/>
  <c r="AH484" i="8"/>
  <c r="AL45" i="7" l="1"/>
  <c r="AL46" i="7" s="1"/>
  <c r="AM47" i="7"/>
  <c r="AN42" i="7" s="1"/>
  <c r="AJ14" i="7"/>
  <c r="AK13" i="7"/>
  <c r="AL15" i="7"/>
  <c r="AM9" i="7" s="1"/>
  <c r="X546" i="8"/>
  <c r="Y548" i="8"/>
  <c r="Z554" i="8" s="1"/>
  <c r="AA560" i="8" s="1"/>
  <c r="AB566" i="8" s="1"/>
  <c r="X530" i="8"/>
  <c r="X6" i="8" s="1"/>
  <c r="Z21" i="7" s="1"/>
  <c r="AV414" i="8"/>
  <c r="AW420" i="8" s="1"/>
  <c r="AX426" i="8" s="1"/>
  <c r="AY432" i="8" s="1"/>
  <c r="AU396" i="8"/>
  <c r="AV404" i="8"/>
  <c r="BF318" i="8"/>
  <c r="BG324" i="8" s="1"/>
  <c r="BH330" i="8" s="1"/>
  <c r="BI336" i="8" s="1"/>
  <c r="BE316" i="8"/>
  <c r="BE300" i="8"/>
  <c r="AR456" i="8"/>
  <c r="AS462" i="8" s="1"/>
  <c r="AT468" i="8" s="1"/>
  <c r="AU474" i="8" s="1"/>
  <c r="AQ438" i="8"/>
  <c r="AQ454" i="8"/>
  <c r="AZ362" i="8"/>
  <c r="AZ346" i="8"/>
  <c r="BA364" i="8"/>
  <c r="BB370" i="8" s="1"/>
  <c r="BC376" i="8" s="1"/>
  <c r="BD382" i="8" s="1"/>
  <c r="AI506" i="8"/>
  <c r="AJ512" i="8" s="1"/>
  <c r="AK518" i="8" s="1"/>
  <c r="AL524" i="8" s="1"/>
  <c r="AH488" i="8"/>
  <c r="AI496" i="8"/>
  <c r="AM45" i="7" l="1"/>
  <c r="AM46" i="7" s="1"/>
  <c r="AN47" i="7"/>
  <c r="AO42" i="7" s="1"/>
  <c r="AK14" i="7"/>
  <c r="AL13" i="7"/>
  <c r="AM15" i="7"/>
  <c r="AN9" i="7" s="1"/>
  <c r="BA368" i="8"/>
  <c r="BB374" i="8" s="1"/>
  <c r="BC380" i="8" s="1"/>
  <c r="BD386" i="8" s="1"/>
  <c r="AZ350" i="8"/>
  <c r="BA358" i="8"/>
  <c r="AW410" i="8"/>
  <c r="AX416" i="8" s="1"/>
  <c r="AY422" i="8" s="1"/>
  <c r="AZ428" i="8" s="1"/>
  <c r="AV408" i="8"/>
  <c r="AV392" i="8"/>
  <c r="AR460" i="8"/>
  <c r="AS466" i="8" s="1"/>
  <c r="AT472" i="8" s="1"/>
  <c r="AU478" i="8" s="1"/>
  <c r="AR450" i="8"/>
  <c r="AQ442" i="8"/>
  <c r="Y552" i="8"/>
  <c r="Z558" i="8" s="1"/>
  <c r="AA564" i="8" s="1"/>
  <c r="AB570" i="8" s="1"/>
  <c r="X534" i="8"/>
  <c r="X10" i="8" s="1"/>
  <c r="Z25" i="7" s="1"/>
  <c r="Y542" i="8"/>
  <c r="AI500" i="8"/>
  <c r="AJ502" i="8"/>
  <c r="AK508" i="8" s="1"/>
  <c r="AL514" i="8" s="1"/>
  <c r="AM520" i="8" s="1"/>
  <c r="AI484" i="8"/>
  <c r="BE304" i="8"/>
  <c r="BF322" i="8"/>
  <c r="BG328" i="8" s="1"/>
  <c r="BH334" i="8" s="1"/>
  <c r="BI340" i="8" s="1"/>
  <c r="BF312" i="8"/>
  <c r="AN45" i="7" l="1"/>
  <c r="AN46" i="7" s="1"/>
  <c r="AO47" i="7"/>
  <c r="AP42" i="7" s="1"/>
  <c r="AL14" i="7"/>
  <c r="AM13" i="7"/>
  <c r="AN15" i="7"/>
  <c r="AO9" i="7" s="1"/>
  <c r="Z548" i="8"/>
  <c r="AA554" i="8" s="1"/>
  <c r="AB560" i="8" s="1"/>
  <c r="AC566" i="8" s="1"/>
  <c r="Y546" i="8"/>
  <c r="Y530" i="8"/>
  <c r="Y6" i="8" s="1"/>
  <c r="AA21" i="7" s="1"/>
  <c r="BG318" i="8"/>
  <c r="BH324" i="8" s="1"/>
  <c r="BI330" i="8" s="1"/>
  <c r="BF316" i="8"/>
  <c r="BF300" i="8"/>
  <c r="AR454" i="8"/>
  <c r="AS456" i="8"/>
  <c r="AT462" i="8" s="1"/>
  <c r="AU468" i="8" s="1"/>
  <c r="AV474" i="8" s="1"/>
  <c r="AR438" i="8"/>
  <c r="AW414" i="8"/>
  <c r="AX420" i="8" s="1"/>
  <c r="AY426" i="8" s="1"/>
  <c r="AZ432" i="8" s="1"/>
  <c r="AW404" i="8"/>
  <c r="AV396" i="8"/>
  <c r="AJ506" i="8"/>
  <c r="AK512" i="8" s="1"/>
  <c r="AL518" i="8" s="1"/>
  <c r="AM524" i="8" s="1"/>
  <c r="AJ496" i="8"/>
  <c r="AI488" i="8"/>
  <c r="BA362" i="8"/>
  <c r="BB364" i="8"/>
  <c r="BC370" i="8" s="1"/>
  <c r="BD376" i="8" s="1"/>
  <c r="BE382" i="8" s="1"/>
  <c r="BA346" i="8"/>
  <c r="AO45" i="7" l="1"/>
  <c r="AO46" i="7" s="1"/>
  <c r="AP47" i="7"/>
  <c r="AQ42" i="7" s="1"/>
  <c r="AM14" i="7"/>
  <c r="AN13" i="7"/>
  <c r="AO15" i="7"/>
  <c r="AP9" i="7" s="1"/>
  <c r="AJ484" i="8"/>
  <c r="AK502" i="8"/>
  <c r="AL508" i="8" s="1"/>
  <c r="AM514" i="8" s="1"/>
  <c r="AN520" i="8" s="1"/>
  <c r="AJ500" i="8"/>
  <c r="AX410" i="8"/>
  <c r="AY416" i="8" s="1"/>
  <c r="AZ422" i="8" s="1"/>
  <c r="BA428" i="8" s="1"/>
  <c r="AW392" i="8"/>
  <c r="AW408" i="8"/>
  <c r="AS460" i="8"/>
  <c r="AT466" i="8" s="1"/>
  <c r="AU472" i="8" s="1"/>
  <c r="AV478" i="8" s="1"/>
  <c r="AR442" i="8"/>
  <c r="AS450" i="8"/>
  <c r="BG312" i="8"/>
  <c r="BF304" i="8"/>
  <c r="BG322" i="8"/>
  <c r="BH328" i="8" s="1"/>
  <c r="BI334" i="8" s="1"/>
  <c r="Y534" i="8"/>
  <c r="Y10" i="8" s="1"/>
  <c r="AA25" i="7" s="1"/>
  <c r="Z542" i="8"/>
  <c r="Z552" i="8"/>
  <c r="AA558" i="8" s="1"/>
  <c r="AB564" i="8" s="1"/>
  <c r="AC570" i="8" s="1"/>
  <c r="BB368" i="8"/>
  <c r="BC374" i="8" s="1"/>
  <c r="BD380" i="8" s="1"/>
  <c r="BE386" i="8" s="1"/>
  <c r="BA350" i="8"/>
  <c r="BB358" i="8"/>
  <c r="AP45" i="7" l="1"/>
  <c r="AP46" i="7" s="1"/>
  <c r="AQ47" i="7"/>
  <c r="AR42" i="7" s="1"/>
  <c r="AN14" i="7"/>
  <c r="AO13" i="7"/>
  <c r="AP15" i="7"/>
  <c r="AQ9" i="7" s="1"/>
  <c r="BC364" i="8"/>
  <c r="BD370" i="8" s="1"/>
  <c r="BE376" i="8" s="1"/>
  <c r="BF382" i="8" s="1"/>
  <c r="BB346" i="8"/>
  <c r="BB362" i="8"/>
  <c r="AA548" i="8"/>
  <c r="AB554" i="8" s="1"/>
  <c r="AC560" i="8" s="1"/>
  <c r="AD566" i="8" s="1"/>
  <c r="Z546" i="8"/>
  <c r="Z530" i="8"/>
  <c r="Z6" i="8" s="1"/>
  <c r="AB21" i="7" s="1"/>
  <c r="AJ488" i="8"/>
  <c r="AK506" i="8"/>
  <c r="AL512" i="8" s="1"/>
  <c r="AM518" i="8" s="1"/>
  <c r="AN524" i="8" s="1"/>
  <c r="AK496" i="8"/>
  <c r="BH318" i="8"/>
  <c r="BI324" i="8" s="1"/>
  <c r="BG300" i="8"/>
  <c r="BG316" i="8"/>
  <c r="AX414" i="8"/>
  <c r="AY420" i="8" s="1"/>
  <c r="AZ426" i="8" s="1"/>
  <c r="BA432" i="8" s="1"/>
  <c r="AW396" i="8"/>
  <c r="AX404" i="8"/>
  <c r="AT456" i="8"/>
  <c r="AU462" i="8" s="1"/>
  <c r="AV468" i="8" s="1"/>
  <c r="AW474" i="8" s="1"/>
  <c r="AS454" i="8"/>
  <c r="AS438" i="8"/>
  <c r="AQ45" i="7" l="1"/>
  <c r="AQ46" i="7" s="1"/>
  <c r="AR47" i="7"/>
  <c r="AS42" i="7" s="1"/>
  <c r="AO14" i="7"/>
  <c r="AP13" i="7"/>
  <c r="AQ15" i="7"/>
  <c r="AR9" i="7" s="1"/>
  <c r="BG304" i="8"/>
  <c r="BH312" i="8"/>
  <c r="BH322" i="8"/>
  <c r="BI328" i="8" s="1"/>
  <c r="AK484" i="8"/>
  <c r="AK500" i="8"/>
  <c r="AL502" i="8"/>
  <c r="AM508" i="8" s="1"/>
  <c r="AN514" i="8" s="1"/>
  <c r="AO520" i="8" s="1"/>
  <c r="AX408" i="8"/>
  <c r="AY410" i="8"/>
  <c r="AZ416" i="8" s="1"/>
  <c r="BA422" i="8" s="1"/>
  <c r="BB428" i="8" s="1"/>
  <c r="AX392" i="8"/>
  <c r="BC368" i="8"/>
  <c r="BD374" i="8" s="1"/>
  <c r="BE380" i="8" s="1"/>
  <c r="BF386" i="8" s="1"/>
  <c r="BB350" i="8"/>
  <c r="BC358" i="8"/>
  <c r="AT460" i="8"/>
  <c r="AU466" i="8" s="1"/>
  <c r="AV472" i="8" s="1"/>
  <c r="AW478" i="8" s="1"/>
  <c r="AS442" i="8"/>
  <c r="AT450" i="8"/>
  <c r="AA542" i="8"/>
  <c r="AA552" i="8"/>
  <c r="AB558" i="8" s="1"/>
  <c r="AC564" i="8" s="1"/>
  <c r="AD570" i="8" s="1"/>
  <c r="Z534" i="8"/>
  <c r="Z10" i="8" s="1"/>
  <c r="AB25" i="7" s="1"/>
  <c r="AR45" i="7" l="1"/>
  <c r="AR46" i="7" s="1"/>
  <c r="AS47" i="7"/>
  <c r="AT42" i="7" s="1"/>
  <c r="AP14" i="7"/>
  <c r="AQ13" i="7"/>
  <c r="AR15" i="7"/>
  <c r="AS9" i="7" s="1"/>
  <c r="AY414" i="8"/>
  <c r="AZ420" i="8" s="1"/>
  <c r="BA426" i="8" s="1"/>
  <c r="BB432" i="8" s="1"/>
  <c r="AX396" i="8"/>
  <c r="AY404" i="8"/>
  <c r="BC346" i="8"/>
  <c r="BD364" i="8"/>
  <c r="BE370" i="8" s="1"/>
  <c r="BF376" i="8" s="1"/>
  <c r="BG382" i="8" s="1"/>
  <c r="BC362" i="8"/>
  <c r="BI318" i="8"/>
  <c r="BH316" i="8"/>
  <c r="BH300" i="8"/>
  <c r="AB548" i="8"/>
  <c r="AC554" i="8" s="1"/>
  <c r="AD560" i="8" s="1"/>
  <c r="AE566" i="8" s="1"/>
  <c r="AA546" i="8"/>
  <c r="AA530" i="8"/>
  <c r="AA6" i="8" s="1"/>
  <c r="AC21" i="7" s="1"/>
  <c r="AT438" i="8"/>
  <c r="AU456" i="8"/>
  <c r="AV462" i="8" s="1"/>
  <c r="AW468" i="8" s="1"/>
  <c r="AX474" i="8" s="1"/>
  <c r="AT454" i="8"/>
  <c r="AK488" i="8"/>
  <c r="AL496" i="8"/>
  <c r="AL506" i="8"/>
  <c r="AM512" i="8" s="1"/>
  <c r="AN518" i="8" s="1"/>
  <c r="AO524" i="8" s="1"/>
  <c r="AS45" i="7" l="1"/>
  <c r="AS46" i="7" s="1"/>
  <c r="AT47" i="7"/>
  <c r="AU42" i="7" s="1"/>
  <c r="AQ14" i="7"/>
  <c r="AR13" i="7"/>
  <c r="AS15" i="7"/>
  <c r="AT9" i="7" s="1"/>
  <c r="BD358" i="8"/>
  <c r="BC350" i="8"/>
  <c r="BD368" i="8"/>
  <c r="BE374" i="8" s="1"/>
  <c r="BF380" i="8" s="1"/>
  <c r="BG386" i="8" s="1"/>
  <c r="AZ410" i="8"/>
  <c r="BA416" i="8" s="1"/>
  <c r="BB422" i="8" s="1"/>
  <c r="BC428" i="8" s="1"/>
  <c r="AY408" i="8"/>
  <c r="AY392" i="8"/>
  <c r="BI322" i="8"/>
  <c r="BH304" i="8"/>
  <c r="BI312" i="8"/>
  <c r="AT442" i="8"/>
  <c r="AU450" i="8"/>
  <c r="AU460" i="8"/>
  <c r="AV466" i="8" s="1"/>
  <c r="AW472" i="8" s="1"/>
  <c r="AX478" i="8" s="1"/>
  <c r="AB552" i="8"/>
  <c r="AC558" i="8" s="1"/>
  <c r="AD564" i="8" s="1"/>
  <c r="AE570" i="8" s="1"/>
  <c r="AB542" i="8"/>
  <c r="AA534" i="8"/>
  <c r="AA10" i="8" s="1"/>
  <c r="AC25" i="7" s="1"/>
  <c r="AL500" i="8"/>
  <c r="AM502" i="8"/>
  <c r="AN508" i="8" s="1"/>
  <c r="AO514" i="8" s="1"/>
  <c r="AP520" i="8" s="1"/>
  <c r="AL484" i="8"/>
  <c r="AT45" i="7" l="1"/>
  <c r="AT46" i="7" s="1"/>
  <c r="AU47" i="7"/>
  <c r="AV42" i="7" s="1"/>
  <c r="AR14" i="7"/>
  <c r="AT15" i="7"/>
  <c r="AU9" i="7" s="1"/>
  <c r="AS13" i="7"/>
  <c r="BI300" i="8"/>
  <c r="BI316" i="8"/>
  <c r="BI304" i="8" s="1"/>
  <c r="AZ414" i="8"/>
  <c r="BA420" i="8" s="1"/>
  <c r="BB426" i="8" s="1"/>
  <c r="BC432" i="8" s="1"/>
  <c r="AY396" i="8"/>
  <c r="AZ404" i="8"/>
  <c r="BE364" i="8"/>
  <c r="BF370" i="8" s="1"/>
  <c r="BG376" i="8" s="1"/>
  <c r="BH382" i="8" s="1"/>
  <c r="BD362" i="8"/>
  <c r="BD346" i="8"/>
  <c r="AU454" i="8"/>
  <c r="AV456" i="8"/>
  <c r="AW462" i="8" s="1"/>
  <c r="AX468" i="8" s="1"/>
  <c r="AY474" i="8" s="1"/>
  <c r="AU438" i="8"/>
  <c r="AB530" i="8"/>
  <c r="AB6" i="8" s="1"/>
  <c r="AD21" i="7" s="1"/>
  <c r="AC548" i="8"/>
  <c r="AD554" i="8" s="1"/>
  <c r="AE560" i="8" s="1"/>
  <c r="AF566" i="8" s="1"/>
  <c r="AB546" i="8"/>
  <c r="AM506" i="8"/>
  <c r="AN512" i="8" s="1"/>
  <c r="AO518" i="8" s="1"/>
  <c r="AP524" i="8" s="1"/>
  <c r="AL488" i="8"/>
  <c r="AM496" i="8"/>
  <c r="AU45" i="7" l="1"/>
  <c r="AU46" i="7" s="1"/>
  <c r="AV47" i="7"/>
  <c r="AW42" i="7" s="1"/>
  <c r="AS14" i="7"/>
  <c r="AT13" i="7"/>
  <c r="AU15" i="7"/>
  <c r="AV9" i="7" s="1"/>
  <c r="AM484" i="8"/>
  <c r="AN502" i="8"/>
  <c r="AO508" i="8" s="1"/>
  <c r="AP514" i="8" s="1"/>
  <c r="AQ520" i="8" s="1"/>
  <c r="AM500" i="8"/>
  <c r="AC552" i="8"/>
  <c r="AD558" i="8" s="1"/>
  <c r="AE564" i="8" s="1"/>
  <c r="AF570" i="8" s="1"/>
  <c r="AB534" i="8"/>
  <c r="AB10" i="8" s="1"/>
  <c r="AD25" i="7" s="1"/>
  <c r="AC542" i="8"/>
  <c r="BD350" i="8"/>
  <c r="BE358" i="8"/>
  <c r="BE368" i="8"/>
  <c r="BF374" i="8" s="1"/>
  <c r="BG380" i="8" s="1"/>
  <c r="BH386" i="8" s="1"/>
  <c r="AV460" i="8"/>
  <c r="AW466" i="8" s="1"/>
  <c r="AX472" i="8" s="1"/>
  <c r="AY478" i="8" s="1"/>
  <c r="AV450" i="8"/>
  <c r="AU442" i="8"/>
  <c r="BA410" i="8"/>
  <c r="BB416" i="8" s="1"/>
  <c r="BC422" i="8" s="1"/>
  <c r="BD428" i="8" s="1"/>
  <c r="AZ408" i="8"/>
  <c r="AZ392" i="8"/>
  <c r="AV45" i="7" l="1"/>
  <c r="AV46" i="7" s="1"/>
  <c r="AW47" i="7"/>
  <c r="AX42" i="7" s="1"/>
  <c r="AT14" i="7"/>
  <c r="AU13" i="7"/>
  <c r="AV15" i="7"/>
  <c r="AW9" i="7" s="1"/>
  <c r="BE346" i="8"/>
  <c r="BF364" i="8"/>
  <c r="BG370" i="8" s="1"/>
  <c r="BH376" i="8" s="1"/>
  <c r="BI382" i="8" s="1"/>
  <c r="BE362" i="8"/>
  <c r="BA414" i="8"/>
  <c r="BB420" i="8" s="1"/>
  <c r="BC426" i="8" s="1"/>
  <c r="BD432" i="8" s="1"/>
  <c r="BA404" i="8"/>
  <c r="AZ396" i="8"/>
  <c r="AV438" i="8"/>
  <c r="AV454" i="8"/>
  <c r="AW456" i="8"/>
  <c r="AX462" i="8" s="1"/>
  <c r="AY468" i="8" s="1"/>
  <c r="AZ474" i="8" s="1"/>
  <c r="AM488" i="8"/>
  <c r="AN506" i="8"/>
  <c r="AO512" i="8" s="1"/>
  <c r="AP518" i="8" s="1"/>
  <c r="AQ524" i="8" s="1"/>
  <c r="AN496" i="8"/>
  <c r="AD548" i="8"/>
  <c r="AE554" i="8" s="1"/>
  <c r="AF560" i="8" s="1"/>
  <c r="AG566" i="8" s="1"/>
  <c r="AC546" i="8"/>
  <c r="AC530" i="8"/>
  <c r="AC6" i="8" s="1"/>
  <c r="AE21" i="7" s="1"/>
  <c r="AW45" i="7" l="1"/>
  <c r="AW46" i="7" s="1"/>
  <c r="AX47" i="7"/>
  <c r="AY42" i="7" s="1"/>
  <c r="AU14" i="7"/>
  <c r="AV13" i="7"/>
  <c r="AW15" i="7"/>
  <c r="AX9" i="7" s="1"/>
  <c r="AO502" i="8"/>
  <c r="AP508" i="8" s="1"/>
  <c r="AQ514" i="8" s="1"/>
  <c r="AR520" i="8" s="1"/>
  <c r="AN500" i="8"/>
  <c r="AN484" i="8"/>
  <c r="BB410" i="8"/>
  <c r="BC416" i="8" s="1"/>
  <c r="BD422" i="8" s="1"/>
  <c r="BE428" i="8" s="1"/>
  <c r="BA392" i="8"/>
  <c r="BA408" i="8"/>
  <c r="AW460" i="8"/>
  <c r="AX466" i="8" s="1"/>
  <c r="AY472" i="8" s="1"/>
  <c r="AZ478" i="8" s="1"/>
  <c r="AV442" i="8"/>
  <c r="AW450" i="8"/>
  <c r="AD542" i="8"/>
  <c r="AD552" i="8"/>
  <c r="AE558" i="8" s="1"/>
  <c r="AF564" i="8" s="1"/>
  <c r="AG570" i="8" s="1"/>
  <c r="AC534" i="8"/>
  <c r="AC10" i="8" s="1"/>
  <c r="AE25" i="7" s="1"/>
  <c r="BE350" i="8"/>
  <c r="BF368" i="8"/>
  <c r="BG374" i="8" s="1"/>
  <c r="BH380" i="8" s="1"/>
  <c r="BI386" i="8" s="1"/>
  <c r="BF358" i="8"/>
  <c r="AX45" i="7" l="1"/>
  <c r="AX46" i="7" s="1"/>
  <c r="AY47" i="7"/>
  <c r="AZ42" i="7" s="1"/>
  <c r="AV14" i="7"/>
  <c r="AX15" i="7"/>
  <c r="AY9" i="7" s="1"/>
  <c r="AW13" i="7"/>
  <c r="AD530" i="8"/>
  <c r="AD6" i="8" s="1"/>
  <c r="AF21" i="7" s="1"/>
  <c r="AD546" i="8"/>
  <c r="AE548" i="8"/>
  <c r="AF554" i="8" s="1"/>
  <c r="AG560" i="8" s="1"/>
  <c r="AH566" i="8" s="1"/>
  <c r="BG364" i="8"/>
  <c r="BH370" i="8" s="1"/>
  <c r="BI376" i="8" s="1"/>
  <c r="BF346" i="8"/>
  <c r="BF362" i="8"/>
  <c r="AX456" i="8"/>
  <c r="AY462" i="8" s="1"/>
  <c r="AZ468" i="8" s="1"/>
  <c r="BA474" i="8" s="1"/>
  <c r="AW454" i="8"/>
  <c r="AW438" i="8"/>
  <c r="BA396" i="8"/>
  <c r="BB414" i="8"/>
  <c r="BC420" i="8" s="1"/>
  <c r="BD426" i="8" s="1"/>
  <c r="BE432" i="8" s="1"/>
  <c r="BB404" i="8"/>
  <c r="AN488" i="8"/>
  <c r="AO506" i="8"/>
  <c r="AP512" i="8" s="1"/>
  <c r="AQ518" i="8" s="1"/>
  <c r="AR524" i="8" s="1"/>
  <c r="AO496" i="8"/>
  <c r="AY45" i="7" l="1"/>
  <c r="AY46" i="7" s="1"/>
  <c r="AZ47" i="7"/>
  <c r="BA42" i="7" s="1"/>
  <c r="AW14" i="7"/>
  <c r="AX13" i="7"/>
  <c r="AY15" i="7"/>
  <c r="AZ9" i="7" s="1"/>
  <c r="AO484" i="8"/>
  <c r="AO500" i="8"/>
  <c r="AP502" i="8"/>
  <c r="AQ508" i="8" s="1"/>
  <c r="AR514" i="8" s="1"/>
  <c r="AS520" i="8" s="1"/>
  <c r="BG358" i="8"/>
  <c r="BG368" i="8"/>
  <c r="BH374" i="8" s="1"/>
  <c r="BI380" i="8" s="1"/>
  <c r="BF350" i="8"/>
  <c r="AE542" i="8"/>
  <c r="AE552" i="8"/>
  <c r="AF558" i="8" s="1"/>
  <c r="AG564" i="8" s="1"/>
  <c r="AH570" i="8" s="1"/>
  <c r="AD534" i="8"/>
  <c r="AD10" i="8" s="1"/>
  <c r="AF25" i="7" s="1"/>
  <c r="BB392" i="8"/>
  <c r="BB408" i="8"/>
  <c r="BC410" i="8"/>
  <c r="BD416" i="8" s="1"/>
  <c r="BE422" i="8" s="1"/>
  <c r="BF428" i="8" s="1"/>
  <c r="AX460" i="8"/>
  <c r="AY466" i="8" s="1"/>
  <c r="AZ472" i="8" s="1"/>
  <c r="BA478" i="8" s="1"/>
  <c r="AW442" i="8"/>
  <c r="AX450" i="8"/>
  <c r="AZ45" i="7" l="1"/>
  <c r="AZ46" i="7" s="1"/>
  <c r="BA47" i="7"/>
  <c r="BB42" i="7" s="1"/>
  <c r="AX14" i="7"/>
  <c r="AY13" i="7"/>
  <c r="AZ15" i="7"/>
  <c r="BA9" i="7" s="1"/>
  <c r="AX438" i="8"/>
  <c r="AY456" i="8"/>
  <c r="AZ462" i="8" s="1"/>
  <c r="BA468" i="8" s="1"/>
  <c r="BB474" i="8" s="1"/>
  <c r="AX454" i="8"/>
  <c r="BB396" i="8"/>
  <c r="BC404" i="8"/>
  <c r="BC414" i="8"/>
  <c r="BD420" i="8" s="1"/>
  <c r="BE426" i="8" s="1"/>
  <c r="BF432" i="8" s="1"/>
  <c r="AF548" i="8"/>
  <c r="AG554" i="8" s="1"/>
  <c r="AH560" i="8" s="1"/>
  <c r="AI566" i="8" s="1"/>
  <c r="AE530" i="8"/>
  <c r="AE6" i="8" s="1"/>
  <c r="AG21" i="7" s="1"/>
  <c r="AE546" i="8"/>
  <c r="AP496" i="8"/>
  <c r="AP506" i="8"/>
  <c r="AQ512" i="8" s="1"/>
  <c r="AR518" i="8" s="1"/>
  <c r="AS524" i="8" s="1"/>
  <c r="AO488" i="8"/>
  <c r="BH364" i="8"/>
  <c r="BI370" i="8" s="1"/>
  <c r="BG362" i="8"/>
  <c r="BG346" i="8"/>
  <c r="BA45" i="7" l="1"/>
  <c r="BA46" i="7" s="1"/>
  <c r="BB47" i="7"/>
  <c r="BC42" i="7" s="1"/>
  <c r="AY14" i="7"/>
  <c r="BA15" i="7"/>
  <c r="BB9" i="7" s="1"/>
  <c r="AZ13" i="7"/>
  <c r="AY460" i="8"/>
  <c r="AZ466" i="8" s="1"/>
  <c r="BA472" i="8" s="1"/>
  <c r="BB478" i="8" s="1"/>
  <c r="AX442" i="8"/>
  <c r="AY450" i="8"/>
  <c r="BH368" i="8"/>
  <c r="BI374" i="8" s="1"/>
  <c r="BH358" i="8"/>
  <c r="BG350" i="8"/>
  <c r="AP500" i="8"/>
  <c r="AQ502" i="8"/>
  <c r="AR508" i="8" s="1"/>
  <c r="AS514" i="8" s="1"/>
  <c r="AT520" i="8" s="1"/>
  <c r="AP484" i="8"/>
  <c r="AF552" i="8"/>
  <c r="AG558" i="8" s="1"/>
  <c r="AH564" i="8" s="1"/>
  <c r="AI570" i="8" s="1"/>
  <c r="AF542" i="8"/>
  <c r="AE534" i="8"/>
  <c r="AE10" i="8" s="1"/>
  <c r="AG25" i="7" s="1"/>
  <c r="BD410" i="8"/>
  <c r="BE416" i="8" s="1"/>
  <c r="BF422" i="8" s="1"/>
  <c r="BG428" i="8" s="1"/>
  <c r="BC408" i="8"/>
  <c r="BC392" i="8"/>
  <c r="BB45" i="7" l="1"/>
  <c r="BB46" i="7" s="1"/>
  <c r="BC47" i="7"/>
  <c r="BD42" i="7" s="1"/>
  <c r="AZ14" i="7"/>
  <c r="BA13" i="7"/>
  <c r="BB15" i="7"/>
  <c r="BC9" i="7" s="1"/>
  <c r="BH362" i="8"/>
  <c r="BH346" i="8"/>
  <c r="BI364" i="8"/>
  <c r="AF546" i="8"/>
  <c r="AG548" i="8"/>
  <c r="AH554" i="8" s="1"/>
  <c r="AI560" i="8" s="1"/>
  <c r="AJ566" i="8" s="1"/>
  <c r="AF530" i="8"/>
  <c r="AF6" i="8" s="1"/>
  <c r="AH21" i="7" s="1"/>
  <c r="AP488" i="8"/>
  <c r="AQ506" i="8"/>
  <c r="AR512" i="8" s="1"/>
  <c r="AS518" i="8" s="1"/>
  <c r="AT524" i="8" s="1"/>
  <c r="AQ496" i="8"/>
  <c r="BD404" i="8"/>
  <c r="BD414" i="8"/>
  <c r="BE420" i="8" s="1"/>
  <c r="BF426" i="8" s="1"/>
  <c r="BG432" i="8" s="1"/>
  <c r="BC396" i="8"/>
  <c r="AY438" i="8"/>
  <c r="AY454" i="8"/>
  <c r="AZ456" i="8"/>
  <c r="BA462" i="8" s="1"/>
  <c r="BB468" i="8" s="1"/>
  <c r="BC474" i="8" s="1"/>
  <c r="BC45" i="7" l="1"/>
  <c r="BC46" i="7" s="1"/>
  <c r="BD47" i="7"/>
  <c r="BE42" i="7" s="1"/>
  <c r="BA14" i="7"/>
  <c r="BB13" i="7"/>
  <c r="BC15" i="7"/>
  <c r="BD9" i="7" s="1"/>
  <c r="AR502" i="8"/>
  <c r="AS508" i="8" s="1"/>
  <c r="AT514" i="8" s="1"/>
  <c r="AU520" i="8" s="1"/>
  <c r="AQ484" i="8"/>
  <c r="AQ500" i="8"/>
  <c r="AF534" i="8"/>
  <c r="AF10" i="8" s="1"/>
  <c r="AH25" i="7" s="1"/>
  <c r="AG542" i="8"/>
  <c r="AG552" i="8"/>
  <c r="AH558" i="8" s="1"/>
  <c r="AI564" i="8" s="1"/>
  <c r="AJ570" i="8" s="1"/>
  <c r="AZ460" i="8"/>
  <c r="BA466" i="8" s="1"/>
  <c r="BB472" i="8" s="1"/>
  <c r="BC478" i="8" s="1"/>
  <c r="AZ450" i="8"/>
  <c r="AY442" i="8"/>
  <c r="BI368" i="8"/>
  <c r="BH350" i="8"/>
  <c r="BI358" i="8"/>
  <c r="BE410" i="8"/>
  <c r="BF416" i="8" s="1"/>
  <c r="BG422" i="8" s="1"/>
  <c r="BH428" i="8" s="1"/>
  <c r="BD408" i="8"/>
  <c r="BD392" i="8"/>
  <c r="BD45" i="7" l="1"/>
  <c r="BD46" i="7" s="1"/>
  <c r="BE47" i="7"/>
  <c r="BF42" i="7" s="1"/>
  <c r="BB14" i="7"/>
  <c r="BC13" i="7"/>
  <c r="BD15" i="7"/>
  <c r="BE9" i="7" s="1"/>
  <c r="BI346" i="8"/>
  <c r="BI362" i="8"/>
  <c r="BI350" i="8" s="1"/>
  <c r="AR506" i="8"/>
  <c r="AS512" i="8" s="1"/>
  <c r="AT518" i="8" s="1"/>
  <c r="AU524" i="8" s="1"/>
  <c r="AR496" i="8"/>
  <c r="AQ488" i="8"/>
  <c r="BE414" i="8"/>
  <c r="BF420" i="8" s="1"/>
  <c r="BG426" i="8" s="1"/>
  <c r="BH432" i="8" s="1"/>
  <c r="BE404" i="8"/>
  <c r="BD396" i="8"/>
  <c r="AZ438" i="8"/>
  <c r="AZ454" i="8"/>
  <c r="BA456" i="8"/>
  <c r="BB462" i="8" s="1"/>
  <c r="BC468" i="8" s="1"/>
  <c r="BD474" i="8" s="1"/>
  <c r="AH548" i="8"/>
  <c r="AI554" i="8" s="1"/>
  <c r="AJ560" i="8" s="1"/>
  <c r="AK566" i="8" s="1"/>
  <c r="AG546" i="8"/>
  <c r="AG530" i="8"/>
  <c r="AG6" i="8" s="1"/>
  <c r="AI21" i="7" s="1"/>
  <c r="BE45" i="7" l="1"/>
  <c r="BE46" i="7" s="1"/>
  <c r="BF47" i="7"/>
  <c r="BG42" i="7" s="1"/>
  <c r="BC14" i="7"/>
  <c r="BD13" i="7"/>
  <c r="BE15" i="7"/>
  <c r="BF9" i="7" s="1"/>
  <c r="AG534" i="8"/>
  <c r="AG10" i="8" s="1"/>
  <c r="AI25" i="7" s="1"/>
  <c r="AH542" i="8"/>
  <c r="AH552" i="8"/>
  <c r="AI558" i="8" s="1"/>
  <c r="AJ564" i="8" s="1"/>
  <c r="AK570" i="8" s="1"/>
  <c r="AS502" i="8"/>
  <c r="AT508" i="8" s="1"/>
  <c r="AU514" i="8" s="1"/>
  <c r="AV520" i="8" s="1"/>
  <c r="AR500" i="8"/>
  <c r="AR484" i="8"/>
  <c r="BA450" i="8"/>
  <c r="BA460" i="8"/>
  <c r="BB466" i="8" s="1"/>
  <c r="BC472" i="8" s="1"/>
  <c r="BD478" i="8" s="1"/>
  <c r="AZ442" i="8"/>
  <c r="BF410" i="8"/>
  <c r="BG416" i="8" s="1"/>
  <c r="BH422" i="8" s="1"/>
  <c r="BI428" i="8" s="1"/>
  <c r="BE408" i="8"/>
  <c r="BE392" i="8"/>
  <c r="BF45" i="7" l="1"/>
  <c r="BF46" i="7" s="1"/>
  <c r="BG47" i="7"/>
  <c r="BH42" i="7" s="1"/>
  <c r="BD14" i="7"/>
  <c r="BF15" i="7"/>
  <c r="BG9" i="7" s="1"/>
  <c r="BE13" i="7"/>
  <c r="BF414" i="8"/>
  <c r="BG420" i="8" s="1"/>
  <c r="BH426" i="8" s="1"/>
  <c r="BI432" i="8" s="1"/>
  <c r="BE396" i="8"/>
  <c r="BF404" i="8"/>
  <c r="BB456" i="8"/>
  <c r="BC462" i="8" s="1"/>
  <c r="BD468" i="8" s="1"/>
  <c r="BE474" i="8" s="1"/>
  <c r="BA454" i="8"/>
  <c r="BA438" i="8"/>
  <c r="AH530" i="8"/>
  <c r="AH6" i="8" s="1"/>
  <c r="AJ21" i="7" s="1"/>
  <c r="AI548" i="8"/>
  <c r="AJ554" i="8" s="1"/>
  <c r="AK560" i="8" s="1"/>
  <c r="AL566" i="8" s="1"/>
  <c r="AH546" i="8"/>
  <c r="AS506" i="8"/>
  <c r="AT512" i="8" s="1"/>
  <c r="AU518" i="8" s="1"/>
  <c r="AV524" i="8" s="1"/>
  <c r="AS496" i="8"/>
  <c r="AR488" i="8"/>
  <c r="BG45" i="7" l="1"/>
  <c r="BG46" i="7" s="1"/>
  <c r="BH47" i="7"/>
  <c r="BI42" i="7" s="1"/>
  <c r="BE14" i="7"/>
  <c r="BG15" i="7"/>
  <c r="BH9" i="7" s="1"/>
  <c r="BF13" i="7"/>
  <c r="AI542" i="8"/>
  <c r="AH534" i="8"/>
  <c r="AH10" i="8" s="1"/>
  <c r="AJ25" i="7" s="1"/>
  <c r="AI552" i="8"/>
  <c r="AJ558" i="8" s="1"/>
  <c r="AK564" i="8" s="1"/>
  <c r="AL570" i="8" s="1"/>
  <c r="BG410" i="8"/>
  <c r="BH416" i="8" s="1"/>
  <c r="BI422" i="8" s="1"/>
  <c r="BF392" i="8"/>
  <c r="BF408" i="8"/>
  <c r="AS500" i="8"/>
  <c r="AT502" i="8"/>
  <c r="AU508" i="8" s="1"/>
  <c r="AV514" i="8" s="1"/>
  <c r="AW520" i="8" s="1"/>
  <c r="AS484" i="8"/>
  <c r="BB460" i="8"/>
  <c r="BC466" i="8" s="1"/>
  <c r="BD472" i="8" s="1"/>
  <c r="BE478" i="8" s="1"/>
  <c r="BA442" i="8"/>
  <c r="BB450" i="8"/>
  <c r="BH45" i="7" l="1"/>
  <c r="BH46" i="7" s="1"/>
  <c r="BI47" i="7"/>
  <c r="BJ42" i="7" s="1"/>
  <c r="BF14" i="7"/>
  <c r="BH15" i="7"/>
  <c r="BI9" i="7" s="1"/>
  <c r="BG13" i="7"/>
  <c r="AT496" i="8"/>
  <c r="AS488" i="8"/>
  <c r="AT506" i="8"/>
  <c r="AU512" i="8" s="1"/>
  <c r="AV518" i="8" s="1"/>
  <c r="AW524" i="8" s="1"/>
  <c r="BB438" i="8"/>
  <c r="BB454" i="8"/>
  <c r="BC456" i="8"/>
  <c r="BD462" i="8" s="1"/>
  <c r="BE468" i="8" s="1"/>
  <c r="BF474" i="8" s="1"/>
  <c r="BG404" i="8"/>
  <c r="BF396" i="8"/>
  <c r="BG414" i="8"/>
  <c r="BH420" i="8" s="1"/>
  <c r="BI426" i="8" s="1"/>
  <c r="AJ548" i="8"/>
  <c r="AK554" i="8" s="1"/>
  <c r="AL560" i="8" s="1"/>
  <c r="AM566" i="8" s="1"/>
  <c r="AI530" i="8"/>
  <c r="AI6" i="8" s="1"/>
  <c r="AK21" i="7" s="1"/>
  <c r="AI546" i="8"/>
  <c r="BI45" i="7" l="1"/>
  <c r="BI46" i="7" s="1"/>
  <c r="BJ47" i="7"/>
  <c r="BK42" i="7" s="1"/>
  <c r="BG14" i="7"/>
  <c r="BH13" i="7"/>
  <c r="BH14" i="7" s="1"/>
  <c r="BI15" i="7"/>
  <c r="BJ9" i="7" s="1"/>
  <c r="AJ552" i="8"/>
  <c r="AK558" i="8" s="1"/>
  <c r="AL564" i="8" s="1"/>
  <c r="AM570" i="8" s="1"/>
  <c r="AJ542" i="8"/>
  <c r="AI534" i="8"/>
  <c r="AI10" i="8" s="1"/>
  <c r="AK25" i="7" s="1"/>
  <c r="BH410" i="8"/>
  <c r="BI416" i="8" s="1"/>
  <c r="BG408" i="8"/>
  <c r="BG392" i="8"/>
  <c r="BC460" i="8"/>
  <c r="BD466" i="8" s="1"/>
  <c r="BE472" i="8" s="1"/>
  <c r="BF478" i="8" s="1"/>
  <c r="BB442" i="8"/>
  <c r="BC450" i="8"/>
  <c r="AU502" i="8"/>
  <c r="AV508" i="8" s="1"/>
  <c r="AW514" i="8" s="1"/>
  <c r="AX520" i="8" s="1"/>
  <c r="AT484" i="8"/>
  <c r="AT500" i="8"/>
  <c r="BJ45" i="7" l="1"/>
  <c r="BJ46" i="7" s="1"/>
  <c r="BK47" i="7"/>
  <c r="BL42" i="7" s="1"/>
  <c r="BJ15" i="7"/>
  <c r="BK9" i="7" s="1"/>
  <c r="BI13" i="7"/>
  <c r="BI14" i="7" s="1"/>
  <c r="BC454" i="8"/>
  <c r="BD456" i="8"/>
  <c r="BE462" i="8" s="1"/>
  <c r="BF468" i="8" s="1"/>
  <c r="BG474" i="8" s="1"/>
  <c r="BC438" i="8"/>
  <c r="AK548" i="8"/>
  <c r="AL554" i="8" s="1"/>
  <c r="AM560" i="8" s="1"/>
  <c r="AN566" i="8" s="1"/>
  <c r="AJ530" i="8"/>
  <c r="AJ6" i="8" s="1"/>
  <c r="AL21" i="7" s="1"/>
  <c r="AJ546" i="8"/>
  <c r="AU506" i="8"/>
  <c r="AV512" i="8" s="1"/>
  <c r="AW518" i="8" s="1"/>
  <c r="AX524" i="8" s="1"/>
  <c r="AU496" i="8"/>
  <c r="AT488" i="8"/>
  <c r="BH414" i="8"/>
  <c r="BI420" i="8" s="1"/>
  <c r="BG396" i="8"/>
  <c r="BH404" i="8"/>
  <c r="BK45" i="7" l="1"/>
  <c r="BK46" i="7" s="1"/>
  <c r="BL47" i="7"/>
  <c r="BM42" i="7" s="1"/>
  <c r="BJ13" i="7"/>
  <c r="BJ14" i="7" s="1"/>
  <c r="BK15" i="7"/>
  <c r="BL9" i="7" s="1"/>
  <c r="AU500" i="8"/>
  <c r="AV502" i="8"/>
  <c r="AW508" i="8" s="1"/>
  <c r="AX514" i="8" s="1"/>
  <c r="AY520" i="8" s="1"/>
  <c r="AU484" i="8"/>
  <c r="AJ534" i="8"/>
  <c r="AJ10" i="8" s="1"/>
  <c r="AL25" i="7" s="1"/>
  <c r="AK542" i="8"/>
  <c r="AK552" i="8"/>
  <c r="AL558" i="8" s="1"/>
  <c r="AM564" i="8" s="1"/>
  <c r="AN570" i="8" s="1"/>
  <c r="BI410" i="8"/>
  <c r="BH408" i="8"/>
  <c r="BH392" i="8"/>
  <c r="BD450" i="8"/>
  <c r="BC442" i="8"/>
  <c r="BD460" i="8"/>
  <c r="BE466" i="8" s="1"/>
  <c r="BF472" i="8" s="1"/>
  <c r="BG478" i="8" s="1"/>
  <c r="BL45" i="7" l="1"/>
  <c r="BL46" i="7" s="1"/>
  <c r="BM47" i="7"/>
  <c r="BN42" i="7" s="1"/>
  <c r="BK13" i="7"/>
  <c r="BK14" i="7" s="1"/>
  <c r="BL15" i="7"/>
  <c r="BM9" i="7" s="1"/>
  <c r="AK530" i="8"/>
  <c r="AK6" i="8" s="1"/>
  <c r="AM21" i="7" s="1"/>
  <c r="AK546" i="8"/>
  <c r="AL548" i="8"/>
  <c r="AM554" i="8" s="1"/>
  <c r="AN560" i="8" s="1"/>
  <c r="AO566" i="8" s="1"/>
  <c r="AU488" i="8"/>
  <c r="AV506" i="8"/>
  <c r="AW512" i="8" s="1"/>
  <c r="AX518" i="8" s="1"/>
  <c r="AY524" i="8" s="1"/>
  <c r="AV496" i="8"/>
  <c r="BI414" i="8"/>
  <c r="BI404" i="8"/>
  <c r="BH396" i="8"/>
  <c r="BD454" i="8"/>
  <c r="BE456" i="8"/>
  <c r="BF462" i="8" s="1"/>
  <c r="BG468" i="8" s="1"/>
  <c r="BH474" i="8" s="1"/>
  <c r="BD438" i="8"/>
  <c r="BM45" i="7" l="1"/>
  <c r="BM46" i="7" s="1"/>
  <c r="BN47" i="7"/>
  <c r="BO42" i="7" s="1"/>
  <c r="BM15" i="7"/>
  <c r="BN9" i="7" s="1"/>
  <c r="BL13" i="7"/>
  <c r="BL14" i="7" s="1"/>
  <c r="AV500" i="8"/>
  <c r="AV484" i="8"/>
  <c r="AW502" i="8"/>
  <c r="AX508" i="8" s="1"/>
  <c r="AY514" i="8" s="1"/>
  <c r="AZ520" i="8" s="1"/>
  <c r="AK534" i="8"/>
  <c r="AK10" i="8" s="1"/>
  <c r="AM25" i="7" s="1"/>
  <c r="AL542" i="8"/>
  <c r="AL552" i="8"/>
  <c r="AM558" i="8" s="1"/>
  <c r="AN564" i="8" s="1"/>
  <c r="AO570" i="8" s="1"/>
  <c r="BE460" i="8"/>
  <c r="BF466" i="8" s="1"/>
  <c r="BG472" i="8" s="1"/>
  <c r="BH478" i="8" s="1"/>
  <c r="BD442" i="8"/>
  <c r="BE450" i="8"/>
  <c r="BI408" i="8"/>
  <c r="BI396" i="8" s="1"/>
  <c r="BI392" i="8"/>
  <c r="BN45" i="7" l="1"/>
  <c r="BN46" i="7" s="1"/>
  <c r="BO47" i="7"/>
  <c r="BP42" i="7" s="1"/>
  <c r="BN15" i="7"/>
  <c r="BO9" i="7" s="1"/>
  <c r="BM13" i="7"/>
  <c r="BM14" i="7" s="1"/>
  <c r="BE454" i="8"/>
  <c r="BE438" i="8"/>
  <c r="BF456" i="8"/>
  <c r="BG462" i="8" s="1"/>
  <c r="BH468" i="8" s="1"/>
  <c r="BI474" i="8" s="1"/>
  <c r="AL546" i="8"/>
  <c r="AM548" i="8"/>
  <c r="AN554" i="8" s="1"/>
  <c r="AO560" i="8" s="1"/>
  <c r="AP566" i="8" s="1"/>
  <c r="AL530" i="8"/>
  <c r="AL6" i="8" s="1"/>
  <c r="AN21" i="7" s="1"/>
  <c r="AV488" i="8"/>
  <c r="AW506" i="8"/>
  <c r="AX512" i="8" s="1"/>
  <c r="AY518" i="8" s="1"/>
  <c r="AZ524" i="8" s="1"/>
  <c r="AW496" i="8"/>
  <c r="BO45" i="7" l="1"/>
  <c r="BO46" i="7" s="1"/>
  <c r="BP47" i="7"/>
  <c r="BQ42" i="7" s="1"/>
  <c r="BO15" i="7"/>
  <c r="BP9" i="7" s="1"/>
  <c r="BN13" i="7"/>
  <c r="BN14" i="7" s="1"/>
  <c r="AW500" i="8"/>
  <c r="AW484" i="8"/>
  <c r="AX502" i="8"/>
  <c r="AY508" i="8" s="1"/>
  <c r="AZ514" i="8" s="1"/>
  <c r="BA520" i="8" s="1"/>
  <c r="BF460" i="8"/>
  <c r="BG466" i="8" s="1"/>
  <c r="BH472" i="8" s="1"/>
  <c r="BI478" i="8" s="1"/>
  <c r="BE442" i="8"/>
  <c r="BF450" i="8"/>
  <c r="AM552" i="8"/>
  <c r="AN558" i="8" s="1"/>
  <c r="AO564" i="8" s="1"/>
  <c r="AP570" i="8" s="1"/>
  <c r="AL534" i="8"/>
  <c r="AL10" i="8" s="1"/>
  <c r="AN25" i="7" s="1"/>
  <c r="AM542" i="8"/>
  <c r="BP45" i="7" l="1"/>
  <c r="BP46" i="7" s="1"/>
  <c r="BQ47" i="7"/>
  <c r="BR42" i="7" s="1"/>
  <c r="BP15" i="7"/>
  <c r="BQ9" i="7" s="1"/>
  <c r="BO13" i="7"/>
  <c r="BO14" i="7" s="1"/>
  <c r="BG456" i="8"/>
  <c r="BH462" i="8" s="1"/>
  <c r="BI468" i="8" s="1"/>
  <c r="BF438" i="8"/>
  <c r="BF454" i="8"/>
  <c r="AN548" i="8"/>
  <c r="AO554" i="8" s="1"/>
  <c r="AP560" i="8" s="1"/>
  <c r="AQ566" i="8" s="1"/>
  <c r="AM530" i="8"/>
  <c r="AM6" i="8" s="1"/>
  <c r="AO21" i="7" s="1"/>
  <c r="AM546" i="8"/>
  <c r="AW488" i="8"/>
  <c r="AX496" i="8"/>
  <c r="AX506" i="8"/>
  <c r="AY512" i="8" s="1"/>
  <c r="AZ518" i="8" s="1"/>
  <c r="BA524" i="8" s="1"/>
  <c r="BQ45" i="7" l="1"/>
  <c r="BQ46" i="7" s="1"/>
  <c r="BR47" i="7"/>
  <c r="BS42" i="7" s="1"/>
  <c r="BP13" i="7"/>
  <c r="BP14" i="7" s="1"/>
  <c r="BQ15" i="7"/>
  <c r="BR9" i="7" s="1"/>
  <c r="AN542" i="8"/>
  <c r="AM534" i="8"/>
  <c r="AM10" i="8" s="1"/>
  <c r="AO25" i="7" s="1"/>
  <c r="AN552" i="8"/>
  <c r="AO558" i="8" s="1"/>
  <c r="AP564" i="8" s="1"/>
  <c r="AQ570" i="8" s="1"/>
  <c r="BF442" i="8"/>
  <c r="BG450" i="8"/>
  <c r="BG460" i="8"/>
  <c r="BH466" i="8" s="1"/>
  <c r="BI472" i="8" s="1"/>
  <c r="AY502" i="8"/>
  <c r="AZ508" i="8" s="1"/>
  <c r="BA514" i="8" s="1"/>
  <c r="BB520" i="8" s="1"/>
  <c r="AX484" i="8"/>
  <c r="AX500" i="8"/>
  <c r="BR45" i="7" l="1"/>
  <c r="BR46" i="7" s="1"/>
  <c r="BS47" i="7"/>
  <c r="BT42" i="7" s="1"/>
  <c r="BQ13" i="7"/>
  <c r="BQ14" i="7" s="1"/>
  <c r="BR15" i="7"/>
  <c r="BS9" i="7" s="1"/>
  <c r="AX488" i="8"/>
  <c r="AY506" i="8"/>
  <c r="AZ512" i="8" s="1"/>
  <c r="BA518" i="8" s="1"/>
  <c r="BB524" i="8" s="1"/>
  <c r="AY496" i="8"/>
  <c r="BG438" i="8"/>
  <c r="BH456" i="8"/>
  <c r="BI462" i="8" s="1"/>
  <c r="BG454" i="8"/>
  <c r="AN530" i="8"/>
  <c r="AN6" i="8" s="1"/>
  <c r="AP21" i="7" s="1"/>
  <c r="AN546" i="8"/>
  <c r="AO548" i="8"/>
  <c r="AP554" i="8" s="1"/>
  <c r="AQ560" i="8" s="1"/>
  <c r="AR566" i="8" s="1"/>
  <c r="BS45" i="7" l="1"/>
  <c r="BS46" i="7" s="1"/>
  <c r="BT47" i="7"/>
  <c r="BU42" i="7" s="1"/>
  <c r="BS15" i="7"/>
  <c r="BT9" i="7" s="1"/>
  <c r="BR13" i="7"/>
  <c r="BR14" i="7" s="1"/>
  <c r="BH460" i="8"/>
  <c r="BI466" i="8" s="1"/>
  <c r="BG442" i="8"/>
  <c r="BH450" i="8"/>
  <c r="AN534" i="8"/>
  <c r="AN10" i="8" s="1"/>
  <c r="AP25" i="7" s="1"/>
  <c r="AO542" i="8"/>
  <c r="AO552" i="8"/>
  <c r="AP558" i="8" s="1"/>
  <c r="AQ564" i="8" s="1"/>
  <c r="AR570" i="8" s="1"/>
  <c r="AY484" i="8"/>
  <c r="AY500" i="8"/>
  <c r="AZ502" i="8"/>
  <c r="BA508" i="8" s="1"/>
  <c r="BB514" i="8" s="1"/>
  <c r="BC520" i="8" s="1"/>
  <c r="BT45" i="7" l="1"/>
  <c r="BT46" i="7" s="1"/>
  <c r="BU47" i="7"/>
  <c r="BV42" i="7" s="1"/>
  <c r="BS13" i="7"/>
  <c r="BS14" i="7" s="1"/>
  <c r="BT15" i="7"/>
  <c r="BU9" i="7" s="1"/>
  <c r="BH438" i="8"/>
  <c r="BI456" i="8"/>
  <c r="BH454" i="8"/>
  <c r="AY488" i="8"/>
  <c r="AZ506" i="8"/>
  <c r="BA512" i="8" s="1"/>
  <c r="BB518" i="8" s="1"/>
  <c r="BC524" i="8" s="1"/>
  <c r="AZ496" i="8"/>
  <c r="AO546" i="8"/>
  <c r="AO530" i="8"/>
  <c r="AO6" i="8" s="1"/>
  <c r="AQ21" i="7" s="1"/>
  <c r="AP548" i="8"/>
  <c r="AQ554" i="8" s="1"/>
  <c r="AR560" i="8" s="1"/>
  <c r="AS566" i="8" s="1"/>
  <c r="BU45" i="7" l="1"/>
  <c r="BU46" i="7" s="1"/>
  <c r="BV47" i="7"/>
  <c r="BW42" i="7" s="1"/>
  <c r="BU15" i="7"/>
  <c r="BV9" i="7" s="1"/>
  <c r="BT13" i="7"/>
  <c r="BT14" i="7" s="1"/>
  <c r="AP542" i="8"/>
  <c r="AP552" i="8"/>
  <c r="AQ558" i="8" s="1"/>
  <c r="AR564" i="8" s="1"/>
  <c r="AS570" i="8" s="1"/>
  <c r="AO534" i="8"/>
  <c r="AO10" i="8" s="1"/>
  <c r="AQ25" i="7" s="1"/>
  <c r="BI450" i="8"/>
  <c r="BI460" i="8"/>
  <c r="BH442" i="8"/>
  <c r="AZ500" i="8"/>
  <c r="AZ484" i="8"/>
  <c r="BA502" i="8"/>
  <c r="BB508" i="8" s="1"/>
  <c r="BC514" i="8" s="1"/>
  <c r="BD520" i="8" s="1"/>
  <c r="BV45" i="7" l="1"/>
  <c r="BV46" i="7" s="1"/>
  <c r="BW47" i="7"/>
  <c r="BV15" i="7"/>
  <c r="BW9" i="7" s="1"/>
  <c r="BU13" i="7"/>
  <c r="BU14" i="7" s="1"/>
  <c r="BA496" i="8"/>
  <c r="AZ488" i="8"/>
  <c r="BA506" i="8"/>
  <c r="BB512" i="8" s="1"/>
  <c r="BC518" i="8" s="1"/>
  <c r="BD524" i="8" s="1"/>
  <c r="AP530" i="8"/>
  <c r="AP6" i="8" s="1"/>
  <c r="AR21" i="7" s="1"/>
  <c r="AQ548" i="8"/>
  <c r="AR554" i="8" s="1"/>
  <c r="AS560" i="8" s="1"/>
  <c r="AT566" i="8" s="1"/>
  <c r="AP546" i="8"/>
  <c r="BI454" i="8"/>
  <c r="BI442" i="8" s="1"/>
  <c r="BI438" i="8"/>
  <c r="BW45" i="7" l="1"/>
  <c r="BW46" i="7" s="1"/>
  <c r="BW15" i="7"/>
  <c r="A15" i="7" s="1"/>
  <c r="BV13" i="7"/>
  <c r="BV14" i="7" s="1"/>
  <c r="AQ542" i="8"/>
  <c r="AQ552" i="8"/>
  <c r="AR558" i="8" s="1"/>
  <c r="AS564" i="8" s="1"/>
  <c r="AT570" i="8" s="1"/>
  <c r="AP534" i="8"/>
  <c r="AP10" i="8" s="1"/>
  <c r="AR25" i="7" s="1"/>
  <c r="BA500" i="8"/>
  <c r="BB502" i="8"/>
  <c r="BC508" i="8" s="1"/>
  <c r="BD514" i="8" s="1"/>
  <c r="BE520" i="8" s="1"/>
  <c r="BA484" i="8"/>
  <c r="BW13" i="7" l="1"/>
  <c r="BW14" i="7" s="1"/>
  <c r="BA488" i="8"/>
  <c r="BB496" i="8"/>
  <c r="BB506" i="8"/>
  <c r="BC512" i="8" s="1"/>
  <c r="BD518" i="8" s="1"/>
  <c r="BE524" i="8" s="1"/>
  <c r="AQ546" i="8"/>
  <c r="AQ530" i="8"/>
  <c r="AQ6" i="8" s="1"/>
  <c r="AS21" i="7" s="1"/>
  <c r="AR548" i="8"/>
  <c r="AS554" i="8" s="1"/>
  <c r="AT560" i="8" s="1"/>
  <c r="AU566" i="8" s="1"/>
  <c r="BB500" i="8" l="1"/>
  <c r="BC502" i="8"/>
  <c r="BD508" i="8" s="1"/>
  <c r="BE514" i="8" s="1"/>
  <c r="BF520" i="8" s="1"/>
  <c r="BB484" i="8"/>
  <c r="AQ534" i="8"/>
  <c r="AQ10" i="8" s="1"/>
  <c r="AS25" i="7" s="1"/>
  <c r="AR542" i="8"/>
  <c r="AR552" i="8"/>
  <c r="AS558" i="8" s="1"/>
  <c r="AT564" i="8" s="1"/>
  <c r="AU570" i="8" s="1"/>
  <c r="AS548" i="8" l="1"/>
  <c r="AT554" i="8" s="1"/>
  <c r="AU560" i="8" s="1"/>
  <c r="AV566" i="8" s="1"/>
  <c r="AR546" i="8"/>
  <c r="AR530" i="8"/>
  <c r="AR6" i="8" s="1"/>
  <c r="AT21" i="7" s="1"/>
  <c r="BC506" i="8"/>
  <c r="BD512" i="8" s="1"/>
  <c r="BE518" i="8" s="1"/>
  <c r="BF524" i="8" s="1"/>
  <c r="BB488" i="8"/>
  <c r="BC496" i="8"/>
  <c r="BC484" i="8" l="1"/>
  <c r="BD502" i="8"/>
  <c r="BE508" i="8" s="1"/>
  <c r="BF514" i="8" s="1"/>
  <c r="BG520" i="8" s="1"/>
  <c r="BC500" i="8"/>
  <c r="AS542" i="8"/>
  <c r="AS552" i="8"/>
  <c r="AT558" i="8" s="1"/>
  <c r="AU564" i="8" s="1"/>
  <c r="AV570" i="8" s="1"/>
  <c r="AR534" i="8"/>
  <c r="AR10" i="8" s="1"/>
  <c r="AT25" i="7" s="1"/>
  <c r="AS530" i="8" l="1"/>
  <c r="AS6" i="8" s="1"/>
  <c r="AU21" i="7" s="1"/>
  <c r="AT548" i="8"/>
  <c r="AU554" i="8" s="1"/>
  <c r="AV560" i="8" s="1"/>
  <c r="AW566" i="8" s="1"/>
  <c r="AS546" i="8"/>
  <c r="BD506" i="8"/>
  <c r="BE512" i="8" s="1"/>
  <c r="BF518" i="8" s="1"/>
  <c r="BG524" i="8" s="1"/>
  <c r="BD496" i="8"/>
  <c r="BC488" i="8"/>
  <c r="AT542" i="8" l="1"/>
  <c r="AT552" i="8"/>
  <c r="AU558" i="8" s="1"/>
  <c r="AV564" i="8" s="1"/>
  <c r="AW570" i="8" s="1"/>
  <c r="AS534" i="8"/>
  <c r="AS10" i="8" s="1"/>
  <c r="AU25" i="7" s="1"/>
  <c r="BD484" i="8"/>
  <c r="BE502" i="8"/>
  <c r="BF508" i="8" s="1"/>
  <c r="BG514" i="8" s="1"/>
  <c r="BH520" i="8" s="1"/>
  <c r="BD500" i="8"/>
  <c r="BD488" i="8" l="1"/>
  <c r="BE506" i="8"/>
  <c r="BF512" i="8" s="1"/>
  <c r="BG518" i="8" s="1"/>
  <c r="BH524" i="8" s="1"/>
  <c r="BE496" i="8"/>
  <c r="AU548" i="8"/>
  <c r="AV554" i="8" s="1"/>
  <c r="AW560" i="8" s="1"/>
  <c r="AX566" i="8" s="1"/>
  <c r="AT530" i="8"/>
  <c r="AT6" i="8" s="1"/>
  <c r="AV21" i="7" s="1"/>
  <c r="AT546" i="8"/>
  <c r="AU552" i="8" l="1"/>
  <c r="AV558" i="8" s="1"/>
  <c r="AW564" i="8" s="1"/>
  <c r="AX570" i="8" s="1"/>
  <c r="AT534" i="8"/>
  <c r="AT10" i="8" s="1"/>
  <c r="AV25" i="7" s="1"/>
  <c r="AU542" i="8"/>
  <c r="BE500" i="8"/>
  <c r="BF502" i="8"/>
  <c r="BG508" i="8" s="1"/>
  <c r="BH514" i="8" s="1"/>
  <c r="BI520" i="8" s="1"/>
  <c r="BE484" i="8"/>
  <c r="BE488" i="8" l="1"/>
  <c r="BF506" i="8"/>
  <c r="BG512" i="8" s="1"/>
  <c r="BH518" i="8" s="1"/>
  <c r="BI524" i="8" s="1"/>
  <c r="BF496" i="8"/>
  <c r="AV548" i="8"/>
  <c r="AW554" i="8" s="1"/>
  <c r="AX560" i="8" s="1"/>
  <c r="AY566" i="8" s="1"/>
  <c r="AU530" i="8"/>
  <c r="AU6" i="8" s="1"/>
  <c r="AW21" i="7" s="1"/>
  <c r="AU546" i="8"/>
  <c r="BF500" i="8" l="1"/>
  <c r="BG502" i="8"/>
  <c r="BH508" i="8" s="1"/>
  <c r="BI514" i="8" s="1"/>
  <c r="BF484" i="8"/>
  <c r="AV542" i="8"/>
  <c r="AU534" i="8"/>
  <c r="AU10" i="8" s="1"/>
  <c r="AW25" i="7" s="1"/>
  <c r="AV552" i="8"/>
  <c r="AW558" i="8" s="1"/>
  <c r="AX564" i="8" s="1"/>
  <c r="AY570" i="8" s="1"/>
  <c r="AV546" i="8" l="1"/>
  <c r="AW548" i="8"/>
  <c r="AX554" i="8" s="1"/>
  <c r="AY560" i="8" s="1"/>
  <c r="AZ566" i="8" s="1"/>
  <c r="AV530" i="8"/>
  <c r="AV6" i="8" s="1"/>
  <c r="AX21" i="7" s="1"/>
  <c r="BG506" i="8"/>
  <c r="BH512" i="8" s="1"/>
  <c r="BI518" i="8" s="1"/>
  <c r="BG496" i="8"/>
  <c r="BF488" i="8"/>
  <c r="BG484" i="8" l="1"/>
  <c r="BG500" i="8"/>
  <c r="BH502" i="8"/>
  <c r="BI508" i="8" s="1"/>
  <c r="AV534" i="8"/>
  <c r="AV10" i="8" s="1"/>
  <c r="AX25" i="7" s="1"/>
  <c r="AW542" i="8"/>
  <c r="AW552" i="8"/>
  <c r="AX558" i="8" s="1"/>
  <c r="AY564" i="8" s="1"/>
  <c r="AZ570" i="8" s="1"/>
  <c r="BG488" i="8" l="1"/>
  <c r="BH496" i="8"/>
  <c r="BH506" i="8"/>
  <c r="BI512" i="8" s="1"/>
  <c r="AW530" i="8"/>
  <c r="AW6" i="8" s="1"/>
  <c r="AY21" i="7" s="1"/>
  <c r="AX548" i="8"/>
  <c r="AY554" i="8" s="1"/>
  <c r="AZ560" i="8" s="1"/>
  <c r="BA566" i="8" s="1"/>
  <c r="AW546" i="8"/>
  <c r="AW534" i="8" l="1"/>
  <c r="AW10" i="8" s="1"/>
  <c r="AY25" i="7" s="1"/>
  <c r="AX542" i="8"/>
  <c r="AX552" i="8"/>
  <c r="AY558" i="8" s="1"/>
  <c r="AZ564" i="8" s="1"/>
  <c r="BA570" i="8" s="1"/>
  <c r="BH500" i="8"/>
  <c r="BI502" i="8"/>
  <c r="BH484" i="8"/>
  <c r="BH488" i="8" l="1"/>
  <c r="BI506" i="8"/>
  <c r="BI496" i="8"/>
  <c r="AY548" i="8"/>
  <c r="AZ554" i="8" s="1"/>
  <c r="BA560" i="8" s="1"/>
  <c r="BB566" i="8" s="1"/>
  <c r="AX546" i="8"/>
  <c r="AX530" i="8"/>
  <c r="AX6" i="8" s="1"/>
  <c r="AZ21" i="7" s="1"/>
  <c r="BI500" i="8" l="1"/>
  <c r="BI488" i="8" s="1"/>
  <c r="BI484" i="8"/>
  <c r="AY552" i="8"/>
  <c r="AZ558" i="8" s="1"/>
  <c r="BA564" i="8" s="1"/>
  <c r="BB570" i="8" s="1"/>
  <c r="AY542" i="8"/>
  <c r="AX534" i="8"/>
  <c r="AX10" i="8" s="1"/>
  <c r="AZ25" i="7" s="1"/>
  <c r="AY546" i="8" l="1"/>
  <c r="AZ548" i="8"/>
  <c r="BA554" i="8" s="1"/>
  <c r="BB560" i="8" s="1"/>
  <c r="BC566" i="8" s="1"/>
  <c r="AY530" i="8"/>
  <c r="AY6" i="8" s="1"/>
  <c r="BA21" i="7" s="1"/>
  <c r="AZ542" i="8" l="1"/>
  <c r="AY534" i="8"/>
  <c r="AY10" i="8" s="1"/>
  <c r="BA25" i="7" s="1"/>
  <c r="AZ552" i="8"/>
  <c r="BA558" i="8" s="1"/>
  <c r="BB564" i="8" s="1"/>
  <c r="BC570" i="8" s="1"/>
  <c r="AZ546" i="8" l="1"/>
  <c r="BA548" i="8"/>
  <c r="BB554" i="8" s="1"/>
  <c r="BC560" i="8" s="1"/>
  <c r="BD566" i="8" s="1"/>
  <c r="AZ530" i="8"/>
  <c r="AZ6" i="8" s="1"/>
  <c r="BB21" i="7" s="1"/>
  <c r="BA552" i="8" l="1"/>
  <c r="BB558" i="8" s="1"/>
  <c r="BC564" i="8" s="1"/>
  <c r="BD570" i="8" s="1"/>
  <c r="AZ534" i="8"/>
  <c r="AZ10" i="8" s="1"/>
  <c r="BB25" i="7" s="1"/>
  <c r="BA542" i="8"/>
  <c r="BA546" i="8" l="1"/>
  <c r="BB548" i="8"/>
  <c r="BC554" i="8" s="1"/>
  <c r="BD560" i="8" s="1"/>
  <c r="BE566" i="8" s="1"/>
  <c r="BA530" i="8"/>
  <c r="BA6" i="8" s="1"/>
  <c r="BC21" i="7" s="1"/>
  <c r="BA534" i="8" l="1"/>
  <c r="BA10" i="8" s="1"/>
  <c r="BC25" i="7" s="1"/>
  <c r="BB542" i="8"/>
  <c r="BB552" i="8"/>
  <c r="BC558" i="8" s="1"/>
  <c r="BD564" i="8" s="1"/>
  <c r="BE570" i="8" s="1"/>
  <c r="BC548" i="8" l="1"/>
  <c r="BD554" i="8" s="1"/>
  <c r="BE560" i="8" s="1"/>
  <c r="BF566" i="8" s="1"/>
  <c r="BB530" i="8"/>
  <c r="BB6" i="8" s="1"/>
  <c r="BD21" i="7" s="1"/>
  <c r="BB546" i="8"/>
  <c r="BC542" i="8" l="1"/>
  <c r="BC552" i="8"/>
  <c r="BD558" i="8" s="1"/>
  <c r="BE564" i="8" s="1"/>
  <c r="BF570" i="8" s="1"/>
  <c r="BB534" i="8"/>
  <c r="BB10" i="8" s="1"/>
  <c r="BD25" i="7" s="1"/>
  <c r="BD548" i="8" l="1"/>
  <c r="BE554" i="8" s="1"/>
  <c r="BF560" i="8" s="1"/>
  <c r="BG566" i="8" s="1"/>
  <c r="BC530" i="8"/>
  <c r="BC6" i="8" s="1"/>
  <c r="BE21" i="7" s="1"/>
  <c r="BC546" i="8"/>
  <c r="BD552" i="8" l="1"/>
  <c r="BE558" i="8" s="1"/>
  <c r="BF564" i="8" s="1"/>
  <c r="BG570" i="8" s="1"/>
  <c r="BD542" i="8"/>
  <c r="BC534" i="8"/>
  <c r="BC10" i="8" s="1"/>
  <c r="BE25" i="7" s="1"/>
  <c r="BE548" i="8" l="1"/>
  <c r="BF554" i="8" s="1"/>
  <c r="BG560" i="8" s="1"/>
  <c r="BH566" i="8" s="1"/>
  <c r="BD530" i="8"/>
  <c r="BD6" i="8" s="1"/>
  <c r="BF21" i="7" s="1"/>
  <c r="BD546" i="8"/>
  <c r="BD534" i="8" l="1"/>
  <c r="BD10" i="8" s="1"/>
  <c r="BF25" i="7" s="1"/>
  <c r="BE542" i="8"/>
  <c r="BE552" i="8"/>
  <c r="BF558" i="8" s="1"/>
  <c r="BG564" i="8" s="1"/>
  <c r="BH570" i="8" s="1"/>
  <c r="BF548" i="8" l="1"/>
  <c r="BG554" i="8" s="1"/>
  <c r="BH560" i="8" s="1"/>
  <c r="BI566" i="8" s="1"/>
  <c r="BE546" i="8"/>
  <c r="BE530" i="8"/>
  <c r="BE6" i="8" s="1"/>
  <c r="BG21" i="7" s="1"/>
  <c r="BE534" i="8" l="1"/>
  <c r="BE10" i="8" s="1"/>
  <c r="BG25" i="7" s="1"/>
  <c r="BF542" i="8"/>
  <c r="BF552" i="8"/>
  <c r="BG558" i="8" s="1"/>
  <c r="BH564" i="8" s="1"/>
  <c r="BI570" i="8" s="1"/>
  <c r="BF530" i="8" l="1"/>
  <c r="BF6" i="8" s="1"/>
  <c r="BH21" i="7" s="1"/>
  <c r="BG548" i="8"/>
  <c r="BH554" i="8" s="1"/>
  <c r="BI560" i="8" s="1"/>
  <c r="BF546" i="8"/>
  <c r="BF534" i="8" l="1"/>
  <c r="BF10" i="8" s="1"/>
  <c r="BH25" i="7" s="1"/>
  <c r="BG552" i="8"/>
  <c r="BH558" i="8" s="1"/>
  <c r="BI564" i="8" s="1"/>
  <c r="BG542" i="8"/>
  <c r="BG546" i="8" l="1"/>
  <c r="BG530" i="8"/>
  <c r="BG6" i="8" s="1"/>
  <c r="BI21" i="7" s="1"/>
  <c r="BH548" i="8"/>
  <c r="BI554" i="8" s="1"/>
  <c r="BG534" i="8" l="1"/>
  <c r="BG10" i="8" s="1"/>
  <c r="BI25" i="7" s="1"/>
  <c r="BH552" i="8"/>
  <c r="BI558" i="8" s="1"/>
  <c r="BH542" i="8"/>
  <c r="BH546" i="8" l="1"/>
  <c r="BH530" i="8"/>
  <c r="BH6" i="8" s="1"/>
  <c r="BJ21" i="7" s="1"/>
  <c r="BI548" i="8"/>
  <c r="BH534" i="8" l="1"/>
  <c r="BH10" i="8" s="1"/>
  <c r="BJ25" i="7" s="1"/>
  <c r="BI552" i="8"/>
  <c r="BI542" i="8"/>
  <c r="BI530" i="8" l="1"/>
  <c r="BI6" i="8" s="1"/>
  <c r="BK21" i="7" s="1"/>
  <c r="BI546" i="8"/>
  <c r="BI534" i="8" s="1"/>
  <c r="BI10" i="8" s="1"/>
  <c r="BK25" i="7" s="1"/>
  <c r="B63" i="14"/>
  <c r="B64" i="14" l="1"/>
  <c r="B66" i="14"/>
  <c r="C62" i="14" l="1"/>
  <c r="C63" i="14" s="1"/>
  <c r="C64" i="14" l="1"/>
  <c r="C66" i="14"/>
  <c r="D62" i="14" l="1"/>
  <c r="D63" i="14" s="1"/>
  <c r="D64" i="14" s="1"/>
  <c r="D66" i="14" l="1"/>
  <c r="E62" i="14" s="1"/>
  <c r="E63" i="14" l="1"/>
  <c r="E64" i="14" s="1"/>
  <c r="E66" i="14" l="1"/>
  <c r="F62" i="14" s="1"/>
  <c r="F63" i="14" l="1"/>
  <c r="F66" i="14" s="1"/>
  <c r="G62" i="14" s="1"/>
  <c r="B10" i="14" l="1"/>
  <c r="AT63" i="14"/>
  <c r="AO30" i="14" s="1"/>
  <c r="AO35" i="14" s="1"/>
  <c r="AF63" i="14"/>
  <c r="AA30" i="14" s="1"/>
  <c r="AA35" i="14" s="1"/>
  <c r="AM63" i="14"/>
  <c r="AH30" i="14" s="1"/>
  <c r="AH35" i="14" s="1"/>
  <c r="AY63" i="14"/>
  <c r="AT30" i="14" s="1"/>
  <c r="AT35" i="14" s="1"/>
  <c r="AU63" i="14"/>
  <c r="AP30" i="14" s="1"/>
  <c r="AP35" i="14" s="1"/>
  <c r="AX63" i="14"/>
  <c r="AS30" i="14" s="1"/>
  <c r="AS35" i="14" s="1"/>
  <c r="AK63" i="14"/>
  <c r="AF30" i="14" s="1"/>
  <c r="AF35" i="14" s="1"/>
  <c r="AR63" i="14"/>
  <c r="AM30" i="14" s="1"/>
  <c r="AM35" i="14" s="1"/>
  <c r="BD63" i="14"/>
  <c r="AY30" i="14" s="1"/>
  <c r="AY35" i="14" s="1"/>
  <c r="BP63" i="14"/>
  <c r="BK30" i="14" s="1"/>
  <c r="BK35" i="14" s="1"/>
  <c r="AL63" i="14"/>
  <c r="AG30" i="14" s="1"/>
  <c r="AG35" i="14" s="1"/>
  <c r="U63" i="14"/>
  <c r="P30" i="14" s="1"/>
  <c r="P35" i="14" s="1"/>
  <c r="AB63" i="14"/>
  <c r="W30" i="14" s="1"/>
  <c r="W35" i="14" s="1"/>
  <c r="AN63" i="14"/>
  <c r="AI30" i="14" s="1"/>
  <c r="AI35" i="14" s="1"/>
  <c r="CF63" i="14"/>
  <c r="CA30" i="14" s="1"/>
  <c r="CA35" i="14" s="1"/>
  <c r="AP63" i="14"/>
  <c r="AK30" i="14" s="1"/>
  <c r="AK35" i="14" s="1"/>
  <c r="AA63" i="14"/>
  <c r="V30" i="14" s="1"/>
  <c r="V35" i="14" s="1"/>
  <c r="AG63" i="14"/>
  <c r="AB30" i="14" s="1"/>
  <c r="AB35" i="14" s="1"/>
  <c r="AS63" i="14"/>
  <c r="AN30" i="14" s="1"/>
  <c r="AN35" i="14" s="1"/>
  <c r="BJ63" i="14"/>
  <c r="BE30" i="14" s="1"/>
  <c r="BE35" i="14" s="1"/>
  <c r="BA63" i="14"/>
  <c r="AV30" i="14" s="1"/>
  <c r="AV35" i="14" s="1"/>
  <c r="BH63" i="14"/>
  <c r="BC30" i="14" s="1"/>
  <c r="BC35" i="14" s="1"/>
  <c r="BT63" i="14"/>
  <c r="BO30" i="14" s="1"/>
  <c r="BO35" i="14" s="1"/>
  <c r="AZ63" i="14"/>
  <c r="AU30" i="14" s="1"/>
  <c r="AU35" i="14" s="1"/>
  <c r="BN63" i="14"/>
  <c r="BI30" i="14" s="1"/>
  <c r="BI35" i="14" s="1"/>
  <c r="BG63" i="14"/>
  <c r="BB30" i="14" s="1"/>
  <c r="BB35" i="14" s="1"/>
  <c r="BM63" i="14"/>
  <c r="BH30" i="14" s="1"/>
  <c r="BH35" i="14" s="1"/>
  <c r="BY63" i="14"/>
  <c r="BT30" i="14" s="1"/>
  <c r="BT35" i="14" s="1"/>
  <c r="BU63" i="14"/>
  <c r="BP30" i="14" s="1"/>
  <c r="BP35" i="14" s="1"/>
  <c r="BB63" i="14"/>
  <c r="AW30" i="14" s="1"/>
  <c r="AW35" i="14" s="1"/>
  <c r="AQ63" i="14"/>
  <c r="AL30" i="14" s="1"/>
  <c r="AL35" i="14" s="1"/>
  <c r="AW63" i="14"/>
  <c r="AR30" i="14" s="1"/>
  <c r="AR35" i="14" s="1"/>
  <c r="BI63" i="14"/>
  <c r="BD30" i="14" s="1"/>
  <c r="BD35" i="14" s="1"/>
  <c r="I63" i="14"/>
  <c r="D30" i="14" s="1"/>
  <c r="D35" i="14" s="1"/>
  <c r="BF63" i="14"/>
  <c r="BA30" i="14" s="1"/>
  <c r="BA35" i="14" s="1"/>
  <c r="AV63" i="14"/>
  <c r="AQ30" i="14" s="1"/>
  <c r="AQ35" i="14" s="1"/>
  <c r="BC63" i="14"/>
  <c r="AX30" i="14" s="1"/>
  <c r="AX35" i="14" s="1"/>
  <c r="BO63" i="14"/>
  <c r="BJ30" i="14" s="1"/>
  <c r="BJ35" i="14" s="1"/>
  <c r="AE63" i="14"/>
  <c r="Z30" i="14" s="1"/>
  <c r="Z35" i="14" s="1"/>
  <c r="BQ63" i="14"/>
  <c r="BL30" i="14" s="1"/>
  <c r="BL35" i="14" s="1"/>
  <c r="O63" i="14"/>
  <c r="J30" i="14" s="1"/>
  <c r="J35" i="14" s="1"/>
  <c r="N63" i="14"/>
  <c r="I30" i="14" s="1"/>
  <c r="I35" i="14" s="1"/>
  <c r="BZ63" i="14"/>
  <c r="BU30" i="14" s="1"/>
  <c r="BU35" i="14" s="1"/>
  <c r="BW63" i="14"/>
  <c r="BR30" i="14" s="1"/>
  <c r="BR35" i="14" s="1"/>
  <c r="CC63" i="14"/>
  <c r="BX30" i="14" s="1"/>
  <c r="BX35" i="14" s="1"/>
  <c r="AJ63" i="14"/>
  <c r="AE30" i="14" s="1"/>
  <c r="AE35" i="14" s="1"/>
  <c r="R63" i="14"/>
  <c r="M30" i="14" s="1"/>
  <c r="M35" i="14" s="1"/>
  <c r="CD63" i="14"/>
  <c r="BY30" i="14" s="1"/>
  <c r="BY35" i="14" s="1"/>
  <c r="CB63" i="14"/>
  <c r="BW30" i="14" s="1"/>
  <c r="BW35" i="14" s="1"/>
  <c r="M63" i="14"/>
  <c r="H30" i="14" s="1"/>
  <c r="H35" i="14" s="1"/>
  <c r="BE63" i="14"/>
  <c r="AZ30" i="14" s="1"/>
  <c r="AZ35" i="14" s="1"/>
  <c r="G63" i="14"/>
  <c r="B30" i="14" s="1"/>
  <c r="B35" i="14" s="1"/>
  <c r="BR63" i="14"/>
  <c r="BM30" i="14" s="1"/>
  <c r="BM35" i="14" s="1"/>
  <c r="BL63" i="14"/>
  <c r="BG30" i="14" s="1"/>
  <c r="BG35" i="14" s="1"/>
  <c r="BS63" i="14"/>
  <c r="BN30" i="14" s="1"/>
  <c r="BN35" i="14" s="1"/>
  <c r="CE63" i="14"/>
  <c r="BZ30" i="14" s="1"/>
  <c r="BZ35" i="14" s="1"/>
  <c r="J63" i="14"/>
  <c r="E30" i="14" s="1"/>
  <c r="E35" i="14" s="1"/>
  <c r="BV63" i="14"/>
  <c r="BQ30" i="14" s="1"/>
  <c r="BQ35" i="14" s="1"/>
  <c r="BX63" i="14"/>
  <c r="BS30" i="14" s="1"/>
  <c r="BS35" i="14" s="1"/>
  <c r="AD63" i="14"/>
  <c r="Y30" i="14" s="1"/>
  <c r="Y35" i="14" s="1"/>
  <c r="K63" i="14"/>
  <c r="F30" i="14" s="1"/>
  <c r="F35" i="14" s="1"/>
  <c r="Q63" i="14"/>
  <c r="L30" i="14" s="1"/>
  <c r="L35" i="14" s="1"/>
  <c r="AC63" i="14"/>
  <c r="X30" i="14" s="1"/>
  <c r="X35" i="14" s="1"/>
  <c r="AO63" i="14"/>
  <c r="AJ30" i="14" s="1"/>
  <c r="AJ35" i="14" s="1"/>
  <c r="AH63" i="14"/>
  <c r="AC30" i="14" s="1"/>
  <c r="AC35" i="14" s="1"/>
  <c r="P63" i="14"/>
  <c r="K30" i="14" s="1"/>
  <c r="K35" i="14" s="1"/>
  <c r="W63" i="14"/>
  <c r="R30" i="14" s="1"/>
  <c r="R35" i="14" s="1"/>
  <c r="AI63" i="14"/>
  <c r="AD30" i="14" s="1"/>
  <c r="AD35" i="14" s="1"/>
  <c r="BK63" i="14"/>
  <c r="BF30" i="14" s="1"/>
  <c r="BF35" i="14" s="1"/>
  <c r="V63" i="14"/>
  <c r="Q30" i="14" s="1"/>
  <c r="Q35" i="14" s="1"/>
  <c r="CH63" i="14"/>
  <c r="CC30" i="14" s="1"/>
  <c r="CC35" i="14" s="1"/>
  <c r="CG63" i="14"/>
  <c r="CB30" i="14" s="1"/>
  <c r="CB35" i="14" s="1"/>
  <c r="S63" i="14"/>
  <c r="N30" i="14" s="1"/>
  <c r="N35" i="14" s="1"/>
  <c r="CA63" i="14"/>
  <c r="BV30" i="14" s="1"/>
  <c r="BV35" i="14" s="1"/>
  <c r="Z63" i="14"/>
  <c r="U30" i="14" s="1"/>
  <c r="U35" i="14" s="1"/>
  <c r="H63" i="14"/>
  <c r="C30" i="14" s="1"/>
  <c r="C35" i="14" s="1"/>
  <c r="L63" i="14"/>
  <c r="G30" i="14" s="1"/>
  <c r="G35" i="14" s="1"/>
  <c r="X63" i="14"/>
  <c r="S30" i="14" s="1"/>
  <c r="S35" i="14" s="1"/>
  <c r="T63" i="14"/>
  <c r="O30" i="14" s="1"/>
  <c r="O35" i="14" s="1"/>
  <c r="Y63" i="14"/>
  <c r="T30" i="14" s="1"/>
  <c r="T35" i="14" s="1"/>
  <c r="F64" i="14"/>
  <c r="B70" i="14" l="1"/>
  <c r="B71" i="14" s="1"/>
  <c r="G66" i="14"/>
  <c r="H62" i="14" s="1"/>
  <c r="G64" i="14"/>
  <c r="G65" i="14" s="1"/>
  <c r="B19" i="14"/>
  <c r="Z292" i="14" l="1"/>
  <c r="BE292" i="14"/>
  <c r="AU292" i="14"/>
  <c r="CC292" i="14"/>
  <c r="AF292" i="14"/>
  <c r="CB292" i="14"/>
  <c r="BU292" i="14"/>
  <c r="BN292" i="14"/>
  <c r="AG292" i="14"/>
  <c r="BZ292" i="14"/>
  <c r="N292" i="14"/>
  <c r="AS292" i="14"/>
  <c r="O292" i="14"/>
  <c r="AB292" i="14"/>
  <c r="BD292" i="14"/>
  <c r="BR292" i="14"/>
  <c r="CA292" i="14"/>
  <c r="AK292" i="14"/>
  <c r="CF292" i="14"/>
  <c r="BG292" i="14"/>
  <c r="Y292" i="14"/>
  <c r="CD292" i="14"/>
  <c r="AW292" i="14"/>
  <c r="AM292" i="14"/>
  <c r="P292" i="14"/>
  <c r="I292" i="14"/>
  <c r="AH292" i="14"/>
  <c r="BK292" i="14"/>
  <c r="BJ292" i="14"/>
  <c r="AY292" i="14"/>
  <c r="AC292" i="14"/>
  <c r="BX292" i="14"/>
  <c r="L292" i="14"/>
  <c r="AN292" i="14"/>
  <c r="BB292" i="14"/>
  <c r="CG292" i="14"/>
  <c r="U292" i="14"/>
  <c r="BP292" i="14"/>
  <c r="BF292" i="14"/>
  <c r="AA292" i="14"/>
  <c r="AQ292" i="14"/>
  <c r="AX292" i="14"/>
  <c r="Q292" i="14"/>
  <c r="J292" i="14"/>
  <c r="BV292" i="14"/>
  <c r="BS292" i="14"/>
  <c r="BO292" i="14"/>
  <c r="BL292" i="14"/>
  <c r="AT292" i="14"/>
  <c r="BY292" i="14"/>
  <c r="M292" i="14"/>
  <c r="BH292" i="14"/>
  <c r="H292" i="14"/>
  <c r="X292" i="14"/>
  <c r="AL292" i="14"/>
  <c r="BQ292" i="14"/>
  <c r="BW292" i="14"/>
  <c r="AZ292" i="14"/>
  <c r="CE292" i="14"/>
  <c r="K292" i="14"/>
  <c r="AV292" i="14"/>
  <c r="R292" i="14"/>
  <c r="S292" i="14"/>
  <c r="AO292" i="14"/>
  <c r="AP292" i="14"/>
  <c r="AI292" i="14"/>
  <c r="BM292" i="14"/>
  <c r="W292" i="14"/>
  <c r="AD292" i="14"/>
  <c r="BI292" i="14"/>
  <c r="BC292" i="14"/>
  <c r="AR292" i="14"/>
  <c r="BT292" i="14"/>
  <c r="CH292" i="14"/>
  <c r="V292" i="14"/>
  <c r="BA292" i="14"/>
  <c r="AE292" i="14"/>
  <c r="AJ292" i="14"/>
  <c r="T292" i="14"/>
  <c r="H66" i="14"/>
  <c r="I62" i="14" s="1"/>
  <c r="H64" i="14" l="1"/>
  <c r="H65" i="14" s="1"/>
  <c r="I66" i="14"/>
  <c r="J62" i="14" s="1"/>
  <c r="I64" i="14" l="1"/>
  <c r="I65" i="14" s="1"/>
  <c r="J66" i="14"/>
  <c r="K62" i="14" s="1"/>
  <c r="J64" i="14" l="1"/>
  <c r="J65" i="14" s="1"/>
  <c r="K66" i="14"/>
  <c r="L62" i="14" s="1"/>
  <c r="K64" i="14" l="1"/>
  <c r="K65" i="14" s="1"/>
  <c r="L66" i="14"/>
  <c r="M62" i="14" s="1"/>
  <c r="L64" i="14" l="1"/>
  <c r="L65" i="14" s="1"/>
  <c r="M66" i="14"/>
  <c r="N62" i="14" s="1"/>
  <c r="M64" i="14" l="1"/>
  <c r="M65" i="14" s="1"/>
  <c r="N66" i="14"/>
  <c r="O62" i="14" s="1"/>
  <c r="N64" i="14" l="1"/>
  <c r="N65" i="14" s="1"/>
  <c r="O66" i="14"/>
  <c r="P62" i="14" s="1"/>
  <c r="O64" i="14" l="1"/>
  <c r="O65" i="14" s="1"/>
  <c r="P66" i="14"/>
  <c r="Q62" i="14" s="1"/>
  <c r="P64" i="14" l="1"/>
  <c r="P65" i="14" s="1"/>
  <c r="Q66" i="14"/>
  <c r="R62" i="14" s="1"/>
  <c r="Q64" i="14" l="1"/>
  <c r="Q65" i="14" s="1"/>
  <c r="R66" i="14"/>
  <c r="S62" i="14" s="1"/>
  <c r="R64" i="14" l="1"/>
  <c r="R65" i="14" s="1"/>
  <c r="S66" i="14"/>
  <c r="T62" i="14" s="1"/>
  <c r="S64" i="14"/>
  <c r="S65" i="14" s="1"/>
  <c r="T66" i="14" l="1"/>
  <c r="U62" i="14" s="1"/>
  <c r="T64" i="14" l="1"/>
  <c r="T65" i="14" s="1"/>
  <c r="U66" i="14"/>
  <c r="V62" i="14" s="1"/>
  <c r="U64" i="14" l="1"/>
  <c r="U65" i="14" s="1"/>
  <c r="V66" i="14"/>
  <c r="W62" i="14" s="1"/>
  <c r="V64" i="14" l="1"/>
  <c r="V65" i="14" s="1"/>
  <c r="W66" i="14"/>
  <c r="X62" i="14" s="1"/>
  <c r="W64" i="14" l="1"/>
  <c r="W65" i="14" s="1"/>
  <c r="X66" i="14"/>
  <c r="Y62" i="14" s="1"/>
  <c r="X64" i="14" l="1"/>
  <c r="X65" i="14" s="1"/>
  <c r="Y66" i="14"/>
  <c r="Z62" i="14" s="1"/>
  <c r="Y64" i="14" l="1"/>
  <c r="Y65" i="14" s="1"/>
  <c r="Z66" i="14"/>
  <c r="AA62" i="14" s="1"/>
  <c r="Z64" i="14" l="1"/>
  <c r="Z65" i="14" s="1"/>
  <c r="AA66" i="14"/>
  <c r="AB62" i="14" s="1"/>
  <c r="AA64" i="14" l="1"/>
  <c r="AA65" i="14" s="1"/>
  <c r="AB66" i="14"/>
  <c r="AC62" i="14" s="1"/>
  <c r="AB64" i="14" l="1"/>
  <c r="AB65" i="14" s="1"/>
  <c r="AC66" i="14"/>
  <c r="AD62" i="14" s="1"/>
  <c r="AC64" i="14" l="1"/>
  <c r="AC65" i="14" s="1"/>
  <c r="AD66" i="14"/>
  <c r="AE62" i="14" s="1"/>
  <c r="AD64" i="14" l="1"/>
  <c r="AD65" i="14" s="1"/>
  <c r="AE66" i="14"/>
  <c r="AF62" i="14" s="1"/>
  <c r="AE64" i="14" l="1"/>
  <c r="AE65" i="14" s="1"/>
  <c r="AF66" i="14"/>
  <c r="AG62" i="14" s="1"/>
  <c r="AG66" i="14" l="1"/>
  <c r="AH62" i="14" s="1"/>
  <c r="AF64" i="14"/>
  <c r="AF65" i="14" s="1"/>
  <c r="AG64" i="14" l="1"/>
  <c r="AG65" i="14" s="1"/>
  <c r="AH66" i="14"/>
  <c r="AI62" i="14" s="1"/>
  <c r="AH64" i="14" l="1"/>
  <c r="AH65" i="14" s="1"/>
  <c r="AI66" i="14"/>
  <c r="AJ62" i="14" s="1"/>
  <c r="AI64" i="14" l="1"/>
  <c r="AI65" i="14" s="1"/>
  <c r="AJ66" i="14"/>
  <c r="AK62" i="14" s="1"/>
  <c r="AJ64" i="14" l="1"/>
  <c r="AJ65" i="14" s="1"/>
  <c r="AK66" i="14"/>
  <c r="AL62" i="14" s="1"/>
  <c r="AK64" i="14" l="1"/>
  <c r="AK65" i="14" s="1"/>
  <c r="AL66" i="14"/>
  <c r="AM62" i="14" s="1"/>
  <c r="AL64" i="14" l="1"/>
  <c r="AL65" i="14" s="1"/>
  <c r="AM66" i="14"/>
  <c r="AN62" i="14" s="1"/>
  <c r="AM64" i="14" l="1"/>
  <c r="AM65" i="14" s="1"/>
  <c r="AN66" i="14"/>
  <c r="AO62" i="14" s="1"/>
  <c r="AN64" i="14" l="1"/>
  <c r="AN65" i="14" s="1"/>
  <c r="AO66" i="14"/>
  <c r="AP62" i="14" s="1"/>
  <c r="AO64" i="14" l="1"/>
  <c r="AO65" i="14" s="1"/>
  <c r="AP66" i="14"/>
  <c r="AQ62" i="14" s="1"/>
  <c r="AP64" i="14" l="1"/>
  <c r="AP65" i="14" s="1"/>
  <c r="AQ66" i="14"/>
  <c r="AR62" i="14" s="1"/>
  <c r="AQ64" i="14" l="1"/>
  <c r="AQ65" i="14" s="1"/>
  <c r="AR66" i="14"/>
  <c r="AS62" i="14" s="1"/>
  <c r="AR64" i="14" l="1"/>
  <c r="AR65" i="14" s="1"/>
  <c r="AS66" i="14"/>
  <c r="AT62" i="14" s="1"/>
  <c r="AS64" i="14" l="1"/>
  <c r="AS65" i="14" s="1"/>
  <c r="AT66" i="14"/>
  <c r="AU62" i="14" s="1"/>
  <c r="AT64" i="14" l="1"/>
  <c r="AT65" i="14" s="1"/>
  <c r="AU66" i="14"/>
  <c r="AV62" i="14" s="1"/>
  <c r="AU64" i="14" l="1"/>
  <c r="AU65" i="14" s="1"/>
  <c r="AV66" i="14"/>
  <c r="AW62" i="14" s="1"/>
  <c r="AV64" i="14" l="1"/>
  <c r="AV65" i="14" s="1"/>
  <c r="AW66" i="14"/>
  <c r="AX62" i="14" s="1"/>
  <c r="AW64" i="14" l="1"/>
  <c r="AW65" i="14" s="1"/>
  <c r="AX66" i="14"/>
  <c r="AY62" i="14" s="1"/>
  <c r="AX64" i="14" l="1"/>
  <c r="AX65" i="14" s="1"/>
  <c r="AY66" i="14"/>
  <c r="AZ62" i="14" s="1"/>
  <c r="AY64" i="14"/>
  <c r="AY65" i="14" s="1"/>
  <c r="AZ66" i="14" l="1"/>
  <c r="BA62" i="14" s="1"/>
  <c r="AZ64" i="14" l="1"/>
  <c r="AZ65" i="14" s="1"/>
  <c r="BA66" i="14"/>
  <c r="BB62" i="14" s="1"/>
  <c r="BA64" i="14" l="1"/>
  <c r="BA65" i="14" s="1"/>
  <c r="BB66" i="14"/>
  <c r="BC62" i="14" s="1"/>
  <c r="BB64" i="14" l="1"/>
  <c r="BB65" i="14" s="1"/>
  <c r="BC66" i="14"/>
  <c r="BD62" i="14" s="1"/>
  <c r="BC64" i="14" l="1"/>
  <c r="BC65" i="14" s="1"/>
  <c r="BD66" i="14"/>
  <c r="BE62" i="14" s="1"/>
  <c r="BD64" i="14" l="1"/>
  <c r="BD65" i="14" s="1"/>
  <c r="BE64" i="14"/>
  <c r="BE65" i="14" s="1"/>
  <c r="BE66" i="14"/>
  <c r="BF62" i="14" s="1"/>
  <c r="BF64" i="14" l="1"/>
  <c r="BF65" i="14" s="1"/>
  <c r="BF66" i="14"/>
  <c r="BG62" i="14" s="1"/>
  <c r="BG66" i="14" l="1"/>
  <c r="BH62" i="14" s="1"/>
  <c r="BG64" i="14"/>
  <c r="BG65" i="14" s="1"/>
  <c r="BH66" i="14" l="1"/>
  <c r="BI62" i="14" s="1"/>
  <c r="BH64" i="14"/>
  <c r="BH65" i="14" s="1"/>
  <c r="BI64" i="14" l="1"/>
  <c r="BI65" i="14" s="1"/>
  <c r="BI66" i="14"/>
  <c r="BJ62" i="14" s="1"/>
  <c r="BJ64" i="14" l="1"/>
  <c r="BJ65" i="14" s="1"/>
  <c r="BJ66" i="14"/>
  <c r="BK62" i="14" s="1"/>
  <c r="BK66" i="14" l="1"/>
  <c r="BL62" i="14" s="1"/>
  <c r="BK64" i="14"/>
  <c r="BK65" i="14" s="1"/>
  <c r="BL64" i="14" l="1"/>
  <c r="BL65" i="14" s="1"/>
  <c r="BL66" i="14"/>
  <c r="BM62" i="14" s="1"/>
  <c r="BM66" i="14" l="1"/>
  <c r="BN62" i="14" s="1"/>
  <c r="BM64" i="14"/>
  <c r="BM65" i="14" s="1"/>
  <c r="BN64" i="14" l="1"/>
  <c r="BN65" i="14" s="1"/>
  <c r="BN66" i="14"/>
  <c r="BO62" i="14" s="1"/>
  <c r="BO66" i="14" l="1"/>
  <c r="BP62" i="14" s="1"/>
  <c r="BO64" i="14"/>
  <c r="BO65" i="14" s="1"/>
  <c r="BP64" i="14" l="1"/>
  <c r="BP65" i="14" s="1"/>
  <c r="BP66" i="14"/>
  <c r="BQ62" i="14" s="1"/>
  <c r="BQ64" i="14" l="1"/>
  <c r="BQ65" i="14" s="1"/>
  <c r="BQ66" i="14"/>
  <c r="BR62" i="14" s="1"/>
  <c r="BR64" i="14" l="1"/>
  <c r="BR65" i="14" s="1"/>
  <c r="BR66" i="14"/>
  <c r="BS62" i="14" s="1"/>
  <c r="BS66" i="14" l="1"/>
  <c r="BT62" i="14" s="1"/>
  <c r="BS64" i="14"/>
  <c r="BS65" i="14" s="1"/>
  <c r="BT66" i="14" l="1"/>
  <c r="BU62" i="14" s="1"/>
  <c r="BT64" i="14"/>
  <c r="BT65" i="14" s="1"/>
  <c r="BU66" i="14" l="1"/>
  <c r="BV62" i="14" s="1"/>
  <c r="BU64" i="14"/>
  <c r="BU65" i="14" s="1"/>
  <c r="BV66" i="14" l="1"/>
  <c r="BW62" i="14" s="1"/>
  <c r="BV64" i="14"/>
  <c r="BV65" i="14" s="1"/>
  <c r="BW66" i="14" l="1"/>
  <c r="BX62" i="14" s="1"/>
  <c r="BW64" i="14"/>
  <c r="BW65" i="14" s="1"/>
  <c r="BX66" i="14" l="1"/>
  <c r="BY62" i="14" s="1"/>
  <c r="BX64" i="14"/>
  <c r="BX65" i="14" s="1"/>
  <c r="BY64" i="14" l="1"/>
  <c r="BY65" i="14" s="1"/>
  <c r="BY66" i="14"/>
  <c r="BZ62" i="14" s="1"/>
  <c r="BZ64" i="14" l="1"/>
  <c r="BZ65" i="14" s="1"/>
  <c r="BZ66" i="14"/>
  <c r="CA62" i="14" s="1"/>
  <c r="CA64" i="14" l="1"/>
  <c r="CA65" i="14" s="1"/>
  <c r="CA66" i="14"/>
  <c r="CB62" i="14" s="1"/>
  <c r="CB64" i="14" l="1"/>
  <c r="CB65" i="14" s="1"/>
  <c r="CB66" i="14"/>
  <c r="CC62" i="14" s="1"/>
  <c r="CC64" i="14" l="1"/>
  <c r="CC65" i="14" s="1"/>
  <c r="CC66" i="14"/>
  <c r="CD62" i="14" s="1"/>
  <c r="CD66" i="14" l="1"/>
  <c r="CE62" i="14" s="1"/>
  <c r="CD64" i="14"/>
  <c r="CD65" i="14" s="1"/>
  <c r="CE66" i="14" l="1"/>
  <c r="CF62" i="14" s="1"/>
  <c r="CE64" i="14"/>
  <c r="CE65" i="14" s="1"/>
  <c r="CF66" i="14" l="1"/>
  <c r="CG62" i="14" s="1"/>
  <c r="CF64" i="14"/>
  <c r="CF65" i="14" s="1"/>
  <c r="CG66" i="14" l="1"/>
  <c r="CH62" i="14" s="1"/>
  <c r="CG64" i="14"/>
  <c r="CG65" i="14" s="1"/>
  <c r="D57" i="4" l="1"/>
  <c r="CH64" i="14"/>
  <c r="CH65" i="14" s="1"/>
  <c r="CH66" i="14"/>
  <c r="D43" i="4"/>
  <c r="D49" i="4" s="1"/>
  <c r="D66" i="4"/>
  <c r="C270" i="2" l="1"/>
  <c r="C274" i="2" s="1"/>
  <c r="C278" i="2" s="1"/>
  <c r="C280" i="2" s="1"/>
  <c r="C6" i="2"/>
  <c r="C5" i="2"/>
  <c r="D44" i="4"/>
  <c r="D50" i="4" l="1"/>
  <c r="D58" i="4" s="1"/>
  <c r="D59" i="4" s="1"/>
  <c r="D60" i="4" s="1"/>
  <c r="D51" i="4"/>
  <c r="D54" i="4"/>
  <c r="D65" i="4" s="1"/>
  <c r="E57" i="4" l="1"/>
  <c r="D67" i="4"/>
  <c r="D270" i="2" l="1"/>
  <c r="D274" i="2" s="1"/>
  <c r="D278" i="2" s="1"/>
  <c r="D280" i="2" s="1"/>
  <c r="D64" i="4"/>
  <c r="D6" i="2" s="1"/>
  <c r="D63" i="4"/>
  <c r="D5" i="2" s="1"/>
  <c r="E66" i="4"/>
  <c r="E43" i="4"/>
  <c r="E49" i="4" s="1"/>
  <c r="E44" i="4" l="1"/>
  <c r="E50" i="4" l="1"/>
  <c r="E58" i="4" s="1"/>
  <c r="E59" i="4" s="1"/>
  <c r="E60" i="4" s="1"/>
  <c r="E51" i="4"/>
  <c r="E54" i="4"/>
  <c r="E65" i="4" l="1"/>
  <c r="F57" i="4"/>
  <c r="E64" i="4" l="1"/>
  <c r="E270" i="2"/>
  <c r="E274" i="2" s="1"/>
  <c r="E278" i="2" s="1"/>
  <c r="E280" i="2" s="1"/>
  <c r="E63" i="4"/>
  <c r="E5" i="2" s="1"/>
  <c r="E67" i="4"/>
  <c r="E6" i="2" l="1"/>
  <c r="F66" i="4"/>
  <c r="F43" i="4"/>
  <c r="F49" i="4" s="1"/>
  <c r="F44" i="4" l="1"/>
  <c r="F51" i="4" s="1"/>
  <c r="F50" i="4" l="1"/>
  <c r="F58" i="4" s="1"/>
  <c r="F59" i="4" s="1"/>
  <c r="F60" i="4" s="1"/>
  <c r="F54" i="4"/>
  <c r="G57" i="4" l="1"/>
  <c r="F65" i="4"/>
  <c r="F64" i="4" l="1"/>
  <c r="F270" i="2"/>
  <c r="F274" i="2" s="1"/>
  <c r="F278" i="2" s="1"/>
  <c r="F280" i="2" s="1"/>
  <c r="F63" i="4"/>
  <c r="F5" i="2" s="1"/>
  <c r="F67" i="4"/>
  <c r="F6" i="2" l="1"/>
  <c r="G66" i="4"/>
  <c r="G43" i="4"/>
  <c r="G49" i="4" s="1"/>
  <c r="G44" i="4" l="1"/>
  <c r="G51" i="4" s="1"/>
  <c r="G50" i="4" l="1"/>
  <c r="G58" i="4" s="1"/>
  <c r="G59" i="4" s="1"/>
  <c r="G60" i="4" s="1"/>
  <c r="G54" i="4"/>
  <c r="G64" i="4" l="1"/>
  <c r="G270" i="2"/>
  <c r="G274" i="2" s="1"/>
  <c r="G278" i="2" s="1"/>
  <c r="G280" i="2" s="1"/>
  <c r="G65" i="4"/>
  <c r="G63" i="4"/>
  <c r="G5" i="2" s="1"/>
  <c r="G67" i="4"/>
  <c r="G6" i="2" l="1"/>
</calcChain>
</file>

<file path=xl/sharedStrings.xml><?xml version="1.0" encoding="utf-8"?>
<sst xmlns="http://schemas.openxmlformats.org/spreadsheetml/2006/main" count="2128" uniqueCount="920">
  <si>
    <t>Summary</t>
  </si>
  <si>
    <t>2019 Price</t>
  </si>
  <si>
    <t>Maximum Revenue per pax</t>
  </si>
  <si>
    <t>% change</t>
  </si>
  <si>
    <t>FFO: Debt</t>
  </si>
  <si>
    <t>Policy/ Choice Variables</t>
  </si>
  <si>
    <t>WACC- Cost of Capital</t>
  </si>
  <si>
    <t>WACC</t>
  </si>
  <si>
    <t>*From Swiss Economics 'Cost of Capital' Report for 2019 Determination</t>
  </si>
  <si>
    <t>Opex</t>
  </si>
  <si>
    <t>Retail</t>
  </si>
  <si>
    <t>Utilities</t>
  </si>
  <si>
    <t xml:space="preserve">Other </t>
  </si>
  <si>
    <t>Commercial Revenue</t>
  </si>
  <si>
    <t>Elasticities:</t>
  </si>
  <si>
    <t>2018 Prices</t>
  </si>
  <si>
    <t>Net Retail</t>
  </si>
  <si>
    <t>Car Parking</t>
  </si>
  <si>
    <t>Property Rents</t>
  </si>
  <si>
    <t>Property Concessionss</t>
  </si>
  <si>
    <t>Lounge, Fast Track &amp; Platinum Services</t>
  </si>
  <si>
    <t>US Preclearance</t>
  </si>
  <si>
    <t>Property Advertising</t>
  </si>
  <si>
    <t>Other</t>
  </si>
  <si>
    <t>CAR PAX forecast</t>
  </si>
  <si>
    <t>Pax Growth Rate</t>
  </si>
  <si>
    <t>Uplifts/ CIP Projects (Revenues)</t>
  </si>
  <si>
    <t>Allow (y/n)</t>
  </si>
  <si>
    <t>Marketing Installation</t>
  </si>
  <si>
    <t>Retail Refurbishments</t>
  </si>
  <si>
    <t xml:space="preserve">New Kitchen Terminal 2 </t>
  </si>
  <si>
    <t>F&amp;B Post CBP- net of cannibilastion</t>
  </si>
  <si>
    <t xml:space="preserve">F&amp;B T1X- net of cannibalisation </t>
  </si>
  <si>
    <t>y</t>
  </si>
  <si>
    <t>Uplift: Short Term T1</t>
  </si>
  <si>
    <t>Uplift: Short Term T2</t>
  </si>
  <si>
    <t>Uplift: Long Term</t>
  </si>
  <si>
    <t>Uplift: Staff Car Park</t>
  </si>
  <si>
    <t xml:space="preserve">West Apron Development </t>
  </si>
  <si>
    <t>Office Consolidation</t>
  </si>
  <si>
    <t>Property Concessions</t>
  </si>
  <si>
    <t>CIP Uplift (car hire)</t>
  </si>
  <si>
    <t xml:space="preserve">Lounges, Fast Track &amp; Platinum </t>
  </si>
  <si>
    <t>CIP Lounges</t>
  </si>
  <si>
    <t>CIP Fast Track</t>
  </si>
  <si>
    <t>CIP Platinum</t>
  </si>
  <si>
    <t>CIP Digital Advertsing Infrastructure</t>
  </si>
  <si>
    <t>Passenger Numbers</t>
  </si>
  <si>
    <t>Passenger Forecast in use</t>
  </si>
  <si>
    <t>CAR Forecast</t>
  </si>
  <si>
    <t>2019 Estimate Growth</t>
  </si>
  <si>
    <t>Elasticity</t>
  </si>
  <si>
    <t>GDP Growth Rate</t>
  </si>
  <si>
    <t>Alternative Forecast</t>
  </si>
  <si>
    <t>2020-2025 Capex Options</t>
  </si>
  <si>
    <t>Total Allowed Capex</t>
  </si>
  <si>
    <t>From DAA Final CIP for 2020+</t>
  </si>
  <si>
    <t>Group</t>
  </si>
  <si>
    <t>Project</t>
  </si>
  <si>
    <t>Code</t>
  </si>
  <si>
    <t>Asset Life</t>
  </si>
  <si>
    <t>DAA CIP</t>
  </si>
  <si>
    <t>Allow, y/n</t>
  </si>
  <si>
    <t>Updated Cost</t>
  </si>
  <si>
    <t>Life</t>
  </si>
  <si>
    <t>Airfield Maintenance</t>
  </si>
  <si>
    <t>Southern Runway Delethalisation Programme</t>
  </si>
  <si>
    <t>20.01.001</t>
  </si>
  <si>
    <t>Apron Rehabilitation Programme</t>
  </si>
  <si>
    <t>20.01.002</t>
  </si>
  <si>
    <t>Airfield Taxiway Rehabilitation Programme</t>
  </si>
  <si>
    <t>20.01.003</t>
  </si>
  <si>
    <t>Apron Roads Rehabilitation Programme</t>
  </si>
  <si>
    <t>20.01.004</t>
  </si>
  <si>
    <t>Airfield Southern Perimeter Road Upgrade Programme</t>
  </si>
  <si>
    <t>20.01.006</t>
  </si>
  <si>
    <t>Runway Approach Lighting Mast Improvement Programme</t>
  </si>
  <si>
    <t>20.01.008</t>
  </si>
  <si>
    <t>Aerodrome Ground Lighting (AGL) Improvement Programme</t>
  </si>
  <si>
    <t>20.01.009</t>
  </si>
  <si>
    <t>Airfield Lighting Control &amp; Management System Improvement Programme</t>
  </si>
  <si>
    <t>20.01.010</t>
  </si>
  <si>
    <t>AGL Substation T Development Programme</t>
  </si>
  <si>
    <t>20.01.012</t>
  </si>
  <si>
    <t>High Mast Lighting Improvement</t>
  </si>
  <si>
    <t>20.01.015</t>
  </si>
  <si>
    <t>Airfield Maintenance Base Improvement Programme</t>
  </si>
  <si>
    <t>20.01.016</t>
  </si>
  <si>
    <t>Campus Buildings Critical Maintenance</t>
  </si>
  <si>
    <t>20.01.018</t>
  </si>
  <si>
    <t>Business Development</t>
  </si>
  <si>
    <t>Terminal 1 Façade, Roof &amp; Spirals</t>
  </si>
  <si>
    <t>20.01.020</t>
  </si>
  <si>
    <t>Terminal 1 Storm Water Drainage System</t>
  </si>
  <si>
    <t>20.01.022</t>
  </si>
  <si>
    <t>Piers &amp; Terminals Critical Maintenance</t>
  </si>
  <si>
    <t>20.01.023</t>
  </si>
  <si>
    <t>Skybridge Rehabiliation</t>
  </si>
  <si>
    <t>20.01.024</t>
  </si>
  <si>
    <t>Campus Roads Critical Maintenance</t>
  </si>
  <si>
    <t>20.01.034</t>
  </si>
  <si>
    <t>Airport Roads Critical Maintenance</t>
  </si>
  <si>
    <t>20.01.039</t>
  </si>
  <si>
    <t>Staff Car Park Critical Maintenance</t>
  </si>
  <si>
    <t>20.01.046</t>
  </si>
  <si>
    <t>Public Carpark Critical Maintenance</t>
  </si>
  <si>
    <t>20.01.049</t>
  </si>
  <si>
    <t>Campus Facilities &amp; Landside Snow Base Upgrade</t>
  </si>
  <si>
    <t>20.01.056</t>
  </si>
  <si>
    <t>Airport Heavy Fleet &amp; Equipment Replacement</t>
  </si>
  <si>
    <t>20.01.065</t>
  </si>
  <si>
    <t>Airport Light Vehicle Fleet Replacements &amp; Augmentation</t>
  </si>
  <si>
    <t>20.01.069</t>
  </si>
  <si>
    <t>Electric Charger Network Facilities</t>
  </si>
  <si>
    <t>20.01.071</t>
  </si>
  <si>
    <t>Advance Visual Docking Guidance System (5G, Pier 1&amp;2)</t>
  </si>
  <si>
    <t>20.01.074</t>
  </si>
  <si>
    <t>AGL Fibre Optic Communication Network Improvement Programme</t>
  </si>
  <si>
    <t>20.01.087</t>
  </si>
  <si>
    <t>RWY 16/34 Lighting for Low Visibility Procedures (LVP)</t>
  </si>
  <si>
    <t>20.01.099</t>
  </si>
  <si>
    <t>Airfield Redesignation</t>
  </si>
  <si>
    <t>Unit Load Device (ULD Storage)</t>
  </si>
  <si>
    <t>Medium Voltage (MV) Electrical Network</t>
  </si>
  <si>
    <t>20.02.001</t>
  </si>
  <si>
    <t>Second Medium Voltage (MV) Connection Point</t>
  </si>
  <si>
    <t>20.02.002</t>
  </si>
  <si>
    <t>Passenger Boarding Bridges (Maintenance &amp; P3 Enhancement) &amp; Fixed Electrical Ground Power</t>
  </si>
  <si>
    <t>20.02.004</t>
  </si>
  <si>
    <t>Lift Upgrade Programme- Terminal &amp; Multi-Storey</t>
  </si>
  <si>
    <t>20.02.005</t>
  </si>
  <si>
    <t>Airport Water &amp; Foul Sewer Upgrade</t>
  </si>
  <si>
    <t>20.02.006</t>
  </si>
  <si>
    <t>Life Safety Systems (LSS) Upgrade Programme Terminal and MSCP Buildings</t>
  </si>
  <si>
    <t>20.02.007</t>
  </si>
  <si>
    <t>Terminal Buildings HVAC Upgrade</t>
  </si>
  <si>
    <t>20.02.008</t>
  </si>
  <si>
    <t>Campus Buildings : Mechanical, Electrical &amp; LSS Upgrade</t>
  </si>
  <si>
    <t>20.02.009</t>
  </si>
  <si>
    <t>Pier 3 Life Extension Works- Mech, Elec and Foul Drainage</t>
  </si>
  <si>
    <t>20.02.010</t>
  </si>
  <si>
    <t>Small Energy Projects</t>
  </si>
  <si>
    <t>20.02.013</t>
  </si>
  <si>
    <t>Large Energy Project- Photovoltaic Farm</t>
  </si>
  <si>
    <t>20.07.030</t>
  </si>
  <si>
    <t>Car Parking Management System (Maintenance &amp; Upgrade)</t>
  </si>
  <si>
    <t>20.04.001</t>
  </si>
  <si>
    <t>Revenue</t>
  </si>
  <si>
    <t>Car Hire Consolodation Centre</t>
  </si>
  <si>
    <t>20.04.002</t>
  </si>
  <si>
    <t>New Food &amp; Beverage Fit-out (T1X)</t>
  </si>
  <si>
    <t>20.04.003</t>
  </si>
  <si>
    <t>Digital Advertising Infrastructure</t>
  </si>
  <si>
    <t>20.04.004</t>
  </si>
  <si>
    <t>Long Term Car Parking- Eastlands (2000 spaces)</t>
  </si>
  <si>
    <t>20.04.005</t>
  </si>
  <si>
    <t>Terminal 1 Multi-Storey Car Park Block B (480 spaces)</t>
  </si>
  <si>
    <t>20.04.006</t>
  </si>
  <si>
    <t>Terminal 2 Multi Storey Car Park (680 spaces)</t>
  </si>
  <si>
    <t>20.04.007</t>
  </si>
  <si>
    <t>Staff Car Park</t>
  </si>
  <si>
    <t>20.04.009</t>
  </si>
  <si>
    <t>Platinum Services Upgrade Works</t>
  </si>
  <si>
    <t>20.04.016</t>
  </si>
  <si>
    <t>Airline Lounges- Expansion, Upgrade and New</t>
  </si>
  <si>
    <t>20.04.017</t>
  </si>
  <si>
    <t>Fast Track Improvements</t>
  </si>
  <si>
    <t>20.04.018</t>
  </si>
  <si>
    <t>West Apron- Accomodation &amp; Welfare Facilities</t>
  </si>
  <si>
    <t>20.04.021</t>
  </si>
  <si>
    <t>Food &amp; Beverage Provision &amp; Fit-out- Post CBP</t>
  </si>
  <si>
    <t>20.04.023</t>
  </si>
  <si>
    <t>Commercial Property Refurbishment</t>
  </si>
  <si>
    <t>20.01.025</t>
  </si>
  <si>
    <t xml:space="preserve">New Kitchen in Terminal 2 </t>
  </si>
  <si>
    <t>20.04.030</t>
  </si>
  <si>
    <t>Office Consolidation &amp; Refurbishment (primarily Level 4&amp;5, Terminal 1)</t>
  </si>
  <si>
    <t>20.07.010</t>
  </si>
  <si>
    <t>Retail Refurbishments, Upgrades and New Developments</t>
  </si>
  <si>
    <t>20.08.001</t>
  </si>
  <si>
    <t>Retail Marketing &amp; Media Installation</t>
  </si>
  <si>
    <t>20.08.002</t>
  </si>
  <si>
    <t>IT</t>
  </si>
  <si>
    <t>Airfield Optimization</t>
  </si>
  <si>
    <t>20.05.001</t>
  </si>
  <si>
    <t>Digital Passenger Experience</t>
  </si>
  <si>
    <t>20.05.002</t>
  </si>
  <si>
    <t>Integrations &amp; Data</t>
  </si>
  <si>
    <t>20.05.003</t>
  </si>
  <si>
    <t>Baggage Systems</t>
  </si>
  <si>
    <t>20.05.004</t>
  </si>
  <si>
    <t>Business Efficiency</t>
  </si>
  <si>
    <t>20.05.005</t>
  </si>
  <si>
    <t>Commercial Systems</t>
  </si>
  <si>
    <t>20.05.006</t>
  </si>
  <si>
    <t>Reliability, Safety, Security &amp; Compliance</t>
  </si>
  <si>
    <t>20.05.007</t>
  </si>
  <si>
    <t>Operation Devices (Support &amp; Maintenance)</t>
  </si>
  <si>
    <t>20.05.008</t>
  </si>
  <si>
    <t>Network Components- Lifecycle &amp; Growth</t>
  </si>
  <si>
    <t>20.05.009</t>
  </si>
  <si>
    <t>Passenger Processing (exl. Security screening)</t>
  </si>
  <si>
    <t>20.05.010</t>
  </si>
  <si>
    <t>Security Technology Innovation (Biometricss&amp;FOD Detection)</t>
  </si>
  <si>
    <t>20.05.011</t>
  </si>
  <si>
    <t>Servers &amp; Storage- Lifecycle and growth</t>
  </si>
  <si>
    <t>20.05.012</t>
  </si>
  <si>
    <t>User Devices (Desktops, Mobile, Telephone, Radio)</t>
  </si>
  <si>
    <t>20.05.014</t>
  </si>
  <si>
    <t>20.05.015</t>
  </si>
  <si>
    <t>Microsoft Enterprise</t>
  </si>
  <si>
    <t>20.05.016</t>
  </si>
  <si>
    <t>Innovation Fund</t>
  </si>
  <si>
    <t>20.05.020</t>
  </si>
  <si>
    <t>Cabin-Baggage X-Ray Replacement &amp; EDS Upgrade</t>
  </si>
  <si>
    <t>20.06.001</t>
  </si>
  <si>
    <t>Full Body Scanners</t>
  </si>
  <si>
    <t>20.06.007</t>
  </si>
  <si>
    <t>ATRS- Additional Lane in Terminal 1</t>
  </si>
  <si>
    <t>20.06.009</t>
  </si>
  <si>
    <t xml:space="preserve">Business Development </t>
  </si>
  <si>
    <t>Screening &amp; Logistics Centre</t>
  </si>
  <si>
    <t>20.06.014</t>
  </si>
  <si>
    <t>Intrustion Detection System for Dublin Airport Boundaries</t>
  </si>
  <si>
    <t>20.06.015</t>
  </si>
  <si>
    <t>Surface Road Blockers &amp; Temporary Mobile Barriers</t>
  </si>
  <si>
    <t>20.06.016</t>
  </si>
  <si>
    <t>20.06.022</t>
  </si>
  <si>
    <t>Detection: Explosive Detection Dogs (EDD) &amp; Mobile X-Ray Unit</t>
  </si>
  <si>
    <t>20.06.025</t>
  </si>
  <si>
    <t>VCP Automation to enable remote screening</t>
  </si>
  <si>
    <t>20.06.030</t>
  </si>
  <si>
    <t xml:space="preserve">Autopass- T1 Replacement &amp; T2 Install </t>
  </si>
  <si>
    <t>20.06.031</t>
  </si>
  <si>
    <t xml:space="preserve">TSA- X-Ray &amp; FBSS Replacement </t>
  </si>
  <si>
    <t>20.06.036</t>
  </si>
  <si>
    <t>Security Screening Equopment- End of Life</t>
  </si>
  <si>
    <t>20.06.041</t>
  </si>
  <si>
    <t>ATRS- Central Search Areas (T1&amp;T2)</t>
  </si>
  <si>
    <t>20.06.042</t>
  </si>
  <si>
    <t>20.06.044</t>
  </si>
  <si>
    <t>Programme Management</t>
  </si>
  <si>
    <t>20.07.001</t>
  </si>
  <si>
    <t>Minor Projects (generally under 100k, water pump replacements, gate area repairs etc.)</t>
  </si>
  <si>
    <t>20.07.002</t>
  </si>
  <si>
    <t>Metro Coordination</t>
  </si>
  <si>
    <t>20.07.004</t>
  </si>
  <si>
    <t>Terminal Operations Improvement Projects</t>
  </si>
  <si>
    <t>20.07.014</t>
  </si>
  <si>
    <t>Gate Post 9 Expansion (West Lands)</t>
  </si>
  <si>
    <t>20.03.004</t>
  </si>
  <si>
    <t>Terminal 1 Kerbs</t>
  </si>
  <si>
    <t>20.03.006</t>
  </si>
  <si>
    <t>Terminal 1 Check in</t>
  </si>
  <si>
    <t>20.03.011A</t>
  </si>
  <si>
    <t>Terminal 1 Central Search- Relocation to Mezz Level</t>
  </si>
  <si>
    <t>20.03.012</t>
  </si>
  <si>
    <t>Terminal 1 Departure Lounge (IDL) Reorientation &amp; Rehabilitation</t>
  </si>
  <si>
    <t>20.03.013</t>
  </si>
  <si>
    <t>Terminal 1 Baggage Reclaim Upgrade &amp; Alterations</t>
  </si>
  <si>
    <t>20.03.015</t>
  </si>
  <si>
    <t>Terminal 1 Rapid Exit Arrivals</t>
  </si>
  <si>
    <t>20.03.016</t>
  </si>
  <si>
    <t>Terminal 1 Shuttle, bus longes and injection points</t>
  </si>
  <si>
    <t>20.03.017</t>
  </si>
  <si>
    <t>Terminal 1- Immigration Hall</t>
  </si>
  <si>
    <t>20.03.018</t>
  </si>
  <si>
    <t xml:space="preserve">Terminal 2 Check in Area Optimisation </t>
  </si>
  <si>
    <t>20.03.020</t>
  </si>
  <si>
    <t>Terminal 2 Central Search Area Expansion</t>
  </si>
  <si>
    <t>20.03.021</t>
  </si>
  <si>
    <t>Terminal 2 Early bag store and transfer lines</t>
  </si>
  <si>
    <t>20.03.028</t>
  </si>
  <si>
    <t>New Pier 5 (T2 &amp; CBP Enabled)</t>
  </si>
  <si>
    <t>20.03.029</t>
  </si>
  <si>
    <t xml:space="preserve">Expansion of US Pre-Clearance Faciltities </t>
  </si>
  <si>
    <t>20.03.030</t>
  </si>
  <si>
    <t>South Apron Expansion (Remote Stands, Taxiway &amp; Apron)</t>
  </si>
  <si>
    <t>20.03.031</t>
  </si>
  <si>
    <t>20.03.033A</t>
  </si>
  <si>
    <t>Pier 3 Immigration (Upgrade&amp; Expansion)</t>
  </si>
  <si>
    <t>20.03.034</t>
  </si>
  <si>
    <t>North Apron Developments- Pier 1 Extension (Module 1) &amp; Apron 5H PBZ</t>
  </si>
  <si>
    <t>20.03.036</t>
  </si>
  <si>
    <t>Terminal 1 Piers- new Airbridges (6NBE/3WB)</t>
  </si>
  <si>
    <t>20.03.043A</t>
  </si>
  <si>
    <t>De-icing pad at Runway 10R</t>
  </si>
  <si>
    <t>20.03.049</t>
  </si>
  <si>
    <t>West Apron Vehicle Underpass- Pier 3 Option</t>
  </si>
  <si>
    <t>20.03.051B</t>
  </si>
  <si>
    <t>Surface Water Enviromental Compliance</t>
  </si>
  <si>
    <t>20.03.052</t>
  </si>
  <si>
    <t>New Remote Apron 5M-17 NBEs</t>
  </si>
  <si>
    <t>20.03.054</t>
  </si>
  <si>
    <t>Airside GSE Charging Facilities (Ground Handlers)</t>
  </si>
  <si>
    <t>20.03.057</t>
  </si>
  <si>
    <t>Hydrant Enablement- Pier 2&amp; Pier 3</t>
  </si>
  <si>
    <t>20.03.071</t>
  </si>
  <si>
    <t>Trigger</t>
  </si>
  <si>
    <t>Pier 2 Segregation</t>
  </si>
  <si>
    <t>15.7.111</t>
  </si>
  <si>
    <t>North Runway M1</t>
  </si>
  <si>
    <t>North Runway M2</t>
  </si>
  <si>
    <t>North Runway M3</t>
  </si>
  <si>
    <t>Sum yes</t>
  </si>
  <si>
    <t>Sum no</t>
  </si>
  <si>
    <t xml:space="preserve">Sum below </t>
  </si>
  <si>
    <t>Equal</t>
  </si>
  <si>
    <t>Amount</t>
  </si>
  <si>
    <t>Price Level</t>
  </si>
  <si>
    <t>Source: cso.ie</t>
  </si>
  <si>
    <t>December 2017 price level in 2011 base</t>
  </si>
  <si>
    <t>Set price level</t>
  </si>
  <si>
    <t>July 2014 in 2011 base</t>
  </si>
  <si>
    <t>July 2014 to model price level</t>
  </si>
  <si>
    <t>2018 prices to model price level</t>
  </si>
  <si>
    <t>CPI, 2011=100</t>
  </si>
  <si>
    <t>Building Blocks</t>
  </si>
  <si>
    <t>Yield Table</t>
  </si>
  <si>
    <t>Opening RAB</t>
  </si>
  <si>
    <t>Closing RAB</t>
  </si>
  <si>
    <t>Return of Capital</t>
  </si>
  <si>
    <t>Return on Capital</t>
  </si>
  <si>
    <t>Total Capital Costs</t>
  </si>
  <si>
    <t>Adjustments: k, w, ati</t>
  </si>
  <si>
    <t>Required Revenues</t>
  </si>
  <si>
    <t>Passengers</t>
  </si>
  <si>
    <t>Price Cap</t>
  </si>
  <si>
    <t>Total Revenue</t>
  </si>
  <si>
    <t>Per pasenger basis</t>
  </si>
  <si>
    <t>Capital Costs</t>
  </si>
  <si>
    <t>Required Revenue per passenger</t>
  </si>
  <si>
    <t xml:space="preserve">Price without depreciation adjustment </t>
  </si>
  <si>
    <t>Difference</t>
  </si>
  <si>
    <t>Financial Ratio Analysis</t>
  </si>
  <si>
    <t>Profit &amp; Loss Account</t>
  </si>
  <si>
    <t>Aeronautical Revenue</t>
  </si>
  <si>
    <t>EBITDA</t>
  </si>
  <si>
    <t>Cash Flow</t>
  </si>
  <si>
    <t>Interest</t>
  </si>
  <si>
    <t>Tax</t>
  </si>
  <si>
    <t>Cash flow from operations</t>
  </si>
  <si>
    <t>Capex</t>
  </si>
  <si>
    <t>Dividend</t>
  </si>
  <si>
    <t xml:space="preserve">Net Cash Flow </t>
  </si>
  <si>
    <t>Free Cash Flow</t>
  </si>
  <si>
    <t>FFO</t>
  </si>
  <si>
    <t>Funds from operations (FFO)</t>
  </si>
  <si>
    <t>Net Debt</t>
  </si>
  <si>
    <t>Opening net debt</t>
  </si>
  <si>
    <t>Net cash inflow/outflow</t>
  </si>
  <si>
    <t>Closing net debt</t>
  </si>
  <si>
    <t>Net debt</t>
  </si>
  <si>
    <t>Financial Metrics</t>
  </si>
  <si>
    <t>FFO/ net debt (%)</t>
  </si>
  <si>
    <t>FFO: cash interest (x)</t>
  </si>
  <si>
    <t>EBITDA/ Interest (x)</t>
  </si>
  <si>
    <t>FOCF (free operating cash flow/ debt) (%)</t>
  </si>
  <si>
    <t>coverage ratios</t>
  </si>
  <si>
    <t>Interest= Debt*cost of debt</t>
  </si>
  <si>
    <t>tax=(EBITDA-interest-depreciation)*tax rate</t>
  </si>
  <si>
    <t xml:space="preserve">Price with depreciation adjustment </t>
  </si>
  <si>
    <t>Budgeted Costs-2019 prices</t>
  </si>
  <si>
    <t>Budgeted Costs- Model Prices</t>
  </si>
  <si>
    <t>Outturn Costs Model Prices</t>
  </si>
  <si>
    <t>Outturn Costs nominal</t>
  </si>
  <si>
    <t xml:space="preserve">w adjustment </t>
  </si>
  <si>
    <t>*2017 Price base- DA Opex</t>
  </si>
  <si>
    <t>Interest Rates Euribor</t>
  </si>
  <si>
    <t xml:space="preserve">Revenues from Airport Charges outturns </t>
  </si>
  <si>
    <t>Forecast Pax</t>
  </si>
  <si>
    <t>Outturn Pax</t>
  </si>
  <si>
    <t>Outturn Yield from Airport charges per pax</t>
  </si>
  <si>
    <t>Maximum under-recovery that can be carried forward</t>
  </si>
  <si>
    <t xml:space="preserve">k adjustment </t>
  </si>
  <si>
    <t>Cap on ATI Fees</t>
  </si>
  <si>
    <t>Overcollection</t>
  </si>
  <si>
    <t>Adjusted by CoC</t>
  </si>
  <si>
    <t>2020 Adjustment to CR</t>
  </si>
  <si>
    <t>Cost of capital 2015-2020</t>
  </si>
  <si>
    <t>CAP, 2014</t>
  </si>
  <si>
    <t>Cost of debt</t>
  </si>
  <si>
    <t>Cost of Equity</t>
  </si>
  <si>
    <t>Gearing</t>
  </si>
  <si>
    <t>Reg Accounts</t>
  </si>
  <si>
    <t>Total Opex</t>
  </si>
  <si>
    <t>n/a</t>
  </si>
  <si>
    <t>n</t>
  </si>
  <si>
    <t>Passenger growth (CAR Forecast)</t>
  </si>
  <si>
    <t>t</t>
  </si>
  <si>
    <t xml:space="preserve">PACE: Type 1 </t>
  </si>
  <si>
    <t xml:space="preserve">PACE: Type 2 </t>
  </si>
  <si>
    <t>T1 &amp;T2 Immigration Facilities</t>
  </si>
  <si>
    <t>Apron 5H &amp; Taxiway Rehabilitation</t>
  </si>
  <si>
    <t>Upgrade and realignment of stands 101-104</t>
  </si>
  <si>
    <t>H1 &amp; H2 Stands</t>
  </si>
  <si>
    <t>West Apron Stands</t>
  </si>
  <si>
    <t>Pier 2 Underpass</t>
  </si>
  <si>
    <t>West Apron Surface Access</t>
  </si>
  <si>
    <t>Advanced Visual Docking Guidance (A-VDGS)</t>
  </si>
  <si>
    <t>Fixed Electrical Ground Power (FEGP)</t>
  </si>
  <si>
    <t xml:space="preserve">South Apron Stands Phase 2 </t>
  </si>
  <si>
    <t>Link 3 Extension Taxiway</t>
  </si>
  <si>
    <t>Realignment of Taxiway A</t>
  </si>
  <si>
    <t>Dual Taxiway F</t>
  </si>
  <si>
    <t>Link 6 Extension Taxiway</t>
  </si>
  <si>
    <t>South Apron Taxiway Widening</t>
  </si>
  <si>
    <t>Runway 10 Line up points</t>
  </si>
  <si>
    <t>PACE: Type 3</t>
  </si>
  <si>
    <t>PACE: Type 1</t>
  </si>
  <si>
    <t>South Apron Stands Phase 1</t>
  </si>
  <si>
    <t>Pier 1 Extension</t>
  </si>
  <si>
    <t>Pier 3 Underpass</t>
  </si>
  <si>
    <t>T2 CUSS Check-In Facilities Phase 3</t>
  </si>
  <si>
    <t>Apron Wide CCTV</t>
  </si>
  <si>
    <t>South Apron PBZ</t>
  </si>
  <si>
    <t>T2 Level 15 Bus Gates</t>
  </si>
  <si>
    <t>P</t>
  </si>
  <si>
    <t xml:space="preserve">PACE Projects </t>
  </si>
  <si>
    <t>Enter RAB</t>
  </si>
  <si>
    <t>Summary of 2020-2024 Capex</t>
  </si>
  <si>
    <t>Opening</t>
  </si>
  <si>
    <t>Depreciation</t>
  </si>
  <si>
    <t>Return</t>
  </si>
  <si>
    <t>Closing</t>
  </si>
  <si>
    <t>Annuity Calculator:</t>
  </si>
  <si>
    <t>Annuity Calc- All spend in one year</t>
  </si>
  <si>
    <t>Value</t>
  </si>
  <si>
    <t xml:space="preserve">This sheet calculates a depreciation profile for the 2020-2024 capex. </t>
  </si>
  <si>
    <t>*Converts to model prices on 'capital costs' sheet</t>
  </si>
  <si>
    <t xml:space="preserve">Return  </t>
  </si>
  <si>
    <t xml:space="preserve">Closing </t>
  </si>
  <si>
    <t xml:space="preserve">Capex Check </t>
  </si>
  <si>
    <t>Annuity Calculator</t>
  </si>
  <si>
    <t>Sheet used to calculate the return &amp; depreciation for a given asset value and asset life</t>
  </si>
  <si>
    <t>Asset life remaining</t>
  </si>
  <si>
    <t>Table shows evolution of RAB for an annuity paying 53.348 per annum</t>
  </si>
  <si>
    <t>We can infer the annual annuity to pay for any asset with &lt;50 years remaining.</t>
  </si>
  <si>
    <t>The appropriate annuity for an asset worth 100 and with 50 years remaining would be 100/763*53.348</t>
  </si>
  <si>
    <t>The appropriate annuity for an asset worth 100 and with 10 years remianing would be 100/388*53.348</t>
  </si>
  <si>
    <t>Such calculations occur in rows 96-99 for the three triggers, whose remaining asset life in 2015</t>
  </si>
  <si>
    <t>is uncertain as not clear when (if at all) in the period 2010-2014 the asset will first enter the RAB.</t>
  </si>
  <si>
    <t>Spend split across all years</t>
  </si>
  <si>
    <t>Total</t>
  </si>
  <si>
    <t xml:space="preserve">Depreciation </t>
  </si>
  <si>
    <t xml:space="preserve">Revenue </t>
  </si>
  <si>
    <t xml:space="preserve">Opening </t>
  </si>
  <si>
    <t>Northern Runway M1 Trigger</t>
  </si>
  <si>
    <t>Northern Runway: M1</t>
  </si>
  <si>
    <t xml:space="preserve">Trigger met </t>
  </si>
  <si>
    <t xml:space="preserve">Passenger Numbers </t>
  </si>
  <si>
    <t>Per passenger charge</t>
  </si>
  <si>
    <t>*Passenger outturns (2015-2017) and forecasts from DA Opex Submission</t>
  </si>
  <si>
    <t>*from interim review of north runway</t>
  </si>
  <si>
    <t>Possible Depreciation Profiles post 2020</t>
  </si>
  <si>
    <t xml:space="preserve">Return </t>
  </si>
  <si>
    <t>Remaining Asset Life</t>
  </si>
  <si>
    <t>Estimation of annuities</t>
  </si>
  <si>
    <t>Asset life remaining:</t>
  </si>
  <si>
    <t>Annuity for Northern Runway M1 trigger post 2019</t>
  </si>
  <si>
    <t>Pier 2 Segregation Trigger</t>
  </si>
  <si>
    <t>Pier 2 Trigger</t>
  </si>
  <si>
    <t xml:space="preserve">*Source: 2014 determination </t>
  </si>
  <si>
    <t xml:space="preserve">Pier 2 Segregation </t>
  </si>
  <si>
    <t>Annuity for Pier 2 trigger post 2019</t>
  </si>
  <si>
    <t>T2 Box 2 (Value of trigger 2018)</t>
  </si>
  <si>
    <t>*2014 Prices</t>
  </si>
  <si>
    <t>Remaining asset life (from 2018)</t>
  </si>
  <si>
    <t>The Purpose of this section is to show how the commercial revenue rolling scheme will adjust the next determination.</t>
  </si>
  <si>
    <t xml:space="preserve">Can input values in for the outturn to see how different outturns effect the adjustment. </t>
  </si>
  <si>
    <t>CR Per PAX</t>
  </si>
  <si>
    <t>Retail, Car parking &amp; Advertising per Passenger</t>
  </si>
  <si>
    <t>€</t>
  </si>
  <si>
    <t xml:space="preserve">Target </t>
  </si>
  <si>
    <t>Outturn</t>
  </si>
  <si>
    <t>Outperformance</t>
  </si>
  <si>
    <t>Outperformance if &gt;0</t>
  </si>
  <si>
    <t>i6</t>
  </si>
  <si>
    <t>i7</t>
  </si>
  <si>
    <t>i8</t>
  </si>
  <si>
    <t xml:space="preserve">Adjustment </t>
  </si>
  <si>
    <t>Forecast 2019</t>
  </si>
  <si>
    <t xml:space="preserve">Adjusted per pax forecast </t>
  </si>
  <si>
    <t xml:space="preserve">Passenger Forecast </t>
  </si>
  <si>
    <t>CR Gross</t>
  </si>
  <si>
    <t>Property Rents &amp; Concessions excl ATI</t>
  </si>
  <si>
    <t>Target</t>
  </si>
  <si>
    <t>Adjusted Forecast</t>
  </si>
  <si>
    <t>€m</t>
  </si>
  <si>
    <t>Adjustment to CR</t>
  </si>
  <si>
    <t xml:space="preserve">South Apron Development revenue displacement </t>
  </si>
  <si>
    <t xml:space="preserve">North Apron Development revenue displacement </t>
  </si>
  <si>
    <t>US Outbound Passenger</t>
  </si>
  <si>
    <t>US Outbound Forecast based on CAR Forecast</t>
  </si>
  <si>
    <t>DUB Passenger Forecast</t>
  </si>
  <si>
    <t>DUB per US outbound pax</t>
  </si>
  <si>
    <t>CR per pax</t>
  </si>
  <si>
    <t>Rolling schemes adjustment: retail, car parking &amp; advertising</t>
  </si>
  <si>
    <t>Rolling schemes adjustment: Property Rents &amp; Concessions excl ATI's</t>
  </si>
  <si>
    <t>Adjusted CR</t>
  </si>
  <si>
    <t xml:space="preserve">CAR Forecast </t>
  </si>
  <si>
    <t>Uplifts/ CIP Projects</t>
  </si>
  <si>
    <t>Net Retail with CIP</t>
  </si>
  <si>
    <t>Net Retail with CIP per PAX</t>
  </si>
  <si>
    <t xml:space="preserve">Car Parking </t>
  </si>
  <si>
    <t>Uplifts/CIP Projects</t>
  </si>
  <si>
    <t>Car Park with CIP/Uplifts</t>
  </si>
  <si>
    <t>Car Park per pax</t>
  </si>
  <si>
    <t>Property Rents with CIP/Uplifts</t>
  </si>
  <si>
    <t xml:space="preserve">GDP Growth </t>
  </si>
  <si>
    <t>Property Concession with CIP/uplifts</t>
  </si>
  <si>
    <t>Property Concessions per pax</t>
  </si>
  <si>
    <t>Lounges, Fast Track &amp; Platinum Services</t>
  </si>
  <si>
    <t>CIP/Uplifts</t>
  </si>
  <si>
    <t>Lounges, Fast Track &amp; Platinum with CIP/Uplifts</t>
  </si>
  <si>
    <t>Lounges, Fast Track &amp; Platinum per pax</t>
  </si>
  <si>
    <t>US Preclearance per pax</t>
  </si>
  <si>
    <t xml:space="preserve">US Preclearance </t>
  </si>
  <si>
    <t>Property Advertising with CIP/Uplifts</t>
  </si>
  <si>
    <t>Properrty advertising per pax</t>
  </si>
  <si>
    <t>Other per passenger</t>
  </si>
  <si>
    <t>CR no capex</t>
  </si>
  <si>
    <t>Elasticity before cap</t>
  </si>
  <si>
    <t>Per Pax</t>
  </si>
  <si>
    <t>Retail Revenue per passenger</t>
  </si>
  <si>
    <t>Car parking revenue per passenger</t>
  </si>
  <si>
    <t>Advertising</t>
  </si>
  <si>
    <t>Other Revenue</t>
  </si>
  <si>
    <t>Gross (millions)</t>
  </si>
  <si>
    <t>Property Rents &amp; Concessions</t>
  </si>
  <si>
    <t>*excl ATI fees</t>
  </si>
  <si>
    <t>Total CR excl rolling schemes</t>
  </si>
  <si>
    <t>Inputs</t>
  </si>
  <si>
    <t>Summary of RAB, 2020-2024</t>
  </si>
  <si>
    <t xml:space="preserve">Extra Depreciation </t>
  </si>
  <si>
    <t>New RAB/ Old RAB 2024</t>
  </si>
  <si>
    <t>Calculating the RAB</t>
  </si>
  <si>
    <t>RAB, 2020-2024 Capex</t>
  </si>
  <si>
    <t>Opening RAB plus capex</t>
  </si>
  <si>
    <t>RAB excluding 2020-2024 Capex</t>
  </si>
  <si>
    <t xml:space="preserve">Depreciation Profile </t>
  </si>
  <si>
    <t>2020 opening exl triggers</t>
  </si>
  <si>
    <t>T2 Box 2</t>
  </si>
  <si>
    <t xml:space="preserve">Pier 2 </t>
  </si>
  <si>
    <t>M1</t>
  </si>
  <si>
    <t>Calculating the Opening RAB</t>
  </si>
  <si>
    <t>2020 opening excl triggers</t>
  </si>
  <si>
    <t xml:space="preserve">T2 Box 2 </t>
  </si>
  <si>
    <t>PACE Projects</t>
  </si>
  <si>
    <t xml:space="preserve">M1 </t>
  </si>
  <si>
    <t>RAB</t>
  </si>
  <si>
    <t>Sum of Depreciation</t>
  </si>
  <si>
    <t>Test</t>
  </si>
  <si>
    <t>Cost</t>
  </si>
  <si>
    <t xml:space="preserve">Pier 1 Extension </t>
  </si>
  <si>
    <t>Y</t>
  </si>
  <si>
    <t>Steer Costing</t>
  </si>
  <si>
    <t>Steer pricing rather than DA Pricing</t>
  </si>
  <si>
    <t>Calculating Extra Depreciation charge for a smooth price path trajectory</t>
  </si>
  <si>
    <t>Additional Extra Depreciation needed</t>
  </si>
  <si>
    <t>Extra Depreciation, hard coded</t>
  </si>
  <si>
    <t>Total Extra Depreciation</t>
  </si>
  <si>
    <t>EBITDA-Interest- Tax- Depreciation</t>
  </si>
  <si>
    <t>*Model Prices</t>
  </si>
  <si>
    <t>Landside Terminals Maintenance</t>
  </si>
  <si>
    <t>Triggered</t>
  </si>
  <si>
    <t>Total (excl Triggers)</t>
  </si>
  <si>
    <t>Original Allowance</t>
  </si>
  <si>
    <t>Revised for non-delivered</t>
  </si>
  <si>
    <t>Revised for consulations</t>
  </si>
  <si>
    <t xml:space="preserve">Spent </t>
  </si>
  <si>
    <t>Updated Allowance, Model prices</t>
  </si>
  <si>
    <t>Allowed spend, Model prices</t>
  </si>
  <si>
    <t>Model Prices</t>
  </si>
  <si>
    <t>2014 Prices</t>
  </si>
  <si>
    <t>Annual capex over the 5 year period</t>
  </si>
  <si>
    <t>DAA keep interest associated with capex savings/ lose interest associated with cost overturn?</t>
  </si>
  <si>
    <t xml:space="preserve">*annual capex allowed based on reconcilliation post outturn spending </t>
  </si>
  <si>
    <t>&lt;-top up to 2019 RAB if no interest payments clawed back or topped up</t>
  </si>
  <si>
    <t>Value of Capex still to be recovered at the start of 2020</t>
  </si>
  <si>
    <t>Revenue from Financial Model 2014, 2014 prices</t>
  </si>
  <si>
    <t>Discount Factor</t>
  </si>
  <si>
    <t>Present value of capex to be recovered</t>
  </si>
  <si>
    <t>Projected revenue stream in 2014 FM</t>
  </si>
  <si>
    <t xml:space="preserve">Present value of projected revenue stream </t>
  </si>
  <si>
    <t>Present value of revenue stream 2015-2019</t>
  </si>
  <si>
    <t>*From 2014 FM- revenue in depreciation profiles</t>
  </si>
  <si>
    <t>Adjusted revenue stream, post 2019</t>
  </si>
  <si>
    <t>Present value of adjusted revenue stream, 2020 onwards</t>
  </si>
  <si>
    <t>Input</t>
  </si>
  <si>
    <t>Spent</t>
  </si>
  <si>
    <t>Summary 2020 Opening RAB</t>
  </si>
  <si>
    <t>Spend by Group, 2014, Nominal</t>
  </si>
  <si>
    <t>Airport Operations</t>
  </si>
  <si>
    <t>Landside Infrastructure</t>
  </si>
  <si>
    <t>Piers &amp; Terminals</t>
  </si>
  <si>
    <t xml:space="preserve">Plants and Equipment </t>
  </si>
  <si>
    <t>Stands &amp; Airfields</t>
  </si>
  <si>
    <t>Programme management &amp; Contingency</t>
  </si>
  <si>
    <t>Trigger Projects</t>
  </si>
  <si>
    <t>HBS&amp;Apron 5G</t>
  </si>
  <si>
    <t>*Outturn figures from DA 2014 Capex</t>
  </si>
  <si>
    <t>DA Capex 2015-2019 for CIP</t>
  </si>
  <si>
    <t>Spend by Group 2015-2019, Nominal</t>
  </si>
  <si>
    <t>Real Total Outturn</t>
  </si>
  <si>
    <t>Runway Trigger 1 (M1)</t>
  </si>
  <si>
    <t>Runway Trigger 2 (M2)</t>
  </si>
  <si>
    <t>Runway Trigger 3 (M3)</t>
  </si>
  <si>
    <t>HBS3</t>
  </si>
  <si>
    <t>Pier 2</t>
  </si>
  <si>
    <t>Total Triggers</t>
  </si>
  <si>
    <t>Total + Triggers</t>
  </si>
  <si>
    <t>2014 Deliverables</t>
  </si>
  <si>
    <t>Were the following projects delivered by early 2015 (y/n)?</t>
  </si>
  <si>
    <t>July 2014 Prices</t>
  </si>
  <si>
    <t>Airside/Landside Perimeter Fence</t>
  </si>
  <si>
    <t xml:space="preserve">Central Apron Reconstruction </t>
  </si>
  <si>
    <t xml:space="preserve">Airfield Pollution Control </t>
  </si>
  <si>
    <t>Airfield Drainage Upgrade (3km)</t>
  </si>
  <si>
    <t>Apron 5G</t>
  </si>
  <si>
    <t>Apron Road Reconstruction</t>
  </si>
  <si>
    <t>T2 Box 2 Triggers</t>
  </si>
  <si>
    <t>Year in which PAX reached 33 mppa?</t>
  </si>
  <si>
    <t>2015-2019 Triggers</t>
  </si>
  <si>
    <t>Year in which main works started on the northern runway?</t>
  </si>
  <si>
    <t>Year the northern runway is fully operational?</t>
  </si>
  <si>
    <t>Year the northern runway house buyout is closed &amp; project completed?</t>
  </si>
  <si>
    <t>Year in which HBS3 was mandated for T2?</t>
  </si>
  <si>
    <t>Year in which segregation of pier 2 is completed?</t>
  </si>
  <si>
    <t>Trigger Conditions</t>
  </si>
  <si>
    <t xml:space="preserve">2015-2019 Deliverables </t>
  </si>
  <si>
    <t>Were the following projects delivered by the end of 2019 (y/n)?</t>
  </si>
  <si>
    <t>July 2014 Price</t>
  </si>
  <si>
    <t xml:space="preserve">Runway 16/34 Rehabilitation </t>
  </si>
  <si>
    <t>Overlay Runway 10/28</t>
  </si>
  <si>
    <t xml:space="preserve">Cargo Gate Redevelopment </t>
  </si>
  <si>
    <t>Completion of T2MSCP</t>
  </si>
  <si>
    <t>Supplementary Capex (PACE) Deliverables</t>
  </si>
  <si>
    <t>Has Dublin Airport provided evidence of completion of tendering for contractors and commencement of works? (Could be off-site prepatory works)</t>
  </si>
  <si>
    <t>December 2017 Price</t>
  </si>
  <si>
    <t xml:space="preserve">T2 Level 15 Bus Gates </t>
  </si>
  <si>
    <t xml:space="preserve">Apron 5H and Taxiway Rehabilitation </t>
  </si>
  <si>
    <t>A-VDGS (Advanced Visual Docking Guidance System)</t>
  </si>
  <si>
    <t>FEGP (Fixed Electrical Ground Power)</t>
  </si>
  <si>
    <t xml:space="preserve">Link 3 Extension Taxiway </t>
  </si>
  <si>
    <t xml:space="preserve">Realignment of Taxiway A </t>
  </si>
  <si>
    <t>South Apron Taxiway Widening (Dual Code E)</t>
  </si>
  <si>
    <t>Has main construction started or has evidence been provided that it will start in 2019?</t>
  </si>
  <si>
    <t>Runway 10 Line-Up Points</t>
  </si>
  <si>
    <t>Set Model Price Level</t>
  </si>
  <si>
    <t xml:space="preserve">December 2017 Price </t>
  </si>
  <si>
    <t>Annual Outturn Price Level, 2011 base</t>
  </si>
  <si>
    <t>2014 to model prices</t>
  </si>
  <si>
    <t>2017 to model prices</t>
  </si>
  <si>
    <t>Cost of Capital</t>
  </si>
  <si>
    <t>WACC, 2010-2014</t>
  </si>
  <si>
    <t>WACC, 2015-2019</t>
  </si>
  <si>
    <t>WACC, 2020 onwards</t>
  </si>
  <si>
    <t>Acc ROR</t>
  </si>
  <si>
    <t>2020 Opening RAB</t>
  </si>
  <si>
    <t>Calculations</t>
  </si>
  <si>
    <t>Opening RAB Calculation</t>
  </si>
  <si>
    <t>2020 RAB from 2014 Determination</t>
  </si>
  <si>
    <t>Triggers</t>
  </si>
  <si>
    <t>Runway</t>
  </si>
  <si>
    <t>PACE (Type 1) Projects</t>
  </si>
  <si>
    <t>Dublin Aiport City Reduction</t>
  </si>
  <si>
    <t xml:space="preserve">Adjustments </t>
  </si>
  <si>
    <t xml:space="preserve">Interest Adjustment for Deliverables </t>
  </si>
  <si>
    <t xml:space="preserve">2015-2019 Outturn Spending Adjustment </t>
  </si>
  <si>
    <t xml:space="preserve">2020 Opening RAB after adjustments </t>
  </si>
  <si>
    <t>2020 Opening RAB, excl Triggers</t>
  </si>
  <si>
    <t>Adjustment for Depreciation Profile, Outturn RAB/ Expected RAB</t>
  </si>
  <si>
    <t>Depreciation Profile post 2019</t>
  </si>
  <si>
    <t>Historical Depreciation profile, adjusted</t>
  </si>
  <si>
    <t>Total Depreciation</t>
  </si>
  <si>
    <t>Inputs from 2014 Determination</t>
  </si>
  <si>
    <t xml:space="preserve">2020 RAB set in 2014 Determination </t>
  </si>
  <si>
    <t>2020 RAB set in 2014 Determination, model prices</t>
  </si>
  <si>
    <t>Depreciation profile</t>
  </si>
  <si>
    <t>Trigger Calculations</t>
  </si>
  <si>
    <t>2015-2019 Trigger Projects</t>
  </si>
  <si>
    <t>Passenger Forecast, 2014 Determination</t>
  </si>
  <si>
    <t>2015-2019 WACC</t>
  </si>
  <si>
    <t>RAB Amount</t>
  </si>
  <si>
    <t>Allowance</t>
  </si>
  <si>
    <t>Outturn Spending</t>
  </si>
  <si>
    <t xml:space="preserve">Outturn passengers in the year M1 was reached </t>
  </si>
  <si>
    <t xml:space="preserve">Outturn passengers in the year M2 was reached </t>
  </si>
  <si>
    <t xml:space="preserve">Outturn passengers in the year M3was reached </t>
  </si>
  <si>
    <t>2017 Prices (Interim review)</t>
  </si>
  <si>
    <t>2015 Prices</t>
  </si>
  <si>
    <t>Runway: M1</t>
  </si>
  <si>
    <t xml:space="preserve">Northern Runway: M1 </t>
  </si>
  <si>
    <t>Remaining Life</t>
  </si>
  <si>
    <t>if conditions not met, claw back over 20 years</t>
  </si>
  <si>
    <t>Sum of depreciation</t>
  </si>
  <si>
    <t>Test Equal Investment</t>
  </si>
  <si>
    <t xml:space="preserve">Sum of depreciation </t>
  </si>
  <si>
    <t xml:space="preserve">Test Equal Investment </t>
  </si>
  <si>
    <t xml:space="preserve">Remaining Life </t>
  </si>
  <si>
    <t>Accrual of interest stops in 2018</t>
  </si>
  <si>
    <t xml:space="preserve">T2 Box 2 Values </t>
  </si>
  <si>
    <t xml:space="preserve">T2 Box 2 Values, Model Prices </t>
  </si>
  <si>
    <t>2014 OT Calculations</t>
  </si>
  <si>
    <t>Adjusting for 2014 Outturns, 2010-2014 Capex</t>
  </si>
  <si>
    <t>*From 2010-2014 Capex- FM14</t>
  </si>
  <si>
    <t xml:space="preserve">Amounts set in 2009 Determination </t>
  </si>
  <si>
    <t>2014 Estimate, used in 2014 determination</t>
  </si>
  <si>
    <t>Landside Infrastucture</t>
  </si>
  <si>
    <t>Piers and Terminals</t>
  </si>
  <si>
    <t>Plant and Equipment</t>
  </si>
  <si>
    <t xml:space="preserve">Retail </t>
  </si>
  <si>
    <t>Stands and airfield</t>
  </si>
  <si>
    <t>Programme management and contingency</t>
  </si>
  <si>
    <t>Triggered (HBS)</t>
  </si>
  <si>
    <t>Adjusted difference</t>
  </si>
  <si>
    <t>Forecast Pax 2020</t>
  </si>
  <si>
    <t>2014, expectations in Model Price</t>
  </si>
  <si>
    <t>2014 Outturn in Model Prices</t>
  </si>
  <si>
    <t>New Allowance</t>
  </si>
  <si>
    <t>New Spend</t>
  </si>
  <si>
    <t>New Enter RAB</t>
  </si>
  <si>
    <t>RAB Adjustment for 2014 Outturn Spending</t>
  </si>
  <si>
    <t>2015-2019 OT Calculations</t>
  </si>
  <si>
    <t>Adjustments for Outturns, 2015-2019 Capex</t>
  </si>
  <si>
    <t>PACE Projects (December 2017 Prices)</t>
  </si>
  <si>
    <t>Amounts set in 2014 Determination</t>
  </si>
  <si>
    <t>Adjusted for Price Level, Deliverables, Outturn Spending</t>
  </si>
  <si>
    <t>Allowance in Model Prices</t>
  </si>
  <si>
    <t>Adjusted Allowance for deliverables</t>
  </si>
  <si>
    <t>RAB Adjustment for Outturn Spending 2015-2019</t>
  </si>
  <si>
    <t>Interest Adjustment Calculations</t>
  </si>
  <si>
    <t>Adjusting for claw back of interest from non-delivered deliverables</t>
  </si>
  <si>
    <t>Interest Adjustments for deliverables not delivered</t>
  </si>
  <si>
    <t xml:space="preserve">2014 Deliverables </t>
  </si>
  <si>
    <t>*all model prices</t>
  </si>
  <si>
    <t>Central apron reconstruction</t>
  </si>
  <si>
    <t>Apron road reconstruction</t>
  </si>
  <si>
    <t>Airfield pollution control</t>
  </si>
  <si>
    <t>Airfield drainage upgrade (3km)</t>
  </si>
  <si>
    <t>2014 Trigger</t>
  </si>
  <si>
    <t>5G</t>
  </si>
  <si>
    <t>2.5 years @ 2009 WACC + 5 years @ 2014 WACC</t>
  </si>
  <si>
    <t>Runway 16/34 Rehabilitation</t>
  </si>
  <si>
    <t>Cargo gate redevelopment</t>
  </si>
  <si>
    <t>2.5 years @ 2014 WACC</t>
  </si>
  <si>
    <t>5 years @ 2014 WACC</t>
  </si>
  <si>
    <t>Total:</t>
  </si>
  <si>
    <t>PACE Projects to enter RAB 2020</t>
  </si>
  <si>
    <t>2020-2024 WACC</t>
  </si>
  <si>
    <t>Year for PACE Projects to enter the RAB</t>
  </si>
  <si>
    <t>*From final decision on additional interim expenditure allowances</t>
  </si>
  <si>
    <t xml:space="preserve">South Apron Stands Phase 1 </t>
  </si>
  <si>
    <t xml:space="preserve">Pier 3 Underpass </t>
  </si>
  <si>
    <t xml:space="preserve">T2 CUSS Check-In Facilities </t>
  </si>
  <si>
    <t xml:space="preserve">Opening RAB </t>
  </si>
  <si>
    <t>PACE Type 1 Summary</t>
  </si>
  <si>
    <t>Amount for Triggered Capex</t>
  </si>
  <si>
    <t>Total triggered Capex</t>
  </si>
  <si>
    <t>Northern Runway (M1)</t>
  </si>
  <si>
    <t xml:space="preserve">Annuity Calc, all spend in one year </t>
  </si>
  <si>
    <t>Total cost of M1</t>
  </si>
  <si>
    <t>Pax for trigger:</t>
  </si>
  <si>
    <t>Per Pax Uplift:</t>
  </si>
  <si>
    <t>Northern Runway (M2)</t>
  </si>
  <si>
    <t>Total Cost of M2</t>
  </si>
  <si>
    <t>Pax for trigger</t>
  </si>
  <si>
    <t>Additional Revenue</t>
  </si>
  <si>
    <t>Northern Runway (M3)</t>
  </si>
  <si>
    <t>Annuity Calc, all spend in one year</t>
  </si>
  <si>
    <t>Total cost of M3</t>
  </si>
  <si>
    <t>Per pax uplift:</t>
  </si>
  <si>
    <t xml:space="preserve">Total cost of pier 2 </t>
  </si>
  <si>
    <t>Per pax uplift</t>
  </si>
  <si>
    <t>Have main works started on the northern runway?</t>
  </si>
  <si>
    <t>Is the northern runway fully operational?</t>
  </si>
  <si>
    <t>Has the northern runway house buyout closed &amp; the project completed?</t>
  </si>
  <si>
    <t>Has HBS3 been mandated for T2?</t>
  </si>
  <si>
    <t>Pier 2 trigger</t>
  </si>
  <si>
    <t>M2 Runway Trigger</t>
  </si>
  <si>
    <t xml:space="preserve">M1 Runway Spend </t>
  </si>
  <si>
    <t>Average Opening &amp; Closing Debt</t>
  </si>
  <si>
    <t xml:space="preserve">Rolling Schemes Adjustment </t>
  </si>
  <si>
    <t>Rolling Schemes Adjustment for smooth price path trajectory (hardcoded)</t>
  </si>
  <si>
    <t>Sum of Rolling schemes</t>
  </si>
  <si>
    <t>Additional Booths- T2 &amp; Pier 4 Transfer Facilities</t>
  </si>
  <si>
    <t>20.03.072</t>
  </si>
  <si>
    <t>Debt/ EBITDA</t>
  </si>
  <si>
    <t xml:space="preserve">2014 Outturn Spending Adjustment </t>
  </si>
  <si>
    <t>Airside/ Landside perimeter fence</t>
  </si>
  <si>
    <t>Average</t>
  </si>
  <si>
    <t>Asset Care Mechanical &amp; Electrical</t>
  </si>
  <si>
    <t>Asset Care (CSF)</t>
  </si>
  <si>
    <t>Commercial Revenues</t>
  </si>
  <si>
    <t>Security</t>
  </si>
  <si>
    <t>Capacity</t>
  </si>
  <si>
    <t>Aiming Up</t>
  </si>
  <si>
    <t xml:space="preserve">CAR Costs- Budgeted v. Outturn </t>
  </si>
  <si>
    <t>k factor- Price cap undercollection by Dublin Airport</t>
  </si>
  <si>
    <t>ATI Fees- Adjustment for ATI fees cap</t>
  </si>
  <si>
    <t>17.1.004</t>
  </si>
  <si>
    <t>17.2.002</t>
  </si>
  <si>
    <t>17.2.003</t>
  </si>
  <si>
    <t>17.2.004</t>
  </si>
  <si>
    <t>17.2.005</t>
  </si>
  <si>
    <t>17.2.006</t>
  </si>
  <si>
    <t>17.2.008</t>
  </si>
  <si>
    <t>17.2.009</t>
  </si>
  <si>
    <t>17.2.010</t>
  </si>
  <si>
    <t>17.2.011</t>
  </si>
  <si>
    <t>17.3.001</t>
  </si>
  <si>
    <t>17.3.002</t>
  </si>
  <si>
    <t>17.3.003</t>
  </si>
  <si>
    <t>17.3.004</t>
  </si>
  <si>
    <t>17.3.005</t>
  </si>
  <si>
    <t>17.3.006</t>
  </si>
  <si>
    <t>17.2.001</t>
  </si>
  <si>
    <t>17.1.002</t>
  </si>
  <si>
    <t>17.2.007</t>
  </si>
  <si>
    <t>17.1.001</t>
  </si>
  <si>
    <t>17.2.012</t>
  </si>
  <si>
    <t>17.1.003</t>
  </si>
  <si>
    <t>17.1.005</t>
  </si>
  <si>
    <t xml:space="preserve">20.07.032 </t>
  </si>
  <si>
    <t>Alternative Opex Forecast</t>
  </si>
  <si>
    <t>Alternative Commercial Revenue Forecast</t>
  </si>
  <si>
    <t>Spend 2014</t>
  </si>
  <si>
    <t>Spend 2015</t>
  </si>
  <si>
    <t>Spend 2016</t>
  </si>
  <si>
    <t>Spend 2017</t>
  </si>
  <si>
    <t>Spend 2018</t>
  </si>
  <si>
    <t>Projected spend 2019</t>
  </si>
  <si>
    <t>Airfield Maintenance- 'other'</t>
  </si>
  <si>
    <t>Business Development- 'other'</t>
  </si>
  <si>
    <t>IT- 'other'</t>
  </si>
  <si>
    <t>Landside/ Terminals Maintenance</t>
  </si>
  <si>
    <t>Landside/ Terminals Maintenance- 'other'</t>
  </si>
  <si>
    <t>Revenue - 'other'</t>
  </si>
  <si>
    <t>Total spend</t>
  </si>
  <si>
    <t>Projected spend 2020</t>
  </si>
  <si>
    <t xml:space="preserve">Landside/ Terminals Maintenance </t>
  </si>
  <si>
    <t>Sum of spend 2015-2019</t>
  </si>
  <si>
    <t>Sum of Spend 2015-2019</t>
  </si>
  <si>
    <t>*Including "other" projects</t>
  </si>
  <si>
    <t>RAB Summary prior to extra depreciation charge</t>
  </si>
  <si>
    <t>Opening RAB plus 2015 Capex</t>
  </si>
  <si>
    <t>Depreciation Check</t>
  </si>
  <si>
    <t xml:space="preserve">Allowed spend </t>
  </si>
  <si>
    <t>Commercial Revenues Summary</t>
  </si>
  <si>
    <t>EBITDA Margin</t>
  </si>
  <si>
    <t xml:space="preserve">Gate gourmet displacement </t>
  </si>
  <si>
    <t>Target Debt/EBITDA</t>
  </si>
  <si>
    <t>Debt/EBITDA ratio</t>
  </si>
  <si>
    <t>Current EBITDA</t>
  </si>
  <si>
    <t>CAR Glidepath before CIP</t>
  </si>
  <si>
    <t>CEPA Total</t>
  </si>
  <si>
    <t>CEPA CIP</t>
  </si>
  <si>
    <t>CEPA EXCL CIP</t>
  </si>
  <si>
    <t>Glide (no CIP)</t>
  </si>
  <si>
    <t>CIP</t>
  </si>
  <si>
    <t>CAR Glidepath after CIP</t>
  </si>
  <si>
    <t xml:space="preserve">Difference </t>
  </si>
  <si>
    <t>2017 Prices</t>
  </si>
  <si>
    <t>Model prices</t>
  </si>
  <si>
    <t>Opex per passenger</t>
  </si>
  <si>
    <t>Pre-spent Capex</t>
  </si>
  <si>
    <t>Capex Spent Pre-2020</t>
  </si>
  <si>
    <t>PACE</t>
  </si>
  <si>
    <t>2020-2024 Capex</t>
  </si>
  <si>
    <t>Include pre-spent capex</t>
  </si>
  <si>
    <t>CAR Forecast 2019</t>
  </si>
  <si>
    <t>Spent in 2020- RAB</t>
  </si>
  <si>
    <t>20.07.013</t>
  </si>
  <si>
    <t xml:space="preserve">Replacement of T1 Controllers for Access Control Systems </t>
  </si>
  <si>
    <t>Enablement of Pier 3 for Precleared US bound passengers</t>
  </si>
  <si>
    <t>Electric Chargers</t>
  </si>
  <si>
    <t>Stepped</t>
  </si>
  <si>
    <t>Feb 2019 Price in 2011 base</t>
  </si>
  <si>
    <t>INPUTS FROM CEPA</t>
  </si>
  <si>
    <t>Opex for CIP Projects</t>
  </si>
  <si>
    <t>Base Opex Excl CIP</t>
  </si>
  <si>
    <t>Estimate of 2019 Opex</t>
  </si>
  <si>
    <t>year XXX to Model Price</t>
  </si>
  <si>
    <t>Outturn ATI fees, nominal</t>
  </si>
  <si>
    <t>Outturn Bagagge hall fees, nominal</t>
  </si>
  <si>
    <t xml:space="preserve">ATI + Baggage Hall Fees outturn </t>
  </si>
  <si>
    <t>New Data Centre hosting location</t>
  </si>
  <si>
    <t>Redevelopment of Training Facility (ASTO)</t>
  </si>
  <si>
    <t>CAR 2019</t>
  </si>
  <si>
    <t>*From IMF Data mapper (15 October 2019)</t>
  </si>
  <si>
    <t>&lt;-- per passenger target</t>
  </si>
  <si>
    <t>Forecast 2025</t>
  </si>
  <si>
    <t>&lt;-- DAA gain from positive outperformance for 5 years, gains in 2023 are retained by DAA until 2027</t>
  </si>
  <si>
    <t>End</t>
  </si>
  <si>
    <t xml:space="preserve">Opex </t>
  </si>
  <si>
    <t>2015-2019 Capex</t>
  </si>
  <si>
    <t>2015-2019 Triggered Capex</t>
  </si>
  <si>
    <t>Opening RAB Calculations</t>
  </si>
  <si>
    <t>2020 Opening RAB Summary</t>
  </si>
  <si>
    <t>2020-2024 Triggers</t>
  </si>
  <si>
    <t>Annuity Calculations</t>
  </si>
  <si>
    <t>Converts to model prices on Capital costs sheet</t>
  </si>
  <si>
    <t>2020-2024 capex</t>
  </si>
  <si>
    <t>Rolling Schemes 2015-2019</t>
  </si>
  <si>
    <t>Rolling Schemes 2020-2024 (example)</t>
  </si>
  <si>
    <t xml:space="preserve">Opex Rolling Scheme- Total </t>
  </si>
  <si>
    <t xml:space="preserve">Outturn </t>
  </si>
  <si>
    <t xml:space="preserve">Outperformance </t>
  </si>
  <si>
    <t>Outperformance if &lt;0</t>
  </si>
  <si>
    <t>Rolling Schemes 2015-2019 (hard coded)</t>
  </si>
  <si>
    <t>average passenger target used to calculate uplift</t>
  </si>
  <si>
    <t>exact amounts depend on outturn passenger numbers when M2 is attained</t>
  </si>
  <si>
    <t>exact amounts depend on outturn passenger numbers when M3 is attained</t>
  </si>
  <si>
    <t>Retail, Car parking, Lounges, Fast Track, Platinum Services &amp; Advertising per Passenger</t>
  </si>
  <si>
    <t xml:space="preserve">Example </t>
  </si>
  <si>
    <t>i1</t>
  </si>
  <si>
    <t>i2</t>
  </si>
  <si>
    <t>i3</t>
  </si>
  <si>
    <t>Example of Rolling Schemes 2020-2024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</si>
</sst>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#.0,,"/>
    <numFmt numFmtId="166" formatCode="0.000"/>
    <numFmt numFmtId="167" formatCode="0.000%"/>
    <numFmt numFmtId="168" formatCode="0.0000"/>
    <numFmt numFmtId="169" formatCode="0.000000"/>
    <numFmt numFmtId="170" formatCode="0.0"/>
    <numFmt numFmtId="171" formatCode="#.#,,&quot;m&quot;"/>
    <numFmt numFmtId="172" formatCode="&quot;€&quot;#,##0.00"/>
    <numFmt numFmtId="173" formatCode="#.00,,"/>
    <numFmt numFmtId="174" formatCode="#,,"/>
    <numFmt numFmtId="175" formatCode="[Red]&quot;E: &quot;#,##0;[Red]&quot;E: &quot;\-#,##0;[Blue]&quot;OK&quot;"/>
    <numFmt numFmtId="176" formatCode="#,##0.0%;[Red]\(#,##0.0%\);\-"/>
    <numFmt numFmtId="177" formatCode="#,##0;[Red]\(#,##0\);\-"/>
    <numFmt numFmtId="178" formatCode="#,##0;\(#,##0\);\-"/>
    <numFmt numFmtId="179" formatCode="[$$-409]#,##0.00"/>
    <numFmt numFmtId="180" formatCode="_(&quot;$&quot;* #,##0.00_);_(&quot;$&quot;* \(#,##0.00\);_(&quot;$&quot;* &quot;-&quot;??_);_(@_)"/>
    <numFmt numFmtId="181" formatCode="_-* #,##0.00_р_._-;\-* #,##0.00_р_._-;_-* &quot;-&quot;??_р_._-;_-@_-"/>
    <numFmt numFmtId="182" formatCode="#,##0.0%;\(#,##0.0\)%;\-&quot; &quot;"/>
    <numFmt numFmtId="183" formatCode="&quot;$&quot;#,##0.00_);[Red]\(&quot;$&quot;#,##0.00\)"/>
    <numFmt numFmtId="184" formatCode="General_)"/>
    <numFmt numFmtId="185" formatCode="[$€]#,##0.00_);[Red]\([$€]#,##0.00\)"/>
    <numFmt numFmtId="186" formatCode="#.00000000,,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0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/>
      <name val="Corbel"/>
      <family val="2"/>
    </font>
    <font>
      <i/>
      <sz val="10"/>
      <color rgb="FF00B0F0"/>
      <name val="Calibri"/>
      <family val="2"/>
      <scheme val="minor"/>
    </font>
    <font>
      <i/>
      <sz val="9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3"/>
      <color theme="0"/>
      <name val="Calibri"/>
      <family val="2"/>
    </font>
    <font>
      <b/>
      <sz val="18"/>
      <color theme="1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0"/>
      <color theme="8"/>
      <name val="Calibri"/>
      <family val="2"/>
    </font>
    <font>
      <sz val="10"/>
      <color theme="9"/>
      <name val="Calibri"/>
      <family val="2"/>
    </font>
    <font>
      <b/>
      <sz val="10"/>
      <color theme="0"/>
      <name val="Calibri"/>
      <family val="2"/>
    </font>
    <font>
      <sz val="10"/>
      <color theme="0" tint="-0.499984740745262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sz val="10"/>
      <color rgb="FF9C5700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Tahoma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8"/>
      <name val="Helv"/>
    </font>
    <font>
      <sz val="10"/>
      <name val="Geneva"/>
    </font>
    <font>
      <sz val="12"/>
      <color indexed="8"/>
      <name val="Comic Sans MS"/>
      <family val="4"/>
    </font>
    <font>
      <sz val="10"/>
      <color indexed="8"/>
      <name val="Arial"/>
      <family val="2"/>
    </font>
    <font>
      <sz val="10"/>
      <name val="Helv"/>
    </font>
    <font>
      <b/>
      <sz val="7"/>
      <name val="Tms Rmn"/>
    </font>
    <font>
      <sz val="12"/>
      <name val="ＭＳ 明朝"/>
      <family val="1"/>
      <charset val="128"/>
    </font>
    <font>
      <sz val="11"/>
      <color theme="1"/>
      <name val="Arial"/>
      <family val="2"/>
    </font>
    <font>
      <b/>
      <sz val="9"/>
      <color indexed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32"/>
      <name val="Calibri"/>
      <family val="2"/>
      <charset val="204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0872B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7" borderId="11" applyNumberFormat="0" applyFont="0" applyAlignment="0" applyProtection="0"/>
    <xf numFmtId="0" fontId="1" fillId="8" borderId="0" applyNumberFormat="0" applyBorder="0" applyAlignment="0" applyProtection="0"/>
    <xf numFmtId="0" fontId="24" fillId="0" borderId="0"/>
    <xf numFmtId="0" fontId="33" fillId="11" borderId="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6" borderId="23" applyNumberFormat="0" applyAlignment="0" applyProtection="0"/>
    <xf numFmtId="0" fontId="47" fillId="0" borderId="0"/>
    <xf numFmtId="0" fontId="49" fillId="20" borderId="0" applyProtection="0">
      <alignment vertical="center"/>
    </xf>
    <xf numFmtId="0" fontId="55" fillId="0" borderId="0">
      <alignment vertical="center"/>
    </xf>
    <xf numFmtId="175" fontId="48" fillId="0" borderId="0">
      <alignment horizontal="center" vertical="center"/>
    </xf>
    <xf numFmtId="177" fontId="48" fillId="25" borderId="28">
      <alignment vertical="center"/>
    </xf>
    <xf numFmtId="0" fontId="50" fillId="0" borderId="0">
      <alignment vertical="center"/>
    </xf>
    <xf numFmtId="0" fontId="52" fillId="0" borderId="0">
      <alignment vertical="center"/>
    </xf>
    <xf numFmtId="0" fontId="53" fillId="21" borderId="0">
      <alignment vertical="center"/>
    </xf>
    <xf numFmtId="0" fontId="54" fillId="0" borderId="26">
      <alignment vertical="center"/>
    </xf>
    <xf numFmtId="0" fontId="54" fillId="0" borderId="27">
      <alignment vertical="center"/>
    </xf>
    <xf numFmtId="15" fontId="48" fillId="23" borderId="29">
      <alignment vertical="center"/>
    </xf>
    <xf numFmtId="17" fontId="48" fillId="23" borderId="28">
      <alignment vertical="center"/>
    </xf>
    <xf numFmtId="177" fontId="48" fillId="23" borderId="28">
      <alignment vertical="center"/>
    </xf>
    <xf numFmtId="176" fontId="48" fillId="23" borderId="28">
      <alignment vertical="center"/>
    </xf>
    <xf numFmtId="0" fontId="48" fillId="23" borderId="28">
      <alignment vertical="center"/>
    </xf>
    <xf numFmtId="0" fontId="48" fillId="23" borderId="31">
      <alignment vertical="center"/>
    </xf>
    <xf numFmtId="15" fontId="48" fillId="22" borderId="28">
      <alignment vertical="center"/>
    </xf>
    <xf numFmtId="17" fontId="48" fillId="22" borderId="28">
      <alignment vertical="center"/>
    </xf>
    <xf numFmtId="177" fontId="48" fillId="22" borderId="28">
      <alignment vertical="center"/>
    </xf>
    <xf numFmtId="176" fontId="48" fillId="22" borderId="28">
      <alignment vertical="center"/>
    </xf>
    <xf numFmtId="0" fontId="48" fillId="22" borderId="28">
      <alignment vertical="center"/>
    </xf>
    <xf numFmtId="0" fontId="48" fillId="22" borderId="28">
      <alignment vertical="center"/>
    </xf>
    <xf numFmtId="15" fontId="48" fillId="25" borderId="29">
      <alignment vertical="center"/>
    </xf>
    <xf numFmtId="17" fontId="48" fillId="25" borderId="28">
      <alignment vertical="center"/>
    </xf>
    <xf numFmtId="176" fontId="48" fillId="25" borderId="28">
      <alignment vertical="center"/>
    </xf>
    <xf numFmtId="0" fontId="48" fillId="25" borderId="28">
      <alignment vertical="center"/>
    </xf>
    <xf numFmtId="0" fontId="48" fillId="25" borderId="28">
      <alignment vertical="center"/>
    </xf>
    <xf numFmtId="15" fontId="48" fillId="0" borderId="30">
      <alignment vertical="center"/>
    </xf>
    <xf numFmtId="17" fontId="48" fillId="0" borderId="30">
      <alignment vertical="center"/>
    </xf>
    <xf numFmtId="177" fontId="48" fillId="0" borderId="30">
      <alignment vertical="center"/>
    </xf>
    <xf numFmtId="176" fontId="48" fillId="0" borderId="30">
      <alignment vertical="center"/>
    </xf>
    <xf numFmtId="177" fontId="51" fillId="0" borderId="32">
      <alignment vertical="center"/>
    </xf>
    <xf numFmtId="176" fontId="51" fillId="0" borderId="33">
      <alignment vertical="center"/>
    </xf>
    <xf numFmtId="178" fontId="58" fillId="0" borderId="0">
      <alignment horizontal="left" vertical="center"/>
    </xf>
    <xf numFmtId="0" fontId="56" fillId="0" borderId="0">
      <alignment vertical="center"/>
    </xf>
    <xf numFmtId="0" fontId="48" fillId="21" borderId="0">
      <alignment vertical="center"/>
    </xf>
    <xf numFmtId="0" fontId="57" fillId="24" borderId="0">
      <alignment vertical="center"/>
    </xf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/>
    <xf numFmtId="0" fontId="62" fillId="0" borderId="0"/>
    <xf numFmtId="0" fontId="1" fillId="0" borderId="0"/>
    <xf numFmtId="0" fontId="1" fillId="0" borderId="0"/>
    <xf numFmtId="179" fontId="62" fillId="0" borderId="0"/>
    <xf numFmtId="0" fontId="63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183" fontId="74" fillId="0" borderId="0"/>
    <xf numFmtId="180" fontId="69" fillId="0" borderId="0" applyFont="0" applyFill="0" applyBorder="0" applyAlignment="0" applyProtection="0"/>
    <xf numFmtId="184" fontId="75" fillId="0" borderId="0" applyBorder="0" applyAlignment="0">
      <alignment horizontal="right"/>
    </xf>
    <xf numFmtId="14" fontId="76" fillId="0" borderId="34" applyBorder="0"/>
    <xf numFmtId="185" fontId="77" fillId="0" borderId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71" fillId="0" borderId="0"/>
    <xf numFmtId="0" fontId="72" fillId="0" borderId="0"/>
    <xf numFmtId="0" fontId="72" fillId="0" borderId="0"/>
    <xf numFmtId="0" fontId="83" fillId="0" borderId="0"/>
    <xf numFmtId="0" fontId="69" fillId="0" borderId="0"/>
    <xf numFmtId="164" fontId="69" fillId="0" borderId="0"/>
    <xf numFmtId="9" fontId="64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78" fillId="0" borderId="0" applyFill="0" applyBorder="0" applyAlignment="0" applyProtection="0"/>
    <xf numFmtId="0" fontId="73" fillId="0" borderId="0"/>
    <xf numFmtId="0" fontId="79" fillId="0" borderId="0">
      <alignment vertical="top"/>
    </xf>
    <xf numFmtId="49" fontId="80" fillId="0" borderId="35" applyBorder="0"/>
    <xf numFmtId="37" fontId="81" fillId="26" borderId="36" applyNumberFormat="0" applyFont="0" applyFill="0" applyAlignment="0" applyProtection="0">
      <protection locked="0"/>
    </xf>
    <xf numFmtId="49" fontId="84" fillId="21" borderId="0">
      <alignment horizontal="left" vertical="center"/>
    </xf>
    <xf numFmtId="0" fontId="65" fillId="0" borderId="0"/>
    <xf numFmtId="0" fontId="65" fillId="0" borderId="0"/>
    <xf numFmtId="0" fontId="85" fillId="0" borderId="0"/>
    <xf numFmtId="0" fontId="85" fillId="0" borderId="0"/>
    <xf numFmtId="0" fontId="63" fillId="0" borderId="0"/>
    <xf numFmtId="0" fontId="67" fillId="0" borderId="0"/>
    <xf numFmtId="0" fontId="65" fillId="0" borderId="0"/>
    <xf numFmtId="0" fontId="66" fillId="0" borderId="0"/>
    <xf numFmtId="0" fontId="86" fillId="0" borderId="37" applyNumberFormat="0">
      <alignment horizontal="right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82" fontId="68" fillId="0" borderId="0" applyFill="0" applyBorder="0"/>
    <xf numFmtId="181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70" fillId="0" borderId="0"/>
    <xf numFmtId="0" fontId="82" fillId="0" borderId="0">
      <alignment vertical="center"/>
    </xf>
    <xf numFmtId="43" fontId="1" fillId="0" borderId="0" applyFont="0" applyFill="0" applyBorder="0" applyAlignment="0" applyProtection="0"/>
    <xf numFmtId="0" fontId="63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9" fillId="0" borderId="0"/>
    <xf numFmtId="0" fontId="6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6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1" fillId="0" borderId="0"/>
    <xf numFmtId="43" fontId="78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25">
    <xf numFmtId="0" fontId="0" fillId="0" borderId="0" xfId="0"/>
    <xf numFmtId="0" fontId="2" fillId="2" borderId="1" xfId="2"/>
    <xf numFmtId="0" fontId="5" fillId="4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4" borderId="0" xfId="0" applyFont="1" applyFill="1"/>
    <xf numFmtId="0" fontId="0" fillId="5" borderId="0" xfId="0" applyFill="1"/>
    <xf numFmtId="0" fontId="4" fillId="5" borderId="0" xfId="0" applyFont="1" applyFill="1"/>
    <xf numFmtId="0" fontId="9" fillId="5" borderId="0" xfId="0" applyFont="1" applyFill="1"/>
    <xf numFmtId="164" fontId="0" fillId="0" borderId="0" xfId="0" applyNumberFormat="1"/>
    <xf numFmtId="0" fontId="10" fillId="0" borderId="0" xfId="0" applyFont="1"/>
    <xf numFmtId="0" fontId="5" fillId="5" borderId="0" xfId="0" applyFont="1" applyFill="1"/>
    <xf numFmtId="0" fontId="11" fillId="0" borderId="0" xfId="0" applyFont="1"/>
    <xf numFmtId="0" fontId="12" fillId="0" borderId="0" xfId="0" applyFont="1"/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wrapText="1"/>
    </xf>
    <xf numFmtId="165" fontId="14" fillId="0" borderId="0" xfId="0" applyNumberFormat="1" applyFont="1"/>
    <xf numFmtId="165" fontId="0" fillId="3" borderId="2" xfId="0" applyNumberForma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65" fontId="0" fillId="0" borderId="7" xfId="0" applyNumberFormat="1" applyBorder="1"/>
    <xf numFmtId="0" fontId="16" fillId="0" borderId="0" xfId="0" applyFont="1"/>
    <xf numFmtId="0" fontId="14" fillId="3" borderId="3" xfId="0" applyFont="1" applyFill="1" applyBorder="1" applyAlignment="1">
      <alignment horizontal="center"/>
    </xf>
    <xf numFmtId="166" fontId="14" fillId="0" borderId="0" xfId="0" applyNumberFormat="1" applyFont="1"/>
    <xf numFmtId="9" fontId="0" fillId="0" borderId="0" xfId="1" applyFont="1"/>
    <xf numFmtId="0" fontId="18" fillId="0" borderId="0" xfId="0" applyFont="1"/>
    <xf numFmtId="0" fontId="0" fillId="0" borderId="9" xfId="0" applyBorder="1"/>
    <xf numFmtId="0" fontId="13" fillId="0" borderId="0" xfId="0" applyFont="1" applyAlignment="1">
      <alignment wrapText="1"/>
    </xf>
    <xf numFmtId="0" fontId="19" fillId="0" borderId="0" xfId="0" applyFont="1"/>
    <xf numFmtId="165" fontId="2" fillId="2" borderId="1" xfId="2" applyNumberFormat="1"/>
    <xf numFmtId="164" fontId="0" fillId="0" borderId="0" xfId="1" applyNumberFormat="1" applyFont="1"/>
    <xf numFmtId="10" fontId="0" fillId="0" borderId="0" xfId="1" applyNumberFormat="1" applyFont="1"/>
    <xf numFmtId="165" fontId="2" fillId="2" borderId="1" xfId="2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/>
    <xf numFmtId="165" fontId="0" fillId="0" borderId="9" xfId="0" applyNumberFormat="1" applyBorder="1"/>
    <xf numFmtId="9" fontId="0" fillId="0" borderId="0" xfId="0" applyNumberFormat="1"/>
    <xf numFmtId="0" fontId="0" fillId="6" borderId="2" xfId="1" applyNumberFormat="1" applyFont="1" applyFill="1" applyBorder="1" applyAlignment="1">
      <alignment horizontal="right"/>
    </xf>
    <xf numFmtId="10" fontId="0" fillId="0" borderId="0" xfId="0" applyNumberFormat="1"/>
    <xf numFmtId="0" fontId="12" fillId="0" borderId="0" xfId="0" applyFont="1" applyAlignment="1">
      <alignment wrapText="1"/>
    </xf>
    <xf numFmtId="167" fontId="2" fillId="2" borderId="1" xfId="1" applyNumberFormat="1" applyFont="1" applyFill="1" applyBorder="1"/>
    <xf numFmtId="0" fontId="4" fillId="4" borderId="0" xfId="0" applyFont="1" applyFill="1"/>
    <xf numFmtId="0" fontId="22" fillId="0" borderId="0" xfId="0" applyFont="1"/>
    <xf numFmtId="0" fontId="14" fillId="8" borderId="0" xfId="4" applyFont="1"/>
    <xf numFmtId="0" fontId="21" fillId="0" borderId="0" xfId="0" applyFont="1"/>
    <xf numFmtId="0" fontId="5" fillId="5" borderId="0" xfId="0" applyFont="1" applyFill="1"/>
    <xf numFmtId="1" fontId="0" fillId="0" borderId="0" xfId="0" applyNumberFormat="1"/>
    <xf numFmtId="0" fontId="0" fillId="0" borderId="12" xfId="0" applyBorder="1"/>
    <xf numFmtId="0" fontId="0" fillId="0" borderId="13" xfId="0" applyBorder="1"/>
    <xf numFmtId="1" fontId="0" fillId="0" borderId="13" xfId="0" applyNumberFormat="1" applyBorder="1"/>
    <xf numFmtId="1" fontId="0" fillId="0" borderId="14" xfId="0" applyNumberFormat="1" applyBorder="1"/>
    <xf numFmtId="0" fontId="0" fillId="0" borderId="15" xfId="0" applyBorder="1"/>
    <xf numFmtId="1" fontId="0" fillId="0" borderId="16" xfId="0" applyNumberFormat="1" applyBorder="1"/>
    <xf numFmtId="168" fontId="0" fillId="0" borderId="0" xfId="0" applyNumberFormat="1"/>
    <xf numFmtId="169" fontId="0" fillId="0" borderId="16" xfId="0" applyNumberFormat="1" applyBorder="1"/>
    <xf numFmtId="170" fontId="3" fillId="0" borderId="0" xfId="0" applyNumberFormat="1" applyFont="1"/>
    <xf numFmtId="165" fontId="0" fillId="0" borderId="16" xfId="0" applyNumberFormat="1" applyBorder="1"/>
    <xf numFmtId="0" fontId="0" fillId="0" borderId="17" xfId="0" applyBorder="1"/>
    <xf numFmtId="0" fontId="0" fillId="0" borderId="18" xfId="0" applyBorder="1"/>
    <xf numFmtId="10" fontId="0" fillId="0" borderId="18" xfId="5" applyNumberFormat="1" applyFont="1" applyBorder="1"/>
    <xf numFmtId="10" fontId="0" fillId="0" borderId="19" xfId="5" applyNumberFormat="1" applyFont="1" applyBorder="1"/>
    <xf numFmtId="0" fontId="0" fillId="7" borderId="11" xfId="3" applyFont="1"/>
    <xf numFmtId="0" fontId="25" fillId="0" borderId="0" xfId="0" applyFont="1"/>
    <xf numFmtId="0" fontId="3" fillId="9" borderId="0" xfId="0" applyFont="1" applyFill="1"/>
    <xf numFmtId="0" fontId="0" fillId="9" borderId="0" xfId="0" applyFill="1"/>
    <xf numFmtId="0" fontId="0" fillId="0" borderId="0" xfId="0" applyNumberFormat="1"/>
    <xf numFmtId="10" fontId="24" fillId="0" borderId="18" xfId="5" applyNumberFormat="1" applyBorder="1"/>
    <xf numFmtId="10" fontId="24" fillId="0" borderId="19" xfId="5" applyNumberFormat="1" applyBorder="1"/>
    <xf numFmtId="0" fontId="26" fillId="0" borderId="0" xfId="0" applyFont="1"/>
    <xf numFmtId="0" fontId="0" fillId="10" borderId="0" xfId="0" applyFill="1"/>
    <xf numFmtId="0" fontId="27" fillId="5" borderId="0" xfId="0" applyFont="1" applyFill="1"/>
    <xf numFmtId="0" fontId="28" fillId="0" borderId="0" xfId="0" applyFont="1" applyAlignment="1">
      <alignment horizontal="center"/>
    </xf>
    <xf numFmtId="166" fontId="0" fillId="0" borderId="0" xfId="0" applyNumberFormat="1"/>
    <xf numFmtId="2" fontId="0" fillId="0" borderId="0" xfId="0" applyNumberFormat="1"/>
    <xf numFmtId="0" fontId="29" fillId="0" borderId="0" xfId="0" applyFont="1"/>
    <xf numFmtId="170" fontId="0" fillId="0" borderId="3" xfId="0" applyNumberFormat="1" applyBorder="1"/>
    <xf numFmtId="165" fontId="20" fillId="0" borderId="0" xfId="0" applyNumberFormat="1" applyFont="1"/>
    <xf numFmtId="165" fontId="0" fillId="0" borderId="0" xfId="0" applyNumberFormat="1" applyFont="1"/>
    <xf numFmtId="171" fontId="0" fillId="0" borderId="0" xfId="0" applyNumberFormat="1"/>
    <xf numFmtId="171" fontId="0" fillId="0" borderId="0" xfId="0" applyNumberFormat="1" applyBorder="1"/>
    <xf numFmtId="172" fontId="0" fillId="0" borderId="0" xfId="0" applyNumberFormat="1" applyBorder="1"/>
    <xf numFmtId="0" fontId="6" fillId="0" borderId="0" xfId="0" applyFont="1" applyAlignment="1">
      <alignment wrapText="1"/>
    </xf>
    <xf numFmtId="0" fontId="30" fillId="0" borderId="0" xfId="0" applyFont="1"/>
    <xf numFmtId="0" fontId="0" fillId="0" borderId="0" xfId="0" applyAlignment="1">
      <alignment wrapText="1"/>
    </xf>
    <xf numFmtId="0" fontId="31" fillId="0" borderId="0" xfId="0" applyFont="1"/>
    <xf numFmtId="165" fontId="12" fillId="0" borderId="0" xfId="0" applyNumberFormat="1" applyFont="1"/>
    <xf numFmtId="0" fontId="32" fillId="5" borderId="0" xfId="0" applyFont="1" applyFill="1"/>
    <xf numFmtId="0" fontId="3" fillId="0" borderId="0" xfId="0" applyFont="1" applyAlignment="1">
      <alignment wrapText="1"/>
    </xf>
    <xf numFmtId="165" fontId="3" fillId="0" borderId="9" xfId="0" applyNumberFormat="1" applyFont="1" applyBorder="1"/>
    <xf numFmtId="0" fontId="5" fillId="5" borderId="0" xfId="0" applyFont="1" applyFill="1"/>
    <xf numFmtId="0" fontId="0" fillId="4" borderId="0" xfId="0" applyFill="1"/>
    <xf numFmtId="0" fontId="34" fillId="0" borderId="0" xfId="0" applyFont="1"/>
    <xf numFmtId="9" fontId="0" fillId="0" borderId="0" xfId="1" applyFont="1" applyFill="1"/>
    <xf numFmtId="165" fontId="0" fillId="0" borderId="0" xfId="0" applyNumberFormat="1" applyFill="1"/>
    <xf numFmtId="165" fontId="1" fillId="12" borderId="0" xfId="7" applyNumberFormat="1"/>
    <xf numFmtId="0" fontId="36" fillId="0" borderId="0" xfId="0" applyFont="1"/>
    <xf numFmtId="0" fontId="0" fillId="0" borderId="0" xfId="0" applyFill="1" applyBorder="1"/>
    <xf numFmtId="0" fontId="3" fillId="0" borderId="0" xfId="0" applyFont="1" applyAlignment="1"/>
    <xf numFmtId="0" fontId="20" fillId="8" borderId="0" xfId="4" applyFont="1"/>
    <xf numFmtId="0" fontId="37" fillId="8" borderId="0" xfId="4" applyFont="1"/>
    <xf numFmtId="165" fontId="2" fillId="2" borderId="20" xfId="2" applyNumberFormat="1" applyBorder="1"/>
    <xf numFmtId="0" fontId="7" fillId="0" borderId="0" xfId="0" applyFont="1" applyAlignment="1">
      <alignment wrapText="1"/>
    </xf>
    <xf numFmtId="0" fontId="0" fillId="14" borderId="0" xfId="9" applyFont="1"/>
    <xf numFmtId="0" fontId="3" fillId="0" borderId="21" xfId="0" applyFont="1" applyBorder="1"/>
    <xf numFmtId="165" fontId="0" fillId="0" borderId="21" xfId="0" applyNumberFormat="1" applyBorder="1"/>
    <xf numFmtId="0" fontId="33" fillId="11" borderId="1" xfId="6"/>
    <xf numFmtId="10" fontId="33" fillId="11" borderId="1" xfId="6" applyNumberFormat="1"/>
    <xf numFmtId="0" fontId="0" fillId="0" borderId="0" xfId="0" applyAlignment="1">
      <alignment horizontal="left"/>
    </xf>
    <xf numFmtId="165" fontId="0" fillId="15" borderId="0" xfId="0" applyNumberFormat="1" applyFill="1"/>
    <xf numFmtId="0" fontId="38" fillId="0" borderId="0" xfId="0" applyFont="1"/>
    <xf numFmtId="165" fontId="2" fillId="7" borderId="11" xfId="3" applyNumberFormat="1" applyFont="1"/>
    <xf numFmtId="165" fontId="0" fillId="15" borderId="0" xfId="0" applyNumberFormat="1" applyFill="1" applyAlignment="1">
      <alignment horizontal="right"/>
    </xf>
    <xf numFmtId="165" fontId="3" fillId="15" borderId="0" xfId="0" applyNumberFormat="1" applyFont="1" applyFill="1" applyAlignment="1">
      <alignment horizontal="right"/>
    </xf>
    <xf numFmtId="164" fontId="0" fillId="0" borderId="0" xfId="1" applyNumberFormat="1" applyFont="1" applyAlignment="1">
      <alignment horizontal="center"/>
    </xf>
    <xf numFmtId="10" fontId="2" fillId="2" borderId="1" xfId="2" applyNumberFormat="1"/>
    <xf numFmtId="0" fontId="0" fillId="0" borderId="0" xfId="0" applyFill="1"/>
    <xf numFmtId="165" fontId="20" fillId="0" borderId="0" xfId="0" applyNumberFormat="1" applyFont="1" applyFill="1"/>
    <xf numFmtId="0" fontId="12" fillId="0" borderId="0" xfId="0" applyFont="1" applyFill="1"/>
    <xf numFmtId="165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2" fillId="0" borderId="0" xfId="0" applyFont="1"/>
    <xf numFmtId="165" fontId="14" fillId="0" borderId="0" xfId="0" applyNumberFormat="1" applyFont="1" applyAlignment="1">
      <alignment horizontal="right"/>
    </xf>
    <xf numFmtId="2" fontId="14" fillId="0" borderId="0" xfId="0" applyNumberFormat="1" applyFont="1"/>
    <xf numFmtId="165" fontId="0" fillId="0" borderId="0" xfId="0" applyNumberFormat="1" applyAlignment="1">
      <alignment horizontal="center"/>
    </xf>
    <xf numFmtId="165" fontId="1" fillId="8" borderId="2" xfId="4" applyNumberFormat="1" applyBorder="1" applyAlignment="1">
      <alignment horizontal="center"/>
    </xf>
    <xf numFmtId="0" fontId="40" fillId="0" borderId="0" xfId="0" applyFont="1"/>
    <xf numFmtId="2" fontId="3" fillId="0" borderId="0" xfId="0" applyNumberFormat="1" applyFont="1"/>
    <xf numFmtId="9" fontId="14" fillId="0" borderId="0" xfId="1" applyFont="1"/>
    <xf numFmtId="173" fontId="0" fillId="0" borderId="0" xfId="0" applyNumberFormat="1"/>
    <xf numFmtId="0" fontId="5" fillId="5" borderId="0" xfId="0" applyFont="1" applyFill="1"/>
    <xf numFmtId="2" fontId="38" fillId="0" borderId="0" xfId="0" applyNumberFormat="1" applyFont="1"/>
    <xf numFmtId="2" fontId="12" fillId="0" borderId="0" xfId="0" applyNumberFormat="1" applyFont="1"/>
    <xf numFmtId="0" fontId="13" fillId="0" borderId="0" xfId="0" applyFont="1" applyFill="1"/>
    <xf numFmtId="0" fontId="0" fillId="0" borderId="0" xfId="0" applyBorder="1"/>
    <xf numFmtId="166" fontId="0" fillId="0" borderId="0" xfId="0" applyNumberFormat="1" applyBorder="1"/>
    <xf numFmtId="0" fontId="35" fillId="5" borderId="0" xfId="0" applyFont="1" applyFill="1"/>
    <xf numFmtId="165" fontId="3" fillId="0" borderId="0" xfId="0" applyNumberFormat="1" applyFont="1" applyFill="1"/>
    <xf numFmtId="0" fontId="0" fillId="0" borderId="0" xfId="0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wrapText="1"/>
    </xf>
    <xf numFmtId="165" fontId="14" fillId="0" borderId="0" xfId="0" applyNumberFormat="1" applyFont="1" applyFill="1"/>
    <xf numFmtId="0" fontId="11" fillId="0" borderId="0" xfId="0" applyFont="1" applyAlignment="1">
      <alignment wrapText="1"/>
    </xf>
    <xf numFmtId="0" fontId="3" fillId="0" borderId="0" xfId="0" applyFont="1" applyBorder="1"/>
    <xf numFmtId="0" fontId="3" fillId="0" borderId="10" xfId="0" applyFont="1" applyBorder="1" applyAlignment="1">
      <alignment wrapText="1"/>
    </xf>
    <xf numFmtId="165" fontId="3" fillId="0" borderId="10" xfId="0" applyNumberFormat="1" applyFont="1" applyBorder="1"/>
    <xf numFmtId="165" fontId="0" fillId="0" borderId="10" xfId="0" applyNumberFormat="1" applyBorder="1"/>
    <xf numFmtId="0" fontId="0" fillId="0" borderId="21" xfId="0" applyBorder="1"/>
    <xf numFmtId="165" fontId="2" fillId="2" borderId="24" xfId="2" applyNumberFormat="1" applyBorder="1"/>
    <xf numFmtId="165" fontId="0" fillId="3" borderId="2" xfId="1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74" fontId="0" fillId="0" borderId="0" xfId="0" applyNumberFormat="1"/>
    <xf numFmtId="0" fontId="14" fillId="0" borderId="0" xfId="0" applyNumberFormat="1" applyFont="1"/>
    <xf numFmtId="0" fontId="0" fillId="0" borderId="0" xfId="0" applyFont="1" applyBorder="1"/>
    <xf numFmtId="165" fontId="0" fillId="0" borderId="0" xfId="0" applyNumberFormat="1" applyFont="1" applyBorder="1"/>
    <xf numFmtId="9" fontId="0" fillId="0" borderId="0" xfId="1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0" fontId="5" fillId="5" borderId="0" xfId="0" applyFont="1" applyFill="1"/>
    <xf numFmtId="0" fontId="0" fillId="0" borderId="10" xfId="0" applyBorder="1"/>
    <xf numFmtId="0" fontId="0" fillId="0" borderId="0" xfId="0" applyFont="1" applyBorder="1" applyAlignment="1">
      <alignment horizontal="center" wrapText="1"/>
    </xf>
    <xf numFmtId="0" fontId="5" fillId="5" borderId="0" xfId="0" applyFont="1" applyFill="1"/>
    <xf numFmtId="165" fontId="1" fillId="0" borderId="0" xfId="8" applyNumberFormat="1" applyFill="1"/>
    <xf numFmtId="0" fontId="42" fillId="0" borderId="0" xfId="0" applyFont="1" applyAlignment="1">
      <alignment wrapText="1"/>
    </xf>
    <xf numFmtId="2" fontId="0" fillId="0" borderId="0" xfId="0" applyNumberFormat="1" applyBorder="1"/>
    <xf numFmtId="0" fontId="33" fillId="11" borderId="25" xfId="6" applyBorder="1"/>
    <xf numFmtId="0" fontId="41" fillId="16" borderId="3" xfId="10" applyBorder="1"/>
    <xf numFmtId="0" fontId="0" fillId="0" borderId="6" xfId="0" applyFill="1" applyBorder="1"/>
    <xf numFmtId="165" fontId="0" fillId="0" borderId="7" xfId="0" applyNumberFormat="1" applyFill="1" applyBorder="1"/>
    <xf numFmtId="9" fontId="14" fillId="0" borderId="0" xfId="1" applyFont="1" applyAlignment="1">
      <alignment horizontal="right"/>
    </xf>
    <xf numFmtId="0" fontId="43" fillId="4" borderId="0" xfId="0" applyFont="1" applyFill="1"/>
    <xf numFmtId="0" fontId="45" fillId="0" borderId="0" xfId="0" applyFont="1"/>
    <xf numFmtId="0" fontId="46" fillId="0" borderId="0" xfId="0" applyFont="1"/>
    <xf numFmtId="2" fontId="0" fillId="0" borderId="9" xfId="0" applyNumberFormat="1" applyBorder="1"/>
    <xf numFmtId="171" fontId="2" fillId="2" borderId="1" xfId="2" applyNumberFormat="1"/>
    <xf numFmtId="10" fontId="3" fillId="0" borderId="0" xfId="0" applyNumberFormat="1" applyFont="1"/>
    <xf numFmtId="0" fontId="14" fillId="0" borderId="0" xfId="0" applyFont="1" applyFill="1" applyBorder="1"/>
    <xf numFmtId="0" fontId="41" fillId="5" borderId="0" xfId="0" applyFont="1" applyFill="1"/>
    <xf numFmtId="165" fontId="0" fillId="27" borderId="0" xfId="0" applyNumberFormat="1" applyFill="1"/>
    <xf numFmtId="186" fontId="0" fillId="0" borderId="0" xfId="0" applyNumberFormat="1" applyFill="1"/>
    <xf numFmtId="0" fontId="44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/>
    <xf numFmtId="0" fontId="0" fillId="28" borderId="2" xfId="0" applyFill="1" applyBorder="1" applyAlignment="1">
      <alignment horizontal="center"/>
    </xf>
    <xf numFmtId="0" fontId="0" fillId="28" borderId="0" xfId="0" applyFill="1" applyAlignment="1">
      <alignment horizontal="center"/>
    </xf>
    <xf numFmtId="171" fontId="0" fillId="28" borderId="2" xfId="0" applyNumberFormat="1" applyFill="1" applyBorder="1" applyAlignment="1">
      <alignment horizontal="center"/>
    </xf>
    <xf numFmtId="2" fontId="0" fillId="28" borderId="2" xfId="0" applyNumberFormat="1" applyFill="1" applyBorder="1" applyAlignment="1">
      <alignment horizontal="center"/>
    </xf>
    <xf numFmtId="164" fontId="0" fillId="28" borderId="2" xfId="1" applyNumberFormat="1" applyFont="1" applyFill="1" applyBorder="1" applyAlignment="1">
      <alignment horizontal="center"/>
    </xf>
    <xf numFmtId="166" fontId="14" fillId="0" borderId="0" xfId="0" applyNumberFormat="1" applyFont="1" applyFill="1"/>
    <xf numFmtId="0" fontId="10" fillId="0" borderId="0" xfId="0" applyFont="1" applyFill="1"/>
    <xf numFmtId="0" fontId="87" fillId="0" borderId="0" xfId="0" applyFont="1" applyFill="1"/>
    <xf numFmtId="0" fontId="88" fillId="0" borderId="0" xfId="0" applyFont="1" applyFill="1"/>
    <xf numFmtId="2" fontId="14" fillId="0" borderId="0" xfId="0" applyNumberFormat="1" applyFont="1" applyFill="1"/>
    <xf numFmtId="10" fontId="14" fillId="0" borderId="0" xfId="1" applyNumberFormat="1" applyFont="1" applyFill="1"/>
    <xf numFmtId="0" fontId="17" fillId="0" borderId="0" xfId="0" applyFont="1" applyFill="1"/>
    <xf numFmtId="0" fontId="36" fillId="0" borderId="0" xfId="0" applyFont="1" applyFill="1"/>
    <xf numFmtId="0" fontId="5" fillId="5" borderId="0" xfId="0" applyFont="1" applyFill="1"/>
    <xf numFmtId="165" fontId="0" fillId="0" borderId="22" xfId="0" applyNumberFormat="1" applyBorder="1"/>
    <xf numFmtId="0" fontId="5" fillId="5" borderId="0" xfId="0" applyFont="1" applyFill="1"/>
    <xf numFmtId="1" fontId="89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38" xfId="0" applyFont="1" applyBorder="1"/>
    <xf numFmtId="0" fontId="3" fillId="0" borderId="10" xfId="0" applyFont="1" applyBorder="1"/>
    <xf numFmtId="0" fontId="3" fillId="0" borderId="39" xfId="0" applyFont="1" applyBorder="1"/>
    <xf numFmtId="0" fontId="12" fillId="0" borderId="0" xfId="0" applyFont="1" applyAlignment="1">
      <alignment horizontal="left"/>
    </xf>
    <xf numFmtId="0" fontId="90" fillId="0" borderId="0" xfId="149"/>
    <xf numFmtId="2" fontId="12" fillId="0" borderId="0" xfId="0" applyNumberFormat="1" applyFont="1" applyFill="1"/>
    <xf numFmtId="0" fontId="5" fillId="5" borderId="0" xfId="0" applyFont="1" applyFill="1"/>
    <xf numFmtId="165" fontId="0" fillId="0" borderId="32" xfId="0" applyNumberFormat="1" applyBorder="1"/>
    <xf numFmtId="0" fontId="39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1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89" fillId="0" borderId="0" xfId="0" applyNumberFormat="1" applyFont="1" applyAlignment="1">
      <alignment vertical="top" wrapText="1"/>
    </xf>
    <xf numFmtId="0" fontId="89" fillId="0" borderId="0" xfId="0" applyFont="1" applyAlignment="1">
      <alignment vertical="top" wrapText="1"/>
    </xf>
    <xf numFmtId="0" fontId="5" fillId="5" borderId="0" xfId="0" applyFont="1" applyFill="1"/>
  </cellXfs>
  <cellStyles count="150">
    <cellStyle name="20% - Accent2" xfId="9" builtinId="34"/>
    <cellStyle name="40% - Accent1" xfId="7" builtinId="31"/>
    <cellStyle name="60% - Accent1" xfId="8" builtinId="32"/>
    <cellStyle name="60% - Accent3" xfId="4" builtinId="40"/>
    <cellStyle name="A1.Title1" xfId="16" xr:uid="{0F5CB31C-4F31-495A-A1EB-2849295F8BDE}"/>
    <cellStyle name="A1.Title2" xfId="17" xr:uid="{3FE6F744-D97A-43F2-BB0C-886AE188E766}"/>
    <cellStyle name="A2.Heading1" xfId="12" xr:uid="{6899E664-6FEE-4F21-9B74-ACAA00559A6C}"/>
    <cellStyle name="A2.Heading2" xfId="18" xr:uid="{8A7E5737-5A74-4BE2-B233-1E0EE2220FE3}"/>
    <cellStyle name="A2.Heading3" xfId="19" xr:uid="{0223ABB6-B607-4161-BD0E-499722B71E91}"/>
    <cellStyle name="A2.Heading4" xfId="20" xr:uid="{009C9E66-D44E-48F0-92FB-37722B5ECF41}"/>
    <cellStyle name="B1.dateDD-MMM-YY" xfId="21" xr:uid="{A3C2ECB4-38E4-475C-A80A-D31A71393E0F}"/>
    <cellStyle name="B1.dateMMM-YY" xfId="22" xr:uid="{53D03CEE-3B54-4FC6-B0CC-3EF742A4CDB1}"/>
    <cellStyle name="B1.general" xfId="23" xr:uid="{75516D0B-6E81-440E-B1C6-9C30C6147E0E}"/>
    <cellStyle name="B1.percentage" xfId="24" xr:uid="{3FCAE56B-68F4-45F0-B3BC-50833E4992B5}"/>
    <cellStyle name="B1.text" xfId="25" xr:uid="{E5D8E60B-6F38-4FE4-B53F-845911917983}"/>
    <cellStyle name="B1.textgrid" xfId="26" xr:uid="{F5F52CBD-90B7-43FF-A056-1CF682A437E0}"/>
    <cellStyle name="B2.dateDD-MMM-YY" xfId="27" xr:uid="{E59993AC-C4D7-43A9-B077-3FF5095D7955}"/>
    <cellStyle name="B2.dateMMM-YY" xfId="28" xr:uid="{F022FC8F-35D3-47DE-B795-E73496E2F0C9}"/>
    <cellStyle name="B2.general" xfId="29" xr:uid="{1D5DCF6F-0713-4CC9-8872-9BDC77E510CD}"/>
    <cellStyle name="B2.percentage" xfId="30" xr:uid="{A0809066-1085-4FD5-BF88-2A2FFBBB0554}"/>
    <cellStyle name="B2.text" xfId="31" xr:uid="{42F6F6EC-8D06-425C-8FBE-28E886017A6D}"/>
    <cellStyle name="B2.textgrid" xfId="32" xr:uid="{D906CB80-66FC-4AF6-9E63-7920C9686F0C}"/>
    <cellStyle name="B4.dateDD-MMM-YY" xfId="33" xr:uid="{A0AD4524-11A3-4AA2-8FB4-FDB351EE5852}"/>
    <cellStyle name="B4.dateMMM-YY" xfId="34" xr:uid="{883315B1-8DFE-4340-9381-69D7FE3D3553}"/>
    <cellStyle name="B4.general" xfId="15" xr:uid="{CC430D69-C1F7-41A2-B566-DD53AF104FD8}"/>
    <cellStyle name="B4.percentage" xfId="35" xr:uid="{B81D2889-C309-420B-A532-086B08D890D0}"/>
    <cellStyle name="B4.text" xfId="36" xr:uid="{6FC2F785-5C5A-4902-8E04-C3079EABE1AD}"/>
    <cellStyle name="B4.textgrid" xfId="37" xr:uid="{82161629-B796-44E5-B863-191E2081DCF2}"/>
    <cellStyle name="Bad 2" xfId="49" xr:uid="{7F5A115E-ACC7-4042-B959-B480739A8779}"/>
    <cellStyle name="C1.dateDD-MMM-YY" xfId="38" xr:uid="{D83D381E-0431-42EC-A849-093211D33481}"/>
    <cellStyle name="C1.dateMMM-YY" xfId="39" xr:uid="{2364625B-B61A-4C51-AA9A-35D7D857558C}"/>
    <cellStyle name="C1.general" xfId="40" xr:uid="{50B1ADB2-4825-41A3-AD6B-AEB83F118696}"/>
    <cellStyle name="C1.percentage" xfId="41" xr:uid="{89DE6CEA-D526-4189-91C3-E16303EF7736}"/>
    <cellStyle name="C2.total" xfId="42" xr:uid="{4C248428-B4FE-42F2-96AC-CFCD37DD5797}"/>
    <cellStyle name="C2.totalpercentage" xfId="43" xr:uid="{7CFF95F0-4861-4476-8DDA-39E8B9FD8135}"/>
    <cellStyle name="Calculation" xfId="6" builtinId="22"/>
    <cellStyle name="Check Cell" xfId="10" builtinId="23"/>
    <cellStyle name="Comma 2" xfId="57" xr:uid="{C7D77549-E94F-4F8F-9F3A-4D0A299583C1}"/>
    <cellStyle name="Comma 2 2" xfId="112" xr:uid="{30A8BBFD-26AF-49BF-9216-C64590BED9B3}"/>
    <cellStyle name="Comma 2 2 2" xfId="120" xr:uid="{39639407-835C-4F17-A277-CCD13F97288C}"/>
    <cellStyle name="Comma 2 2 2 2" xfId="141" xr:uid="{53515F9B-BC7A-4CE3-86EE-168707D46C20}"/>
    <cellStyle name="Comma 2 2 3" xfId="138" xr:uid="{01303857-2822-439A-BCB2-EC456A408736}"/>
    <cellStyle name="Comma 3" xfId="58" xr:uid="{5A617924-6558-416D-AA0D-212921A751D6}"/>
    <cellStyle name="Comma 3 2" xfId="59" xr:uid="{D1A0823D-D1A7-4F88-873F-1E20B25BF7F1}"/>
    <cellStyle name="Comma 3 2 2" xfId="127" xr:uid="{0659D6AC-18ED-40F5-8471-81A298CD7AF4}"/>
    <cellStyle name="Comma 3 3" xfId="126" xr:uid="{FE9F3650-CD18-4285-BC2D-3EED5D0DC7B2}"/>
    <cellStyle name="Comma 4" xfId="60" xr:uid="{394CCF44-DB9E-4379-9FD3-127DD776EB38}"/>
    <cellStyle name="Comma 4 2" xfId="61" xr:uid="{D26FC247-2AB6-45BF-94DD-439BFAFBBF0D}"/>
    <cellStyle name="Comma 4 2 2" xfId="129" xr:uid="{FCCE6179-FD60-46CA-B05F-871A697B0FAF}"/>
    <cellStyle name="Comma 4 3" xfId="128" xr:uid="{5612FEEE-DAFA-4F0E-A1D7-C6A03F1D889A}"/>
    <cellStyle name="Comma 5" xfId="62" xr:uid="{B48EE38D-362B-4358-86A1-9DA1CE4E5AF3}"/>
    <cellStyle name="Comma 5 2" xfId="130" xr:uid="{89A94FD1-CCA6-493B-99F5-371A3BAD1F1D}"/>
    <cellStyle name="Comma 6" xfId="63" xr:uid="{EC820775-C80D-4B9E-AD4D-B8AD92FEAE1E}"/>
    <cellStyle name="Comma 6 2" xfId="131" xr:uid="{12F16AC1-4D39-4F68-AC75-0A5DAA9CF2C5}"/>
    <cellStyle name="Comma 7" xfId="64" xr:uid="{F53E28DF-D561-4117-99D0-920583138FAB}"/>
    <cellStyle name="Comma 7 2" xfId="65" xr:uid="{3635290A-CB9F-4B7F-A7DD-1912EA783CE5}"/>
    <cellStyle name="Comma 7 2 2" xfId="133" xr:uid="{EF77898C-252D-4BFC-ACD1-667ADB300DD3}"/>
    <cellStyle name="Comma 7 3" xfId="132" xr:uid="{5B6D4BA4-F301-447D-B0F4-912371769AFD}"/>
    <cellStyle name="Comma 8" xfId="66" xr:uid="{884E021B-6DD6-4E07-8737-55BD45BA4A5B}"/>
    <cellStyle name="Comma 8 2" xfId="134" xr:uid="{6FDBEEAB-A737-4A4B-9B14-D204AE772574}"/>
    <cellStyle name="Comma 9" xfId="67" xr:uid="{276A61F1-11BC-4E33-B278-A60E4FDF1BE3}"/>
    <cellStyle name="Comma 9 2" xfId="135" xr:uid="{D3C0A1F7-1BC2-4DEC-A3EA-3D28903FC6C9}"/>
    <cellStyle name="Currency [2]" xfId="68" xr:uid="{904D447D-1572-47CF-AC17-5636731A7562}"/>
    <cellStyle name="Currency 2" xfId="69" xr:uid="{F397DA79-B089-4C9C-836D-B8A4C1C36410}"/>
    <cellStyle name="Currency 3" xfId="125" xr:uid="{F4F98CD7-0D37-4495-B177-286DF3C76C15}"/>
    <cellStyle name="Currency 4" xfId="146" xr:uid="{364B2ADF-5EFD-4BE0-B322-5DD62DDD4BC6}"/>
    <cellStyle name="Data Sht." xfId="70" xr:uid="{E8CB0C4A-C9ED-43EC-BBF4-7923DB632DB3}"/>
    <cellStyle name="Date" xfId="71" xr:uid="{4B875561-6DCD-49C1-A66B-C2C49005B802}"/>
    <cellStyle name="Euro" xfId="72" xr:uid="{024E1725-74B0-4340-9E74-650DAF1F3B45}"/>
    <cellStyle name="Explanatory Text" xfId="149" builtinId="53"/>
    <cellStyle name="Good 2" xfId="48" xr:uid="{1F1F3645-2CD9-4460-B063-0708D293E4FB}"/>
    <cellStyle name="Input" xfId="2" builtinId="20"/>
    <cellStyle name="Neutral 2" xfId="50" xr:uid="{9FDDB606-F694-4781-BE7B-D952DF8535BF}"/>
    <cellStyle name="Normal" xfId="0" builtinId="0"/>
    <cellStyle name="Normal 10" xfId="116" xr:uid="{91406A41-DB3C-4CD8-AA8C-57B1A6DFA023}"/>
    <cellStyle name="Normal 11" xfId="119" xr:uid="{29E5673E-62F8-4B72-A79D-D8E52D6EA49B}"/>
    <cellStyle name="Normal 12" xfId="118" xr:uid="{43148925-B7C7-4DBD-A817-41D19D39151F}"/>
    <cellStyle name="Normal 13" xfId="51" xr:uid="{8242FFB7-E9C7-4501-9E4C-47359A7A1475}"/>
    <cellStyle name="Normal 13 2" xfId="121" xr:uid="{58E5FADD-D9D9-4A93-A416-B82BB0417EE0}"/>
    <cellStyle name="Normal 13 3" xfId="142" xr:uid="{FF012638-A6A7-45B3-ACE9-E1FA5C9AB495}"/>
    <cellStyle name="Normal 14" xfId="122" xr:uid="{67076A8D-4B72-4AB9-B74C-DF837E3FF592}"/>
    <cellStyle name="Normal 14 2" xfId="54" xr:uid="{017F0C2D-3A7F-41E6-B837-2B7ED8827BE4}"/>
    <cellStyle name="Normal 14 2 2" xfId="124" xr:uid="{AE17FEC8-0760-4C0C-A5D6-7E98DCA13CCA}"/>
    <cellStyle name="Normal 14 2 3" xfId="145" xr:uid="{080ACD50-5F20-4AFD-B2F3-64202FF2E8B8}"/>
    <cellStyle name="Normal 14 3" xfId="143" xr:uid="{BD5C6E7F-FC2B-44E9-89B0-03C8941E0AEC}"/>
    <cellStyle name="Normal 15" xfId="53" xr:uid="{3F4FC67D-6AAC-42F2-98FF-71BE12882B23}"/>
    <cellStyle name="Normal 15 2" xfId="123" xr:uid="{032D3234-0897-42B1-9182-C45078EAF548}"/>
    <cellStyle name="Normal 15 3" xfId="144" xr:uid="{1F6583E7-C67E-42D8-9F8B-B01925E75117}"/>
    <cellStyle name="Normal 16" xfId="56" xr:uid="{64F9A5BA-759B-4E9A-B2E8-F94CC85576C8}"/>
    <cellStyle name="Normal 17" xfId="11" xr:uid="{830CF7D5-6F4A-42E7-9ADD-ED007D5561E4}"/>
    <cellStyle name="Normal 2" xfId="5" xr:uid="{48DA0215-1518-4772-B07D-4FEB6C3964F9}"/>
    <cellStyle name="Normal 2 2" xfId="74" xr:uid="{10EBF905-BE59-4424-BC4A-58B93CF80323}"/>
    <cellStyle name="Normal 2 3" xfId="73" xr:uid="{0FA48844-C825-4DAC-B8BB-3720034D4AAC}"/>
    <cellStyle name="Normal 3" xfId="75" xr:uid="{CBAA34A1-E2ED-444F-AA00-EEC8D724AB45}"/>
    <cellStyle name="Normal 3 2" xfId="115" xr:uid="{2D788B29-50C0-4E56-BD8E-C4DC4B94E054}"/>
    <cellStyle name="Normal 3 2 2" xfId="140" xr:uid="{C0F7E008-C3CA-44C7-BE8C-7E4EECAC8CFE}"/>
    <cellStyle name="Normal 3 3" xfId="136" xr:uid="{9071F01E-2D40-442A-8E85-105C3CE3FB37}"/>
    <cellStyle name="Normal 4" xfId="55" xr:uid="{7D5D5B84-0F2A-4EBF-A2A9-7B05F589EC22}"/>
    <cellStyle name="Normal 4 2" xfId="77" xr:uid="{9347CEE2-9761-4A0A-8A76-9BA71FCF9652}"/>
    <cellStyle name="Normal 4 3" xfId="76" xr:uid="{677ABFDE-52DE-4E80-B7D8-3BC6D4BAE817}"/>
    <cellStyle name="Normal 4_Book1 (4)" xfId="78" xr:uid="{C0E75E75-6F42-426B-8D81-BA6499856577}"/>
    <cellStyle name="Normal 5" xfId="79" xr:uid="{8969BD9F-4FC5-4DA4-AD2D-D7CA979377D4}"/>
    <cellStyle name="Normal 6" xfId="80" xr:uid="{38366B7E-4F97-4202-8A82-FECED174922E}"/>
    <cellStyle name="Normal 7" xfId="114" xr:uid="{5C0CBD45-6A45-4B76-8BD7-D9F13E0FC63A}"/>
    <cellStyle name="Normal 7 2" xfId="52" xr:uid="{251D365C-55A4-46BB-810F-4917AF134F2E}"/>
    <cellStyle name="Normal 7 3" xfId="139" xr:uid="{770D1F27-DA19-462E-AF68-CEDC8367DC7C}"/>
    <cellStyle name="Normal 8" xfId="113" xr:uid="{23021F57-4C3C-4B14-974F-24CF6E81ED1A}"/>
    <cellStyle name="Normal 9" xfId="117" xr:uid="{06737D0D-FEC9-4F55-88E2-581183935EB3}"/>
    <cellStyle name="Note" xfId="3" builtinId="10"/>
    <cellStyle name="Percent" xfId="1" builtinId="5"/>
    <cellStyle name="Percent [1]_Master" xfId="81" xr:uid="{4155E242-8C53-4512-AC24-35CF2FD75AC3}"/>
    <cellStyle name="Percent 2" xfId="82" xr:uid="{2E1C50C8-4371-4504-95EE-D58EA3AC59E8}"/>
    <cellStyle name="Percent 3" xfId="83" xr:uid="{51FA3819-CD79-4957-9066-A1B72C20DC2C}"/>
    <cellStyle name="Percent 4" xfId="147" xr:uid="{632E111C-92C4-441F-AA9B-B69EEB6A81D1}"/>
    <cellStyle name="Percent 5" xfId="148" xr:uid="{1572A642-EF29-4C9D-9537-F8E6BC4045C1}"/>
    <cellStyle name="Rates" xfId="84" xr:uid="{7F0F9156-F1CC-4E94-AAB7-935993C62BC9}"/>
    <cellStyle name="Rates 2" xfId="137" xr:uid="{0F365813-DBFE-4715-A603-E3F52730C4BF}"/>
    <cellStyle name="Standard_Armaturenliste" xfId="85" xr:uid="{1C89976F-45D6-425A-92F1-5C615D1C4BEC}"/>
    <cellStyle name="Style 1" xfId="86" xr:uid="{55DB0484-3617-4E14-8B4D-01A4B699600A}"/>
    <cellStyle name="Text" xfId="87" xr:uid="{FEC75989-C897-493C-B472-BD371BA3CE77}"/>
    <cellStyle name="topbot" xfId="88" xr:uid="{3536145E-4631-4664-9366-926C9D56EF67}"/>
    <cellStyle name="X.lookup/units" xfId="44" xr:uid="{B28546B5-8620-4DDA-A418-2B1280AA1B63}"/>
    <cellStyle name="X.rangename" xfId="45" xr:uid="{D072F473-2AE5-49F1-8BB5-EC9826A9A840}"/>
    <cellStyle name="X.usernotes" xfId="13" xr:uid="{A276EFE3-66B8-4698-B4A5-19975EF4C492}"/>
    <cellStyle name="Y.check" xfId="14" xr:uid="{76949048-49DB-4750-A4E7-99832AA3F6C0}"/>
    <cellStyle name="Y.inactive" xfId="46" xr:uid="{D9A1C395-D4BA-49F7-96ED-CB4DDED8C1A3}"/>
    <cellStyle name="Z.devhighlight" xfId="47" xr:uid="{E51F129A-0CC7-4C86-981A-4A01687C5B38}"/>
    <cellStyle name="Название таблицы" xfId="89" xr:uid="{634991D4-2589-457A-ABB7-5FB2382CF4C6}"/>
    <cellStyle name="Обычный 2" xfId="90" xr:uid="{13986D3E-BEC0-49A3-8DB5-D3407B773CA4}"/>
    <cellStyle name="Обычный 2 2" xfId="91" xr:uid="{A35EFF89-5130-4FCC-B00C-642576B508A5}"/>
    <cellStyle name="Обычный 3" xfId="92" xr:uid="{A4A535AE-3BAF-4307-B892-B94F5C1691AD}"/>
    <cellStyle name="Обычный 3 2" xfId="93" xr:uid="{27AD06B9-E5D0-4346-9432-1338AC21D96C}"/>
    <cellStyle name="Обычный 3_Estimate First Cut" xfId="94" xr:uid="{19F83D58-78F6-42F9-A598-6A475F5D4D7D}"/>
    <cellStyle name="Обычный 4" xfId="95" xr:uid="{88C5CFBB-827A-4F94-B358-9D5E9B51932A}"/>
    <cellStyle name="Обычный 5" xfId="96" xr:uid="{1E739390-DE32-4C7A-9293-204742B670EA}"/>
    <cellStyle name="Обычный 7" xfId="97" xr:uid="{1BD863CF-BD2C-48F4-9E5E-7D86F9E34B35}"/>
    <cellStyle name="Подзаголовок" xfId="98" xr:uid="{DF61EE26-F6E1-406C-88EA-9AFE8B104297}"/>
    <cellStyle name="Процентный 2" xfId="99" xr:uid="{97B60C6F-9255-464E-8C09-B0A403A28AF2}"/>
    <cellStyle name="Процентный 2 2" xfId="100" xr:uid="{16E78643-8EC3-4749-9C8E-DDD4361FD7C4}"/>
    <cellStyle name="Процентный 3" xfId="101" xr:uid="{CE9DCB50-48BA-4E3E-BC6A-9C52F315EB60}"/>
    <cellStyle name="Процентный 3 2" xfId="102" xr:uid="{B1980EB1-DD3A-4EFD-BB23-BA4816A20003}"/>
    <cellStyle name="Процентный 4" xfId="103" xr:uid="{2FC86EFD-4EEB-46C9-B37B-FB1602E6BFD8}"/>
    <cellStyle name="Проценты" xfId="104" xr:uid="{CF03A6F5-EB9C-424D-BCDB-39FCEE705376}"/>
    <cellStyle name="Финансовый 2" xfId="105" xr:uid="{551B416B-68D8-4284-822F-29AE7ECB1A47}"/>
    <cellStyle name="Финансовый 2 2" xfId="106" xr:uid="{D6B3E9FE-F288-4BED-A3A6-C2BF1A7B403B}"/>
    <cellStyle name="Финансовый 3" xfId="107" xr:uid="{FEA0AA9D-FDE2-423E-BF29-C0793A573FCD}"/>
    <cellStyle name="Финансовый 3 2" xfId="108" xr:uid="{E2E05680-D354-4C3C-AFD5-2B7C1E3B0B38}"/>
    <cellStyle name="Финансовый 4" xfId="109" xr:uid="{9C2726D5-F3C9-4482-889F-FFCAC2ED2BEB}"/>
    <cellStyle name="표준_Sheet1" xfId="110" xr:uid="{1F088BF2-CBC8-4835-95D4-6E9759932FAF}"/>
    <cellStyle name="標準_機器リスト" xfId="111" xr:uid="{FFB293C2-B1A6-4DEE-88F2-7C604EF5A20B}"/>
  </cellStyles>
  <dxfs count="5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0.39994506668294322"/>
      </font>
    </dxf>
    <dxf>
      <fill>
        <patternFill>
          <bgColor rgb="FFFFC000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96F43-59B6-4D80-B0AE-CA13EEA418A8}">
  <dimension ref="A1:P293"/>
  <sheetViews>
    <sheetView showGridLines="0" tabSelected="1" workbookViewId="0">
      <pane ySplit="7" topLeftCell="A8" activePane="bottomLeft" state="frozen"/>
      <selection pane="bottomLeft" activeCell="H289" sqref="H289"/>
    </sheetView>
  </sheetViews>
  <sheetFormatPr defaultRowHeight="15"/>
  <cols>
    <col min="1" max="1" width="39.85546875" customWidth="1"/>
    <col min="2" max="2" width="34.85546875" customWidth="1"/>
    <col min="3" max="3" width="13.28515625" customWidth="1"/>
    <col min="4" max="4" width="14.85546875" customWidth="1"/>
    <col min="5" max="5" width="13.5703125" customWidth="1"/>
    <col min="6" max="6" width="14" customWidth="1"/>
    <col min="7" max="7" width="12.28515625" customWidth="1"/>
    <col min="8" max="8" width="12.42578125" customWidth="1"/>
    <col min="9" max="9" width="11" customWidth="1"/>
    <col min="10" max="10" width="17.140625" customWidth="1"/>
    <col min="11" max="11" width="17.7109375" customWidth="1"/>
    <col min="12" max="12" width="15" customWidth="1"/>
    <col min="13" max="13" width="10.5703125" bestFit="1" customWidth="1"/>
    <col min="14" max="14" width="10.85546875" customWidth="1"/>
    <col min="15" max="15" width="9.140625" customWidth="1"/>
  </cols>
  <sheetData>
    <row r="1" spans="1:10" s="6" customFormat="1" ht="21">
      <c r="B1" s="6" t="s">
        <v>0</v>
      </c>
      <c r="C1" s="6">
        <v>2020</v>
      </c>
      <c r="D1" s="6">
        <v>2021</v>
      </c>
      <c r="E1" s="6">
        <v>2022</v>
      </c>
      <c r="F1" s="6">
        <v>2023</v>
      </c>
      <c r="G1" s="6">
        <v>2024</v>
      </c>
    </row>
    <row r="2" spans="1:10">
      <c r="H2" s="90" t="s">
        <v>791</v>
      </c>
      <c r="I2" s="187"/>
    </row>
    <row r="3" spans="1:10" ht="18.75">
      <c r="A3" s="4" t="s">
        <v>1</v>
      </c>
      <c r="B3" s="5" t="s">
        <v>2</v>
      </c>
      <c r="C3" s="138">
        <f>'Summary&amp;Ratios'!C3</f>
        <v>7.5027989715839798</v>
      </c>
      <c r="D3" s="138">
        <f>'Summary&amp;Ratios'!D3</f>
        <v>7.5000055812803961</v>
      </c>
      <c r="E3" s="138">
        <f>'Summary&amp;Ratios'!E3</f>
        <v>7.8798567097667256</v>
      </c>
      <c r="F3" s="138">
        <f>'Summary&amp;Ratios'!F3</f>
        <v>8.1223023291445244</v>
      </c>
      <c r="G3" s="138">
        <f>'Summary&amp;Ratios'!G3</f>
        <v>8.3205061189700462</v>
      </c>
      <c r="H3" s="139">
        <f>AVERAGE(C3:G3)</f>
        <v>7.8650939421491346</v>
      </c>
      <c r="I3" s="188"/>
    </row>
    <row r="4" spans="1:10">
      <c r="A4" s="4">
        <v>8.81</v>
      </c>
      <c r="B4" t="s">
        <v>3</v>
      </c>
      <c r="C4" s="162">
        <f>(C3-A4)/A4</f>
        <v>-0.14837696122769814</v>
      </c>
      <c r="D4" s="38">
        <f>(D3-C3)/C3</f>
        <v>-3.7231309464153E-4</v>
      </c>
      <c r="E4" s="38">
        <f>(E3-D3)/D3</f>
        <v>5.0646779441660308E-2</v>
      </c>
      <c r="F4" s="38">
        <f>(F3-E3)/E3</f>
        <v>3.0767770063292964E-2</v>
      </c>
      <c r="G4" s="38">
        <f>(G3-F3)/F3</f>
        <v>2.4402414708736588E-2</v>
      </c>
      <c r="H4" s="32"/>
    </row>
    <row r="5" spans="1:10">
      <c r="B5" t="s">
        <v>4</v>
      </c>
      <c r="C5" s="32">
        <f>'Summary&amp;Ratios'!C63</f>
        <v>0.24583343318695733</v>
      </c>
      <c r="D5" s="32">
        <f>'Summary&amp;Ratios'!D63</f>
        <v>0.19539244133843706</v>
      </c>
      <c r="E5" s="32">
        <f>'Summary&amp;Ratios'!E63</f>
        <v>0.18329440571839609</v>
      </c>
      <c r="F5" s="32">
        <f>'Summary&amp;Ratios'!F63</f>
        <v>0.18315115784926</v>
      </c>
      <c r="G5" s="32">
        <f>'Summary&amp;Ratios'!G63</f>
        <v>0.18322812211549427</v>
      </c>
    </row>
    <row r="6" spans="1:10">
      <c r="B6" s="145" t="s">
        <v>788</v>
      </c>
      <c r="C6" s="81">
        <f>'Summary&amp;Ratios'!C64</f>
        <v>3.6052797504564089</v>
      </c>
      <c r="D6" s="81">
        <f>'Summary&amp;Ratios'!D64</f>
        <v>4.5802812784356624</v>
      </c>
      <c r="E6" s="81">
        <f>'Summary&amp;Ratios'!E64</f>
        <v>4.900422460742905</v>
      </c>
      <c r="F6" s="81">
        <f>'Summary&amp;Ratios'!F64</f>
        <v>4.901170142240395</v>
      </c>
      <c r="G6" s="81">
        <f>'Summary&amp;Ratios'!G64</f>
        <v>4.9022931215928729</v>
      </c>
    </row>
    <row r="7" spans="1:10">
      <c r="B7" s="123"/>
      <c r="C7" s="189"/>
      <c r="D7" s="189"/>
      <c r="E7" s="189"/>
      <c r="F7" s="189"/>
      <c r="G7" s="189"/>
      <c r="H7" s="123"/>
      <c r="I7" s="189"/>
      <c r="J7" s="189"/>
    </row>
    <row r="8" spans="1:10" s="2" customFormat="1" ht="21">
      <c r="B8" s="6" t="s">
        <v>5</v>
      </c>
    </row>
    <row r="9" spans="1:10" ht="15.75" thickBot="1"/>
    <row r="10" spans="1:10" ht="16.5" thickTop="1" thickBot="1">
      <c r="B10" s="16" t="s">
        <v>825</v>
      </c>
      <c r="C10" s="190" t="str">
        <f>IF(Opex!$C$35="y",Opex!D34,"")</f>
        <v/>
      </c>
      <c r="D10" s="190" t="str">
        <f>IF(Opex!$C$35="y",Opex!E34,"")</f>
        <v/>
      </c>
      <c r="E10" s="190" t="str">
        <f>IF(Opex!$C$35="y",Opex!F34,"")</f>
        <v/>
      </c>
      <c r="F10" s="190" t="str">
        <f>IF(Opex!$C$35="y",Opex!G34,"")</f>
        <v/>
      </c>
      <c r="G10" s="190" t="str">
        <f>IF(Opex!$C$35="y",Opex!H34,"")</f>
        <v/>
      </c>
    </row>
    <row r="11" spans="1:10" ht="16.5" thickTop="1" thickBot="1"/>
    <row r="12" spans="1:10" ht="31.5" thickTop="1" thickBot="1">
      <c r="B12" s="95" t="s">
        <v>826</v>
      </c>
      <c r="C12" s="190"/>
      <c r="D12" s="190"/>
      <c r="E12" s="190"/>
      <c r="F12" s="190"/>
      <c r="G12" s="190"/>
    </row>
    <row r="13" spans="1:10" ht="16.5" thickTop="1" thickBot="1"/>
    <row r="14" spans="1:10" ht="16.5" thickTop="1" thickBot="1">
      <c r="B14" s="16" t="s">
        <v>53</v>
      </c>
      <c r="C14" s="190"/>
      <c r="D14" s="190"/>
      <c r="E14" s="190"/>
      <c r="F14" s="190"/>
      <c r="G14" s="190"/>
    </row>
    <row r="15" spans="1:10" ht="15.75" thickTop="1"/>
    <row r="16" spans="1:10">
      <c r="B16" s="95" t="s">
        <v>557</v>
      </c>
      <c r="C16" s="191" t="s">
        <v>33</v>
      </c>
    </row>
    <row r="18" spans="1:16" s="7" customFormat="1" ht="21">
      <c r="B18" s="9" t="s">
        <v>6</v>
      </c>
    </row>
    <row r="20" spans="1:16">
      <c r="B20" s="16" t="s">
        <v>7</v>
      </c>
      <c r="C20" s="182">
        <v>4.2200000000000001E-2</v>
      </c>
      <c r="D20" s="11" t="s">
        <v>8</v>
      </c>
    </row>
    <row r="21" spans="1:16">
      <c r="B21" t="s">
        <v>381</v>
      </c>
      <c r="C21" s="39">
        <v>6.1999999999999998E-3</v>
      </c>
    </row>
    <row r="22" spans="1:16">
      <c r="B22" t="s">
        <v>382</v>
      </c>
      <c r="C22" s="39">
        <v>5.96E-2</v>
      </c>
    </row>
    <row r="23" spans="1:16">
      <c r="B23" t="s">
        <v>383</v>
      </c>
      <c r="C23" s="10">
        <v>0.5</v>
      </c>
    </row>
    <row r="24" spans="1:16">
      <c r="B24" t="s">
        <v>340</v>
      </c>
      <c r="C24" s="38">
        <v>0.125</v>
      </c>
    </row>
    <row r="25" spans="1:16">
      <c r="B25" t="s">
        <v>797</v>
      </c>
      <c r="C25" s="46">
        <v>5.0000000000000001E-3</v>
      </c>
    </row>
    <row r="27" spans="1:16" s="168" customFormat="1" ht="18.75">
      <c r="B27" s="168" t="s">
        <v>13</v>
      </c>
    </row>
    <row r="28" spans="1:16">
      <c r="A28" s="4" t="s">
        <v>15</v>
      </c>
    </row>
    <row r="29" spans="1:16" ht="30">
      <c r="C29" s="164" t="s">
        <v>14</v>
      </c>
      <c r="D29" s="47" t="s">
        <v>871</v>
      </c>
      <c r="E29" s="47"/>
      <c r="G29" s="89"/>
      <c r="K29" s="16">
        <v>2019</v>
      </c>
      <c r="L29" s="16">
        <v>2020</v>
      </c>
      <c r="M29" s="16">
        <v>2021</v>
      </c>
      <c r="N29" s="16">
        <v>2022</v>
      </c>
      <c r="O29" s="16">
        <v>2023</v>
      </c>
      <c r="P29" s="16">
        <v>2024</v>
      </c>
    </row>
    <row r="30" spans="1:16" ht="30">
      <c r="B30" t="s">
        <v>16</v>
      </c>
      <c r="C30" s="83">
        <v>1.11087</v>
      </c>
      <c r="D30" s="15">
        <v>105024273.30357863</v>
      </c>
      <c r="E30" s="46"/>
      <c r="F30" s="15"/>
      <c r="G30" s="16"/>
      <c r="H30" s="15"/>
      <c r="J30" s="47" t="s">
        <v>492</v>
      </c>
      <c r="K30" s="15">
        <v>1722000</v>
      </c>
      <c r="L30" s="15">
        <v>1804000</v>
      </c>
      <c r="M30" s="15">
        <v>1854000</v>
      </c>
      <c r="N30" s="15">
        <v>1977000</v>
      </c>
      <c r="O30" s="15">
        <v>2100000</v>
      </c>
      <c r="P30" s="15">
        <v>2224000</v>
      </c>
    </row>
    <row r="31" spans="1:16" ht="43.5" customHeight="1">
      <c r="B31" t="s">
        <v>17</v>
      </c>
      <c r="C31" s="83">
        <v>1</v>
      </c>
      <c r="D31" s="15">
        <v>52151169.661925577</v>
      </c>
      <c r="F31" s="15"/>
      <c r="G31" s="16"/>
      <c r="H31" s="15"/>
      <c r="J31" s="47" t="s">
        <v>493</v>
      </c>
      <c r="K31" s="15">
        <v>1829231.0128869559</v>
      </c>
      <c r="L31" s="15">
        <v>2010093.4328550969</v>
      </c>
      <c r="M31" s="15">
        <v>2078133.9400983022</v>
      </c>
      <c r="N31" s="15">
        <v>2212752.3566955621</v>
      </c>
      <c r="O31" s="15">
        <v>2297931.3004205232</v>
      </c>
      <c r="P31" s="15">
        <v>2493191.6144722202</v>
      </c>
    </row>
    <row r="32" spans="1:16">
      <c r="B32" t="s">
        <v>18</v>
      </c>
      <c r="C32" s="83">
        <v>1.009922</v>
      </c>
      <c r="D32" s="15">
        <v>28259917.385095153</v>
      </c>
      <c r="F32" s="15"/>
      <c r="G32" s="16"/>
      <c r="H32" s="15"/>
      <c r="J32" s="164" t="s">
        <v>494</v>
      </c>
      <c r="K32" s="86">
        <v>32650000</v>
      </c>
      <c r="L32" s="87">
        <v>33150000</v>
      </c>
      <c r="M32" s="86">
        <v>33900000</v>
      </c>
      <c r="N32" s="86">
        <v>34800000</v>
      </c>
      <c r="O32" s="86">
        <v>35600000</v>
      </c>
      <c r="P32" s="87">
        <v>36300000</v>
      </c>
    </row>
    <row r="33" spans="1:16">
      <c r="B33" t="s">
        <v>19</v>
      </c>
      <c r="C33" s="83">
        <v>0.73707800000000001</v>
      </c>
      <c r="D33" s="15">
        <v>28773106.043218419</v>
      </c>
      <c r="F33" s="15"/>
      <c r="G33" s="16"/>
      <c r="H33" s="15"/>
      <c r="J33" s="164" t="s">
        <v>495</v>
      </c>
      <c r="K33" s="88">
        <v>8.85</v>
      </c>
      <c r="L33" s="88">
        <v>8.85</v>
      </c>
      <c r="M33" s="88">
        <v>8.85</v>
      </c>
      <c r="N33" s="88">
        <v>8.85</v>
      </c>
      <c r="O33" s="88">
        <v>8.85</v>
      </c>
      <c r="P33" s="88">
        <v>8.85</v>
      </c>
    </row>
    <row r="34" spans="1:16">
      <c r="B34" t="s">
        <v>20</v>
      </c>
      <c r="C34" s="83">
        <v>1</v>
      </c>
      <c r="D34" s="84">
        <v>16113307.027807793</v>
      </c>
      <c r="F34" s="15"/>
      <c r="G34" s="16"/>
      <c r="H34" s="15"/>
    </row>
    <row r="35" spans="1:16">
      <c r="B35" t="s">
        <v>21</v>
      </c>
      <c r="C35" s="83"/>
      <c r="D35" s="15">
        <v>14720966.228207108</v>
      </c>
      <c r="F35" s="15"/>
      <c r="G35" s="16"/>
      <c r="H35" s="15"/>
    </row>
    <row r="36" spans="1:16">
      <c r="B36" t="s">
        <v>22</v>
      </c>
      <c r="C36" s="83">
        <v>0.74781730000000002</v>
      </c>
      <c r="D36" s="15">
        <v>5337312.9341743151</v>
      </c>
      <c r="F36" s="15"/>
      <c r="G36" s="16"/>
      <c r="H36" s="15"/>
    </row>
    <row r="37" spans="1:16">
      <c r="B37" t="s">
        <v>23</v>
      </c>
      <c r="C37" s="83">
        <v>0</v>
      </c>
      <c r="D37" s="85">
        <v>4627638.6301314235</v>
      </c>
      <c r="E37" s="85"/>
      <c r="F37" s="15"/>
      <c r="K37" s="90">
        <v>2019</v>
      </c>
    </row>
    <row r="38" spans="1:16">
      <c r="D38" s="15"/>
      <c r="F38" s="15"/>
      <c r="J38" s="90" t="s">
        <v>509</v>
      </c>
      <c r="K38" s="46">
        <v>4.2540000000000001E-2</v>
      </c>
    </row>
    <row r="39" spans="1:16">
      <c r="B39" t="s">
        <v>24</v>
      </c>
      <c r="C39" s="37">
        <f>C81</f>
        <v>34018556.55397772</v>
      </c>
      <c r="D39" s="37">
        <f>D81</f>
        <v>35104317.684868567</v>
      </c>
      <c r="E39" s="37">
        <f>E81</f>
        <v>36130831.308006816</v>
      </c>
      <c r="F39" s="37">
        <f>F81</f>
        <v>37127689.655356698</v>
      </c>
      <c r="G39" s="37">
        <f>G81</f>
        <v>38137380.204426758</v>
      </c>
    </row>
    <row r="40" spans="1:16">
      <c r="B40" t="s">
        <v>25</v>
      </c>
      <c r="C40" s="46">
        <f>(C39-K32)/K32</f>
        <v>4.191597408813845E-2</v>
      </c>
      <c r="D40" s="39">
        <f>(D39-C39)/C39</f>
        <v>3.1916731363015177E-2</v>
      </c>
      <c r="E40" s="39">
        <f>(E39-D39)/D39</f>
        <v>2.92418053059245E-2</v>
      </c>
      <c r="F40" s="39">
        <f>(F39-E39)/E39</f>
        <v>2.759024111158417E-2</v>
      </c>
      <c r="G40" s="39">
        <f>(G39-F39)/F39</f>
        <v>2.7195081580423209E-2</v>
      </c>
      <c r="H40" s="46"/>
      <c r="K40" s="15"/>
    </row>
    <row r="46" spans="1:16">
      <c r="B46" s="16" t="s">
        <v>26</v>
      </c>
      <c r="C46" s="16" t="s">
        <v>27</v>
      </c>
      <c r="D46" s="16">
        <v>2020</v>
      </c>
      <c r="E46" s="16">
        <v>2021</v>
      </c>
      <c r="F46" s="16">
        <v>2022</v>
      </c>
      <c r="G46" s="16">
        <v>2023</v>
      </c>
      <c r="H46" s="16">
        <v>2024</v>
      </c>
    </row>
    <row r="47" spans="1:16">
      <c r="A47" s="13" t="s">
        <v>10</v>
      </c>
      <c r="B47" t="s">
        <v>28</v>
      </c>
      <c r="C47" t="s">
        <v>33</v>
      </c>
      <c r="D47" s="15">
        <v>0</v>
      </c>
      <c r="E47" s="15">
        <v>500000</v>
      </c>
      <c r="F47" s="15">
        <v>500000</v>
      </c>
      <c r="G47" s="15">
        <v>500000</v>
      </c>
      <c r="H47" s="15">
        <v>500000</v>
      </c>
      <c r="I47" s="17">
        <f>IF(C47="Y",SUM(D47:H47),0)</f>
        <v>2000000</v>
      </c>
    </row>
    <row r="48" spans="1:16">
      <c r="B48" t="s">
        <v>29</v>
      </c>
      <c r="C48" t="s">
        <v>33</v>
      </c>
      <c r="D48" s="15">
        <v>0</v>
      </c>
      <c r="E48" s="15">
        <v>0</v>
      </c>
      <c r="F48" s="15">
        <v>6305000</v>
      </c>
      <c r="G48" s="15">
        <f>F48</f>
        <v>6305000</v>
      </c>
      <c r="H48" s="15">
        <f>G48</f>
        <v>6305000</v>
      </c>
      <c r="I48" s="17">
        <f>IF(C48="Y",SUM(D48:H48),0)</f>
        <v>18915000</v>
      </c>
    </row>
    <row r="49" spans="1:10">
      <c r="B49" t="s">
        <v>30</v>
      </c>
      <c r="C49" t="s">
        <v>387</v>
      </c>
      <c r="D49" s="15">
        <v>0</v>
      </c>
      <c r="E49" s="15">
        <v>400000</v>
      </c>
      <c r="F49" s="15">
        <v>500000</v>
      </c>
      <c r="G49" s="15">
        <v>500000</v>
      </c>
      <c r="H49" s="15">
        <v>500000</v>
      </c>
      <c r="I49" s="17">
        <f>IF(C49="Y",SUM(D49:H49),0)</f>
        <v>0</v>
      </c>
    </row>
    <row r="50" spans="1:10">
      <c r="B50" t="s">
        <v>31</v>
      </c>
      <c r="C50" t="s">
        <v>387</v>
      </c>
      <c r="D50" s="15">
        <v>0</v>
      </c>
      <c r="E50" s="15">
        <v>0</v>
      </c>
      <c r="F50" s="15">
        <v>0</v>
      </c>
      <c r="G50" s="15">
        <v>300000</v>
      </c>
      <c r="H50" s="15">
        <v>300000</v>
      </c>
      <c r="I50" s="17">
        <f>IF(C50="Y",SUM(D50:H50),0)</f>
        <v>0</v>
      </c>
    </row>
    <row r="51" spans="1:10">
      <c r="B51" t="s">
        <v>32</v>
      </c>
      <c r="C51" t="s">
        <v>387</v>
      </c>
      <c r="D51" s="15">
        <v>0</v>
      </c>
      <c r="E51" s="15">
        <v>300000</v>
      </c>
      <c r="F51" s="15">
        <v>1200000</v>
      </c>
      <c r="G51" s="15">
        <v>1100000</v>
      </c>
      <c r="H51" s="15">
        <v>1100000</v>
      </c>
      <c r="I51" s="17">
        <f>IF(C51="Y",SUM(D51:H51),0)</f>
        <v>0</v>
      </c>
    </row>
    <row r="52" spans="1:10" s="16" customFormat="1">
      <c r="D52" s="17">
        <f>IF($C$47="y",D47,0)+IF($C$48="Y",D48,0)+IF($C$49="Y",D49,0)+IF($C$50="Y",D50,0)+IF($C$51="Y",D51,0)</f>
        <v>0</v>
      </c>
      <c r="E52" s="17">
        <f>IF($C$47="y",E47,0)+IF($C$48="Y",E48,0)+IF($C$49="Y",E49,0)+IF($C$50="Y",E50,0)+IF($C$51="Y",E51,0)</f>
        <v>500000</v>
      </c>
      <c r="F52" s="17">
        <f>IF($C$47="y",F47,0)+IF($C$48="Y",F48,0)+IF($C$49="Y",F49,0)+IF($C$50="Y",F50,0)+IF($C$51="Y",F51,0)</f>
        <v>6805000</v>
      </c>
      <c r="G52" s="17">
        <f>IF($C$47="y",G47,0)+IF($C$48="Y",G48,0)+IF($C$49="Y",G49,0)+IF($C$50="Y",G50,0)+IF($C$51="Y",G51,0)</f>
        <v>6805000</v>
      </c>
      <c r="H52" s="17">
        <f>IF($C$47="y",H47,0)+IF($C$48="Y",H48,0)+IF($C$49="Y",H49,0)+IF($C$50="Y",H50,0)+IF($C$51="Y",H51,0)</f>
        <v>6805000</v>
      </c>
      <c r="I52" s="17">
        <f>SUM(I47:I51)</f>
        <v>20915000</v>
      </c>
    </row>
    <row r="54" spans="1:10">
      <c r="A54" s="13" t="s">
        <v>17</v>
      </c>
      <c r="B54" t="s">
        <v>34</v>
      </c>
      <c r="C54" t="s">
        <v>33</v>
      </c>
      <c r="D54" s="15">
        <v>0</v>
      </c>
      <c r="E54" s="15">
        <v>0</v>
      </c>
      <c r="F54" s="15">
        <v>-800000</v>
      </c>
      <c r="G54" s="15">
        <v>600000</v>
      </c>
      <c r="H54" s="15">
        <v>1800000</v>
      </c>
      <c r="I54" s="17">
        <f>IF(C54="Y",SUM(D54:H54),0)</f>
        <v>1600000</v>
      </c>
    </row>
    <row r="55" spans="1:10">
      <c r="B55" t="s">
        <v>35</v>
      </c>
      <c r="C55" t="s">
        <v>33</v>
      </c>
      <c r="D55" s="15">
        <v>0</v>
      </c>
      <c r="E55" s="15">
        <v>0</v>
      </c>
      <c r="F55" s="15">
        <v>0</v>
      </c>
      <c r="G55" s="15">
        <v>0</v>
      </c>
      <c r="H55" s="15">
        <v>1900000</v>
      </c>
      <c r="I55" s="17">
        <f>IF(C55="Y",SUM(D55:H55),0)</f>
        <v>1900000</v>
      </c>
    </row>
    <row r="56" spans="1:10">
      <c r="B56" t="s">
        <v>36</v>
      </c>
      <c r="C56" t="s">
        <v>33</v>
      </c>
      <c r="D56" s="15">
        <v>0</v>
      </c>
      <c r="E56" s="15">
        <v>0</v>
      </c>
      <c r="F56" s="15">
        <v>1600000</v>
      </c>
      <c r="G56" s="15">
        <v>1800000</v>
      </c>
      <c r="H56" s="15">
        <v>1900000</v>
      </c>
      <c r="I56" s="17">
        <f>IF(C56="Y",SUM(D56:H56),0)</f>
        <v>5300000</v>
      </c>
    </row>
    <row r="57" spans="1:10">
      <c r="B57" t="s">
        <v>37</v>
      </c>
      <c r="C57" t="s">
        <v>33</v>
      </c>
      <c r="D57" s="15">
        <v>0</v>
      </c>
      <c r="E57" s="15">
        <v>500000</v>
      </c>
      <c r="F57" s="15">
        <v>500000</v>
      </c>
      <c r="G57" s="15">
        <v>500000</v>
      </c>
      <c r="H57" s="15">
        <v>500000</v>
      </c>
      <c r="I57" s="17">
        <f>IF(C57="Y",SUM(D57:H57),0)</f>
        <v>2000000</v>
      </c>
    </row>
    <row r="58" spans="1:10" s="16" customFormat="1">
      <c r="A58"/>
      <c r="B58"/>
      <c r="C58"/>
      <c r="D58" s="17">
        <f>IF($C$54="y",D54,0)+IF($C$55="Y",D55,0)+IF($C$56="Y",D56,0)+IF($C$57="Y",D57,0)+IF($C$58="Y",#REF!,0)</f>
        <v>0</v>
      </c>
      <c r="E58" s="17">
        <f>IF($C$54="y",E54,0)+IF($C$55="Y",E55,0)+IF($C$56="Y",E56,0)+IF($C$57="Y",E57,0)+IF($C$58="Y",#REF!,0)</f>
        <v>500000</v>
      </c>
      <c r="F58" s="17">
        <f>IF($C$54="y",F54,0)+IF($C$55="Y",F55,0)+IF($C$56="Y",F56,0)+IF($C$57="Y",F57,0)+IF($C$58="Y",#REF!,0)</f>
        <v>1300000</v>
      </c>
      <c r="G58" s="17">
        <f>IF($C$54="y",G54,0)+IF($C$55="Y",G55,0)+IF($C$56="Y",G56,0)+IF($C$57="Y",G57,0)+IF($C$58="Y",#REF!,0)</f>
        <v>2900000</v>
      </c>
      <c r="H58" s="17">
        <f>IF($C$54="y",H54,0)+IF($C$55="Y",H55,0)+IF($C$56="Y",H56,0)+IF($C$57="Y",H57,0)+IF($C$58="Y",#REF!,0)</f>
        <v>6100000</v>
      </c>
      <c r="I58" s="17">
        <f>SUM(I54:I57)</f>
        <v>10800000</v>
      </c>
    </row>
    <row r="59" spans="1:10">
      <c r="A59" s="16"/>
      <c r="B59" s="16"/>
      <c r="C59" s="16"/>
    </row>
    <row r="60" spans="1:10">
      <c r="A60" s="13" t="s">
        <v>18</v>
      </c>
      <c r="B60" t="s">
        <v>490</v>
      </c>
      <c r="C60" t="s">
        <v>33</v>
      </c>
      <c r="D60" s="15">
        <v>-1900000</v>
      </c>
      <c r="E60" s="15">
        <v>-2700000</v>
      </c>
      <c r="F60" s="15">
        <v>-3400000</v>
      </c>
      <c r="G60" s="15">
        <v>-3400000</v>
      </c>
      <c r="H60" s="15">
        <v>-3400000</v>
      </c>
      <c r="I60" s="17">
        <f>IF(C60="Y",SUM(D60:H60),0)</f>
        <v>-14800000</v>
      </c>
    </row>
    <row r="61" spans="1:10">
      <c r="B61" t="s">
        <v>491</v>
      </c>
      <c r="C61" t="s">
        <v>33</v>
      </c>
      <c r="D61" s="15">
        <v>0</v>
      </c>
      <c r="E61" s="15">
        <v>-900000</v>
      </c>
      <c r="F61" s="15">
        <v>-1200000</v>
      </c>
      <c r="G61" s="15">
        <v>-1200000</v>
      </c>
      <c r="H61" s="15">
        <v>-1200000</v>
      </c>
      <c r="I61" s="17">
        <f>IF(C61="Y",SUM(D61:H61),0)</f>
        <v>-4500000</v>
      </c>
    </row>
    <row r="62" spans="1:10">
      <c r="B62" t="s">
        <v>38</v>
      </c>
      <c r="C62" t="s">
        <v>33</v>
      </c>
      <c r="D62" s="15">
        <v>0</v>
      </c>
      <c r="E62" s="15">
        <v>0</v>
      </c>
      <c r="F62" s="15">
        <v>0</v>
      </c>
      <c r="G62" s="15">
        <v>400000</v>
      </c>
      <c r="H62" s="15">
        <v>500000</v>
      </c>
      <c r="I62" s="17">
        <f>IF(C62="Y",SUM(D62:H62),0)</f>
        <v>900000</v>
      </c>
    </row>
    <row r="63" spans="1:10" s="17" customFormat="1">
      <c r="A63"/>
      <c r="B63" t="s">
        <v>39</v>
      </c>
      <c r="C63" t="s">
        <v>33</v>
      </c>
      <c r="D63" s="15">
        <v>0</v>
      </c>
      <c r="E63" s="15">
        <v>0</v>
      </c>
      <c r="F63" s="15">
        <v>0</v>
      </c>
      <c r="G63" s="15">
        <v>300000</v>
      </c>
      <c r="H63" s="15">
        <v>300000</v>
      </c>
      <c r="I63" s="17">
        <f>IF(C63="Y",SUM(D63:H63),0)</f>
        <v>600000</v>
      </c>
    </row>
    <row r="64" spans="1:10">
      <c r="B64" t="s">
        <v>851</v>
      </c>
      <c r="C64" t="s">
        <v>33</v>
      </c>
      <c r="D64" s="15">
        <v>-505031.55499999999</v>
      </c>
      <c r="E64" s="15">
        <v>-1118960.2150000001</v>
      </c>
      <c r="F64" s="15">
        <v>-1227857.32</v>
      </c>
      <c r="G64" s="15">
        <v>-1227857.32</v>
      </c>
      <c r="H64" s="15">
        <v>-1227857.32</v>
      </c>
      <c r="I64" s="15">
        <f>SUM(D64:H64)</f>
        <v>-5307563.7300000004</v>
      </c>
      <c r="J64" s="36"/>
    </row>
    <row r="65" spans="1:9">
      <c r="A65" s="17"/>
      <c r="B65" s="17"/>
      <c r="C65" s="17"/>
      <c r="D65" s="17">
        <f>IF($C$60="y",D60,0)+IF($C$61="Y",D61,0)+IF($C$62="Y",D62,0)+IF($C$63="Y",D63,0)+IF($C$64="y",D64,0)</f>
        <v>-2405031.5550000002</v>
      </c>
      <c r="E65" s="17">
        <f t="shared" ref="E65:I65" si="0">IF($C$60="y",E60,0)+IF($C$61="Y",E61,0)+IF($C$62="Y",E62,0)+IF($C$63="Y",E63,0)+IF($C$64="y",E64,0)</f>
        <v>-4718960.2149999999</v>
      </c>
      <c r="F65" s="17">
        <f t="shared" si="0"/>
        <v>-5827857.3200000003</v>
      </c>
      <c r="G65" s="17">
        <f t="shared" si="0"/>
        <v>-5127857.32</v>
      </c>
      <c r="H65" s="17">
        <f t="shared" si="0"/>
        <v>-5027857.32</v>
      </c>
      <c r="I65" s="17">
        <f t="shared" si="0"/>
        <v>-23107563.73</v>
      </c>
    </row>
    <row r="67" spans="1:9">
      <c r="A67" s="13" t="s">
        <v>40</v>
      </c>
      <c r="B67" t="s">
        <v>41</v>
      </c>
      <c r="C67" t="s">
        <v>387</v>
      </c>
      <c r="D67" s="15">
        <v>0</v>
      </c>
      <c r="E67" s="15">
        <v>0</v>
      </c>
      <c r="F67" s="15">
        <v>1000000</v>
      </c>
      <c r="G67" s="15">
        <v>1600000</v>
      </c>
      <c r="H67" s="15">
        <v>2100000</v>
      </c>
      <c r="I67" s="17">
        <f>IF(C67="Y",SUM(D67:H67),0)</f>
        <v>0</v>
      </c>
    </row>
    <row r="68" spans="1:9" ht="17.25" customHeight="1">
      <c r="A68" s="17"/>
      <c r="B68" s="17"/>
      <c r="C68" s="17"/>
      <c r="D68" s="17">
        <f>IF($C$67="y",D67,0)</f>
        <v>0</v>
      </c>
      <c r="E68" s="17">
        <f>IF($C$67="y",E67,0)</f>
        <v>0</v>
      </c>
      <c r="F68" s="17">
        <f>IF($C$67="y",F67,0)</f>
        <v>0</v>
      </c>
      <c r="G68" s="17">
        <f>IF($C$67="y",G67,0)</f>
        <v>0</v>
      </c>
      <c r="H68" s="17">
        <f>IF($C$67="y",H67,0)</f>
        <v>0</v>
      </c>
      <c r="I68" s="17">
        <f>I67</f>
        <v>0</v>
      </c>
    </row>
    <row r="69" spans="1:9" s="17" customFormat="1">
      <c r="A69"/>
      <c r="B69"/>
      <c r="C69"/>
      <c r="D69"/>
      <c r="E69"/>
      <c r="F69"/>
      <c r="G69"/>
      <c r="H69"/>
      <c r="I69"/>
    </row>
    <row r="70" spans="1:9">
      <c r="A70" s="13" t="s">
        <v>42</v>
      </c>
      <c r="B70" t="s">
        <v>43</v>
      </c>
      <c r="C70" t="s">
        <v>33</v>
      </c>
      <c r="D70" s="15">
        <v>150000</v>
      </c>
      <c r="E70" s="15">
        <v>1800000</v>
      </c>
      <c r="F70" s="15">
        <v>1900000</v>
      </c>
      <c r="G70" s="15">
        <v>2200000</v>
      </c>
      <c r="H70" s="15">
        <v>2200000</v>
      </c>
      <c r="I70" s="17">
        <f>IF(C70="Y",SUM(D70:H70),0)</f>
        <v>8250000</v>
      </c>
    </row>
    <row r="71" spans="1:9">
      <c r="B71" t="s">
        <v>44</v>
      </c>
      <c r="C71" t="s">
        <v>33</v>
      </c>
      <c r="D71" s="15">
        <v>0</v>
      </c>
      <c r="E71" s="15">
        <v>600000</v>
      </c>
      <c r="F71" s="15">
        <v>700000</v>
      </c>
      <c r="G71" s="15">
        <v>800000</v>
      </c>
      <c r="H71" s="15">
        <v>900000</v>
      </c>
      <c r="I71" s="17">
        <f>IF(C71="Y",SUM(D71:H71),0)</f>
        <v>3000000</v>
      </c>
    </row>
    <row r="72" spans="1:9">
      <c r="B72" t="s">
        <v>45</v>
      </c>
      <c r="C72" t="s">
        <v>33</v>
      </c>
      <c r="D72" s="15">
        <v>0</v>
      </c>
      <c r="E72" s="15">
        <v>0</v>
      </c>
      <c r="F72" s="15">
        <v>200000</v>
      </c>
      <c r="G72" s="15">
        <v>200000</v>
      </c>
      <c r="H72" s="15">
        <v>200000</v>
      </c>
      <c r="I72" s="17">
        <f>IF(C72="Y",SUM(D72:H72),0)</f>
        <v>600000</v>
      </c>
    </row>
    <row r="73" spans="1:9">
      <c r="A73" s="17"/>
      <c r="B73" s="17"/>
      <c r="C73" s="17"/>
      <c r="D73" s="17">
        <f>IF($C$70="y",D70,0)+IF($C$71="Y",D71,0)+IF($C$71="Y",D71,0)+IF($C$71="Y",D71,0)+IF($C$72="Y",D72,0)</f>
        <v>150000</v>
      </c>
      <c r="E73" s="17">
        <f>IF($C$70="y",E70,0)+IF($C$71="Y",E71,0)+IF($C$72="Y",E72,0)</f>
        <v>2400000</v>
      </c>
      <c r="F73" s="17">
        <f>IF($C$70="y",F70,0)+IF($C$71="Y",F71,0)+IF($C$72="Y",F72,0)</f>
        <v>2800000</v>
      </c>
      <c r="G73" s="17">
        <f>IF($C$70="y",G70,0)+IF($C$71="Y",G71,0)+IF($C$72="Y",G72,0)</f>
        <v>3200000</v>
      </c>
      <c r="H73" s="17">
        <f>IF($C$70="y",H70,0)+IF($C$71="Y",H71,0)+IF($C$72="Y",H72,0)</f>
        <v>3300000</v>
      </c>
      <c r="I73" s="17">
        <f>SUM(I70:I72)</f>
        <v>11850000</v>
      </c>
    </row>
    <row r="74" spans="1:9" s="17" customFormat="1">
      <c r="A74"/>
      <c r="B74"/>
      <c r="C74"/>
      <c r="D74"/>
      <c r="E74"/>
      <c r="F74"/>
      <c r="G74"/>
      <c r="H74"/>
      <c r="I74"/>
    </row>
    <row r="75" spans="1:9">
      <c r="A75" s="13" t="s">
        <v>22</v>
      </c>
      <c r="B75" t="s">
        <v>46</v>
      </c>
      <c r="C75" t="s">
        <v>33</v>
      </c>
      <c r="D75" s="15">
        <v>0</v>
      </c>
      <c r="E75" s="15">
        <v>400000</v>
      </c>
      <c r="F75" s="15">
        <v>500000</v>
      </c>
      <c r="G75" s="15">
        <v>500000</v>
      </c>
      <c r="H75" s="15">
        <v>500000</v>
      </c>
      <c r="I75" s="17">
        <f>IF(C75="Y",SUM(D75:H75),0)</f>
        <v>1900000</v>
      </c>
    </row>
    <row r="76" spans="1:9">
      <c r="D76" s="17">
        <f>IF($C$75="y",D75,0)</f>
        <v>0</v>
      </c>
      <c r="E76" s="17">
        <f>IF($C$75="y",E75,0)</f>
        <v>400000</v>
      </c>
      <c r="F76" s="17">
        <f>IF($C$75="y",F75,0)</f>
        <v>500000</v>
      </c>
      <c r="G76" s="17">
        <f>IF($C$75="y",G75,0)</f>
        <v>500000</v>
      </c>
      <c r="H76" s="17">
        <f>IF($C$75="y",H75,0)</f>
        <v>500000</v>
      </c>
      <c r="I76" s="17">
        <f>I75</f>
        <v>1900000</v>
      </c>
    </row>
    <row r="78" spans="1:9" s="168" customFormat="1" ht="18.75">
      <c r="B78" s="168" t="s">
        <v>47</v>
      </c>
    </row>
    <row r="79" spans="1:9" ht="15.75" thickBot="1">
      <c r="A79" s="18"/>
      <c r="C79" s="16">
        <v>2020</v>
      </c>
      <c r="D79" s="16">
        <v>2021</v>
      </c>
      <c r="E79" s="16">
        <v>2022</v>
      </c>
      <c r="F79" s="16">
        <v>2023</v>
      </c>
      <c r="G79" s="16">
        <v>2024</v>
      </c>
    </row>
    <row r="80" spans="1:9" ht="16.5" thickTop="1" thickBot="1">
      <c r="B80" s="16" t="s">
        <v>48</v>
      </c>
      <c r="C80" s="45">
        <f>IF(Inputs!C14="",C81,Inputs!C14)</f>
        <v>34018556.55397772</v>
      </c>
      <c r="D80" s="45">
        <f>IF(Inputs!D14="",D81,Inputs!D14)</f>
        <v>35104317.684868567</v>
      </c>
      <c r="E80" s="45">
        <f>IF(Inputs!E14="",E81,Inputs!E14)</f>
        <v>36130831.308006816</v>
      </c>
      <c r="F80" s="45">
        <f>IF(Inputs!F14="",F81,Inputs!F14)</f>
        <v>37127689.655356698</v>
      </c>
      <c r="G80" s="45">
        <f>IF(Inputs!G14="",G81,Inputs!G14)</f>
        <v>38137380.204426758</v>
      </c>
    </row>
    <row r="81" spans="1:15" ht="16.5" thickTop="1" thickBot="1">
      <c r="B81" s="16" t="s">
        <v>49</v>
      </c>
      <c r="C81">
        <v>34018556.55397772</v>
      </c>
      <c r="D81">
        <v>35104317.684868567</v>
      </c>
      <c r="E81">
        <v>36130831.308006816</v>
      </c>
      <c r="F81">
        <v>37127689.655356698</v>
      </c>
      <c r="G81">
        <v>38137380.204426758</v>
      </c>
      <c r="J81" s="19" t="s">
        <v>889</v>
      </c>
      <c r="K81" s="181">
        <v>32853151.229233574</v>
      </c>
    </row>
    <row r="82" spans="1:15" ht="16.5" thickTop="1" thickBot="1">
      <c r="B82" s="16" t="s">
        <v>50</v>
      </c>
      <c r="C82" s="192">
        <f>K81</f>
        <v>32853151.229233574</v>
      </c>
      <c r="J82" s="19"/>
      <c r="K82" s="19"/>
    </row>
    <row r="83" spans="1:15" ht="16.5" thickTop="1" thickBot="1">
      <c r="B83" s="16" t="s">
        <v>51</v>
      </c>
      <c r="C83" s="193">
        <v>1.01</v>
      </c>
      <c r="J83" s="19"/>
      <c r="K83" s="46"/>
      <c r="L83" s="11"/>
    </row>
    <row r="84" spans="1:15" ht="16.5" thickTop="1" thickBot="1">
      <c r="B84" s="16" t="s">
        <v>52</v>
      </c>
      <c r="C84" s="194">
        <v>3.5009999999999999E-2</v>
      </c>
      <c r="D84" s="194">
        <v>3.15E-2</v>
      </c>
      <c r="E84" s="194">
        <v>2.886E-2</v>
      </c>
      <c r="F84" s="194">
        <v>2.7229999999999997E-2</v>
      </c>
      <c r="G84" s="194">
        <v>2.6840000000000003E-2</v>
      </c>
      <c r="H84" s="18" t="s">
        <v>890</v>
      </c>
    </row>
    <row r="85" spans="1:15" ht="15.75" thickTop="1">
      <c r="B85" s="16" t="s">
        <v>388</v>
      </c>
      <c r="C85" s="121">
        <f>(C81-K81)/K81</f>
        <v>3.5473167143465337E-2</v>
      </c>
      <c r="D85" s="121">
        <f>(D81-C81)/C81</f>
        <v>3.1916731363015177E-2</v>
      </c>
      <c r="E85" s="121">
        <f>(E81-D81)/D81</f>
        <v>2.92418053059245E-2</v>
      </c>
      <c r="F85" s="121">
        <f>(F81-E81)/E81</f>
        <v>2.759024111158417E-2</v>
      </c>
      <c r="G85" s="121">
        <f>(G81-F81)/F81</f>
        <v>2.7195081580423209E-2</v>
      </c>
    </row>
    <row r="89" spans="1:15" s="8" customFormat="1" ht="18.75">
      <c r="B89" s="168" t="s">
        <v>54</v>
      </c>
    </row>
    <row r="91" spans="1:15">
      <c r="A91" s="20" t="s">
        <v>56</v>
      </c>
      <c r="B91" s="16" t="s">
        <v>55</v>
      </c>
    </row>
    <row r="93" spans="1:15" ht="15.75" thickBot="1">
      <c r="A93" s="16" t="s">
        <v>57</v>
      </c>
      <c r="B93" s="16" t="s">
        <v>58</v>
      </c>
      <c r="C93" s="16" t="s">
        <v>59</v>
      </c>
      <c r="D93" s="16" t="s">
        <v>60</v>
      </c>
      <c r="E93" s="16" t="s">
        <v>556</v>
      </c>
      <c r="F93" s="16" t="s">
        <v>61</v>
      </c>
      <c r="G93" s="16" t="s">
        <v>62</v>
      </c>
      <c r="H93" s="16" t="s">
        <v>63</v>
      </c>
      <c r="I93" s="16" t="s">
        <v>64</v>
      </c>
    </row>
    <row r="94" spans="1:15" ht="27.75" thickTop="1" thickBot="1">
      <c r="A94" s="19" t="s">
        <v>793</v>
      </c>
      <c r="B94" s="21" t="s">
        <v>66</v>
      </c>
      <c r="C94" s="19" t="s">
        <v>67</v>
      </c>
      <c r="D94">
        <v>20</v>
      </c>
      <c r="E94" s="15">
        <v>2203254.3456000001</v>
      </c>
      <c r="F94" s="22">
        <v>2200000</v>
      </c>
      <c r="G94" t="s">
        <v>33</v>
      </c>
      <c r="H94" s="23">
        <f>IF($C$16="y",E94,F94)</f>
        <v>2203254.3456000001</v>
      </c>
      <c r="I94">
        <f t="shared" ref="I94:I125" si="1">IF(G94="y",D94,"")</f>
        <v>20</v>
      </c>
      <c r="N94" s="91"/>
      <c r="O94" s="91"/>
    </row>
    <row r="95" spans="1:15" ht="16.5" thickTop="1" thickBot="1">
      <c r="A95" s="19" t="s">
        <v>793</v>
      </c>
      <c r="B95" s="21" t="s">
        <v>68</v>
      </c>
      <c r="C95" s="19" t="s">
        <v>69</v>
      </c>
      <c r="D95">
        <v>20</v>
      </c>
      <c r="E95" s="15">
        <v>40211541.712270498</v>
      </c>
      <c r="F95" s="22">
        <v>37000000</v>
      </c>
      <c r="G95" t="s">
        <v>33</v>
      </c>
      <c r="H95" s="23">
        <f t="shared" ref="H95:H125" si="2">IF($C$16="y",E95,F95)</f>
        <v>40211541.712270498</v>
      </c>
      <c r="I95">
        <f t="shared" si="1"/>
        <v>20</v>
      </c>
      <c r="N95" s="15"/>
      <c r="O95" s="15"/>
    </row>
    <row r="96" spans="1:15" ht="27.75" thickTop="1" thickBot="1">
      <c r="A96" s="19" t="s">
        <v>793</v>
      </c>
      <c r="B96" s="21" t="s">
        <v>70</v>
      </c>
      <c r="C96" s="19" t="s">
        <v>71</v>
      </c>
      <c r="D96">
        <v>20</v>
      </c>
      <c r="E96" s="15">
        <v>16440650</v>
      </c>
      <c r="F96" s="22">
        <v>19000000</v>
      </c>
      <c r="G96" t="s">
        <v>33</v>
      </c>
      <c r="H96" s="23">
        <f>IF($C$16="y",E96,F96)</f>
        <v>16440650</v>
      </c>
      <c r="I96">
        <f t="shared" si="1"/>
        <v>20</v>
      </c>
      <c r="O96" s="15"/>
    </row>
    <row r="97" spans="1:12" ht="16.5" thickTop="1" thickBot="1">
      <c r="A97" s="19" t="s">
        <v>793</v>
      </c>
      <c r="B97" s="21" t="s">
        <v>72</v>
      </c>
      <c r="C97" s="19" t="s">
        <v>73</v>
      </c>
      <c r="D97">
        <v>20</v>
      </c>
      <c r="E97" s="15">
        <v>4410777</v>
      </c>
      <c r="F97" s="22">
        <v>4600000</v>
      </c>
      <c r="G97" t="s">
        <v>33</v>
      </c>
      <c r="H97" s="23">
        <f>IF($C$16="y",E97,F97)</f>
        <v>4410777</v>
      </c>
      <c r="I97">
        <f t="shared" si="1"/>
        <v>20</v>
      </c>
    </row>
    <row r="98" spans="1:12" ht="27.75" thickTop="1" thickBot="1">
      <c r="A98" s="19" t="s">
        <v>793</v>
      </c>
      <c r="B98" s="21" t="s">
        <v>74</v>
      </c>
      <c r="C98" s="19" t="s">
        <v>75</v>
      </c>
      <c r="D98">
        <v>15</v>
      </c>
      <c r="E98" s="15">
        <v>4273437</v>
      </c>
      <c r="F98" s="22">
        <v>4600000</v>
      </c>
      <c r="G98" t="s">
        <v>33</v>
      </c>
      <c r="H98" s="23">
        <f t="shared" si="2"/>
        <v>4273437</v>
      </c>
      <c r="I98">
        <f t="shared" si="1"/>
        <v>15</v>
      </c>
    </row>
    <row r="99" spans="1:12" ht="27.75" thickTop="1" thickBot="1">
      <c r="A99" s="19" t="s">
        <v>793</v>
      </c>
      <c r="B99" s="21" t="s">
        <v>76</v>
      </c>
      <c r="C99" s="19" t="s">
        <v>77</v>
      </c>
      <c r="D99">
        <v>20</v>
      </c>
      <c r="E99" s="15">
        <v>11125135.7887921</v>
      </c>
      <c r="F99" s="22">
        <v>11100000</v>
      </c>
      <c r="G99" t="s">
        <v>33</v>
      </c>
      <c r="H99" s="23">
        <f t="shared" si="2"/>
        <v>11125135.7887921</v>
      </c>
      <c r="I99">
        <f t="shared" si="1"/>
        <v>20</v>
      </c>
    </row>
    <row r="100" spans="1:12" ht="27.75" thickTop="1" thickBot="1">
      <c r="A100" s="19" t="s">
        <v>793</v>
      </c>
      <c r="B100" s="21" t="s">
        <v>78</v>
      </c>
      <c r="C100" s="19" t="s">
        <v>79</v>
      </c>
      <c r="D100">
        <v>15</v>
      </c>
      <c r="E100" s="15">
        <v>4668749.19305945</v>
      </c>
      <c r="F100" s="22">
        <v>4700000</v>
      </c>
      <c r="G100" t="s">
        <v>33</v>
      </c>
      <c r="H100" s="23">
        <f t="shared" si="2"/>
        <v>4668749.19305945</v>
      </c>
      <c r="I100">
        <f t="shared" si="1"/>
        <v>15</v>
      </c>
      <c r="K100" s="123"/>
      <c r="L100" s="101"/>
    </row>
    <row r="101" spans="1:12" ht="27.75" thickTop="1" thickBot="1">
      <c r="A101" s="19" t="s">
        <v>793</v>
      </c>
      <c r="B101" s="21" t="s">
        <v>80</v>
      </c>
      <c r="C101" s="19" t="s">
        <v>81</v>
      </c>
      <c r="D101">
        <v>10</v>
      </c>
      <c r="E101" s="15">
        <v>4854753.75</v>
      </c>
      <c r="F101" s="22">
        <v>4900000</v>
      </c>
      <c r="G101" t="s">
        <v>33</v>
      </c>
      <c r="H101" s="23">
        <f t="shared" si="2"/>
        <v>4854753.75</v>
      </c>
      <c r="I101">
        <f t="shared" si="1"/>
        <v>10</v>
      </c>
      <c r="L101" s="15"/>
    </row>
    <row r="102" spans="1:12" ht="16.5" thickTop="1" thickBot="1">
      <c r="A102" s="19" t="s">
        <v>793</v>
      </c>
      <c r="B102" s="21" t="s">
        <v>82</v>
      </c>
      <c r="C102" s="19" t="s">
        <v>83</v>
      </c>
      <c r="D102">
        <v>30</v>
      </c>
      <c r="E102" s="15">
        <v>3703429.3324644002</v>
      </c>
      <c r="F102" s="22">
        <v>3700000</v>
      </c>
      <c r="G102" t="s">
        <v>33</v>
      </c>
      <c r="H102" s="23">
        <f t="shared" si="2"/>
        <v>3703429.3324644002</v>
      </c>
      <c r="I102">
        <f t="shared" si="1"/>
        <v>30</v>
      </c>
      <c r="K102" t="s">
        <v>304</v>
      </c>
      <c r="L102" s="15">
        <f>SUMIF($G$94:$G$239,"y",$H$94:$H$239)+SUMIF($G$94:$G$239,"p",$H$94:$H$239)</f>
        <v>2113868180.3514528</v>
      </c>
    </row>
    <row r="103" spans="1:12" ht="16.5" thickTop="1" thickBot="1">
      <c r="A103" s="19" t="s">
        <v>793</v>
      </c>
      <c r="B103" s="21" t="s">
        <v>84</v>
      </c>
      <c r="C103" s="19" t="s">
        <v>85</v>
      </c>
      <c r="D103">
        <v>15</v>
      </c>
      <c r="E103" s="15">
        <v>742314.375</v>
      </c>
      <c r="F103" s="22">
        <v>700000</v>
      </c>
      <c r="G103" t="s">
        <v>33</v>
      </c>
      <c r="H103" s="23">
        <f t="shared" si="2"/>
        <v>742314.375</v>
      </c>
      <c r="I103">
        <f t="shared" si="1"/>
        <v>15</v>
      </c>
      <c r="K103" t="s">
        <v>305</v>
      </c>
      <c r="L103" s="15">
        <f>SUMIF($G$94:$G$239,"n",$H$94:$H$239)</f>
        <v>800000</v>
      </c>
    </row>
    <row r="104" spans="1:12" ht="27.75" thickTop="1" thickBot="1">
      <c r="A104" s="19" t="s">
        <v>793</v>
      </c>
      <c r="B104" s="21" t="s">
        <v>86</v>
      </c>
      <c r="C104" s="19" t="s">
        <v>87</v>
      </c>
      <c r="D104">
        <v>20</v>
      </c>
      <c r="E104" s="15">
        <v>4373666.2243387196</v>
      </c>
      <c r="F104" s="22">
        <v>4500000</v>
      </c>
      <c r="G104" t="s">
        <v>33</v>
      </c>
      <c r="H104" s="23">
        <f t="shared" si="2"/>
        <v>4373666.2243387196</v>
      </c>
      <c r="I104">
        <f t="shared" si="1"/>
        <v>20</v>
      </c>
      <c r="K104" t="s">
        <v>306</v>
      </c>
      <c r="L104" s="15">
        <f>SUM(L108:L125)</f>
        <v>2113868180.3514531</v>
      </c>
    </row>
    <row r="105" spans="1:12" ht="16.5" thickTop="1" thickBot="1">
      <c r="A105" s="19" t="s">
        <v>793</v>
      </c>
      <c r="B105" s="21" t="s">
        <v>88</v>
      </c>
      <c r="C105" s="19" t="s">
        <v>89</v>
      </c>
      <c r="D105">
        <v>15</v>
      </c>
      <c r="E105" s="15">
        <v>1496814.5</v>
      </c>
      <c r="F105" s="22">
        <v>1500000</v>
      </c>
      <c r="G105" t="s">
        <v>33</v>
      </c>
      <c r="H105" s="23">
        <f t="shared" si="2"/>
        <v>1496814.5</v>
      </c>
      <c r="I105">
        <f t="shared" si="1"/>
        <v>15</v>
      </c>
      <c r="K105" t="s">
        <v>307</v>
      </c>
      <c r="L105" t="b">
        <f>L102=L104</f>
        <v>1</v>
      </c>
    </row>
    <row r="106" spans="1:12" ht="16.5" thickTop="1" thickBot="1">
      <c r="A106" s="19" t="s">
        <v>793</v>
      </c>
      <c r="B106" s="21" t="s">
        <v>91</v>
      </c>
      <c r="C106" s="19" t="s">
        <v>92</v>
      </c>
      <c r="D106">
        <v>20</v>
      </c>
      <c r="E106" s="15">
        <v>25231501</v>
      </c>
      <c r="F106" s="22">
        <v>25800000</v>
      </c>
      <c r="G106" t="s">
        <v>33</v>
      </c>
      <c r="H106" s="23">
        <f t="shared" si="2"/>
        <v>25231501</v>
      </c>
      <c r="I106">
        <f t="shared" si="1"/>
        <v>20</v>
      </c>
    </row>
    <row r="107" spans="1:12" ht="16.5" thickTop="1" thickBot="1">
      <c r="A107" s="19" t="s">
        <v>793</v>
      </c>
      <c r="B107" s="21" t="s">
        <v>93</v>
      </c>
      <c r="C107" s="19" t="s">
        <v>94</v>
      </c>
      <c r="D107">
        <v>15</v>
      </c>
      <c r="E107" s="15">
        <v>1111963.9983999999</v>
      </c>
      <c r="F107" s="22">
        <v>1100000</v>
      </c>
      <c r="G107" t="s">
        <v>33</v>
      </c>
      <c r="H107" s="23">
        <f t="shared" si="2"/>
        <v>1111963.9983999999</v>
      </c>
      <c r="I107">
        <f t="shared" si="1"/>
        <v>15</v>
      </c>
      <c r="K107" s="24" t="s">
        <v>60</v>
      </c>
      <c r="L107" s="25" t="s">
        <v>308</v>
      </c>
    </row>
    <row r="108" spans="1:12" ht="16.5" thickTop="1" thickBot="1">
      <c r="A108" s="19" t="s">
        <v>793</v>
      </c>
      <c r="B108" s="21" t="s">
        <v>95</v>
      </c>
      <c r="C108" s="19" t="s">
        <v>96</v>
      </c>
      <c r="D108">
        <v>15</v>
      </c>
      <c r="E108" s="15">
        <v>1673595</v>
      </c>
      <c r="F108" s="22">
        <v>1900000</v>
      </c>
      <c r="G108" t="s">
        <v>33</v>
      </c>
      <c r="H108" s="23">
        <f t="shared" si="2"/>
        <v>1673595</v>
      </c>
      <c r="I108">
        <f t="shared" si="1"/>
        <v>15</v>
      </c>
      <c r="K108" s="26">
        <v>3</v>
      </c>
      <c r="L108" s="28">
        <f>SUMIF($I$94:$I$239,K108,$H$94:$H$239)</f>
        <v>6000000</v>
      </c>
    </row>
    <row r="109" spans="1:12" ht="16.5" thickTop="1" thickBot="1">
      <c r="A109" s="19" t="s">
        <v>793</v>
      </c>
      <c r="B109" s="21" t="s">
        <v>97</v>
      </c>
      <c r="C109" s="19" t="s">
        <v>98</v>
      </c>
      <c r="D109">
        <v>20</v>
      </c>
      <c r="E109" s="15">
        <v>1202901.58126045</v>
      </c>
      <c r="F109" s="22">
        <v>1200000</v>
      </c>
      <c r="G109" t="s">
        <v>33</v>
      </c>
      <c r="H109" s="23">
        <f t="shared" si="2"/>
        <v>1202901.58126045</v>
      </c>
      <c r="I109">
        <f t="shared" si="1"/>
        <v>20</v>
      </c>
      <c r="K109" s="26">
        <v>4</v>
      </c>
      <c r="L109" s="28">
        <f t="shared" ref="L109:L120" si="3">SUMIF($I$94:$I$239,K109,$H$94:$H$239)</f>
        <v>0</v>
      </c>
    </row>
    <row r="110" spans="1:12" ht="16.5" thickTop="1" thickBot="1">
      <c r="A110" s="19" t="s">
        <v>793</v>
      </c>
      <c r="B110" s="21" t="s">
        <v>99</v>
      </c>
      <c r="C110" s="19" t="s">
        <v>100</v>
      </c>
      <c r="D110">
        <v>15</v>
      </c>
      <c r="E110" s="15">
        <v>6469071</v>
      </c>
      <c r="F110" s="22">
        <v>6800000</v>
      </c>
      <c r="G110" t="s">
        <v>33</v>
      </c>
      <c r="H110" s="23">
        <f t="shared" si="2"/>
        <v>6469071</v>
      </c>
      <c r="I110">
        <f t="shared" si="1"/>
        <v>15</v>
      </c>
      <c r="K110" s="26">
        <v>5</v>
      </c>
      <c r="L110" s="28">
        <f t="shared" si="3"/>
        <v>92728742.827500001</v>
      </c>
    </row>
    <row r="111" spans="1:12" ht="16.5" thickTop="1" thickBot="1">
      <c r="A111" s="19" t="s">
        <v>793</v>
      </c>
      <c r="B111" s="21" t="s">
        <v>101</v>
      </c>
      <c r="C111" s="19" t="s">
        <v>102</v>
      </c>
      <c r="D111">
        <v>15</v>
      </c>
      <c r="E111" s="15">
        <v>5019613.5567078702</v>
      </c>
      <c r="F111" s="22">
        <v>5100000</v>
      </c>
      <c r="G111" t="s">
        <v>33</v>
      </c>
      <c r="H111" s="23">
        <f t="shared" si="2"/>
        <v>5019613.5567078702</v>
      </c>
      <c r="I111">
        <f t="shared" si="1"/>
        <v>15</v>
      </c>
      <c r="K111" s="26">
        <v>6</v>
      </c>
      <c r="L111" s="28">
        <f t="shared" si="3"/>
        <v>4827491.8270106893</v>
      </c>
    </row>
    <row r="112" spans="1:12" ht="16.5" thickTop="1" thickBot="1">
      <c r="A112" s="19" t="s">
        <v>793</v>
      </c>
      <c r="B112" s="21" t="s">
        <v>103</v>
      </c>
      <c r="C112" s="19" t="s">
        <v>104</v>
      </c>
      <c r="D112">
        <v>15</v>
      </c>
      <c r="E112" s="15">
        <v>1025658</v>
      </c>
      <c r="F112" s="22">
        <v>1100000</v>
      </c>
      <c r="G112" t="s">
        <v>33</v>
      </c>
      <c r="H112" s="23">
        <f t="shared" si="2"/>
        <v>1025658</v>
      </c>
      <c r="I112">
        <f t="shared" si="1"/>
        <v>15</v>
      </c>
      <c r="K112" s="26">
        <v>7</v>
      </c>
      <c r="L112" s="28">
        <f t="shared" si="3"/>
        <v>72152825.803818792</v>
      </c>
    </row>
    <row r="113" spans="1:13" ht="16.5" thickTop="1" thickBot="1">
      <c r="A113" s="19" t="s">
        <v>793</v>
      </c>
      <c r="B113" s="21" t="s">
        <v>105</v>
      </c>
      <c r="C113" s="19" t="s">
        <v>106</v>
      </c>
      <c r="D113">
        <v>15</v>
      </c>
      <c r="E113" s="15">
        <v>2374087</v>
      </c>
      <c r="F113" s="22">
        <v>2400000</v>
      </c>
      <c r="G113" t="s">
        <v>33</v>
      </c>
      <c r="H113" s="23">
        <f t="shared" si="2"/>
        <v>2374087</v>
      </c>
      <c r="I113">
        <f t="shared" si="1"/>
        <v>15</v>
      </c>
      <c r="K113" s="26">
        <v>8</v>
      </c>
      <c r="L113" s="28">
        <f t="shared" si="3"/>
        <v>0</v>
      </c>
    </row>
    <row r="114" spans="1:13" ht="27.75" thickTop="1" thickBot="1">
      <c r="A114" s="19" t="s">
        <v>793</v>
      </c>
      <c r="B114" s="21" t="s">
        <v>107</v>
      </c>
      <c r="C114" s="19" t="s">
        <v>108</v>
      </c>
      <c r="D114">
        <v>20</v>
      </c>
      <c r="E114" s="15">
        <v>2829864</v>
      </c>
      <c r="F114" s="22">
        <v>2900000</v>
      </c>
      <c r="G114" t="s">
        <v>33</v>
      </c>
      <c r="H114" s="23">
        <f t="shared" si="2"/>
        <v>2829864</v>
      </c>
      <c r="I114">
        <f t="shared" si="1"/>
        <v>20</v>
      </c>
      <c r="K114" s="26">
        <v>10</v>
      </c>
      <c r="L114" s="28">
        <f t="shared" si="3"/>
        <v>101771110.60823897</v>
      </c>
    </row>
    <row r="115" spans="1:13" ht="27.75" thickTop="1" thickBot="1">
      <c r="A115" s="19" t="s">
        <v>793</v>
      </c>
      <c r="B115" s="21" t="s">
        <v>109</v>
      </c>
      <c r="C115" s="19" t="s">
        <v>110</v>
      </c>
      <c r="D115">
        <v>7</v>
      </c>
      <c r="E115" s="15">
        <v>9040000</v>
      </c>
      <c r="F115" s="22">
        <v>11000000</v>
      </c>
      <c r="G115" t="s">
        <v>33</v>
      </c>
      <c r="H115" s="23">
        <f t="shared" si="2"/>
        <v>9040000</v>
      </c>
      <c r="I115">
        <f t="shared" si="1"/>
        <v>7</v>
      </c>
      <c r="K115" s="26">
        <v>12</v>
      </c>
      <c r="L115" s="28">
        <f t="shared" si="3"/>
        <v>11355849.2416688</v>
      </c>
    </row>
    <row r="116" spans="1:13" ht="27.75" thickTop="1" thickBot="1">
      <c r="A116" s="19" t="s">
        <v>793</v>
      </c>
      <c r="B116" s="21" t="s">
        <v>111</v>
      </c>
      <c r="C116" s="19" t="s">
        <v>112</v>
      </c>
      <c r="D116">
        <v>5</v>
      </c>
      <c r="E116" s="15">
        <v>2408000</v>
      </c>
      <c r="F116" s="22">
        <v>2400000</v>
      </c>
      <c r="G116" t="s">
        <v>33</v>
      </c>
      <c r="H116" s="23">
        <f t="shared" si="2"/>
        <v>2408000</v>
      </c>
      <c r="I116">
        <f t="shared" si="1"/>
        <v>5</v>
      </c>
      <c r="K116" s="26">
        <v>13</v>
      </c>
      <c r="L116" s="28">
        <f t="shared" si="3"/>
        <v>0</v>
      </c>
    </row>
    <row r="117" spans="1:13" ht="16.5" thickTop="1" thickBot="1">
      <c r="A117" s="19" t="s">
        <v>793</v>
      </c>
      <c r="B117" s="21" t="s">
        <v>113</v>
      </c>
      <c r="C117" s="19" t="s">
        <v>114</v>
      </c>
      <c r="D117">
        <v>10</v>
      </c>
      <c r="E117" s="15">
        <v>1645241.511375</v>
      </c>
      <c r="F117" s="22">
        <v>1600000</v>
      </c>
      <c r="G117" t="s">
        <v>33</v>
      </c>
      <c r="H117" s="23">
        <f t="shared" si="2"/>
        <v>1645241.511375</v>
      </c>
      <c r="I117">
        <f t="shared" si="1"/>
        <v>10</v>
      </c>
      <c r="K117" s="26">
        <v>15</v>
      </c>
      <c r="L117" s="28">
        <f t="shared" si="3"/>
        <v>446493500.63362575</v>
      </c>
    </row>
    <row r="118" spans="1:13" ht="27.75" thickTop="1" thickBot="1">
      <c r="A118" s="19" t="s">
        <v>793</v>
      </c>
      <c r="B118" s="21" t="s">
        <v>115</v>
      </c>
      <c r="C118" s="19" t="s">
        <v>116</v>
      </c>
      <c r="D118">
        <v>10</v>
      </c>
      <c r="E118" s="15">
        <v>5427595.8724033898</v>
      </c>
      <c r="F118" s="22">
        <v>5300000</v>
      </c>
      <c r="G118" t="s">
        <v>33</v>
      </c>
      <c r="H118" s="23">
        <f t="shared" si="2"/>
        <v>5427595.8724033898</v>
      </c>
      <c r="I118">
        <f t="shared" si="1"/>
        <v>10</v>
      </c>
      <c r="K118" s="26">
        <v>20</v>
      </c>
      <c r="L118" s="28">
        <f t="shared" si="3"/>
        <v>287249389.96125168</v>
      </c>
    </row>
    <row r="119" spans="1:13" ht="27.75" thickTop="1" thickBot="1">
      <c r="A119" s="19" t="s">
        <v>793</v>
      </c>
      <c r="B119" s="21" t="s">
        <v>117</v>
      </c>
      <c r="C119" s="19" t="s">
        <v>118</v>
      </c>
      <c r="D119">
        <v>20</v>
      </c>
      <c r="E119" s="15">
        <v>2017587.5094468701</v>
      </c>
      <c r="F119" s="22">
        <v>2000000</v>
      </c>
      <c r="G119" t="s">
        <v>33</v>
      </c>
      <c r="H119" s="23">
        <f t="shared" si="2"/>
        <v>2017587.5094468701</v>
      </c>
      <c r="I119">
        <f t="shared" si="1"/>
        <v>20</v>
      </c>
      <c r="K119" s="26">
        <v>25</v>
      </c>
      <c r="L119" s="28">
        <f t="shared" si="3"/>
        <v>116923985.05375591</v>
      </c>
    </row>
    <row r="120" spans="1:13" ht="27.75" thickTop="1" thickBot="1">
      <c r="A120" s="19" t="s">
        <v>793</v>
      </c>
      <c r="B120" s="21" t="s">
        <v>119</v>
      </c>
      <c r="C120" s="19" t="s">
        <v>120</v>
      </c>
      <c r="D120">
        <v>10</v>
      </c>
      <c r="E120" s="15">
        <v>5478385.6681749998</v>
      </c>
      <c r="F120" s="22">
        <v>5500000</v>
      </c>
      <c r="G120" t="s">
        <v>33</v>
      </c>
      <c r="H120" s="23">
        <f t="shared" si="2"/>
        <v>5478385.6681749998</v>
      </c>
      <c r="I120">
        <f t="shared" si="1"/>
        <v>10</v>
      </c>
      <c r="K120" s="174">
        <v>28</v>
      </c>
      <c r="L120" s="175">
        <f t="shared" si="3"/>
        <v>298657980</v>
      </c>
    </row>
    <row r="121" spans="1:13" ht="16.5" thickTop="1" thickBot="1">
      <c r="A121" s="19" t="s">
        <v>793</v>
      </c>
      <c r="B121" s="21" t="s">
        <v>121</v>
      </c>
      <c r="C121" s="19" t="s">
        <v>873</v>
      </c>
      <c r="D121">
        <v>15</v>
      </c>
      <c r="E121" s="15">
        <v>1500820.61</v>
      </c>
      <c r="F121" s="22">
        <v>1500000</v>
      </c>
      <c r="G121" t="s">
        <v>33</v>
      </c>
      <c r="H121" s="23">
        <f t="shared" si="2"/>
        <v>1500820.61</v>
      </c>
      <c r="I121">
        <f t="shared" si="1"/>
        <v>15</v>
      </c>
      <c r="K121" s="26">
        <v>30</v>
      </c>
      <c r="L121" s="28">
        <f>SUMIF($I$94:$I$239,K121,$H$94:$H$239)</f>
        <v>100903429.3324644</v>
      </c>
    </row>
    <row r="122" spans="1:13" ht="16.5" thickTop="1" thickBot="1">
      <c r="A122" s="19" t="s">
        <v>793</v>
      </c>
      <c r="B122" s="21" t="s">
        <v>122</v>
      </c>
      <c r="C122" s="19" t="s">
        <v>824</v>
      </c>
      <c r="D122">
        <v>15</v>
      </c>
      <c r="E122" s="15">
        <v>4874495.5273746001</v>
      </c>
      <c r="F122" s="22">
        <v>5000000</v>
      </c>
      <c r="G122" t="s">
        <v>33</v>
      </c>
      <c r="H122" s="23">
        <f t="shared" si="2"/>
        <v>4874495.5273746001</v>
      </c>
      <c r="I122">
        <f t="shared" si="1"/>
        <v>15</v>
      </c>
      <c r="K122" s="174">
        <v>32</v>
      </c>
      <c r="L122" s="175">
        <f>SUMIF($I$94:$I$239,K122,$H$94:$H$239)</f>
        <v>245975913.17226315</v>
      </c>
    </row>
    <row r="123" spans="1:13" ht="16.5" thickTop="1" thickBot="1">
      <c r="A123" s="19" t="s">
        <v>792</v>
      </c>
      <c r="B123" s="21" t="s">
        <v>123</v>
      </c>
      <c r="C123" s="19" t="s">
        <v>124</v>
      </c>
      <c r="D123" s="19">
        <v>20</v>
      </c>
      <c r="E123" s="15">
        <v>6293659.2241499601</v>
      </c>
      <c r="F123" s="22">
        <v>6300000</v>
      </c>
      <c r="G123" t="s">
        <v>33</v>
      </c>
      <c r="H123" s="23">
        <f t="shared" si="2"/>
        <v>6293659.2241499601</v>
      </c>
      <c r="I123">
        <f t="shared" si="1"/>
        <v>20</v>
      </c>
      <c r="K123" s="174">
        <v>34</v>
      </c>
      <c r="L123" s="175">
        <f>SUMIF($I$94:$I$239,K123,$H$94:$H$239)</f>
        <v>71259553.273093596</v>
      </c>
    </row>
    <row r="124" spans="1:13" ht="22.5" customHeight="1" thickTop="1" thickBot="1">
      <c r="A124" s="19" t="s">
        <v>792</v>
      </c>
      <c r="B124" s="21" t="s">
        <v>125</v>
      </c>
      <c r="C124" s="19" t="s">
        <v>126</v>
      </c>
      <c r="D124" s="19">
        <v>5</v>
      </c>
      <c r="E124" s="15">
        <v>1000000</v>
      </c>
      <c r="F124" s="22">
        <v>1000000</v>
      </c>
      <c r="G124" t="s">
        <v>33</v>
      </c>
      <c r="H124" s="23">
        <f t="shared" si="2"/>
        <v>1000000</v>
      </c>
      <c r="I124">
        <f t="shared" si="1"/>
        <v>5</v>
      </c>
      <c r="K124" s="26">
        <v>40</v>
      </c>
      <c r="L124" s="28">
        <f>SUMIF($I$94:$I$239,K124,$H$94:$H$239)</f>
        <v>88600000</v>
      </c>
    </row>
    <row r="125" spans="1:13" ht="51.75" customHeight="1" thickTop="1" thickBot="1">
      <c r="A125" s="19" t="s">
        <v>792</v>
      </c>
      <c r="B125" s="21" t="s">
        <v>127</v>
      </c>
      <c r="C125" s="19" t="s">
        <v>128</v>
      </c>
      <c r="D125" s="19">
        <v>15</v>
      </c>
      <c r="E125" s="15">
        <v>17184015</v>
      </c>
      <c r="F125" s="22">
        <v>18100000</v>
      </c>
      <c r="G125" t="s">
        <v>33</v>
      </c>
      <c r="H125" s="23">
        <f t="shared" si="2"/>
        <v>17184015</v>
      </c>
      <c r="I125">
        <f t="shared" si="1"/>
        <v>15</v>
      </c>
      <c r="K125" s="27">
        <v>50</v>
      </c>
      <c r="L125" s="204">
        <f>SUMIF($I$94:$I$239,K125,$H$94:$H$239)</f>
        <v>168968408.616761</v>
      </c>
      <c r="M125" s="167"/>
    </row>
    <row r="126" spans="1:13" ht="27.75" thickTop="1" thickBot="1">
      <c r="A126" s="19" t="s">
        <v>792</v>
      </c>
      <c r="B126" s="21" t="s">
        <v>129</v>
      </c>
      <c r="C126" s="19" t="s">
        <v>130</v>
      </c>
      <c r="D126" s="19">
        <v>20</v>
      </c>
      <c r="E126" s="15">
        <v>6239856.4199999999</v>
      </c>
      <c r="F126" s="22">
        <v>6200000</v>
      </c>
      <c r="G126" t="s">
        <v>33</v>
      </c>
      <c r="H126" s="23">
        <f t="shared" ref="H126:H157" si="4">IF($C$16="y",E126,F126)</f>
        <v>6239856.4199999999</v>
      </c>
      <c r="I126">
        <f t="shared" ref="I126:I157" si="5">IF(G126="y",D126,"")</f>
        <v>20</v>
      </c>
      <c r="K126" s="160"/>
      <c r="L126" s="160"/>
      <c r="M126" s="160"/>
    </row>
    <row r="127" spans="1:13" ht="16.5" thickTop="1" thickBot="1">
      <c r="A127" s="19" t="s">
        <v>792</v>
      </c>
      <c r="B127" s="21" t="s">
        <v>131</v>
      </c>
      <c r="C127" s="19" t="s">
        <v>132</v>
      </c>
      <c r="D127" s="19">
        <v>25</v>
      </c>
      <c r="E127" s="15">
        <v>4947138</v>
      </c>
      <c r="F127" s="22">
        <v>5000000</v>
      </c>
      <c r="G127" t="s">
        <v>33</v>
      </c>
      <c r="H127" s="23">
        <f t="shared" si="4"/>
        <v>4947138</v>
      </c>
      <c r="I127">
        <f t="shared" si="5"/>
        <v>25</v>
      </c>
      <c r="K127" s="160"/>
      <c r="L127" s="161"/>
      <c r="M127" s="160"/>
    </row>
    <row r="128" spans="1:13" ht="27.75" thickTop="1" thickBot="1">
      <c r="A128" s="19" t="s">
        <v>792</v>
      </c>
      <c r="B128" s="21" t="s">
        <v>133</v>
      </c>
      <c r="C128" s="19" t="s">
        <v>134</v>
      </c>
      <c r="D128" s="19">
        <v>10</v>
      </c>
      <c r="E128" s="15">
        <v>10107415</v>
      </c>
      <c r="F128" s="22">
        <v>10100000</v>
      </c>
      <c r="G128" t="s">
        <v>33</v>
      </c>
      <c r="H128" s="23">
        <f t="shared" si="4"/>
        <v>10107415</v>
      </c>
      <c r="I128">
        <f t="shared" si="5"/>
        <v>10</v>
      </c>
    </row>
    <row r="129" spans="1:9" ht="16.5" thickTop="1" thickBot="1">
      <c r="A129" s="19" t="s">
        <v>792</v>
      </c>
      <c r="B129" s="21" t="s">
        <v>135</v>
      </c>
      <c r="C129" s="19" t="s">
        <v>136</v>
      </c>
      <c r="D129" s="19">
        <v>20</v>
      </c>
      <c r="E129" s="15">
        <v>17781123</v>
      </c>
      <c r="F129" s="22">
        <v>17800000</v>
      </c>
      <c r="G129" t="s">
        <v>33</v>
      </c>
      <c r="H129" s="23">
        <f t="shared" si="4"/>
        <v>17781123</v>
      </c>
      <c r="I129">
        <f t="shared" si="5"/>
        <v>20</v>
      </c>
    </row>
    <row r="130" spans="1:9" ht="27.75" thickTop="1" thickBot="1">
      <c r="A130" s="19" t="s">
        <v>792</v>
      </c>
      <c r="B130" s="21" t="s">
        <v>137</v>
      </c>
      <c r="C130" s="19" t="s">
        <v>138</v>
      </c>
      <c r="D130" s="19">
        <v>15</v>
      </c>
      <c r="E130" s="15">
        <v>9446158.3735750001</v>
      </c>
      <c r="F130" s="22">
        <v>9500000</v>
      </c>
      <c r="G130" t="s">
        <v>33</v>
      </c>
      <c r="H130" s="23">
        <f t="shared" si="4"/>
        <v>9446158.3735750001</v>
      </c>
      <c r="I130">
        <f t="shared" si="5"/>
        <v>15</v>
      </c>
    </row>
    <row r="131" spans="1:9" ht="27.75" thickTop="1" thickBot="1">
      <c r="A131" s="19" t="s">
        <v>792</v>
      </c>
      <c r="B131" s="21" t="s">
        <v>139</v>
      </c>
      <c r="C131" s="19" t="s">
        <v>140</v>
      </c>
      <c r="D131" s="19">
        <v>15</v>
      </c>
      <c r="E131" s="15">
        <v>14043474.0043945</v>
      </c>
      <c r="F131" s="22">
        <v>14000000</v>
      </c>
      <c r="G131" t="s">
        <v>33</v>
      </c>
      <c r="H131" s="23">
        <f t="shared" si="4"/>
        <v>14043474.0043945</v>
      </c>
      <c r="I131">
        <f t="shared" si="5"/>
        <v>15</v>
      </c>
    </row>
    <row r="132" spans="1:9" ht="16.5" thickTop="1" thickBot="1">
      <c r="A132" s="19" t="s">
        <v>792</v>
      </c>
      <c r="B132" s="21" t="s">
        <v>141</v>
      </c>
      <c r="C132" s="19" t="s">
        <v>142</v>
      </c>
      <c r="D132" s="19">
        <v>15</v>
      </c>
      <c r="E132" s="15">
        <v>5428960</v>
      </c>
      <c r="F132" s="22">
        <v>4800000</v>
      </c>
      <c r="G132" t="s">
        <v>33</v>
      </c>
      <c r="H132" s="23">
        <f t="shared" si="4"/>
        <v>5428960</v>
      </c>
      <c r="I132">
        <f t="shared" si="5"/>
        <v>15</v>
      </c>
    </row>
    <row r="133" spans="1:9" ht="16.5" thickTop="1" thickBot="1">
      <c r="A133" s="19" t="s">
        <v>792</v>
      </c>
      <c r="B133" s="21" t="s">
        <v>143</v>
      </c>
      <c r="C133" s="19" t="s">
        <v>144</v>
      </c>
      <c r="D133" s="19">
        <v>25</v>
      </c>
      <c r="E133" s="15">
        <v>8454875</v>
      </c>
      <c r="F133" s="22">
        <v>10000000</v>
      </c>
      <c r="G133" t="s">
        <v>33</v>
      </c>
      <c r="H133" s="23">
        <f t="shared" si="4"/>
        <v>8454875</v>
      </c>
      <c r="I133">
        <f t="shared" si="5"/>
        <v>25</v>
      </c>
    </row>
    <row r="134" spans="1:9" ht="27.75" thickTop="1" thickBot="1">
      <c r="A134" s="19" t="s">
        <v>794</v>
      </c>
      <c r="B134" s="21" t="s">
        <v>145</v>
      </c>
      <c r="C134" s="19" t="s">
        <v>146</v>
      </c>
      <c r="D134" s="19">
        <v>10</v>
      </c>
      <c r="E134" s="15">
        <v>3104063</v>
      </c>
      <c r="F134" s="22">
        <v>3100000</v>
      </c>
      <c r="G134" t="s">
        <v>33</v>
      </c>
      <c r="H134" s="23">
        <f t="shared" si="4"/>
        <v>3104063</v>
      </c>
      <c r="I134">
        <f t="shared" si="5"/>
        <v>10</v>
      </c>
    </row>
    <row r="135" spans="1:9" ht="16.5" thickTop="1" thickBot="1">
      <c r="A135" s="19" t="s">
        <v>794</v>
      </c>
      <c r="B135" s="21" t="s">
        <v>148</v>
      </c>
      <c r="C135" s="19" t="s">
        <v>149</v>
      </c>
      <c r="D135" s="19">
        <v>20</v>
      </c>
      <c r="E135" s="15">
        <v>13617450</v>
      </c>
      <c r="F135" s="22">
        <v>14000000</v>
      </c>
      <c r="G135" t="s">
        <v>33</v>
      </c>
      <c r="H135" s="23">
        <f t="shared" si="4"/>
        <v>13617450</v>
      </c>
      <c r="I135">
        <f t="shared" si="5"/>
        <v>20</v>
      </c>
    </row>
    <row r="136" spans="1:9" ht="16.5" thickTop="1" thickBot="1">
      <c r="A136" s="19" t="s">
        <v>794</v>
      </c>
      <c r="B136" s="21" t="s">
        <v>150</v>
      </c>
      <c r="C136" s="19" t="s">
        <v>151</v>
      </c>
      <c r="D136" s="19">
        <v>20</v>
      </c>
      <c r="E136" s="15">
        <v>1318432.5</v>
      </c>
      <c r="F136" s="22">
        <v>2100000</v>
      </c>
      <c r="G136" t="s">
        <v>33</v>
      </c>
      <c r="H136" s="23">
        <f t="shared" si="4"/>
        <v>1318432.5</v>
      </c>
      <c r="I136">
        <f t="shared" si="5"/>
        <v>20</v>
      </c>
    </row>
    <row r="137" spans="1:9" ht="16.5" thickTop="1" thickBot="1">
      <c r="A137" s="19" t="s">
        <v>794</v>
      </c>
      <c r="B137" s="21" t="s">
        <v>152</v>
      </c>
      <c r="C137" s="19" t="s">
        <v>153</v>
      </c>
      <c r="D137" s="19">
        <v>5</v>
      </c>
      <c r="E137" s="15">
        <v>2169609.75</v>
      </c>
      <c r="F137" s="22">
        <v>2200000</v>
      </c>
      <c r="G137" t="s">
        <v>33</v>
      </c>
      <c r="H137" s="23">
        <f t="shared" si="4"/>
        <v>2169609.75</v>
      </c>
      <c r="I137">
        <f t="shared" si="5"/>
        <v>5</v>
      </c>
    </row>
    <row r="138" spans="1:9" ht="27.75" thickTop="1" thickBot="1">
      <c r="A138" s="19" t="s">
        <v>794</v>
      </c>
      <c r="B138" s="21" t="s">
        <v>154</v>
      </c>
      <c r="C138" s="19" t="s">
        <v>155</v>
      </c>
      <c r="D138" s="19">
        <v>20</v>
      </c>
      <c r="E138" s="15">
        <v>9416137.5</v>
      </c>
      <c r="F138" s="22">
        <v>10200000</v>
      </c>
      <c r="G138" t="s">
        <v>33</v>
      </c>
      <c r="H138" s="23">
        <f t="shared" si="4"/>
        <v>9416137.5</v>
      </c>
      <c r="I138">
        <f t="shared" si="5"/>
        <v>20</v>
      </c>
    </row>
    <row r="139" spans="1:9" ht="27.75" thickTop="1" thickBot="1">
      <c r="A139" s="19" t="s">
        <v>794</v>
      </c>
      <c r="B139" s="21" t="s">
        <v>156</v>
      </c>
      <c r="C139" s="19" t="s">
        <v>157</v>
      </c>
      <c r="D139" s="19">
        <v>25</v>
      </c>
      <c r="E139" s="15">
        <v>17415728.373916902</v>
      </c>
      <c r="F139" s="22">
        <v>18800000</v>
      </c>
      <c r="G139" t="s">
        <v>33</v>
      </c>
      <c r="H139" s="23">
        <f t="shared" si="4"/>
        <v>17415728.373916902</v>
      </c>
      <c r="I139">
        <f t="shared" si="5"/>
        <v>25</v>
      </c>
    </row>
    <row r="140" spans="1:9" ht="27.75" thickTop="1" thickBot="1">
      <c r="A140" s="19" t="s">
        <v>794</v>
      </c>
      <c r="B140" s="21" t="s">
        <v>158</v>
      </c>
      <c r="C140" s="19" t="s">
        <v>159</v>
      </c>
      <c r="D140" s="19">
        <v>25</v>
      </c>
      <c r="E140" s="15">
        <v>14936091.9729471</v>
      </c>
      <c r="F140" s="22">
        <v>15100000</v>
      </c>
      <c r="G140" t="s">
        <v>33</v>
      </c>
      <c r="H140" s="23">
        <f t="shared" si="4"/>
        <v>14936091.9729471</v>
      </c>
      <c r="I140">
        <f t="shared" si="5"/>
        <v>25</v>
      </c>
    </row>
    <row r="141" spans="1:9" ht="16.5" thickTop="1" thickBot="1">
      <c r="A141" s="19" t="s">
        <v>794</v>
      </c>
      <c r="B141" s="21" t="s">
        <v>160</v>
      </c>
      <c r="C141" s="19" t="s">
        <v>161</v>
      </c>
      <c r="D141" s="19">
        <v>20</v>
      </c>
      <c r="E141" s="15">
        <v>5769225</v>
      </c>
      <c r="F141" s="22">
        <v>6000000</v>
      </c>
      <c r="G141" t="s">
        <v>33</v>
      </c>
      <c r="H141" s="23">
        <f t="shared" si="4"/>
        <v>5769225</v>
      </c>
      <c r="I141">
        <f t="shared" si="5"/>
        <v>20</v>
      </c>
    </row>
    <row r="142" spans="1:9" ht="16.5" thickTop="1" thickBot="1">
      <c r="A142" s="19" t="s">
        <v>794</v>
      </c>
      <c r="B142" s="21" t="s">
        <v>162</v>
      </c>
      <c r="C142" s="19" t="s">
        <v>163</v>
      </c>
      <c r="D142" s="19">
        <v>10</v>
      </c>
      <c r="E142" s="15">
        <v>2103712.2571518901</v>
      </c>
      <c r="F142" s="22">
        <v>2100000</v>
      </c>
      <c r="G142" t="s">
        <v>33</v>
      </c>
      <c r="H142" s="23">
        <f t="shared" si="4"/>
        <v>2103712.2571518901</v>
      </c>
      <c r="I142">
        <f t="shared" si="5"/>
        <v>10</v>
      </c>
    </row>
    <row r="143" spans="1:9" ht="27.75" thickTop="1" thickBot="1">
      <c r="A143" s="19" t="s">
        <v>794</v>
      </c>
      <c r="B143" s="21" t="s">
        <v>164</v>
      </c>
      <c r="C143" s="19" t="s">
        <v>165</v>
      </c>
      <c r="D143" s="19">
        <v>12</v>
      </c>
      <c r="E143" s="15">
        <v>11355849.2416688</v>
      </c>
      <c r="F143" s="22">
        <v>11400000</v>
      </c>
      <c r="G143" t="s">
        <v>33</v>
      </c>
      <c r="H143" s="23">
        <f t="shared" si="4"/>
        <v>11355849.2416688</v>
      </c>
      <c r="I143">
        <f t="shared" si="5"/>
        <v>12</v>
      </c>
    </row>
    <row r="144" spans="1:9" ht="16.5" thickTop="1" thickBot="1">
      <c r="A144" s="19" t="s">
        <v>794</v>
      </c>
      <c r="B144" s="21" t="s">
        <v>166</v>
      </c>
      <c r="C144" s="19" t="s">
        <v>167</v>
      </c>
      <c r="D144" s="19">
        <v>7</v>
      </c>
      <c r="E144" s="15">
        <v>1685400</v>
      </c>
      <c r="F144" s="22">
        <v>1700000</v>
      </c>
      <c r="G144" t="s">
        <v>33</v>
      </c>
      <c r="H144" s="23">
        <f t="shared" si="4"/>
        <v>1685400</v>
      </c>
      <c r="I144">
        <f t="shared" si="5"/>
        <v>7</v>
      </c>
    </row>
    <row r="145" spans="1:9" ht="27.75" thickTop="1" thickBot="1">
      <c r="A145" s="19" t="s">
        <v>794</v>
      </c>
      <c r="B145" s="21" t="s">
        <v>168</v>
      </c>
      <c r="C145" s="19" t="s">
        <v>169</v>
      </c>
      <c r="D145" s="19">
        <v>25</v>
      </c>
      <c r="E145" s="15">
        <v>4480366</v>
      </c>
      <c r="F145" s="22">
        <v>4500000</v>
      </c>
      <c r="G145" t="s">
        <v>33</v>
      </c>
      <c r="H145" s="23">
        <f t="shared" si="4"/>
        <v>4480366</v>
      </c>
      <c r="I145">
        <f t="shared" si="5"/>
        <v>25</v>
      </c>
    </row>
    <row r="146" spans="1:9" ht="27.75" thickTop="1" thickBot="1">
      <c r="A146" s="19" t="s">
        <v>794</v>
      </c>
      <c r="B146" s="21" t="s">
        <v>170</v>
      </c>
      <c r="C146" s="19" t="s">
        <v>171</v>
      </c>
      <c r="D146" s="19">
        <v>20</v>
      </c>
      <c r="E146" s="15">
        <v>1817287.5000352699</v>
      </c>
      <c r="F146" s="22">
        <v>3200000</v>
      </c>
      <c r="G146" t="s">
        <v>33</v>
      </c>
      <c r="H146" s="23">
        <f t="shared" si="4"/>
        <v>1817287.5000352699</v>
      </c>
      <c r="I146">
        <f t="shared" si="5"/>
        <v>20</v>
      </c>
    </row>
    <row r="147" spans="1:9" ht="16.5" thickTop="1" thickBot="1">
      <c r="A147" s="19" t="s">
        <v>794</v>
      </c>
      <c r="B147" s="21" t="s">
        <v>172</v>
      </c>
      <c r="C147" s="19" t="s">
        <v>173</v>
      </c>
      <c r="D147" s="19">
        <v>7</v>
      </c>
      <c r="E147" s="15">
        <v>5978956.5</v>
      </c>
      <c r="F147" s="22">
        <v>8000000</v>
      </c>
      <c r="G147" t="s">
        <v>33</v>
      </c>
      <c r="H147" s="23">
        <f t="shared" si="4"/>
        <v>5978956.5</v>
      </c>
      <c r="I147">
        <f t="shared" si="5"/>
        <v>7</v>
      </c>
    </row>
    <row r="148" spans="1:9" ht="16.5" thickTop="1" thickBot="1">
      <c r="A148" s="19" t="s">
        <v>794</v>
      </c>
      <c r="B148" s="21" t="s">
        <v>174</v>
      </c>
      <c r="C148" s="19" t="s">
        <v>175</v>
      </c>
      <c r="D148" s="19">
        <v>20</v>
      </c>
      <c r="E148" s="15">
        <v>2275209.8373606801</v>
      </c>
      <c r="F148" s="22">
        <v>3000000</v>
      </c>
      <c r="G148" t="s">
        <v>33</v>
      </c>
      <c r="H148" s="23">
        <f t="shared" si="4"/>
        <v>2275209.8373606801</v>
      </c>
      <c r="I148">
        <f t="shared" si="5"/>
        <v>20</v>
      </c>
    </row>
    <row r="149" spans="1:9" ht="27.75" thickTop="1" thickBot="1">
      <c r="A149" s="19" t="s">
        <v>794</v>
      </c>
      <c r="B149" s="21" t="s">
        <v>176</v>
      </c>
      <c r="C149" s="19" t="s">
        <v>177</v>
      </c>
      <c r="D149" s="19">
        <v>25</v>
      </c>
      <c r="E149" s="15">
        <v>11610987.3013203</v>
      </c>
      <c r="F149" s="22">
        <v>15000000</v>
      </c>
      <c r="G149" t="s">
        <v>33</v>
      </c>
      <c r="H149" s="23">
        <f t="shared" si="4"/>
        <v>11610987.3013203</v>
      </c>
      <c r="I149">
        <f t="shared" si="5"/>
        <v>25</v>
      </c>
    </row>
    <row r="150" spans="1:9" ht="27.75" thickTop="1" thickBot="1">
      <c r="A150" s="19" t="s">
        <v>794</v>
      </c>
      <c r="B150" s="21" t="s">
        <v>178</v>
      </c>
      <c r="C150" s="19" t="s">
        <v>179</v>
      </c>
      <c r="D150" s="19">
        <v>5</v>
      </c>
      <c r="E150" s="15">
        <v>8000000</v>
      </c>
      <c r="F150" s="22">
        <v>8000000</v>
      </c>
      <c r="G150" t="s">
        <v>33</v>
      </c>
      <c r="H150" s="23">
        <f t="shared" si="4"/>
        <v>8000000</v>
      </c>
      <c r="I150">
        <f t="shared" si="5"/>
        <v>5</v>
      </c>
    </row>
    <row r="151" spans="1:9" ht="16.5" thickTop="1" thickBot="1">
      <c r="A151" s="19" t="s">
        <v>794</v>
      </c>
      <c r="B151" s="21" t="s">
        <v>180</v>
      </c>
      <c r="C151" s="19" t="s">
        <v>181</v>
      </c>
      <c r="D151" s="19">
        <v>5</v>
      </c>
      <c r="E151" s="15">
        <v>1500000</v>
      </c>
      <c r="F151" s="22">
        <v>1500000</v>
      </c>
      <c r="G151" t="s">
        <v>33</v>
      </c>
      <c r="H151" s="23">
        <f t="shared" si="4"/>
        <v>1500000</v>
      </c>
      <c r="I151">
        <f t="shared" si="5"/>
        <v>5</v>
      </c>
    </row>
    <row r="152" spans="1:9" ht="16.5" thickTop="1" thickBot="1">
      <c r="A152" s="19" t="s">
        <v>182</v>
      </c>
      <c r="B152" s="21" t="s">
        <v>183</v>
      </c>
      <c r="C152" s="19" t="s">
        <v>184</v>
      </c>
      <c r="D152" s="19">
        <v>5</v>
      </c>
      <c r="E152" s="15">
        <v>5600000</v>
      </c>
      <c r="F152" s="22">
        <v>5900000</v>
      </c>
      <c r="G152" t="s">
        <v>33</v>
      </c>
      <c r="H152" s="23">
        <f t="shared" si="4"/>
        <v>5600000</v>
      </c>
      <c r="I152">
        <f t="shared" si="5"/>
        <v>5</v>
      </c>
    </row>
    <row r="153" spans="1:9" ht="16.5" thickTop="1" thickBot="1">
      <c r="A153" s="19" t="s">
        <v>182</v>
      </c>
      <c r="B153" s="21" t="s">
        <v>185</v>
      </c>
      <c r="C153" s="19" t="s">
        <v>186</v>
      </c>
      <c r="D153" s="19">
        <v>5</v>
      </c>
      <c r="E153" s="15">
        <v>1750000</v>
      </c>
      <c r="F153" s="22">
        <v>1800000</v>
      </c>
      <c r="G153" t="s">
        <v>33</v>
      </c>
      <c r="H153" s="23">
        <f t="shared" si="4"/>
        <v>1750000</v>
      </c>
      <c r="I153">
        <f t="shared" si="5"/>
        <v>5</v>
      </c>
    </row>
    <row r="154" spans="1:9" ht="16.5" thickTop="1" thickBot="1">
      <c r="A154" s="19" t="s">
        <v>182</v>
      </c>
      <c r="B154" s="21" t="s">
        <v>187</v>
      </c>
      <c r="C154" s="19" t="s">
        <v>188</v>
      </c>
      <c r="D154" s="19">
        <v>5</v>
      </c>
      <c r="E154" s="15">
        <v>5050000</v>
      </c>
      <c r="F154" s="22">
        <v>5100000</v>
      </c>
      <c r="G154" t="s">
        <v>33</v>
      </c>
      <c r="H154" s="23">
        <f t="shared" si="4"/>
        <v>5050000</v>
      </c>
      <c r="I154">
        <f t="shared" si="5"/>
        <v>5</v>
      </c>
    </row>
    <row r="155" spans="1:9" ht="16.5" thickTop="1" thickBot="1">
      <c r="A155" s="19" t="s">
        <v>182</v>
      </c>
      <c r="B155" s="21" t="s">
        <v>189</v>
      </c>
      <c r="C155" s="19" t="s">
        <v>190</v>
      </c>
      <c r="D155" s="19">
        <v>5</v>
      </c>
      <c r="E155" s="15">
        <v>1300000</v>
      </c>
      <c r="F155" s="22">
        <v>1300000</v>
      </c>
      <c r="G155" t="s">
        <v>33</v>
      </c>
      <c r="H155" s="23">
        <f t="shared" si="4"/>
        <v>1300000</v>
      </c>
      <c r="I155">
        <f t="shared" si="5"/>
        <v>5</v>
      </c>
    </row>
    <row r="156" spans="1:9" ht="16.5" thickTop="1" thickBot="1">
      <c r="A156" s="19" t="s">
        <v>182</v>
      </c>
      <c r="B156" s="21" t="s">
        <v>191</v>
      </c>
      <c r="C156" s="19" t="s">
        <v>192</v>
      </c>
      <c r="D156" s="19">
        <v>5</v>
      </c>
      <c r="E156" s="15">
        <v>6200000</v>
      </c>
      <c r="F156" s="22">
        <v>6200000</v>
      </c>
      <c r="G156" t="s">
        <v>33</v>
      </c>
      <c r="H156" s="23">
        <f t="shared" si="4"/>
        <v>6200000</v>
      </c>
      <c r="I156">
        <f t="shared" si="5"/>
        <v>5</v>
      </c>
    </row>
    <row r="157" spans="1:9" ht="16.5" thickTop="1" thickBot="1">
      <c r="A157" s="19" t="s">
        <v>182</v>
      </c>
      <c r="B157" s="21" t="s">
        <v>193</v>
      </c>
      <c r="C157" s="19" t="s">
        <v>194</v>
      </c>
      <c r="D157" s="19">
        <v>5</v>
      </c>
      <c r="E157" s="15">
        <v>2300000</v>
      </c>
      <c r="F157" s="22">
        <v>2300000</v>
      </c>
      <c r="G157" t="s">
        <v>33</v>
      </c>
      <c r="H157" s="23">
        <f t="shared" si="4"/>
        <v>2300000</v>
      </c>
      <c r="I157">
        <f t="shared" si="5"/>
        <v>5</v>
      </c>
    </row>
    <row r="158" spans="1:9" ht="16.5" thickTop="1" thickBot="1">
      <c r="A158" s="19" t="s">
        <v>182</v>
      </c>
      <c r="B158" s="21" t="s">
        <v>195</v>
      </c>
      <c r="C158" s="19" t="s">
        <v>196</v>
      </c>
      <c r="D158" s="19">
        <v>5</v>
      </c>
      <c r="E158" s="15">
        <v>8230000</v>
      </c>
      <c r="F158" s="22">
        <v>8200000</v>
      </c>
      <c r="G158" t="s">
        <v>33</v>
      </c>
      <c r="H158" s="23">
        <f t="shared" ref="H158:H189" si="6">IF($C$16="y",E158,F158)</f>
        <v>8230000</v>
      </c>
      <c r="I158">
        <f t="shared" ref="I158:I189" si="7">IF(G158="y",D158,"")</f>
        <v>5</v>
      </c>
    </row>
    <row r="159" spans="1:9" ht="27.75" thickTop="1" thickBot="1">
      <c r="A159" s="19" t="s">
        <v>182</v>
      </c>
      <c r="B159" s="21" t="s">
        <v>197</v>
      </c>
      <c r="C159" s="19" t="s">
        <v>198</v>
      </c>
      <c r="D159" s="19">
        <v>5</v>
      </c>
      <c r="E159" s="15">
        <v>1750000</v>
      </c>
      <c r="F159" s="22">
        <v>1800000</v>
      </c>
      <c r="G159" t="s">
        <v>33</v>
      </c>
      <c r="H159" s="23">
        <f t="shared" si="6"/>
        <v>1750000</v>
      </c>
      <c r="I159">
        <f t="shared" si="7"/>
        <v>5</v>
      </c>
    </row>
    <row r="160" spans="1:9" ht="16.5" thickTop="1" thickBot="1">
      <c r="A160" s="19" t="s">
        <v>182</v>
      </c>
      <c r="B160" s="21" t="s">
        <v>199</v>
      </c>
      <c r="C160" s="19" t="s">
        <v>200</v>
      </c>
      <c r="D160" s="19">
        <v>5</v>
      </c>
      <c r="E160" s="15">
        <v>6795000</v>
      </c>
      <c r="F160" s="22">
        <v>6900000</v>
      </c>
      <c r="G160" t="s">
        <v>33</v>
      </c>
      <c r="H160" s="23">
        <f t="shared" si="6"/>
        <v>6795000</v>
      </c>
      <c r="I160">
        <f t="shared" si="7"/>
        <v>5</v>
      </c>
    </row>
    <row r="161" spans="1:9" ht="27.75" thickTop="1" thickBot="1">
      <c r="A161" s="19" t="s">
        <v>182</v>
      </c>
      <c r="B161" s="21" t="s">
        <v>201</v>
      </c>
      <c r="C161" s="19" t="s">
        <v>202</v>
      </c>
      <c r="D161" s="19">
        <v>5</v>
      </c>
      <c r="E161" s="15">
        <v>11000000</v>
      </c>
      <c r="F161" s="22">
        <v>11000000</v>
      </c>
      <c r="G161" t="s">
        <v>33</v>
      </c>
      <c r="H161" s="23">
        <f t="shared" si="6"/>
        <v>11000000</v>
      </c>
      <c r="I161">
        <f t="shared" si="7"/>
        <v>5</v>
      </c>
    </row>
    <row r="162" spans="1:9" ht="27.75" thickTop="1" thickBot="1">
      <c r="A162" s="19" t="s">
        <v>182</v>
      </c>
      <c r="B162" s="21" t="s">
        <v>203</v>
      </c>
      <c r="C162" s="19" t="s">
        <v>204</v>
      </c>
      <c r="D162" s="19">
        <v>5</v>
      </c>
      <c r="E162" s="15">
        <v>5000000</v>
      </c>
      <c r="F162" s="22">
        <v>5000000</v>
      </c>
      <c r="G162" t="s">
        <v>33</v>
      </c>
      <c r="H162" s="23">
        <f t="shared" si="6"/>
        <v>5000000</v>
      </c>
      <c r="I162">
        <f t="shared" si="7"/>
        <v>5</v>
      </c>
    </row>
    <row r="163" spans="1:9" ht="16.5" thickTop="1" thickBot="1">
      <c r="A163" s="19" t="s">
        <v>182</v>
      </c>
      <c r="B163" s="21" t="s">
        <v>205</v>
      </c>
      <c r="C163" s="19" t="s">
        <v>206</v>
      </c>
      <c r="D163" s="19">
        <v>5</v>
      </c>
      <c r="E163" s="15">
        <v>5570000</v>
      </c>
      <c r="F163" s="22">
        <v>5600000</v>
      </c>
      <c r="G163" t="s">
        <v>33</v>
      </c>
      <c r="H163" s="23">
        <f t="shared" si="6"/>
        <v>5570000</v>
      </c>
      <c r="I163">
        <f t="shared" si="7"/>
        <v>5</v>
      </c>
    </row>
    <row r="164" spans="1:9" ht="27.75" thickTop="1" thickBot="1">
      <c r="A164" s="19" t="s">
        <v>182</v>
      </c>
      <c r="B164" s="21" t="s">
        <v>207</v>
      </c>
      <c r="C164" s="19" t="s">
        <v>208</v>
      </c>
      <c r="D164" s="19">
        <v>5</v>
      </c>
      <c r="E164" s="15">
        <v>3700000</v>
      </c>
      <c r="F164" s="22">
        <v>3700000</v>
      </c>
      <c r="G164" t="s">
        <v>33</v>
      </c>
      <c r="H164" s="23">
        <f t="shared" si="6"/>
        <v>3700000</v>
      </c>
      <c r="I164">
        <f t="shared" si="7"/>
        <v>5</v>
      </c>
    </row>
    <row r="165" spans="1:9" ht="16.5" thickTop="1" thickBot="1">
      <c r="A165" s="19" t="s">
        <v>182</v>
      </c>
      <c r="B165" s="21" t="s">
        <v>887</v>
      </c>
      <c r="C165" s="19" t="s">
        <v>209</v>
      </c>
      <c r="D165" s="19">
        <v>15</v>
      </c>
      <c r="E165" s="15">
        <v>4000000</v>
      </c>
      <c r="F165" s="22">
        <v>4000000</v>
      </c>
      <c r="G165" t="s">
        <v>33</v>
      </c>
      <c r="H165" s="23">
        <f t="shared" si="6"/>
        <v>4000000</v>
      </c>
      <c r="I165">
        <f t="shared" si="7"/>
        <v>15</v>
      </c>
    </row>
    <row r="166" spans="1:9" ht="16.5" thickTop="1" thickBot="1">
      <c r="A166" s="19" t="s">
        <v>182</v>
      </c>
      <c r="B166" s="21" t="s">
        <v>210</v>
      </c>
      <c r="C166" s="19" t="s">
        <v>211</v>
      </c>
      <c r="D166" s="19">
        <v>3</v>
      </c>
      <c r="E166" s="15">
        <v>6000000</v>
      </c>
      <c r="F166" s="22">
        <v>6000000</v>
      </c>
      <c r="G166" t="s">
        <v>33</v>
      </c>
      <c r="H166" s="23">
        <f t="shared" si="6"/>
        <v>6000000</v>
      </c>
      <c r="I166">
        <f t="shared" si="7"/>
        <v>3</v>
      </c>
    </row>
    <row r="167" spans="1:9" ht="16.5" thickTop="1" thickBot="1">
      <c r="A167" s="19" t="s">
        <v>182</v>
      </c>
      <c r="B167" s="21" t="s">
        <v>212</v>
      </c>
      <c r="C167" s="19" t="s">
        <v>213</v>
      </c>
      <c r="D167" s="19">
        <v>5</v>
      </c>
      <c r="E167" s="15">
        <v>4000000</v>
      </c>
      <c r="F167" s="22">
        <v>4000000</v>
      </c>
      <c r="G167" t="s">
        <v>33</v>
      </c>
      <c r="H167" s="23">
        <f t="shared" si="6"/>
        <v>4000000</v>
      </c>
      <c r="I167">
        <f t="shared" si="7"/>
        <v>5</v>
      </c>
    </row>
    <row r="168" spans="1:9" ht="27.75" thickTop="1" thickBot="1">
      <c r="A168" s="19" t="s">
        <v>795</v>
      </c>
      <c r="B168" s="21" t="s">
        <v>214</v>
      </c>
      <c r="C168" s="19" t="s">
        <v>215</v>
      </c>
      <c r="D168" s="19">
        <v>7</v>
      </c>
      <c r="E168" s="15">
        <v>16833544.75</v>
      </c>
      <c r="F168" s="22">
        <v>14600000</v>
      </c>
      <c r="G168" t="s">
        <v>33</v>
      </c>
      <c r="H168" s="23">
        <f t="shared" si="6"/>
        <v>16833544.75</v>
      </c>
      <c r="I168">
        <f t="shared" si="7"/>
        <v>7</v>
      </c>
    </row>
    <row r="169" spans="1:9" ht="16.5" thickTop="1" thickBot="1">
      <c r="A169" s="19" t="s">
        <v>795</v>
      </c>
      <c r="B169" s="21" t="s">
        <v>216</v>
      </c>
      <c r="C169" s="19" t="s">
        <v>217</v>
      </c>
      <c r="D169" s="19">
        <v>7</v>
      </c>
      <c r="E169" s="15">
        <v>1755066.5</v>
      </c>
      <c r="F169" s="22">
        <v>1900000</v>
      </c>
      <c r="G169" t="s">
        <v>33</v>
      </c>
      <c r="H169" s="23">
        <f t="shared" si="6"/>
        <v>1755066.5</v>
      </c>
      <c r="I169">
        <f t="shared" si="7"/>
        <v>7</v>
      </c>
    </row>
    <row r="170" spans="1:9" ht="16.5" thickTop="1" thickBot="1">
      <c r="A170" s="19" t="s">
        <v>795</v>
      </c>
      <c r="B170" s="21" t="s">
        <v>218</v>
      </c>
      <c r="C170" s="19" t="s">
        <v>219</v>
      </c>
      <c r="D170" s="19">
        <v>7</v>
      </c>
      <c r="E170" s="15">
        <v>515443.89322799997</v>
      </c>
      <c r="F170" s="22">
        <v>600000</v>
      </c>
      <c r="G170" t="s">
        <v>33</v>
      </c>
      <c r="H170" s="23">
        <f t="shared" si="6"/>
        <v>515443.89322799997</v>
      </c>
      <c r="I170">
        <f t="shared" si="7"/>
        <v>7</v>
      </c>
    </row>
    <row r="171" spans="1:9" ht="16.5" thickTop="1" thickBot="1">
      <c r="A171" s="19" t="s">
        <v>795</v>
      </c>
      <c r="B171" s="21" t="s">
        <v>221</v>
      </c>
      <c r="C171" s="19" t="s">
        <v>222</v>
      </c>
      <c r="D171" s="19">
        <v>15</v>
      </c>
      <c r="E171" s="15">
        <v>13286029.213134101</v>
      </c>
      <c r="F171" s="22">
        <v>13400000</v>
      </c>
      <c r="G171" t="s">
        <v>33</v>
      </c>
      <c r="H171" s="23">
        <f t="shared" si="6"/>
        <v>13286029.213134101</v>
      </c>
      <c r="I171">
        <f t="shared" si="7"/>
        <v>15</v>
      </c>
    </row>
    <row r="172" spans="1:9" ht="27.75" thickTop="1" thickBot="1">
      <c r="A172" s="19" t="s">
        <v>795</v>
      </c>
      <c r="B172" s="21" t="s">
        <v>223</v>
      </c>
      <c r="C172" s="19" t="s">
        <v>224</v>
      </c>
      <c r="D172" s="19">
        <v>7</v>
      </c>
      <c r="E172" s="15">
        <v>4001499.1567897499</v>
      </c>
      <c r="F172" s="22">
        <v>4000000</v>
      </c>
      <c r="G172" t="s">
        <v>33</v>
      </c>
      <c r="H172" s="23">
        <f t="shared" si="6"/>
        <v>4001499.1567897499</v>
      </c>
      <c r="I172">
        <f t="shared" si="7"/>
        <v>7</v>
      </c>
    </row>
    <row r="173" spans="1:9" ht="27.75" thickTop="1" thickBot="1">
      <c r="A173" s="19" t="s">
        <v>795</v>
      </c>
      <c r="B173" s="21" t="s">
        <v>225</v>
      </c>
      <c r="C173" s="19" t="s">
        <v>226</v>
      </c>
      <c r="D173" s="19">
        <v>7</v>
      </c>
      <c r="E173" s="15">
        <v>952204.19909999997</v>
      </c>
      <c r="F173" s="22">
        <v>1000000</v>
      </c>
      <c r="G173" t="s">
        <v>33</v>
      </c>
      <c r="H173" s="23">
        <f t="shared" si="6"/>
        <v>952204.19909999997</v>
      </c>
      <c r="I173">
        <f t="shared" si="7"/>
        <v>7</v>
      </c>
    </row>
    <row r="174" spans="1:9" ht="16.5" thickTop="1" thickBot="1">
      <c r="A174" s="19" t="s">
        <v>795</v>
      </c>
      <c r="B174" s="21" t="s">
        <v>888</v>
      </c>
      <c r="C174" s="19" t="s">
        <v>227</v>
      </c>
      <c r="D174" s="19">
        <v>15</v>
      </c>
      <c r="E174" s="15">
        <v>1170001.42875</v>
      </c>
      <c r="F174" s="22">
        <v>1200000</v>
      </c>
      <c r="G174" t="s">
        <v>33</v>
      </c>
      <c r="H174" s="23">
        <f t="shared" si="6"/>
        <v>1170001.42875</v>
      </c>
      <c r="I174">
        <f t="shared" si="7"/>
        <v>15</v>
      </c>
    </row>
    <row r="175" spans="1:9" ht="27.75" thickTop="1" thickBot="1">
      <c r="A175" s="19" t="s">
        <v>795</v>
      </c>
      <c r="B175" s="21" t="s">
        <v>228</v>
      </c>
      <c r="C175" s="19" t="s">
        <v>229</v>
      </c>
      <c r="D175" s="19">
        <v>6</v>
      </c>
      <c r="E175" s="15">
        <v>174890.1</v>
      </c>
      <c r="F175" s="22">
        <v>200000</v>
      </c>
      <c r="G175" t="s">
        <v>33</v>
      </c>
      <c r="H175" s="23">
        <f t="shared" si="6"/>
        <v>174890.1</v>
      </c>
      <c r="I175">
        <f t="shared" si="7"/>
        <v>6</v>
      </c>
    </row>
    <row r="176" spans="1:9" ht="27.75" thickTop="1" thickBot="1">
      <c r="A176" s="19" t="s">
        <v>795</v>
      </c>
      <c r="B176" s="21" t="s">
        <v>230</v>
      </c>
      <c r="C176" s="19" t="s">
        <v>231</v>
      </c>
      <c r="D176" s="19">
        <v>7</v>
      </c>
      <c r="E176" s="15">
        <v>687340.5</v>
      </c>
      <c r="F176" s="22">
        <v>700000</v>
      </c>
      <c r="G176" t="s">
        <v>33</v>
      </c>
      <c r="H176" s="23">
        <f t="shared" si="6"/>
        <v>687340.5</v>
      </c>
      <c r="I176">
        <f t="shared" si="7"/>
        <v>7</v>
      </c>
    </row>
    <row r="177" spans="1:9" ht="16.5" thickTop="1" thickBot="1">
      <c r="A177" s="19" t="s">
        <v>795</v>
      </c>
      <c r="B177" s="21" t="s">
        <v>232</v>
      </c>
      <c r="C177" s="19" t="s">
        <v>233</v>
      </c>
      <c r="D177" s="19">
        <v>7</v>
      </c>
      <c r="E177" s="15">
        <v>1782244.803108</v>
      </c>
      <c r="F177" s="22">
        <v>1800000</v>
      </c>
      <c r="G177" t="s">
        <v>33</v>
      </c>
      <c r="H177" s="23">
        <f t="shared" si="6"/>
        <v>1782244.803108</v>
      </c>
      <c r="I177">
        <f t="shared" si="7"/>
        <v>7</v>
      </c>
    </row>
    <row r="178" spans="1:9" ht="16.5" thickTop="1" thickBot="1">
      <c r="A178" s="19" t="s">
        <v>795</v>
      </c>
      <c r="B178" s="21" t="s">
        <v>234</v>
      </c>
      <c r="C178" s="19" t="s">
        <v>235</v>
      </c>
      <c r="D178" s="19">
        <v>7</v>
      </c>
      <c r="E178" s="15">
        <v>390060</v>
      </c>
      <c r="F178" s="22">
        <v>400000</v>
      </c>
      <c r="G178" t="s">
        <v>33</v>
      </c>
      <c r="H178" s="23">
        <f t="shared" si="6"/>
        <v>390060</v>
      </c>
      <c r="I178">
        <f t="shared" si="7"/>
        <v>7</v>
      </c>
    </row>
    <row r="179" spans="1:9" ht="16.5" thickTop="1" thickBot="1">
      <c r="A179" s="19" t="s">
        <v>795</v>
      </c>
      <c r="B179" s="21" t="s">
        <v>236</v>
      </c>
      <c r="C179" s="19" t="s">
        <v>237</v>
      </c>
      <c r="D179" s="19">
        <v>7</v>
      </c>
      <c r="E179" s="15">
        <v>4466825</v>
      </c>
      <c r="F179" s="22">
        <v>4500000</v>
      </c>
      <c r="G179" t="s">
        <v>33</v>
      </c>
      <c r="H179" s="23">
        <f t="shared" si="6"/>
        <v>4466825</v>
      </c>
      <c r="I179">
        <f t="shared" si="7"/>
        <v>7</v>
      </c>
    </row>
    <row r="180" spans="1:9" ht="16.5" thickTop="1" thickBot="1">
      <c r="A180" s="19" t="s">
        <v>795</v>
      </c>
      <c r="B180" s="21" t="s">
        <v>238</v>
      </c>
      <c r="C180" s="19" t="s">
        <v>239</v>
      </c>
      <c r="D180" s="19">
        <v>7</v>
      </c>
      <c r="E180" s="15">
        <v>10989667</v>
      </c>
      <c r="F180" s="22">
        <v>11700000</v>
      </c>
      <c r="G180" t="s">
        <v>33</v>
      </c>
      <c r="H180" s="23">
        <f t="shared" si="6"/>
        <v>10989667</v>
      </c>
      <c r="I180">
        <f t="shared" si="7"/>
        <v>7</v>
      </c>
    </row>
    <row r="181" spans="1:9" ht="27.75" thickTop="1" thickBot="1">
      <c r="A181" s="19" t="s">
        <v>795</v>
      </c>
      <c r="B181" s="21" t="s">
        <v>874</v>
      </c>
      <c r="C181" s="19" t="s">
        <v>240</v>
      </c>
      <c r="D181" s="19">
        <v>7</v>
      </c>
      <c r="E181" s="15">
        <v>534573.50159303797</v>
      </c>
      <c r="F181" s="22">
        <v>500000</v>
      </c>
      <c r="G181" t="s">
        <v>33</v>
      </c>
      <c r="H181" s="23">
        <f t="shared" si="6"/>
        <v>534573.50159303797</v>
      </c>
      <c r="I181">
        <f t="shared" si="7"/>
        <v>7</v>
      </c>
    </row>
    <row r="182" spans="1:9" ht="16.5" thickTop="1" thickBot="1">
      <c r="A182" s="19" t="s">
        <v>23</v>
      </c>
      <c r="B182" s="21" t="s">
        <v>241</v>
      </c>
      <c r="C182" s="19" t="s">
        <v>242</v>
      </c>
      <c r="D182" s="19">
        <v>5</v>
      </c>
      <c r="E182" s="15">
        <v>4870800</v>
      </c>
      <c r="F182" s="22">
        <v>4000000</v>
      </c>
      <c r="G182" t="s">
        <v>33</v>
      </c>
      <c r="H182" s="23">
        <f t="shared" si="6"/>
        <v>4870800</v>
      </c>
      <c r="I182">
        <f t="shared" si="7"/>
        <v>5</v>
      </c>
    </row>
    <row r="183" spans="1:9" ht="40.5" thickTop="1" thickBot="1">
      <c r="A183" s="19" t="s">
        <v>23</v>
      </c>
      <c r="B183" s="21" t="s">
        <v>243</v>
      </c>
      <c r="C183" s="19" t="s">
        <v>244</v>
      </c>
      <c r="D183" s="19">
        <v>7</v>
      </c>
      <c r="E183" s="15">
        <v>12540000</v>
      </c>
      <c r="F183" s="22">
        <v>12500000</v>
      </c>
      <c r="G183" t="s">
        <v>33</v>
      </c>
      <c r="H183" s="23">
        <f t="shared" si="6"/>
        <v>12540000</v>
      </c>
      <c r="I183">
        <f t="shared" si="7"/>
        <v>7</v>
      </c>
    </row>
    <row r="184" spans="1:9" ht="16.5" thickTop="1" thickBot="1">
      <c r="A184" s="19" t="s">
        <v>23</v>
      </c>
      <c r="B184" s="21" t="s">
        <v>245</v>
      </c>
      <c r="C184" s="19" t="s">
        <v>246</v>
      </c>
      <c r="D184" s="19">
        <v>40</v>
      </c>
      <c r="E184" s="15">
        <v>800000</v>
      </c>
      <c r="F184" s="22">
        <v>500000</v>
      </c>
      <c r="G184" t="s">
        <v>387</v>
      </c>
      <c r="H184" s="23">
        <f t="shared" si="6"/>
        <v>800000</v>
      </c>
      <c r="I184" t="str">
        <f t="shared" si="7"/>
        <v/>
      </c>
    </row>
    <row r="185" spans="1:9" ht="27.75" thickTop="1" thickBot="1">
      <c r="A185" s="19" t="s">
        <v>23</v>
      </c>
      <c r="B185" s="21" t="s">
        <v>247</v>
      </c>
      <c r="C185" s="19" t="s">
        <v>248</v>
      </c>
      <c r="D185" s="19">
        <v>5</v>
      </c>
      <c r="E185" s="15">
        <v>4535333.0774999997</v>
      </c>
      <c r="F185" s="22">
        <v>4900000</v>
      </c>
      <c r="G185" t="s">
        <v>33</v>
      </c>
      <c r="H185" s="23">
        <f t="shared" si="6"/>
        <v>4535333.0774999997</v>
      </c>
      <c r="I185">
        <f t="shared" si="7"/>
        <v>5</v>
      </c>
    </row>
    <row r="186" spans="1:9" ht="16.5" thickTop="1" thickBot="1">
      <c r="A186" s="19" t="s">
        <v>796</v>
      </c>
      <c r="B186" s="21" t="s">
        <v>249</v>
      </c>
      <c r="C186" s="19" t="s">
        <v>250</v>
      </c>
      <c r="D186" s="19">
        <v>20</v>
      </c>
      <c r="E186" s="15">
        <v>8481897</v>
      </c>
      <c r="F186" s="15">
        <v>9200000</v>
      </c>
      <c r="G186" t="s">
        <v>33</v>
      </c>
      <c r="H186" s="23">
        <f t="shared" si="6"/>
        <v>8481897</v>
      </c>
      <c r="I186">
        <f t="shared" si="7"/>
        <v>20</v>
      </c>
    </row>
    <row r="187" spans="1:9" ht="16.5" thickTop="1" thickBot="1">
      <c r="A187" s="19" t="s">
        <v>796</v>
      </c>
      <c r="B187" s="21" t="s">
        <v>251</v>
      </c>
      <c r="C187" s="19" t="s">
        <v>252</v>
      </c>
      <c r="D187" s="19">
        <v>15</v>
      </c>
      <c r="E187" s="15">
        <v>13587578.806051901</v>
      </c>
      <c r="F187" s="22">
        <v>13600000</v>
      </c>
      <c r="G187" t="s">
        <v>33</v>
      </c>
      <c r="H187" s="23">
        <f t="shared" si="6"/>
        <v>13587578.806051901</v>
      </c>
      <c r="I187">
        <f t="shared" si="7"/>
        <v>15</v>
      </c>
    </row>
    <row r="188" spans="1:9" ht="16.5" thickTop="1" thickBot="1">
      <c r="A188" s="19" t="s">
        <v>796</v>
      </c>
      <c r="B188" s="21" t="s">
        <v>253</v>
      </c>
      <c r="C188" s="19" t="s">
        <v>254</v>
      </c>
      <c r="D188" s="19">
        <v>10</v>
      </c>
      <c r="E188" s="15">
        <v>25960580.926399302</v>
      </c>
      <c r="F188" s="22">
        <v>30200000</v>
      </c>
      <c r="G188" t="s">
        <v>33</v>
      </c>
      <c r="H188" s="23">
        <f t="shared" si="6"/>
        <v>25960580.926399302</v>
      </c>
      <c r="I188">
        <f t="shared" si="7"/>
        <v>10</v>
      </c>
    </row>
    <row r="189" spans="1:9" ht="27.75" thickTop="1" thickBot="1">
      <c r="A189" s="19" t="s">
        <v>796</v>
      </c>
      <c r="B189" s="21" t="s">
        <v>255</v>
      </c>
      <c r="C189" s="19" t="s">
        <v>256</v>
      </c>
      <c r="D189" s="19">
        <v>15</v>
      </c>
      <c r="E189" s="15">
        <v>31461645.713</v>
      </c>
      <c r="F189" s="22">
        <v>42600000</v>
      </c>
      <c r="G189" t="s">
        <v>33</v>
      </c>
      <c r="H189" s="23">
        <f t="shared" si="6"/>
        <v>31461645.713</v>
      </c>
      <c r="I189">
        <f t="shared" si="7"/>
        <v>15</v>
      </c>
    </row>
    <row r="190" spans="1:9" ht="27.75" thickTop="1" thickBot="1">
      <c r="A190" s="19" t="s">
        <v>796</v>
      </c>
      <c r="B190" s="21" t="s">
        <v>257</v>
      </c>
      <c r="C190" s="19" t="s">
        <v>258</v>
      </c>
      <c r="D190" s="19">
        <v>15</v>
      </c>
      <c r="E190" s="15">
        <v>32895179.162999999</v>
      </c>
      <c r="F190" s="22">
        <v>42400000</v>
      </c>
      <c r="G190" t="s">
        <v>33</v>
      </c>
      <c r="H190" s="23">
        <f t="shared" ref="H190:H221" si="8">IF($C$16="y",E190,F190)</f>
        <v>32895179.162999999</v>
      </c>
      <c r="I190">
        <f t="shared" ref="I190:I215" si="9">IF(G190="y",D190,"")</f>
        <v>15</v>
      </c>
    </row>
    <row r="191" spans="1:9" ht="27.75" thickTop="1" thickBot="1">
      <c r="A191" s="19" t="s">
        <v>796</v>
      </c>
      <c r="B191" s="21" t="s">
        <v>259</v>
      </c>
      <c r="C191" s="19" t="s">
        <v>260</v>
      </c>
      <c r="D191" s="19">
        <v>15</v>
      </c>
      <c r="E191" s="15">
        <v>18992707.8203995</v>
      </c>
      <c r="F191" s="22">
        <v>22200000</v>
      </c>
      <c r="G191" t="s">
        <v>33</v>
      </c>
      <c r="H191" s="23">
        <f t="shared" si="8"/>
        <v>18992707.8203995</v>
      </c>
      <c r="I191">
        <f t="shared" si="9"/>
        <v>15</v>
      </c>
    </row>
    <row r="192" spans="1:9" ht="16.5" thickTop="1" thickBot="1">
      <c r="A192" s="19" t="s">
        <v>796</v>
      </c>
      <c r="B192" s="21" t="s">
        <v>261</v>
      </c>
      <c r="C192" s="19" t="s">
        <v>262</v>
      </c>
      <c r="D192" s="19">
        <v>10</v>
      </c>
      <c r="E192" s="15">
        <v>1924634.25</v>
      </c>
      <c r="F192" s="22">
        <v>2200000</v>
      </c>
      <c r="G192" t="s">
        <v>33</v>
      </c>
      <c r="H192" s="23">
        <f t="shared" si="8"/>
        <v>1924634.25</v>
      </c>
      <c r="I192">
        <f t="shared" si="9"/>
        <v>10</v>
      </c>
    </row>
    <row r="193" spans="1:9" ht="27.75" thickTop="1" thickBot="1">
      <c r="A193" s="19" t="s">
        <v>796</v>
      </c>
      <c r="B193" s="21" t="s">
        <v>263</v>
      </c>
      <c r="C193" s="19" t="s">
        <v>264</v>
      </c>
      <c r="D193" s="19">
        <v>15</v>
      </c>
      <c r="E193" s="15">
        <v>1874667.3466014899</v>
      </c>
      <c r="F193" s="22">
        <v>2800000</v>
      </c>
      <c r="G193" t="s">
        <v>33</v>
      </c>
      <c r="H193" s="23">
        <f t="shared" si="8"/>
        <v>1874667.3466014899</v>
      </c>
      <c r="I193">
        <f t="shared" si="9"/>
        <v>15</v>
      </c>
    </row>
    <row r="194" spans="1:9" ht="16.5" thickTop="1" thickBot="1">
      <c r="A194" s="19" t="s">
        <v>796</v>
      </c>
      <c r="B194" s="21" t="s">
        <v>265</v>
      </c>
      <c r="C194" s="19" t="s">
        <v>266</v>
      </c>
      <c r="D194" s="19">
        <v>15</v>
      </c>
      <c r="E194" s="15">
        <v>1793137.5</v>
      </c>
      <c r="F194" s="22">
        <v>1800000</v>
      </c>
      <c r="G194" t="s">
        <v>33</v>
      </c>
      <c r="H194" s="23">
        <f t="shared" si="8"/>
        <v>1793137.5</v>
      </c>
      <c r="I194">
        <f t="shared" si="9"/>
        <v>15</v>
      </c>
    </row>
    <row r="195" spans="1:9" ht="16.5" thickTop="1" thickBot="1">
      <c r="A195" s="19" t="s">
        <v>796</v>
      </c>
      <c r="B195" s="21" t="s">
        <v>267</v>
      </c>
      <c r="C195" s="19" t="s">
        <v>268</v>
      </c>
      <c r="D195" s="19">
        <v>15</v>
      </c>
      <c r="E195" s="15">
        <v>13206139.9930824</v>
      </c>
      <c r="F195" s="22">
        <v>14800000</v>
      </c>
      <c r="G195" t="s">
        <v>33</v>
      </c>
      <c r="H195" s="23">
        <f t="shared" si="8"/>
        <v>13206139.9930824</v>
      </c>
      <c r="I195">
        <f t="shared" si="9"/>
        <v>15</v>
      </c>
    </row>
    <row r="196" spans="1:9" ht="16.5" thickTop="1" thickBot="1">
      <c r="A196" s="19" t="s">
        <v>796</v>
      </c>
      <c r="B196" s="21" t="s">
        <v>269</v>
      </c>
      <c r="C196" s="19" t="s">
        <v>270</v>
      </c>
      <c r="D196" s="19">
        <v>15</v>
      </c>
      <c r="E196" s="15">
        <v>4615482.1308749998</v>
      </c>
      <c r="F196" s="22">
        <v>5600000</v>
      </c>
      <c r="G196" t="s">
        <v>33</v>
      </c>
      <c r="H196" s="23">
        <f t="shared" si="8"/>
        <v>4615482.1308749998</v>
      </c>
      <c r="I196">
        <f t="shared" si="9"/>
        <v>15</v>
      </c>
    </row>
    <row r="197" spans="1:9" ht="27.75" thickTop="1" thickBot="1">
      <c r="A197" s="19" t="s">
        <v>796</v>
      </c>
      <c r="B197" s="21" t="s">
        <v>271</v>
      </c>
      <c r="C197" s="19" t="s">
        <v>272</v>
      </c>
      <c r="D197" s="19">
        <v>10</v>
      </c>
      <c r="E197" s="15">
        <v>27910224</v>
      </c>
      <c r="F197" s="22">
        <v>27900000</v>
      </c>
      <c r="G197" t="s">
        <v>33</v>
      </c>
      <c r="H197" s="23">
        <f t="shared" si="8"/>
        <v>27910224</v>
      </c>
      <c r="I197">
        <f t="shared" si="9"/>
        <v>10</v>
      </c>
    </row>
    <row r="198" spans="1:9" ht="16.5" thickTop="1" thickBot="1">
      <c r="A198" s="19" t="s">
        <v>796</v>
      </c>
      <c r="B198" s="21" t="s">
        <v>273</v>
      </c>
      <c r="C198" s="19" t="s">
        <v>274</v>
      </c>
      <c r="D198" s="19">
        <v>28</v>
      </c>
      <c r="E198" s="15">
        <v>298657980</v>
      </c>
      <c r="F198" s="22">
        <v>323600000</v>
      </c>
      <c r="G198" t="s">
        <v>33</v>
      </c>
      <c r="H198" s="23">
        <f>IF($C$16="y",E198,F198)</f>
        <v>298657980</v>
      </c>
      <c r="I198">
        <f t="shared" si="9"/>
        <v>28</v>
      </c>
    </row>
    <row r="199" spans="1:9" ht="16.5" thickTop="1" thickBot="1">
      <c r="A199" s="19" t="s">
        <v>796</v>
      </c>
      <c r="B199" s="21" t="s">
        <v>275</v>
      </c>
      <c r="C199" s="19" t="s">
        <v>276</v>
      </c>
      <c r="D199" s="19">
        <v>25</v>
      </c>
      <c r="E199" s="15">
        <v>55078798.405571602</v>
      </c>
      <c r="F199" s="22">
        <v>50300000</v>
      </c>
      <c r="G199" t="s">
        <v>33</v>
      </c>
      <c r="H199" s="23">
        <f t="shared" si="8"/>
        <v>55078798.405571602</v>
      </c>
      <c r="I199">
        <f t="shared" si="9"/>
        <v>25</v>
      </c>
    </row>
    <row r="200" spans="1:9" ht="27.75" thickTop="1" thickBot="1">
      <c r="A200" s="19" t="s">
        <v>796</v>
      </c>
      <c r="B200" s="21" t="s">
        <v>277</v>
      </c>
      <c r="C200" s="19" t="s">
        <v>278</v>
      </c>
      <c r="D200" s="19">
        <v>34</v>
      </c>
      <c r="E200" s="15">
        <v>71259553.273093596</v>
      </c>
      <c r="F200" s="22">
        <v>74000000</v>
      </c>
      <c r="G200" t="s">
        <v>33</v>
      </c>
      <c r="H200" s="23">
        <f t="shared" si="8"/>
        <v>71259553.273093596</v>
      </c>
      <c r="I200">
        <f t="shared" si="9"/>
        <v>34</v>
      </c>
    </row>
    <row r="201" spans="1:9" ht="27.75" thickTop="1" thickBot="1">
      <c r="A201" s="19" t="s">
        <v>796</v>
      </c>
      <c r="B201" s="21" t="s">
        <v>875</v>
      </c>
      <c r="C201" s="19" t="s">
        <v>279</v>
      </c>
      <c r="D201" s="19">
        <v>15</v>
      </c>
      <c r="E201" s="15">
        <v>7577704.3802199503</v>
      </c>
      <c r="F201" s="22">
        <v>8500000</v>
      </c>
      <c r="G201" t="s">
        <v>33</v>
      </c>
      <c r="H201" s="23">
        <f t="shared" si="8"/>
        <v>7577704.3802199503</v>
      </c>
      <c r="I201">
        <f t="shared" si="9"/>
        <v>15</v>
      </c>
    </row>
    <row r="202" spans="1:9" ht="16.5" thickTop="1" thickBot="1">
      <c r="A202" s="19" t="s">
        <v>796</v>
      </c>
      <c r="B202" s="21" t="s">
        <v>280</v>
      </c>
      <c r="C202" s="19" t="s">
        <v>281</v>
      </c>
      <c r="D202" s="19">
        <v>6</v>
      </c>
      <c r="E202" s="15">
        <v>4652601.7270106897</v>
      </c>
      <c r="F202" s="22">
        <v>5700000</v>
      </c>
      <c r="G202" t="s">
        <v>33</v>
      </c>
      <c r="H202" s="23">
        <f t="shared" si="8"/>
        <v>4652601.7270106897</v>
      </c>
      <c r="I202">
        <f t="shared" si="9"/>
        <v>6</v>
      </c>
    </row>
    <row r="203" spans="1:9" ht="27.75" thickTop="1" thickBot="1">
      <c r="A203" s="19" t="s">
        <v>796</v>
      </c>
      <c r="B203" s="21" t="s">
        <v>282</v>
      </c>
      <c r="C203" s="19" t="s">
        <v>283</v>
      </c>
      <c r="D203" s="19">
        <v>32</v>
      </c>
      <c r="E203" s="15">
        <v>163510204</v>
      </c>
      <c r="F203" s="22">
        <v>175300000</v>
      </c>
      <c r="G203" t="s">
        <v>33</v>
      </c>
      <c r="H203" s="23">
        <f t="shared" si="8"/>
        <v>163510204</v>
      </c>
      <c r="I203">
        <f t="shared" si="9"/>
        <v>32</v>
      </c>
    </row>
    <row r="204" spans="1:9" ht="27.75" thickTop="1" thickBot="1">
      <c r="A204" s="19" t="s">
        <v>796</v>
      </c>
      <c r="B204" s="21" t="s">
        <v>284</v>
      </c>
      <c r="C204" s="19" t="s">
        <v>285</v>
      </c>
      <c r="D204" s="19">
        <v>20</v>
      </c>
      <c r="E204" s="15">
        <v>23928754</v>
      </c>
      <c r="F204" s="22">
        <v>33900000</v>
      </c>
      <c r="G204" t="s">
        <v>33</v>
      </c>
      <c r="H204" s="23">
        <f t="shared" si="8"/>
        <v>23928754</v>
      </c>
      <c r="I204">
        <f t="shared" si="9"/>
        <v>20</v>
      </c>
    </row>
    <row r="205" spans="1:9" ht="16.5" thickTop="1" thickBot="1">
      <c r="A205" s="19" t="s">
        <v>796</v>
      </c>
      <c r="B205" s="21" t="s">
        <v>286</v>
      </c>
      <c r="C205" s="19" t="s">
        <v>287</v>
      </c>
      <c r="D205" s="19">
        <v>20</v>
      </c>
      <c r="E205" s="15">
        <v>4974540</v>
      </c>
      <c r="F205" s="22">
        <v>5000000</v>
      </c>
      <c r="G205" t="s">
        <v>33</v>
      </c>
      <c r="H205" s="23">
        <f t="shared" si="8"/>
        <v>4974540</v>
      </c>
      <c r="I205">
        <f t="shared" si="9"/>
        <v>20</v>
      </c>
    </row>
    <row r="206" spans="1:9" ht="27.75" thickTop="1" thickBot="1">
      <c r="A206" s="19" t="s">
        <v>796</v>
      </c>
      <c r="B206" s="21" t="s">
        <v>288</v>
      </c>
      <c r="C206" s="19" t="s">
        <v>289</v>
      </c>
      <c r="D206" s="19">
        <v>50</v>
      </c>
      <c r="E206" s="15">
        <v>168968408.616761</v>
      </c>
      <c r="F206" s="22">
        <v>171000000</v>
      </c>
      <c r="G206" t="s">
        <v>33</v>
      </c>
      <c r="H206" s="23">
        <f t="shared" si="8"/>
        <v>168968408.616761</v>
      </c>
      <c r="I206">
        <f t="shared" si="9"/>
        <v>50</v>
      </c>
    </row>
    <row r="207" spans="1:9" ht="16.5" thickTop="1" thickBot="1">
      <c r="A207" s="19" t="s">
        <v>796</v>
      </c>
      <c r="B207" s="21" t="s">
        <v>290</v>
      </c>
      <c r="C207" s="19" t="s">
        <v>291</v>
      </c>
      <c r="D207" s="19">
        <v>20</v>
      </c>
      <c r="E207" s="15">
        <v>51608281.448366299</v>
      </c>
      <c r="F207" s="22">
        <v>51600000</v>
      </c>
      <c r="G207" t="s">
        <v>33</v>
      </c>
      <c r="H207" s="23">
        <f>IF($C$16="y",E207,F207)</f>
        <v>51608281.448366299</v>
      </c>
      <c r="I207">
        <f t="shared" si="9"/>
        <v>20</v>
      </c>
    </row>
    <row r="208" spans="1:9" ht="16.5" thickTop="1" thickBot="1">
      <c r="A208" s="19" t="s">
        <v>796</v>
      </c>
      <c r="B208" s="21" t="s">
        <v>292</v>
      </c>
      <c r="C208" s="19" t="s">
        <v>293</v>
      </c>
      <c r="D208" s="19">
        <v>32</v>
      </c>
      <c r="E208" s="15">
        <v>82465709.172263145</v>
      </c>
      <c r="F208" s="22">
        <v>82800000</v>
      </c>
      <c r="G208" t="s">
        <v>33</v>
      </c>
      <c r="H208" s="23">
        <f>IF($C$16="y",E208,F208)</f>
        <v>82465709.172263145</v>
      </c>
      <c r="I208">
        <f t="shared" si="9"/>
        <v>32</v>
      </c>
    </row>
    <row r="209" spans="1:9" ht="27.75" thickTop="1" thickBot="1">
      <c r="A209" s="19" t="s">
        <v>796</v>
      </c>
      <c r="B209" s="21" t="s">
        <v>294</v>
      </c>
      <c r="C209" s="19" t="s">
        <v>295</v>
      </c>
      <c r="D209" s="19">
        <v>10</v>
      </c>
      <c r="E209" s="15">
        <v>4901602.37273438</v>
      </c>
      <c r="F209" s="22">
        <v>5000000</v>
      </c>
      <c r="G209" t="s">
        <v>33</v>
      </c>
      <c r="H209" s="23">
        <f t="shared" si="8"/>
        <v>4901602.37273438</v>
      </c>
      <c r="I209">
        <f t="shared" si="9"/>
        <v>10</v>
      </c>
    </row>
    <row r="210" spans="1:9" ht="16.5" thickTop="1" thickBot="1">
      <c r="A210" s="19" t="s">
        <v>796</v>
      </c>
      <c r="B210" s="21" t="s">
        <v>296</v>
      </c>
      <c r="C210" s="19" t="s">
        <v>297</v>
      </c>
      <c r="D210" s="19">
        <v>20</v>
      </c>
      <c r="E210" s="15">
        <v>23680657.369630799</v>
      </c>
      <c r="F210" s="22">
        <v>23700000</v>
      </c>
      <c r="G210" t="s">
        <v>33</v>
      </c>
      <c r="H210" s="23">
        <f t="shared" si="8"/>
        <v>23680657.369630799</v>
      </c>
      <c r="I210">
        <f t="shared" si="9"/>
        <v>20</v>
      </c>
    </row>
    <row r="211" spans="1:9" ht="16.5" thickTop="1" thickBot="1">
      <c r="A211" s="19" t="s">
        <v>298</v>
      </c>
      <c r="B211" s="21" t="s">
        <v>299</v>
      </c>
      <c r="C211" s="19" t="s">
        <v>300</v>
      </c>
      <c r="D211" s="19">
        <v>20</v>
      </c>
      <c r="E211" s="22">
        <v>18100000</v>
      </c>
      <c r="F211" s="22">
        <v>18100000</v>
      </c>
      <c r="G211" t="s">
        <v>389</v>
      </c>
      <c r="H211" s="23">
        <f t="shared" si="8"/>
        <v>18100000</v>
      </c>
      <c r="I211" t="str">
        <f t="shared" si="9"/>
        <v/>
      </c>
    </row>
    <row r="212" spans="1:9" s="123" customFormat="1" ht="16.5" thickTop="1" thickBot="1">
      <c r="A212" s="146" t="s">
        <v>298</v>
      </c>
      <c r="B212" s="147" t="s">
        <v>301</v>
      </c>
      <c r="D212" s="146">
        <v>50</v>
      </c>
      <c r="E212" s="148">
        <v>24700000</v>
      </c>
      <c r="F212" s="148">
        <v>24700000</v>
      </c>
      <c r="G212" s="123" t="s">
        <v>389</v>
      </c>
      <c r="H212" s="23">
        <f t="shared" si="8"/>
        <v>24700000</v>
      </c>
      <c r="I212" s="123" t="str">
        <f t="shared" si="9"/>
        <v/>
      </c>
    </row>
    <row r="213" spans="1:9" ht="16.5" thickTop="1" thickBot="1">
      <c r="A213" s="19" t="s">
        <v>298</v>
      </c>
      <c r="B213" s="21" t="s">
        <v>302</v>
      </c>
      <c r="D213" s="19">
        <v>50</v>
      </c>
      <c r="E213" s="22">
        <v>209700000</v>
      </c>
      <c r="F213" s="22">
        <v>209700000</v>
      </c>
      <c r="G213" t="s">
        <v>389</v>
      </c>
      <c r="H213" s="23">
        <f t="shared" si="8"/>
        <v>209700000</v>
      </c>
      <c r="I213" t="str">
        <f t="shared" si="9"/>
        <v/>
      </c>
    </row>
    <row r="214" spans="1:9" ht="16.5" thickTop="1" thickBot="1">
      <c r="A214" s="19" t="s">
        <v>298</v>
      </c>
      <c r="B214" s="21" t="s">
        <v>303</v>
      </c>
      <c r="D214" s="19">
        <v>50</v>
      </c>
      <c r="E214" s="22">
        <v>12300000</v>
      </c>
      <c r="F214" s="22">
        <v>12300000</v>
      </c>
      <c r="G214" t="s">
        <v>389</v>
      </c>
      <c r="H214" s="23">
        <f t="shared" si="8"/>
        <v>12300000</v>
      </c>
      <c r="I214" t="str">
        <f t="shared" si="9"/>
        <v/>
      </c>
    </row>
    <row r="215" spans="1:9" s="123" customFormat="1" ht="16.5" thickTop="1" thickBot="1">
      <c r="A215" s="146" t="s">
        <v>795</v>
      </c>
      <c r="B215" s="147" t="s">
        <v>608</v>
      </c>
      <c r="D215" s="146">
        <v>15</v>
      </c>
      <c r="E215" s="148">
        <v>200000000</v>
      </c>
      <c r="F215" s="148">
        <v>181812442</v>
      </c>
      <c r="G215" s="123" t="s">
        <v>33</v>
      </c>
      <c r="H215" s="23">
        <f t="shared" si="8"/>
        <v>200000000</v>
      </c>
      <c r="I215" s="123">
        <f t="shared" si="9"/>
        <v>15</v>
      </c>
    </row>
    <row r="216" spans="1:9" ht="16.5" thickTop="1" thickBot="1">
      <c r="A216" s="19" t="s">
        <v>391</v>
      </c>
      <c r="B216" s="19" t="s">
        <v>392</v>
      </c>
      <c r="C216" s="19" t="s">
        <v>801</v>
      </c>
      <c r="D216" s="19">
        <v>15</v>
      </c>
      <c r="E216" s="22">
        <f t="shared" ref="E216:E238" si="10">F216</f>
        <v>11100000</v>
      </c>
      <c r="F216" s="15">
        <v>11100000</v>
      </c>
      <c r="G216" t="s">
        <v>417</v>
      </c>
      <c r="H216" s="132">
        <f t="shared" si="8"/>
        <v>11100000</v>
      </c>
      <c r="I216">
        <f t="shared" ref="I216:I238" si="11">IF(G216="p",D216,"")</f>
        <v>15</v>
      </c>
    </row>
    <row r="217" spans="1:9" ht="16.5" thickTop="1" thickBot="1">
      <c r="A217" s="19" t="s">
        <v>391</v>
      </c>
      <c r="B217" s="19" t="s">
        <v>393</v>
      </c>
      <c r="C217" s="19" t="s">
        <v>802</v>
      </c>
      <c r="D217" s="19">
        <v>40</v>
      </c>
      <c r="E217" s="22">
        <f t="shared" si="10"/>
        <v>49100000</v>
      </c>
      <c r="F217" s="15">
        <v>49100000</v>
      </c>
      <c r="G217" t="s">
        <v>417</v>
      </c>
      <c r="H217" s="132">
        <f t="shared" si="8"/>
        <v>49100000</v>
      </c>
      <c r="I217">
        <f t="shared" si="11"/>
        <v>40</v>
      </c>
    </row>
    <row r="218" spans="1:9" ht="16.5" thickTop="1" thickBot="1">
      <c r="A218" s="19" t="s">
        <v>391</v>
      </c>
      <c r="B218" s="19" t="s">
        <v>394</v>
      </c>
      <c r="C218" s="19" t="s">
        <v>803</v>
      </c>
      <c r="D218" s="19">
        <v>15</v>
      </c>
      <c r="E218" s="22">
        <f t="shared" si="10"/>
        <v>4800000</v>
      </c>
      <c r="F218" s="15">
        <v>4800000</v>
      </c>
      <c r="G218" t="s">
        <v>417</v>
      </c>
      <c r="H218" s="132">
        <f t="shared" si="8"/>
        <v>4800000</v>
      </c>
      <c r="I218">
        <f t="shared" si="11"/>
        <v>15</v>
      </c>
    </row>
    <row r="219" spans="1:9" ht="16.5" thickTop="1" thickBot="1">
      <c r="A219" s="19" t="s">
        <v>391</v>
      </c>
      <c r="B219" s="19" t="s">
        <v>395</v>
      </c>
      <c r="C219" s="19" t="s">
        <v>804</v>
      </c>
      <c r="D219" s="19">
        <v>30</v>
      </c>
      <c r="E219" s="22">
        <f t="shared" si="10"/>
        <v>14400000</v>
      </c>
      <c r="F219" s="15">
        <v>14400000</v>
      </c>
      <c r="G219" t="s">
        <v>417</v>
      </c>
      <c r="H219" s="132">
        <f t="shared" si="8"/>
        <v>14400000</v>
      </c>
      <c r="I219">
        <f t="shared" si="11"/>
        <v>30</v>
      </c>
    </row>
    <row r="220" spans="1:9" ht="16.5" thickTop="1" thickBot="1">
      <c r="A220" s="19" t="s">
        <v>391</v>
      </c>
      <c r="B220" s="19" t="s">
        <v>396</v>
      </c>
      <c r="C220" s="19" t="s">
        <v>805</v>
      </c>
      <c r="D220" s="19">
        <v>40</v>
      </c>
      <c r="E220" s="22">
        <f t="shared" si="10"/>
        <v>2200000</v>
      </c>
      <c r="F220" s="15">
        <v>2200000</v>
      </c>
      <c r="G220" t="s">
        <v>417</v>
      </c>
      <c r="H220" s="132">
        <f t="shared" si="8"/>
        <v>2200000</v>
      </c>
      <c r="I220">
        <f t="shared" si="11"/>
        <v>40</v>
      </c>
    </row>
    <row r="221" spans="1:9" ht="16.5" thickTop="1" thickBot="1">
      <c r="A221" s="19" t="s">
        <v>391</v>
      </c>
      <c r="B221" s="19" t="s">
        <v>397</v>
      </c>
      <c r="C221" s="19" t="s">
        <v>806</v>
      </c>
      <c r="D221" s="19">
        <v>15</v>
      </c>
      <c r="E221" s="22">
        <f t="shared" si="10"/>
        <v>4800000</v>
      </c>
      <c r="F221" s="15">
        <v>4800000</v>
      </c>
      <c r="G221" t="s">
        <v>417</v>
      </c>
      <c r="H221" s="132">
        <f t="shared" si="8"/>
        <v>4800000</v>
      </c>
      <c r="I221">
        <f t="shared" si="11"/>
        <v>15</v>
      </c>
    </row>
    <row r="222" spans="1:9" ht="16.5" thickTop="1" thickBot="1">
      <c r="A222" s="19" t="s">
        <v>391</v>
      </c>
      <c r="B222" s="19" t="s">
        <v>398</v>
      </c>
      <c r="C222" s="19" t="s">
        <v>807</v>
      </c>
      <c r="D222" s="19">
        <v>10</v>
      </c>
      <c r="E222" s="22">
        <f t="shared" si="10"/>
        <v>3000000</v>
      </c>
      <c r="F222" s="15">
        <v>3000000</v>
      </c>
      <c r="G222" t="s">
        <v>417</v>
      </c>
      <c r="H222" s="132">
        <f t="shared" ref="H222:H239" si="12">IF($C$16="y",E222,F222)</f>
        <v>3000000</v>
      </c>
      <c r="I222">
        <f t="shared" si="11"/>
        <v>10</v>
      </c>
    </row>
    <row r="223" spans="1:9" ht="16.5" thickTop="1" thickBot="1">
      <c r="A223" s="19" t="s">
        <v>391</v>
      </c>
      <c r="B223" s="19" t="s">
        <v>399</v>
      </c>
      <c r="C223" s="19" t="s">
        <v>808</v>
      </c>
      <c r="D223" s="19">
        <v>10</v>
      </c>
      <c r="E223" s="22">
        <f t="shared" si="10"/>
        <v>4800000</v>
      </c>
      <c r="F223" s="15">
        <v>4800000</v>
      </c>
      <c r="G223" t="s">
        <v>417</v>
      </c>
      <c r="H223" s="132">
        <f t="shared" si="12"/>
        <v>4800000</v>
      </c>
      <c r="I223">
        <f t="shared" si="11"/>
        <v>10</v>
      </c>
    </row>
    <row r="224" spans="1:9" ht="16.5" thickTop="1" thickBot="1">
      <c r="A224" s="19" t="s">
        <v>409</v>
      </c>
      <c r="B224" s="19" t="s">
        <v>400</v>
      </c>
      <c r="C224" s="19" t="s">
        <v>809</v>
      </c>
      <c r="D224" s="19">
        <v>15</v>
      </c>
      <c r="E224" s="22">
        <f t="shared" si="10"/>
        <v>4800000</v>
      </c>
      <c r="F224" s="15">
        <v>4800000</v>
      </c>
      <c r="G224" t="s">
        <v>386</v>
      </c>
      <c r="H224" s="132">
        <f t="shared" si="12"/>
        <v>4800000</v>
      </c>
      <c r="I224" t="str">
        <f t="shared" si="11"/>
        <v/>
      </c>
    </row>
    <row r="225" spans="1:9" ht="16.5" thickTop="1" thickBot="1">
      <c r="A225" s="19" t="s">
        <v>391</v>
      </c>
      <c r="B225" s="19" t="s">
        <v>401</v>
      </c>
      <c r="C225" s="19" t="s">
        <v>810</v>
      </c>
      <c r="D225" s="19">
        <v>40</v>
      </c>
      <c r="E225" s="22">
        <f t="shared" si="10"/>
        <v>37300000</v>
      </c>
      <c r="F225" s="15">
        <v>37300000</v>
      </c>
      <c r="G225" t="s">
        <v>417</v>
      </c>
      <c r="H225" s="132">
        <f t="shared" si="12"/>
        <v>37300000</v>
      </c>
      <c r="I225">
        <f t="shared" si="11"/>
        <v>40</v>
      </c>
    </row>
    <row r="226" spans="1:9" ht="16.5" thickTop="1" thickBot="1">
      <c r="A226" s="19" t="s">
        <v>391</v>
      </c>
      <c r="B226" s="19" t="s">
        <v>402</v>
      </c>
      <c r="C226" s="19" t="s">
        <v>811</v>
      </c>
      <c r="D226" s="19">
        <v>30</v>
      </c>
      <c r="E226" s="22">
        <f t="shared" si="10"/>
        <v>4700000</v>
      </c>
      <c r="F226" s="15">
        <v>4700000</v>
      </c>
      <c r="G226" t="s">
        <v>417</v>
      </c>
      <c r="H226" s="132">
        <f t="shared" si="12"/>
        <v>4700000</v>
      </c>
      <c r="I226">
        <f t="shared" si="11"/>
        <v>30</v>
      </c>
    </row>
    <row r="227" spans="1:9" ht="16.5" thickTop="1" thickBot="1">
      <c r="A227" s="19" t="s">
        <v>391</v>
      </c>
      <c r="B227" s="19" t="s">
        <v>403</v>
      </c>
      <c r="C227" s="19" t="s">
        <v>812</v>
      </c>
      <c r="D227" s="19">
        <v>30</v>
      </c>
      <c r="E227" s="22">
        <f t="shared" si="10"/>
        <v>5300000</v>
      </c>
      <c r="F227" s="15">
        <v>5300000</v>
      </c>
      <c r="G227" t="s">
        <v>417</v>
      </c>
      <c r="H227" s="132">
        <f t="shared" si="12"/>
        <v>5300000</v>
      </c>
      <c r="I227">
        <f t="shared" si="11"/>
        <v>30</v>
      </c>
    </row>
    <row r="228" spans="1:9" ht="16.5" thickTop="1" thickBot="1">
      <c r="A228" s="19" t="s">
        <v>391</v>
      </c>
      <c r="B228" s="19" t="s">
        <v>404</v>
      </c>
      <c r="C228" s="19" t="s">
        <v>813</v>
      </c>
      <c r="D228" s="19">
        <v>30</v>
      </c>
      <c r="E228" s="22">
        <f t="shared" si="10"/>
        <v>37300000</v>
      </c>
      <c r="F228" s="15">
        <v>37300000</v>
      </c>
      <c r="G228" t="s">
        <v>417</v>
      </c>
      <c r="H228" s="132">
        <f t="shared" si="12"/>
        <v>37300000</v>
      </c>
      <c r="I228">
        <f t="shared" si="11"/>
        <v>30</v>
      </c>
    </row>
    <row r="229" spans="1:9" ht="16.5" thickTop="1" thickBot="1">
      <c r="A229" s="19" t="s">
        <v>391</v>
      </c>
      <c r="B229" s="19" t="s">
        <v>405</v>
      </c>
      <c r="C229" s="19" t="s">
        <v>814</v>
      </c>
      <c r="D229" s="19">
        <v>30</v>
      </c>
      <c r="E229" s="22">
        <f t="shared" si="10"/>
        <v>5600000</v>
      </c>
      <c r="F229" s="15">
        <v>5600000</v>
      </c>
      <c r="G229" t="s">
        <v>417</v>
      </c>
      <c r="H229" s="132">
        <f t="shared" si="12"/>
        <v>5600000</v>
      </c>
      <c r="I229">
        <f t="shared" si="11"/>
        <v>30</v>
      </c>
    </row>
    <row r="230" spans="1:9" ht="16.5" thickTop="1" thickBot="1">
      <c r="A230" s="19" t="s">
        <v>391</v>
      </c>
      <c r="B230" s="19" t="s">
        <v>406</v>
      </c>
      <c r="C230" s="19" t="s">
        <v>815</v>
      </c>
      <c r="D230" s="19">
        <v>30</v>
      </c>
      <c r="E230" s="22">
        <f t="shared" si="10"/>
        <v>13700000</v>
      </c>
      <c r="F230" s="15">
        <v>13700000</v>
      </c>
      <c r="G230" t="s">
        <v>417</v>
      </c>
      <c r="H230" s="132">
        <f t="shared" si="12"/>
        <v>13700000</v>
      </c>
      <c r="I230">
        <f t="shared" si="11"/>
        <v>30</v>
      </c>
    </row>
    <row r="231" spans="1:9" ht="16.5" thickTop="1" thickBot="1">
      <c r="A231" s="19" t="s">
        <v>391</v>
      </c>
      <c r="B231" s="19" t="s">
        <v>407</v>
      </c>
      <c r="C231" s="19" t="s">
        <v>816</v>
      </c>
      <c r="D231" s="19">
        <v>30</v>
      </c>
      <c r="E231" s="22">
        <f t="shared" si="10"/>
        <v>16200000</v>
      </c>
      <c r="F231" s="15">
        <v>16200000</v>
      </c>
      <c r="G231" t="s">
        <v>417</v>
      </c>
      <c r="H231" s="132">
        <f t="shared" si="12"/>
        <v>16200000</v>
      </c>
      <c r="I231">
        <f t="shared" si="11"/>
        <v>30</v>
      </c>
    </row>
    <row r="232" spans="1:9" ht="16.5" thickTop="1" thickBot="1">
      <c r="A232" s="19" t="s">
        <v>409</v>
      </c>
      <c r="B232" s="19" t="s">
        <v>410</v>
      </c>
      <c r="C232" s="19" t="s">
        <v>817</v>
      </c>
      <c r="D232" s="19">
        <v>40</v>
      </c>
      <c r="E232" s="22">
        <f t="shared" si="10"/>
        <v>9600000</v>
      </c>
      <c r="F232" s="15">
        <v>9600000</v>
      </c>
      <c r="G232" t="s">
        <v>386</v>
      </c>
      <c r="H232" s="132">
        <f t="shared" si="12"/>
        <v>9600000</v>
      </c>
      <c r="I232" t="str">
        <f t="shared" si="11"/>
        <v/>
      </c>
    </row>
    <row r="233" spans="1:9" ht="16.5" thickTop="1" thickBot="1">
      <c r="A233" s="19" t="s">
        <v>409</v>
      </c>
      <c r="B233" s="19" t="s">
        <v>411</v>
      </c>
      <c r="C233" s="19" t="s">
        <v>818</v>
      </c>
      <c r="D233" s="19">
        <v>40</v>
      </c>
      <c r="E233" s="22">
        <f t="shared" si="10"/>
        <v>6700000</v>
      </c>
      <c r="F233" s="15">
        <v>6700000</v>
      </c>
      <c r="G233" t="s">
        <v>386</v>
      </c>
      <c r="H233" s="132">
        <f t="shared" si="12"/>
        <v>6700000</v>
      </c>
      <c r="I233" t="str">
        <f t="shared" si="11"/>
        <v/>
      </c>
    </row>
    <row r="234" spans="1:9" ht="16.5" thickTop="1" thickBot="1">
      <c r="A234" s="19" t="s">
        <v>409</v>
      </c>
      <c r="B234" s="19" t="s">
        <v>412</v>
      </c>
      <c r="C234" s="19" t="s">
        <v>819</v>
      </c>
      <c r="D234" s="19">
        <v>5</v>
      </c>
      <c r="E234" s="22">
        <f t="shared" si="10"/>
        <v>200000</v>
      </c>
      <c r="F234" s="15">
        <v>200000</v>
      </c>
      <c r="G234" t="s">
        <v>386</v>
      </c>
      <c r="H234" s="132">
        <f t="shared" si="12"/>
        <v>200000</v>
      </c>
      <c r="I234" t="str">
        <f t="shared" si="11"/>
        <v/>
      </c>
    </row>
    <row r="235" spans="1:9" ht="16.5" thickTop="1" thickBot="1">
      <c r="A235" s="19" t="s">
        <v>409</v>
      </c>
      <c r="B235" s="19" t="s">
        <v>413</v>
      </c>
      <c r="C235" s="19" t="s">
        <v>820</v>
      </c>
      <c r="D235" s="19">
        <v>5</v>
      </c>
      <c r="E235" s="22">
        <v>5500000</v>
      </c>
      <c r="F235" s="15">
        <v>5900000</v>
      </c>
      <c r="G235" t="s">
        <v>386</v>
      </c>
      <c r="H235" s="132">
        <f t="shared" si="12"/>
        <v>5500000</v>
      </c>
      <c r="I235" t="str">
        <f t="shared" si="11"/>
        <v/>
      </c>
    </row>
    <row r="236" spans="1:9" ht="16.5" thickTop="1" thickBot="1">
      <c r="A236" s="19" t="s">
        <v>390</v>
      </c>
      <c r="B236" s="19" t="s">
        <v>414</v>
      </c>
      <c r="C236" s="19" t="s">
        <v>821</v>
      </c>
      <c r="D236" s="19">
        <v>7</v>
      </c>
      <c r="E236" s="22">
        <f t="shared" si="10"/>
        <v>1000000</v>
      </c>
      <c r="F236" s="15">
        <v>1000000</v>
      </c>
      <c r="G236" t="s">
        <v>386</v>
      </c>
      <c r="H236" s="132">
        <f t="shared" si="12"/>
        <v>1000000</v>
      </c>
      <c r="I236" t="str">
        <f t="shared" si="11"/>
        <v/>
      </c>
    </row>
    <row r="237" spans="1:9" ht="16.5" thickTop="1" thickBot="1">
      <c r="A237" s="19" t="s">
        <v>408</v>
      </c>
      <c r="B237" s="19" t="s">
        <v>415</v>
      </c>
      <c r="C237" s="19" t="s">
        <v>822</v>
      </c>
      <c r="D237" s="19">
        <v>40</v>
      </c>
      <c r="E237" s="22">
        <f t="shared" si="10"/>
        <v>21300000</v>
      </c>
      <c r="F237" s="15">
        <v>21300000</v>
      </c>
      <c r="G237" t="s">
        <v>386</v>
      </c>
      <c r="H237" s="132">
        <f t="shared" si="12"/>
        <v>21300000</v>
      </c>
      <c r="I237" t="str">
        <f t="shared" si="11"/>
        <v/>
      </c>
    </row>
    <row r="238" spans="1:9" ht="16.5" thickTop="1" thickBot="1">
      <c r="A238" s="19" t="s">
        <v>408</v>
      </c>
      <c r="B238" s="19" t="s">
        <v>416</v>
      </c>
      <c r="C238" s="19" t="s">
        <v>823</v>
      </c>
      <c r="D238" s="19">
        <v>30</v>
      </c>
      <c r="E238" s="22">
        <f t="shared" si="10"/>
        <v>5900000</v>
      </c>
      <c r="F238" s="15">
        <v>5900000</v>
      </c>
      <c r="G238" t="s">
        <v>386</v>
      </c>
      <c r="H238" s="132">
        <f t="shared" si="12"/>
        <v>5900000</v>
      </c>
      <c r="I238" t="str">
        <f t="shared" si="11"/>
        <v/>
      </c>
    </row>
    <row r="239" spans="1:9" ht="16.5" thickTop="1" thickBot="1">
      <c r="A239" s="19" t="s">
        <v>796</v>
      </c>
      <c r="B239" s="19" t="s">
        <v>786</v>
      </c>
      <c r="C239" s="19" t="s">
        <v>787</v>
      </c>
      <c r="D239" s="19">
        <v>10</v>
      </c>
      <c r="E239" s="15">
        <v>552902</v>
      </c>
      <c r="F239" s="15">
        <v>840000</v>
      </c>
      <c r="G239" t="s">
        <v>33</v>
      </c>
      <c r="H239" s="23">
        <f t="shared" si="12"/>
        <v>552902</v>
      </c>
      <c r="I239">
        <f>IF(G239="y",D239,"")</f>
        <v>10</v>
      </c>
    </row>
    <row r="240" spans="1:9" ht="15.75" thickTop="1">
      <c r="A240" s="19"/>
    </row>
    <row r="241" spans="1:6" s="123" customFormat="1"/>
    <row r="242" spans="1:6" s="123" customFormat="1"/>
    <row r="245" spans="1:6" s="168" customFormat="1" ht="18.75">
      <c r="B245" s="168" t="s">
        <v>309</v>
      </c>
    </row>
    <row r="246" spans="1:6">
      <c r="A246" s="4" t="s">
        <v>310</v>
      </c>
      <c r="D246" s="19" t="s">
        <v>368</v>
      </c>
    </row>
    <row r="247" spans="1:6">
      <c r="B247" s="19" t="s">
        <v>311</v>
      </c>
      <c r="D247" s="19">
        <v>2015</v>
      </c>
      <c r="E247" s="122">
        <v>-2.0000000000000001E-4</v>
      </c>
      <c r="F247" s="11"/>
    </row>
    <row r="248" spans="1:6">
      <c r="D248" s="19">
        <v>2016</v>
      </c>
      <c r="E248" s="122">
        <v>-2.65E-3</v>
      </c>
      <c r="F248" s="11"/>
    </row>
    <row r="249" spans="1:6">
      <c r="A249" s="19"/>
      <c r="B249" s="19" t="s">
        <v>878</v>
      </c>
      <c r="D249" s="19">
        <v>2017</v>
      </c>
      <c r="E249" s="122">
        <v>-3.29E-3</v>
      </c>
    </row>
    <row r="250" spans="1:6">
      <c r="A250" s="29" t="s">
        <v>312</v>
      </c>
      <c r="B250" s="30">
        <v>102.4</v>
      </c>
      <c r="D250" s="19">
        <v>2018</v>
      </c>
      <c r="E250" s="48">
        <v>-3.2200000000000002E-3</v>
      </c>
    </row>
    <row r="251" spans="1:6">
      <c r="D251" s="19">
        <v>2019</v>
      </c>
      <c r="E251" s="48">
        <v>-3.4078899999999998E-3</v>
      </c>
    </row>
    <row r="252" spans="1:6">
      <c r="A252" s="19"/>
      <c r="B252" s="19" t="s">
        <v>313</v>
      </c>
      <c r="C252" s="1">
        <v>102.1</v>
      </c>
    </row>
    <row r="253" spans="1:6">
      <c r="A253" s="19"/>
      <c r="B253" s="146"/>
      <c r="C253" s="195"/>
    </row>
    <row r="254" spans="1:6">
      <c r="A254" s="19"/>
      <c r="B254" s="19" t="s">
        <v>314</v>
      </c>
      <c r="C254" s="31">
        <f>(1/C252)*B250</f>
        <v>1.0029382957884427</v>
      </c>
    </row>
    <row r="255" spans="1:6">
      <c r="A255" s="19"/>
      <c r="B255" s="19" t="s">
        <v>315</v>
      </c>
      <c r="C255" s="31">
        <f>(1/G263)*B250</f>
        <v>1</v>
      </c>
    </row>
    <row r="256" spans="1:6">
      <c r="A256" s="19"/>
      <c r="B256" s="146"/>
      <c r="C256" s="146"/>
    </row>
    <row r="257" spans="1:10">
      <c r="A257" s="19"/>
      <c r="B257" s="146"/>
      <c r="C257" s="146"/>
    </row>
    <row r="258" spans="1:10">
      <c r="B258" s="146"/>
      <c r="C258" s="195"/>
    </row>
    <row r="259" spans="1:10">
      <c r="B259" s="146"/>
      <c r="C259" s="195"/>
    </row>
    <row r="260" spans="1:10">
      <c r="B260" s="146"/>
      <c r="C260" s="195"/>
    </row>
    <row r="261" spans="1:10">
      <c r="B261" s="146"/>
      <c r="C261" s="195"/>
    </row>
    <row r="262" spans="1:10">
      <c r="A262" s="19"/>
      <c r="B262" s="19"/>
      <c r="C262" s="18">
        <v>2014</v>
      </c>
      <c r="D262" s="18">
        <v>2015</v>
      </c>
      <c r="E262" s="18">
        <v>2016</v>
      </c>
      <c r="F262" s="18">
        <v>2017</v>
      </c>
      <c r="G262" s="18">
        <v>2018</v>
      </c>
      <c r="H262" s="18">
        <v>2019</v>
      </c>
    </row>
    <row r="263" spans="1:10">
      <c r="A263" s="19"/>
      <c r="B263" s="19" t="s">
        <v>316</v>
      </c>
      <c r="C263" s="1">
        <v>101.8</v>
      </c>
      <c r="D263" s="1">
        <v>101.5</v>
      </c>
      <c r="E263" s="1">
        <v>101.5</v>
      </c>
      <c r="F263" s="1">
        <v>101.9</v>
      </c>
      <c r="G263" s="1">
        <v>102.4</v>
      </c>
      <c r="H263" s="1">
        <v>102.4</v>
      </c>
    </row>
    <row r="264" spans="1:10">
      <c r="B264" s="19" t="s">
        <v>883</v>
      </c>
      <c r="C264" s="80">
        <f>$B$250/C263</f>
        <v>1.0058939096267192</v>
      </c>
      <c r="D264" s="80">
        <f>$B$250/D263</f>
        <v>1.0088669950738918</v>
      </c>
      <c r="E264" s="80">
        <f t="shared" ref="E264:H264" si="13">$B$250/E263</f>
        <v>1.0088669950738918</v>
      </c>
      <c r="F264" s="80">
        <f t="shared" si="13"/>
        <v>1.0049067713444553</v>
      </c>
      <c r="G264" s="80">
        <f t="shared" si="13"/>
        <v>1</v>
      </c>
      <c r="H264" s="80">
        <f t="shared" si="13"/>
        <v>1</v>
      </c>
    </row>
    <row r="265" spans="1:10">
      <c r="B265" s="146"/>
      <c r="C265" s="146"/>
      <c r="D265" s="196"/>
    </row>
    <row r="266" spans="1:10">
      <c r="B266" s="16"/>
      <c r="C266" s="16"/>
      <c r="D266" s="16"/>
    </row>
    <row r="268" spans="1:10" s="8" customFormat="1" ht="15.75">
      <c r="A268" s="143" t="s">
        <v>558</v>
      </c>
      <c r="B268" s="143"/>
      <c r="C268" s="143"/>
      <c r="D268" s="143"/>
    </row>
    <row r="270" spans="1:10" ht="15.75">
      <c r="A270" s="18" t="s">
        <v>853</v>
      </c>
      <c r="B270" s="99" t="s">
        <v>852</v>
      </c>
      <c r="C270" s="15">
        <f>-'Summary&amp;Ratios'!C60/Inputs!$A$271</f>
        <v>168607540.31214157</v>
      </c>
      <c r="D270" s="15">
        <f>-'Summary&amp;Ratios'!D60/Inputs!$A$271</f>
        <v>226029534.15908408</v>
      </c>
      <c r="E270" s="15">
        <f>-'Summary&amp;Ratios'!E60/Inputs!$A$271</f>
        <v>263932514.63178515</v>
      </c>
      <c r="F270" s="15">
        <f>-'Summary&amp;Ratios'!F60/Inputs!$A$271</f>
        <v>296000089.42247105</v>
      </c>
      <c r="G270" s="15">
        <f>-'Summary&amp;Ratios'!G60/Inputs!$A$271</f>
        <v>323082604.41856945</v>
      </c>
    </row>
    <row r="271" spans="1:10">
      <c r="A271" s="4">
        <v>4.9000000000000004</v>
      </c>
      <c r="B271" s="19"/>
      <c r="C271" s="32"/>
      <c r="D271" s="32"/>
      <c r="E271" s="32"/>
      <c r="F271" s="32"/>
      <c r="G271" s="32"/>
      <c r="I271" s="16"/>
      <c r="J271" s="100"/>
    </row>
    <row r="272" spans="1:10">
      <c r="B272" s="19"/>
      <c r="J272" s="32"/>
    </row>
    <row r="273" spans="1:14">
      <c r="B273" s="19" t="s">
        <v>854</v>
      </c>
      <c r="C273" s="15">
        <f>'Summary&amp;Ratios'!C41</f>
        <v>229157514.73236001</v>
      </c>
      <c r="D273" s="15">
        <f>'Summary&amp;Ratios'!D41</f>
        <v>241807140.22824818</v>
      </c>
      <c r="E273" s="15">
        <f>'Summary&amp;Ratios'!E41</f>
        <v>263909761.26162142</v>
      </c>
      <c r="F273" s="15">
        <f>'Summary&amp;Ratios'!F41</f>
        <v>295929420.13376206</v>
      </c>
      <c r="G273" s="15">
        <f>'Summary&amp;Ratios'!G41</f>
        <v>322931477.65440059</v>
      </c>
    </row>
    <row r="274" spans="1:14">
      <c r="B274" s="19" t="s">
        <v>480</v>
      </c>
      <c r="C274" s="15">
        <f>C270-C273</f>
        <v>-60549974.420218438</v>
      </c>
      <c r="D274" s="15">
        <f t="shared" ref="D274:G274" si="14">D270-D273</f>
        <v>-15777606.069164097</v>
      </c>
      <c r="E274" s="15">
        <f t="shared" si="14"/>
        <v>22753.370163738728</v>
      </c>
      <c r="F274" s="15">
        <f t="shared" si="14"/>
        <v>70669.288708984852</v>
      </c>
      <c r="G274" s="15">
        <f t="shared" si="14"/>
        <v>151126.76416885853</v>
      </c>
    </row>
    <row r="275" spans="1:14">
      <c r="B275" s="19"/>
      <c r="J275" s="15"/>
      <c r="K275" s="15"/>
      <c r="L275" s="15"/>
      <c r="M275" s="15"/>
      <c r="N275" s="15"/>
    </row>
    <row r="276" spans="1:14">
      <c r="B276" s="19"/>
      <c r="J276" s="15"/>
      <c r="K276" s="15"/>
      <c r="L276" s="15"/>
      <c r="M276" s="15"/>
      <c r="N276" s="15"/>
    </row>
    <row r="277" spans="1:14">
      <c r="B277" s="19"/>
      <c r="J277" s="15"/>
      <c r="K277" s="15"/>
      <c r="L277" s="15"/>
      <c r="M277" s="15"/>
      <c r="N277" s="15"/>
    </row>
    <row r="278" spans="1:14" ht="15.75" thickBot="1">
      <c r="B278" s="19" t="s">
        <v>559</v>
      </c>
      <c r="C278" s="15">
        <f>C274</f>
        <v>-60549974.420218438</v>
      </c>
      <c r="D278" s="15">
        <f t="shared" ref="D278:G278" si="15">D274</f>
        <v>-15777606.069164097</v>
      </c>
      <c r="E278" s="15">
        <f t="shared" si="15"/>
        <v>22753.370163738728</v>
      </c>
      <c r="F278" s="15">
        <f t="shared" si="15"/>
        <v>70669.288708984852</v>
      </c>
      <c r="G278" s="15">
        <f t="shared" si="15"/>
        <v>151126.76416885853</v>
      </c>
    </row>
    <row r="279" spans="1:14" ht="16.5" thickTop="1" thickBot="1">
      <c r="B279" s="19" t="s">
        <v>560</v>
      </c>
      <c r="C279" s="156">
        <v>3400000</v>
      </c>
      <c r="D279" s="156">
        <v>20700000</v>
      </c>
      <c r="E279" s="156">
        <v>28706461.286871433</v>
      </c>
      <c r="F279" s="156">
        <v>28179521.662728488</v>
      </c>
      <c r="G279" s="156">
        <v>28149213.217129946</v>
      </c>
      <c r="H279" s="15">
        <f>SUM(C279:G279)</f>
        <v>109135196.16672987</v>
      </c>
    </row>
    <row r="280" spans="1:14" ht="15.75" thickTop="1">
      <c r="B280" s="19" t="s">
        <v>561</v>
      </c>
      <c r="C280" s="15">
        <f>SUM(C278:C279)</f>
        <v>-57149974.420218438</v>
      </c>
      <c r="D280" s="15">
        <f t="shared" ref="D280:G280" si="16">SUM(D278:D279)</f>
        <v>4922393.9308359027</v>
      </c>
      <c r="E280" s="15">
        <f t="shared" si="16"/>
        <v>28729214.657035172</v>
      </c>
      <c r="F280" s="15">
        <f t="shared" si="16"/>
        <v>28250190.951437473</v>
      </c>
      <c r="G280" s="15">
        <f t="shared" si="16"/>
        <v>28300339.981298804</v>
      </c>
    </row>
    <row r="282" spans="1:14">
      <c r="B282" s="183" t="s">
        <v>877</v>
      </c>
      <c r="C282" s="15"/>
      <c r="D282" s="15"/>
      <c r="E282" s="15"/>
      <c r="F282" s="15"/>
      <c r="G282" s="15"/>
    </row>
    <row r="283" spans="1:14">
      <c r="C283" s="15"/>
      <c r="D283" s="15"/>
      <c r="E283" s="15"/>
      <c r="F283" s="15"/>
      <c r="G283" s="15"/>
    </row>
    <row r="285" spans="1:14" s="98" customFormat="1">
      <c r="A285" s="49" t="s">
        <v>784</v>
      </c>
    </row>
    <row r="286" spans="1:14">
      <c r="C286" s="16">
        <v>2020</v>
      </c>
      <c r="D286" s="16">
        <v>2021</v>
      </c>
      <c r="E286" s="16">
        <v>2022</v>
      </c>
      <c r="F286" s="16">
        <v>2023</v>
      </c>
      <c r="G286" s="16">
        <v>2024</v>
      </c>
    </row>
    <row r="287" spans="1:14" ht="26.25">
      <c r="B287" s="21" t="s">
        <v>497</v>
      </c>
      <c r="C287" s="15">
        <f>+'Rolling Schemes 2015-19'!G21</f>
        <v>32512210.871504314</v>
      </c>
      <c r="D287" s="15">
        <f>+'Rolling Schemes 2015-19'!H21</f>
        <v>10949477.101022094</v>
      </c>
      <c r="E287" s="15">
        <f>+'Rolling Schemes 2015-19'!I21</f>
        <v>2233443.5140627651</v>
      </c>
      <c r="F287" s="15">
        <f>+'Rolling Schemes 2015-19'!J21</f>
        <v>0</v>
      </c>
      <c r="G287" s="15">
        <f>+'Rolling Schemes 2015-19'!K21</f>
        <v>0</v>
      </c>
      <c r="J287" s="4"/>
    </row>
    <row r="288" spans="1:14" ht="26.25">
      <c r="B288" s="21" t="s">
        <v>498</v>
      </c>
      <c r="C288" s="15">
        <f>+'Rolling Schemes 2015-19'!G35</f>
        <v>14737468.168462291</v>
      </c>
      <c r="D288" s="15">
        <f>+'Rolling Schemes 2015-19'!H35</f>
        <v>4971853.0417874828</v>
      </c>
      <c r="E288" s="15">
        <f>+'Rolling Schemes 2015-19'!I35</f>
        <v>2297743.9780315086</v>
      </c>
      <c r="F288" s="15">
        <f>+'Rolling Schemes 2015-19'!J35</f>
        <v>0</v>
      </c>
      <c r="G288" s="15">
        <f>+'Rolling Schemes 2015-19'!K35</f>
        <v>0</v>
      </c>
    </row>
    <row r="289" spans="1:8">
      <c r="C289" s="17">
        <f>SUM(C287:C288)</f>
        <v>47249679.039966606</v>
      </c>
      <c r="D289" s="17">
        <f t="shared" ref="D289:G289" si="17">SUM(D287:D288)</f>
        <v>15921330.142809577</v>
      </c>
      <c r="E289" s="17">
        <f t="shared" si="17"/>
        <v>4531187.4920942737</v>
      </c>
      <c r="F289" s="17">
        <f t="shared" si="17"/>
        <v>0</v>
      </c>
      <c r="G289" s="17">
        <f t="shared" si="17"/>
        <v>0</v>
      </c>
      <c r="H289" s="17">
        <f>SUM(C289:G289)</f>
        <v>67702196.674870461</v>
      </c>
    </row>
    <row r="290" spans="1:8">
      <c r="H290" t="b">
        <f>H289=CR!L7</f>
        <v>1</v>
      </c>
    </row>
    <row r="291" spans="1:8" s="16" customFormat="1">
      <c r="B291" s="133"/>
      <c r="C291" s="134"/>
      <c r="D291" s="134"/>
      <c r="E291" s="134"/>
      <c r="F291" s="134"/>
      <c r="G291" s="134"/>
    </row>
    <row r="293" spans="1:8" s="78" customFormat="1" ht="18.75">
      <c r="A293" s="203" t="s">
        <v>894</v>
      </c>
    </row>
  </sheetData>
  <conditionalFormatting sqref="C47:C51">
    <cfRule type="containsText" dxfId="58" priority="27" operator="containsText" text="y">
      <formula>NOT(ISERROR(SEARCH("y",C47)))</formula>
    </cfRule>
    <cfRule type="containsText" dxfId="57" priority="28" operator="containsText" text="n">
      <formula>NOT(ISERROR(SEARCH("n",C47)))</formula>
    </cfRule>
  </conditionalFormatting>
  <conditionalFormatting sqref="C54:C58">
    <cfRule type="containsText" dxfId="56" priority="25" operator="containsText" text="y">
      <formula>NOT(ISERROR(SEARCH("y",C54)))</formula>
    </cfRule>
    <cfRule type="containsText" dxfId="55" priority="26" operator="containsText" text="n">
      <formula>NOT(ISERROR(SEARCH("n",C54)))</formula>
    </cfRule>
  </conditionalFormatting>
  <conditionalFormatting sqref="C60:C64">
    <cfRule type="containsText" dxfId="54" priority="23" operator="containsText" text="y">
      <formula>NOT(ISERROR(SEARCH("y",C60)))</formula>
    </cfRule>
    <cfRule type="containsText" dxfId="53" priority="24" operator="containsText" text="n">
      <formula>NOT(ISERROR(SEARCH("n",C60)))</formula>
    </cfRule>
  </conditionalFormatting>
  <conditionalFormatting sqref="C67">
    <cfRule type="containsText" dxfId="52" priority="21" operator="containsText" text="y">
      <formula>NOT(ISERROR(SEARCH("y",C67)))</formula>
    </cfRule>
    <cfRule type="containsText" dxfId="51" priority="22" operator="containsText" text="n">
      <formula>NOT(ISERROR(SEARCH("n",C67)))</formula>
    </cfRule>
  </conditionalFormatting>
  <conditionalFormatting sqref="C70:C72">
    <cfRule type="containsText" dxfId="50" priority="19" operator="containsText" text="y">
      <formula>NOT(ISERROR(SEARCH("y",C70)))</formula>
    </cfRule>
    <cfRule type="containsText" dxfId="49" priority="20" operator="containsText" text="n">
      <formula>NOT(ISERROR(SEARCH("n",C70)))</formula>
    </cfRule>
  </conditionalFormatting>
  <conditionalFormatting sqref="C75">
    <cfRule type="containsText" dxfId="48" priority="17" operator="containsText" text="y">
      <formula>NOT(ISERROR(SEARCH("y",C75)))</formula>
    </cfRule>
    <cfRule type="containsText" dxfId="47" priority="18" operator="containsText" text="n">
      <formula>NOT(ISERROR(SEARCH("n",C75)))</formula>
    </cfRule>
  </conditionalFormatting>
  <conditionalFormatting sqref="G94:G239">
    <cfRule type="containsText" dxfId="46" priority="1" operator="containsText" text="s">
      <formula>NOT(ISERROR(SEARCH("s",G94)))</formula>
    </cfRule>
    <cfRule type="containsText" dxfId="45" priority="2" operator="containsText" text="s">
      <formula>NOT(ISERROR(SEARCH("s",G94)))</formula>
    </cfRule>
    <cfRule type="containsText" dxfId="44" priority="3" operator="containsText" text="s">
      <formula>NOT(ISERROR(SEARCH("s",G94)))</formula>
    </cfRule>
    <cfRule type="containsText" dxfId="43" priority="14" operator="containsText" text="T">
      <formula>NOT(ISERROR(SEARCH("T",G94)))</formula>
    </cfRule>
    <cfRule type="containsText" dxfId="42" priority="15" operator="containsText" text="y">
      <formula>NOT(ISERROR(SEARCH("y",G94)))</formula>
    </cfRule>
    <cfRule type="containsText" dxfId="41" priority="16" operator="containsText" text="n">
      <formula>NOT(ISERROR(SEARCH("n",G94)))</formula>
    </cfRule>
  </conditionalFormatting>
  <conditionalFormatting sqref="L105">
    <cfRule type="containsText" dxfId="40" priority="11" operator="containsText" text="FALSE">
      <formula>NOT(ISERROR(SEARCH("FALSE",L105)))</formula>
    </cfRule>
    <cfRule type="containsText" dxfId="39" priority="12" operator="containsText" text="true">
      <formula>NOT(ISERROR(SEARCH("true",L105)))</formula>
    </cfRule>
    <cfRule type="containsText" dxfId="38" priority="13" operator="containsText" text="n">
      <formula>NOT(ISERROR(SEARCH("n",L105)))</formula>
    </cfRule>
  </conditionalFormatting>
  <conditionalFormatting sqref="G216:G239">
    <cfRule type="containsText" dxfId="37" priority="10" operator="containsText" text="P">
      <formula>NOT(ISERROR(SEARCH("P",G216)))</formula>
    </cfRule>
  </conditionalFormatting>
  <conditionalFormatting sqref="C16">
    <cfRule type="containsText" dxfId="36" priority="6" operator="containsText" text="y">
      <formula>NOT(ISERROR(SEARCH("y",C16)))</formula>
    </cfRule>
    <cfRule type="containsText" dxfId="35" priority="7" operator="containsText" text="n">
      <formula>NOT(ISERROR(SEARCH("n",C16)))</formula>
    </cfRule>
  </conditionalFormatting>
  <conditionalFormatting sqref="H290">
    <cfRule type="containsText" dxfId="34" priority="4" operator="containsText" text="true">
      <formula>NOT(ISERROR(SEARCH("true",H290)))</formula>
    </cfRule>
    <cfRule type="containsText" dxfId="33" priority="5" operator="containsText" text="false">
      <formula>NOT(ISERROR(SEARCH("false",H290)))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464A-3F4A-4ABC-BCE9-6E34B56D9F8D}">
  <dimension ref="A1:CH315"/>
  <sheetViews>
    <sheetView showGridLines="0" workbookViewId="0">
      <selection activeCell="H12" sqref="H12"/>
    </sheetView>
  </sheetViews>
  <sheetFormatPr defaultRowHeight="15"/>
  <cols>
    <col min="1" max="1" width="36.5703125" customWidth="1"/>
    <col min="2" max="2" width="13.5703125" customWidth="1"/>
    <col min="3" max="3" width="14.140625" customWidth="1"/>
    <col min="5" max="5" width="11" customWidth="1"/>
    <col min="6" max="6" width="10" bestFit="1" customWidth="1"/>
    <col min="7" max="8" width="16.7109375" bestFit="1" customWidth="1"/>
    <col min="9" max="9" width="11.140625" customWidth="1"/>
  </cols>
  <sheetData>
    <row r="1" spans="1:6" s="49" customFormat="1" ht="18.75">
      <c r="A1" s="2" t="s">
        <v>659</v>
      </c>
    </row>
    <row r="2" spans="1:6" s="8" customFormat="1" ht="18.75">
      <c r="A2" s="165" t="s">
        <v>660</v>
      </c>
    </row>
    <row r="4" spans="1:6">
      <c r="A4" s="3" t="s">
        <v>661</v>
      </c>
    </row>
    <row r="5" spans="1:6">
      <c r="A5" t="s">
        <v>662</v>
      </c>
      <c r="B5" s="15">
        <f>B42</f>
        <v>1541209227.5846796</v>
      </c>
    </row>
    <row r="7" spans="1:6">
      <c r="A7" s="3" t="s">
        <v>663</v>
      </c>
    </row>
    <row r="8" spans="1:6">
      <c r="A8" t="s">
        <v>547</v>
      </c>
      <c r="B8" s="15">
        <f>G102</f>
        <v>193506585.50183442</v>
      </c>
    </row>
    <row r="9" spans="1:6">
      <c r="A9" s="217" t="s">
        <v>623</v>
      </c>
    </row>
    <row r="10" spans="1:6">
      <c r="A10" t="s">
        <v>664</v>
      </c>
      <c r="B10" s="15">
        <f>G62*'2020 Opening RAB'!C100</f>
        <v>25190882.716463093</v>
      </c>
    </row>
    <row r="11" spans="1:6">
      <c r="A11" t="s">
        <v>609</v>
      </c>
      <c r="B11" s="15">
        <f>G89*'2020 Opening RAB'!C100</f>
        <v>16814246.042150892</v>
      </c>
    </row>
    <row r="12" spans="1:6">
      <c r="A12" t="s">
        <v>665</v>
      </c>
      <c r="B12" s="15">
        <f>B224</f>
        <v>29407718.420000002</v>
      </c>
    </row>
    <row r="13" spans="1:6">
      <c r="A13" t="s">
        <v>666</v>
      </c>
      <c r="B13" s="15">
        <f>-48000000*'2020 Opening RAB'!C100</f>
        <v>-48141038.19784525</v>
      </c>
      <c r="F13" s="15"/>
    </row>
    <row r="15" spans="1:6">
      <c r="A15" s="3" t="s">
        <v>667</v>
      </c>
    </row>
    <row r="16" spans="1:6">
      <c r="A16" t="s">
        <v>668</v>
      </c>
      <c r="B16" s="15">
        <f>-B205</f>
        <v>-2918023.8981390791</v>
      </c>
    </row>
    <row r="17" spans="1:81">
      <c r="A17" t="s">
        <v>789</v>
      </c>
      <c r="B17" s="15">
        <f>B149</f>
        <v>7338425.9701443017</v>
      </c>
    </row>
    <row r="18" spans="1:81">
      <c r="A18" t="s">
        <v>669</v>
      </c>
      <c r="B18" s="15">
        <f>B179</f>
        <v>-21136346.718903065</v>
      </c>
    </row>
    <row r="19" spans="1:81" ht="15.75" thickBot="1">
      <c r="A19" s="34" t="s">
        <v>670</v>
      </c>
      <c r="B19" s="43">
        <f>SUM(B5:B18)</f>
        <v>1741271677.4203851</v>
      </c>
    </row>
    <row r="20" spans="1:81" ht="15.75" thickTop="1">
      <c r="A20" t="s">
        <v>671</v>
      </c>
      <c r="B20" s="15">
        <f>B5+B16+B17+B18+B13</f>
        <v>1476352244.7399366</v>
      </c>
    </row>
    <row r="22" spans="1:81" ht="30">
      <c r="A22" s="91" t="s">
        <v>672</v>
      </c>
      <c r="B22" s="32">
        <f>B20/B42</f>
        <v>0.95791811930273463</v>
      </c>
    </row>
    <row r="25" spans="1:81">
      <c r="A25" s="82" t="s">
        <v>673</v>
      </c>
      <c r="B25" s="82">
        <v>2020</v>
      </c>
      <c r="C25" s="82">
        <v>2021</v>
      </c>
      <c r="D25" s="82">
        <v>2022</v>
      </c>
      <c r="E25" s="82">
        <v>2023</v>
      </c>
      <c r="F25" s="82">
        <v>2024</v>
      </c>
      <c r="G25" s="82">
        <v>2025</v>
      </c>
      <c r="H25" s="82">
        <v>2026</v>
      </c>
      <c r="I25" s="82">
        <v>2027</v>
      </c>
      <c r="J25" s="82">
        <v>2028</v>
      </c>
      <c r="K25" s="82">
        <v>2029</v>
      </c>
      <c r="L25" s="82">
        <v>2030</v>
      </c>
      <c r="M25" s="82">
        <v>2031</v>
      </c>
      <c r="N25" s="82">
        <v>2032</v>
      </c>
      <c r="O25" s="82">
        <v>2033</v>
      </c>
      <c r="P25" s="82">
        <v>2034</v>
      </c>
      <c r="Q25" s="82">
        <v>2035</v>
      </c>
      <c r="R25" s="82">
        <v>2036</v>
      </c>
      <c r="S25" s="82">
        <v>2037</v>
      </c>
      <c r="T25" s="82">
        <v>2038</v>
      </c>
      <c r="U25" s="82">
        <v>2039</v>
      </c>
      <c r="V25" s="82">
        <v>2040</v>
      </c>
      <c r="W25" s="82">
        <v>2041</v>
      </c>
      <c r="X25" s="82">
        <v>2042</v>
      </c>
      <c r="Y25" s="82">
        <v>2043</v>
      </c>
      <c r="Z25" s="82">
        <v>2044</v>
      </c>
      <c r="AA25" s="82">
        <v>2045</v>
      </c>
      <c r="AB25" s="82">
        <v>2046</v>
      </c>
      <c r="AC25" s="82">
        <v>2047</v>
      </c>
      <c r="AD25" s="82">
        <v>2048</v>
      </c>
      <c r="AE25" s="82">
        <v>2049</v>
      </c>
      <c r="AF25" s="82">
        <v>2050</v>
      </c>
      <c r="AG25" s="82">
        <v>2051</v>
      </c>
      <c r="AH25" s="82">
        <v>2052</v>
      </c>
      <c r="AI25" s="82">
        <v>2053</v>
      </c>
      <c r="AJ25" s="82">
        <v>2054</v>
      </c>
      <c r="AK25" s="82">
        <v>2055</v>
      </c>
      <c r="AL25" s="82">
        <v>2056</v>
      </c>
      <c r="AM25" s="82">
        <v>2057</v>
      </c>
      <c r="AN25" s="82">
        <v>2058</v>
      </c>
      <c r="AO25" s="82">
        <v>2059</v>
      </c>
      <c r="AP25" s="82">
        <v>2060</v>
      </c>
      <c r="AQ25" s="82">
        <v>2061</v>
      </c>
      <c r="AR25" s="82">
        <v>2062</v>
      </c>
      <c r="AS25" s="82">
        <v>2063</v>
      </c>
      <c r="AT25" s="82">
        <v>2064</v>
      </c>
      <c r="AU25" s="82">
        <v>2065</v>
      </c>
      <c r="AV25" s="82">
        <v>2066</v>
      </c>
      <c r="AW25" s="82">
        <v>2067</v>
      </c>
      <c r="AX25" s="82">
        <v>2068</v>
      </c>
      <c r="AY25" s="82">
        <v>2069</v>
      </c>
      <c r="AZ25" s="82">
        <v>2070</v>
      </c>
      <c r="BA25" s="82">
        <v>2071</v>
      </c>
      <c r="BB25" s="82">
        <v>2072</v>
      </c>
      <c r="BC25" s="82">
        <v>2073</v>
      </c>
      <c r="BD25" s="82">
        <v>2074</v>
      </c>
      <c r="BE25" s="82">
        <v>2075</v>
      </c>
      <c r="BF25" s="82">
        <v>2076</v>
      </c>
      <c r="BG25" s="82">
        <v>2077</v>
      </c>
      <c r="BH25" s="82">
        <v>2078</v>
      </c>
      <c r="BI25" s="82">
        <v>2079</v>
      </c>
      <c r="BJ25" s="82">
        <v>2080</v>
      </c>
      <c r="BK25" s="82">
        <v>2081</v>
      </c>
      <c r="BL25" s="82">
        <v>2082</v>
      </c>
      <c r="BM25" s="82">
        <v>2083</v>
      </c>
      <c r="BN25" s="82">
        <v>2084</v>
      </c>
      <c r="BO25" s="82">
        <v>2085</v>
      </c>
      <c r="BP25" s="82">
        <v>2086</v>
      </c>
      <c r="BQ25" s="82">
        <v>2087</v>
      </c>
      <c r="BR25" s="82">
        <v>2088</v>
      </c>
      <c r="BS25" s="82">
        <v>2089</v>
      </c>
      <c r="BT25" s="82">
        <v>2090</v>
      </c>
      <c r="BU25" s="82">
        <v>2091</v>
      </c>
      <c r="BV25" s="82">
        <v>2092</v>
      </c>
      <c r="BW25" s="82">
        <v>2093</v>
      </c>
      <c r="BX25" s="82">
        <v>2094</v>
      </c>
      <c r="BY25" s="82">
        <v>2095</v>
      </c>
      <c r="BZ25" s="82">
        <v>2096</v>
      </c>
      <c r="CA25" s="82">
        <v>2097</v>
      </c>
      <c r="CB25" s="82">
        <v>2098</v>
      </c>
      <c r="CC25" s="82">
        <v>2099</v>
      </c>
    </row>
    <row r="26" spans="1:81">
      <c r="A26" t="s">
        <v>674</v>
      </c>
      <c r="B26" s="15">
        <f>B44*'2020 Opening RAB'!$C$100*'Opening RAB Cals'!$B$22</f>
        <v>-69658696.052239135</v>
      </c>
      <c r="C26" s="15">
        <f>C44*'2020 Opening RAB'!$C$100*'Opening RAB Cals'!$B$22</f>
        <v>-64714304.823649392</v>
      </c>
      <c r="D26" s="15">
        <f>D44*'2020 Opening RAB'!$C$100*'Opening RAB Cals'!$B$22</f>
        <v>-59825168.381725252</v>
      </c>
      <c r="E26" s="15">
        <f>E44*'2020 Opening RAB'!$C$100*'Opening RAB Cals'!$B$22</f>
        <v>-56567849.787122309</v>
      </c>
      <c r="F26" s="15">
        <f>F44*'2020 Opening RAB'!$C$100*'Opening RAB Cals'!$B$22</f>
        <v>-53173107.111288205</v>
      </c>
      <c r="G26" s="15">
        <f>G44*'2020 Opening RAB'!$C$100*'Opening RAB Cals'!$B$22</f>
        <v>-51809869.415978901</v>
      </c>
      <c r="H26" s="15">
        <f>H44*'2020 Opening RAB'!$C$100*'Opening RAB Cals'!$B$22</f>
        <v>-50574806.227957457</v>
      </c>
      <c r="I26" s="15">
        <f>I44*'2020 Opening RAB'!$C$100*'Opening RAB Cals'!$B$22</f>
        <v>-49578527.55745139</v>
      </c>
      <c r="J26" s="15">
        <f>J44*'2020 Opening RAB'!$C$100*'Opening RAB Cals'!$B$22</f>
        <v>-50163490.18031963</v>
      </c>
      <c r="K26" s="15">
        <f>K44*'2020 Opening RAB'!$C$100*'Opening RAB Cals'!$B$22</f>
        <v>-50424361.628526941</v>
      </c>
      <c r="L26" s="15">
        <f>L44*'2020 Opening RAB'!$C$100*'Opening RAB Cals'!$B$22</f>
        <v>-46262538.662029676</v>
      </c>
      <c r="M26" s="15">
        <f>M44*'2020 Opening RAB'!$C$100*'Opening RAB Cals'!$B$22</f>
        <v>-46372968.658906251</v>
      </c>
      <c r="N26" s="15">
        <f>N44*'2020 Opening RAB'!$C$100*'Opening RAB Cals'!$B$22</f>
        <v>-46543872.57152012</v>
      </c>
      <c r="O26" s="15">
        <f>O44*'2020 Opening RAB'!$C$100*'Opening RAB Cals'!$B$22</f>
        <v>-46528125.469579563</v>
      </c>
      <c r="P26" s="15">
        <f>P44*'2020 Opening RAB'!$C$100*'Opening RAB Cals'!$B$22</f>
        <v>-46747816.965433754</v>
      </c>
      <c r="Q26" s="15">
        <f>Q44*'2020 Opening RAB'!$C$100*'Opening RAB Cals'!$B$22</f>
        <v>-39816490.284588717</v>
      </c>
      <c r="R26" s="15">
        <f>R44*'2020 Opening RAB'!$C$100*'Opening RAB Cals'!$B$22</f>
        <v>-32384927.129348569</v>
      </c>
      <c r="S26" s="15">
        <f>S44*'2020 Opening RAB'!$C$100*'Opening RAB Cals'!$B$22</f>
        <v>-33159391.239173725</v>
      </c>
      <c r="T26" s="15">
        <f>T44*'2020 Opening RAB'!$C$100*'Opening RAB Cals'!$B$22</f>
        <v>-34764988.95778165</v>
      </c>
      <c r="U26" s="15">
        <f>U44*'2020 Opening RAB'!$C$100*'Opening RAB Cals'!$B$22</f>
        <v>-36464072.509641565</v>
      </c>
      <c r="V26" s="15">
        <f>V44*'2020 Opening RAB'!$C$100*'Opening RAB Cals'!$B$22</f>
        <v>-35605993.630636178</v>
      </c>
      <c r="W26" s="15">
        <f>W44*'2020 Opening RAB'!$C$100*'Opening RAB Cals'!$B$22</f>
        <v>-34975258.815446116</v>
      </c>
      <c r="X26" s="15">
        <f>X44*'2020 Opening RAB'!$C$100*'Opening RAB Cals'!$B$22</f>
        <v>-35643577.53038317</v>
      </c>
      <c r="Y26" s="15">
        <f>Y44*'2020 Opening RAB'!$C$100*'Opening RAB Cals'!$B$22</f>
        <v>-36350549.429498158</v>
      </c>
      <c r="Z26" s="15">
        <f>Z44*'2020 Opening RAB'!$C$100*'Opening RAB Cals'!$B$22</f>
        <v>-37098409.907686889</v>
      </c>
      <c r="AA26" s="15">
        <f>AA44*'2020 Opening RAB'!$C$100*'Opening RAB Cals'!$B$22</f>
        <v>-39255158.334256858</v>
      </c>
      <c r="AB26" s="15">
        <f>AB44*'2020 Opening RAB'!$C$100*'Opening RAB Cals'!$B$22</f>
        <v>-41537413.892383583</v>
      </c>
      <c r="AC26" s="15">
        <f>AC44*'2020 Opening RAB'!$C$100*'Opening RAB Cals'!$B$22</f>
        <v>-43952488.734188467</v>
      </c>
      <c r="AD26" s="15">
        <f>AD44*'2020 Opening RAB'!$C$100*'Opening RAB Cals'!$B$22</f>
        <v>-46508121.618788533</v>
      </c>
      <c r="AE26" s="15">
        <f>AE44*'2020 Opening RAB'!$C$100*'Opening RAB Cals'!$B$22</f>
        <v>-49212502.842831872</v>
      </c>
      <c r="AF26" s="15">
        <f>AF44*'2020 Opening RAB'!$C$100*'Opening RAB Cals'!$B$22</f>
        <v>-51835057.254585832</v>
      </c>
      <c r="AG26" s="15">
        <f>AG44*'2020 Opening RAB'!$C$100*'Opening RAB Cals'!$B$22</f>
        <v>-54607455.282097079</v>
      </c>
      <c r="AH26" s="15">
        <f>AH44*'2020 Opening RAB'!$C$100*'Opening RAB Cals'!$B$22</f>
        <v>-694002.64045461279</v>
      </c>
      <c r="AI26" s="15">
        <f>AI44*'2020 Opening RAB'!$C$100*'Opening RAB Cals'!$B$22</f>
        <v>-503339.44905046525</v>
      </c>
      <c r="AJ26" s="15">
        <f>AJ44*'2020 Opening RAB'!$C$100*'Opening RAB Cals'!$B$22</f>
        <v>-299329.83424802794</v>
      </c>
      <c r="AK26" s="15">
        <f>AK44*'2020 Opening RAB'!$C$100*'Opening RAB Cals'!$B$22</f>
        <v>-320282.92264538998</v>
      </c>
      <c r="AL26" s="15">
        <f>AL44*'2020 Opening RAB'!$C$100*'Opening RAB Cals'!$B$22</f>
        <v>-342702.72723056719</v>
      </c>
      <c r="AM26" s="15">
        <f>AM44*'2020 Opening RAB'!$C$100*'Opening RAB Cals'!$B$22</f>
        <v>-366691.91813670687</v>
      </c>
      <c r="AN26" s="15">
        <f>AN44*'2020 Opening RAB'!$C$100*'Opening RAB Cals'!$B$22</f>
        <v>-392360.35240627639</v>
      </c>
      <c r="AO26" s="15">
        <f>AO44*'2020 Opening RAB'!$C$100*'Opening RAB Cals'!$B$22</f>
        <v>-419825.57707471575</v>
      </c>
      <c r="AP26" s="15">
        <f>AP44*'2020 Opening RAB'!$C$100*'Opening RAB Cals'!$B$22</f>
        <v>-346821.81593293272</v>
      </c>
      <c r="AQ26" s="15">
        <f>AQ44*'2020 Opening RAB'!$C$100*'Opening RAB Cals'!$B$22</f>
        <v>-268707.79151122487</v>
      </c>
      <c r="AR26" s="15">
        <f>AR44*'2020 Opening RAB'!$C$100*'Opening RAB Cals'!$B$22</f>
        <v>-185125.7853799976</v>
      </c>
      <c r="AS26" s="15">
        <f>AS44*'2020 Opening RAB'!$C$100*'Opening RAB Cals'!$B$22</f>
        <v>-95693.038819584341</v>
      </c>
      <c r="AT26" s="15">
        <f>AT44*'2020 Opening RAB'!$C$100*'Opening RAB Cals'!$B$22</f>
        <v>0</v>
      </c>
      <c r="AU26" s="15">
        <f>AU44*'2020 Opening RAB'!$C$100*'Opening RAB Cals'!$B$22</f>
        <v>0</v>
      </c>
      <c r="AV26" s="15">
        <f>AV44*'2020 Opening RAB'!$C$100*'Opening RAB Cals'!$B$22</f>
        <v>0</v>
      </c>
      <c r="AW26" s="15">
        <f>AW44*'2020 Opening RAB'!$C$100*'Opening RAB Cals'!$B$22</f>
        <v>0</v>
      </c>
      <c r="AX26" s="15">
        <f>AX44*'2020 Opening RAB'!$C$100*'Opening RAB Cals'!$B$22</f>
        <v>0</v>
      </c>
      <c r="AY26" s="15">
        <f>AY44*'2020 Opening RAB'!$C$100*'Opening RAB Cals'!$B$22</f>
        <v>0</v>
      </c>
      <c r="AZ26" s="15">
        <f>AZ44*'2020 Opening RAB'!$C$100*'Opening RAB Cals'!$B$22</f>
        <v>0</v>
      </c>
      <c r="BA26" s="15">
        <f>BA44*'2020 Opening RAB'!$C$100*'Opening RAB Cals'!$B$22</f>
        <v>0</v>
      </c>
      <c r="BB26" s="15">
        <f>BB44*'2020 Opening RAB'!$C$100*'Opening RAB Cals'!$B$22</f>
        <v>0</v>
      </c>
      <c r="BC26" s="15">
        <f>BC44*'2020 Opening RAB'!$C$100*'Opening RAB Cals'!$B$22</f>
        <v>0</v>
      </c>
      <c r="BD26" s="15">
        <f>BD44*'2020 Opening RAB'!$C$100*'Opening RAB Cals'!$B$22</f>
        <v>0</v>
      </c>
      <c r="BE26" s="15">
        <f>BE44*'2020 Opening RAB'!$C$100*'Opening RAB Cals'!$B$22</f>
        <v>0</v>
      </c>
      <c r="BF26" s="15">
        <f>BF44*'2020 Opening RAB'!$C$100*'Opening RAB Cals'!$B$22</f>
        <v>0</v>
      </c>
      <c r="BG26" s="15">
        <f>BG44*'2020 Opening RAB'!$C$100*'Opening RAB Cals'!$B$22</f>
        <v>0</v>
      </c>
      <c r="BH26" s="15">
        <f>BH44*'2020 Opening RAB'!$C$100*'Opening RAB Cals'!$B$22</f>
        <v>0</v>
      </c>
      <c r="BI26" s="15">
        <f>BI44*'2020 Opening RAB'!$C$100*'Opening RAB Cals'!$B$22</f>
        <v>0</v>
      </c>
      <c r="BJ26" s="15">
        <f>BJ44*'2020 Opening RAB'!$C$100*'Opening RAB Cals'!$B$22</f>
        <v>0</v>
      </c>
      <c r="BK26" s="15">
        <f>BK44*'2020 Opening RAB'!$C$100*'Opening RAB Cals'!$B$22</f>
        <v>0</v>
      </c>
      <c r="BL26" s="15">
        <f>BL44*'2020 Opening RAB'!$C$100*'Opening RAB Cals'!$B$22</f>
        <v>0</v>
      </c>
      <c r="BM26" s="15">
        <f>BM44*'2020 Opening RAB'!$C$100*'Opening RAB Cals'!$B$22</f>
        <v>0</v>
      </c>
      <c r="BN26" s="15">
        <f>BN44*'2020 Opening RAB'!$C$100*'Opening RAB Cals'!$B$22</f>
        <v>0</v>
      </c>
      <c r="BO26" s="15">
        <f>BO44*'2020 Opening RAB'!$C$100*'Opening RAB Cals'!$B$22</f>
        <v>0</v>
      </c>
      <c r="BP26" s="15">
        <f>BP44*'2020 Opening RAB'!$C$100*'Opening RAB Cals'!$B$22</f>
        <v>0</v>
      </c>
      <c r="BQ26" s="15">
        <f>BQ44*'2020 Opening RAB'!$C$100*'Opening RAB Cals'!$B$22</f>
        <v>0</v>
      </c>
      <c r="BR26" s="15">
        <f>BR44*'2020 Opening RAB'!$C$100*'Opening RAB Cals'!$B$22</f>
        <v>0</v>
      </c>
      <c r="BS26" s="15">
        <f>BS44*'2020 Opening RAB'!$C$100*'Opening RAB Cals'!$B$22</f>
        <v>0</v>
      </c>
      <c r="BT26" s="15">
        <f>BT44*'2020 Opening RAB'!$C$100*'Opening RAB Cals'!$B$22</f>
        <v>0</v>
      </c>
      <c r="BU26" s="15">
        <f>BU44*'2020 Opening RAB'!$C$100*'Opening RAB Cals'!$B$22</f>
        <v>0</v>
      </c>
      <c r="BV26" s="15">
        <f>BV44*'2020 Opening RAB'!$C$100*'Opening RAB Cals'!$B$22</f>
        <v>0</v>
      </c>
      <c r="BW26" s="15">
        <f>BW44*'2020 Opening RAB'!$C$100*'Opening RAB Cals'!$B$22</f>
        <v>0</v>
      </c>
      <c r="BX26" s="15">
        <f>BX44*'2020 Opening RAB'!$C$100*'Opening RAB Cals'!$B$22</f>
        <v>0</v>
      </c>
      <c r="BY26" s="15">
        <f>BY44*'2020 Opening RAB'!$C$100*'Opening RAB Cals'!$B$22</f>
        <v>0</v>
      </c>
      <c r="BZ26" s="15">
        <f>BZ44*'2020 Opening RAB'!$C$100*'Opening RAB Cals'!$B$22</f>
        <v>0</v>
      </c>
      <c r="CA26" s="15">
        <f>CA44*'2020 Opening RAB'!$C$100*'Opening RAB Cals'!$B$22</f>
        <v>0</v>
      </c>
      <c r="CB26" s="15">
        <f>CB44*'2020 Opening RAB'!$C$100*'Opening RAB Cals'!$B$22</f>
        <v>0</v>
      </c>
      <c r="CC26" s="15">
        <f>CC44*'2020 Opening RAB'!$C$100*'Opening RAB Cals'!$B$22</f>
        <v>0</v>
      </c>
    </row>
    <row r="28" spans="1:81">
      <c r="A28" s="3" t="s">
        <v>663</v>
      </c>
    </row>
    <row r="29" spans="1:81" s="15" customFormat="1">
      <c r="A29" s="131" t="s">
        <v>542</v>
      </c>
      <c r="B29" s="15">
        <f>G103</f>
        <v>2917043.8033342399</v>
      </c>
      <c r="C29" s="15">
        <f t="shared" ref="C29:BN29" si="0">H103</f>
        <v>3042796.4323062534</v>
      </c>
      <c r="D29" s="15">
        <f t="shared" si="0"/>
        <v>3173970.2084256979</v>
      </c>
      <c r="E29" s="15">
        <f t="shared" si="0"/>
        <v>3310798.8352471967</v>
      </c>
      <c r="F29" s="15">
        <f t="shared" si="0"/>
        <v>3453526.0911951289</v>
      </c>
      <c r="G29" s="15">
        <f t="shared" si="0"/>
        <v>3602406.2638873705</v>
      </c>
      <c r="H29" s="15">
        <f t="shared" si="0"/>
        <v>3757704.6031825463</v>
      </c>
      <c r="I29" s="15">
        <f t="shared" si="0"/>
        <v>3919697.7937579914</v>
      </c>
      <c r="J29" s="15">
        <f t="shared" si="0"/>
        <v>4088674.4480603575</v>
      </c>
      <c r="K29" s="15">
        <f t="shared" si="0"/>
        <v>4264935.6205071323</v>
      </c>
      <c r="L29" s="15">
        <f t="shared" si="0"/>
        <v>4448795.3438551761</v>
      </c>
      <c r="M29" s="15">
        <f t="shared" si="0"/>
        <v>4640581.1886919197</v>
      </c>
      <c r="N29" s="15">
        <f t="shared" si="0"/>
        <v>4840634.8470459897</v>
      </c>
      <c r="O29" s="15">
        <f t="shared" si="0"/>
        <v>5049312.7411570745</v>
      </c>
      <c r="P29" s="15">
        <f t="shared" si="0"/>
        <v>5266986.6584896194</v>
      </c>
      <c r="Q29" s="15">
        <f t="shared" si="0"/>
        <v>5494044.4141217181</v>
      </c>
      <c r="R29" s="15">
        <f t="shared" si="0"/>
        <v>5730890.5416893316</v>
      </c>
      <c r="S29" s="15">
        <f t="shared" si="0"/>
        <v>5977947.0141168423</v>
      </c>
      <c r="T29" s="15">
        <f t="shared" si="0"/>
        <v>6235653.995418028</v>
      </c>
      <c r="U29" s="15">
        <f t="shared" si="0"/>
        <v>6504470.6249068836</v>
      </c>
      <c r="V29" s="15">
        <f t="shared" si="0"/>
        <v>6784875.8352154652</v>
      </c>
      <c r="W29" s="15">
        <f t="shared" si="0"/>
        <v>7077369.2055761684</v>
      </c>
      <c r="X29" s="15">
        <f t="shared" si="0"/>
        <v>7382471.8518886771</v>
      </c>
      <c r="Y29" s="15">
        <f t="shared" si="0"/>
        <v>7700727.3551573493</v>
      </c>
      <c r="Z29" s="15">
        <f t="shared" si="0"/>
        <v>8032702.729953181</v>
      </c>
      <c r="AA29" s="15">
        <f t="shared" si="0"/>
        <v>8378989.434625797</v>
      </c>
      <c r="AB29" s="15">
        <f t="shared" si="0"/>
        <v>8740204.425065279</v>
      </c>
      <c r="AC29" s="15">
        <f t="shared" si="0"/>
        <v>9116991.2538912632</v>
      </c>
      <c r="AD29" s="15">
        <f t="shared" si="0"/>
        <v>9510021.2170276511</v>
      </c>
      <c r="AE29" s="15">
        <f t="shared" si="0"/>
        <v>9919994.5497057252</v>
      </c>
      <c r="AF29" s="15">
        <f t="shared" si="0"/>
        <v>10347641.674026474</v>
      </c>
      <c r="AG29" s="15">
        <f t="shared" si="0"/>
        <v>10793724.500304865</v>
      </c>
      <c r="AH29" s="15" t="e">
        <f t="shared" si="0"/>
        <v>#N/A</v>
      </c>
      <c r="AI29" s="15" t="e">
        <f t="shared" si="0"/>
        <v>#N/A</v>
      </c>
      <c r="AJ29" s="15" t="e">
        <f t="shared" si="0"/>
        <v>#N/A</v>
      </c>
      <c r="AK29" s="15" t="e">
        <f t="shared" si="0"/>
        <v>#N/A</v>
      </c>
      <c r="AL29" s="15" t="e">
        <f t="shared" si="0"/>
        <v>#N/A</v>
      </c>
      <c r="AM29" s="15" t="e">
        <f t="shared" si="0"/>
        <v>#N/A</v>
      </c>
      <c r="AN29" s="15" t="e">
        <f t="shared" si="0"/>
        <v>#N/A</v>
      </c>
      <c r="AO29" s="15" t="e">
        <f t="shared" si="0"/>
        <v>#N/A</v>
      </c>
      <c r="AP29" s="15" t="e">
        <f t="shared" si="0"/>
        <v>#N/A</v>
      </c>
      <c r="AQ29" s="15" t="e">
        <f t="shared" si="0"/>
        <v>#N/A</v>
      </c>
      <c r="AR29" s="15" t="e">
        <f t="shared" si="0"/>
        <v>#N/A</v>
      </c>
      <c r="AS29" s="15" t="e">
        <f t="shared" si="0"/>
        <v>#N/A</v>
      </c>
      <c r="AT29" s="15" t="e">
        <f t="shared" si="0"/>
        <v>#N/A</v>
      </c>
      <c r="AU29" s="15" t="e">
        <f t="shared" si="0"/>
        <v>#N/A</v>
      </c>
      <c r="AV29" s="15" t="e">
        <f t="shared" si="0"/>
        <v>#N/A</v>
      </c>
      <c r="AW29" s="15" t="e">
        <f t="shared" si="0"/>
        <v>#N/A</v>
      </c>
      <c r="AX29" s="15" t="e">
        <f t="shared" si="0"/>
        <v>#N/A</v>
      </c>
      <c r="AY29" s="15" t="e">
        <f t="shared" si="0"/>
        <v>#N/A</v>
      </c>
      <c r="AZ29" s="15" t="e">
        <f t="shared" si="0"/>
        <v>#N/A</v>
      </c>
      <c r="BA29" s="15" t="e">
        <f t="shared" si="0"/>
        <v>#N/A</v>
      </c>
      <c r="BB29" s="15" t="e">
        <f t="shared" si="0"/>
        <v>#N/A</v>
      </c>
      <c r="BC29" s="15" t="e">
        <f t="shared" si="0"/>
        <v>#N/A</v>
      </c>
      <c r="BD29" s="15" t="e">
        <f t="shared" si="0"/>
        <v>#N/A</v>
      </c>
      <c r="BE29" s="15" t="e">
        <f t="shared" si="0"/>
        <v>#N/A</v>
      </c>
      <c r="BF29" s="15" t="e">
        <f t="shared" si="0"/>
        <v>#N/A</v>
      </c>
      <c r="BG29" s="15" t="e">
        <f t="shared" si="0"/>
        <v>#N/A</v>
      </c>
      <c r="BH29" s="15" t="e">
        <f t="shared" si="0"/>
        <v>#N/A</v>
      </c>
      <c r="BI29" s="15" t="e">
        <f t="shared" si="0"/>
        <v>#N/A</v>
      </c>
      <c r="BJ29" s="15" t="e">
        <f t="shared" si="0"/>
        <v>#N/A</v>
      </c>
      <c r="BK29" s="15" t="e">
        <f t="shared" si="0"/>
        <v>#N/A</v>
      </c>
      <c r="BL29" s="15" t="e">
        <f t="shared" si="0"/>
        <v>#N/A</v>
      </c>
      <c r="BM29" s="15" t="e">
        <f t="shared" si="0"/>
        <v>#N/A</v>
      </c>
      <c r="BN29" s="15" t="e">
        <f t="shared" si="0"/>
        <v>#N/A</v>
      </c>
      <c r="BO29" s="15" t="e">
        <f t="shared" ref="BO29:CC29" si="1">BT103</f>
        <v>#N/A</v>
      </c>
      <c r="BP29" s="15" t="e">
        <f t="shared" si="1"/>
        <v>#N/A</v>
      </c>
      <c r="BQ29" s="15" t="e">
        <f t="shared" si="1"/>
        <v>#N/A</v>
      </c>
      <c r="BR29" s="15" t="e">
        <f t="shared" si="1"/>
        <v>#N/A</v>
      </c>
      <c r="BS29" s="15" t="e">
        <f t="shared" si="1"/>
        <v>#N/A</v>
      </c>
      <c r="BT29" s="15" t="e">
        <f t="shared" si="1"/>
        <v>#N/A</v>
      </c>
      <c r="BU29" s="15" t="e">
        <f t="shared" si="1"/>
        <v>#N/A</v>
      </c>
      <c r="BV29" s="15" t="e">
        <f t="shared" si="1"/>
        <v>#N/A</v>
      </c>
      <c r="BW29" s="15" t="e">
        <f t="shared" si="1"/>
        <v>#N/A</v>
      </c>
      <c r="BX29" s="15" t="e">
        <f t="shared" si="1"/>
        <v>#N/A</v>
      </c>
      <c r="BY29" s="15" t="e">
        <f t="shared" si="1"/>
        <v>#N/A</v>
      </c>
      <c r="BZ29" s="15" t="e">
        <f t="shared" si="1"/>
        <v>#N/A</v>
      </c>
      <c r="CA29" s="15" t="e">
        <f t="shared" si="1"/>
        <v>#N/A</v>
      </c>
      <c r="CB29" s="15" t="e">
        <f t="shared" si="1"/>
        <v>#N/A</v>
      </c>
      <c r="CC29" s="15" t="e">
        <f t="shared" si="1"/>
        <v>#N/A</v>
      </c>
    </row>
    <row r="30" spans="1:81">
      <c r="A30" s="41" t="s">
        <v>664</v>
      </c>
      <c r="B30" s="15">
        <f>G63</f>
        <v>156702.38363537626</v>
      </c>
      <c r="C30" s="15">
        <f t="shared" ref="C30:BN30" si="2">H63</f>
        <v>163457.76272354956</v>
      </c>
      <c r="D30" s="15">
        <f t="shared" si="2"/>
        <v>170504.36358873881</v>
      </c>
      <c r="E30" s="15">
        <f t="shared" si="2"/>
        <v>177854.74068899913</v>
      </c>
      <c r="F30" s="15">
        <f t="shared" si="2"/>
        <v>185521.98970021147</v>
      </c>
      <c r="G30" s="15">
        <f t="shared" si="2"/>
        <v>193519.77084777399</v>
      </c>
      <c r="H30" s="15">
        <f t="shared" si="2"/>
        <v>201862.3332441129</v>
      </c>
      <c r="I30" s="15">
        <f t="shared" si="2"/>
        <v>210564.54027537414</v>
      </c>
      <c r="J30" s="15">
        <f t="shared" si="2"/>
        <v>219641.8960825259</v>
      </c>
      <c r="K30" s="15">
        <f t="shared" si="2"/>
        <v>229110.57318405062</v>
      </c>
      <c r="L30" s="15">
        <f t="shared" si="2"/>
        <v>238987.44128944134</v>
      </c>
      <c r="M30" s="15">
        <f t="shared" si="2"/>
        <v>249290.0973548356</v>
      </c>
      <c r="N30" s="15">
        <f t="shared" si="2"/>
        <v>260036.89693433719</v>
      </c>
      <c r="O30" s="15">
        <f t="shared" si="2"/>
        <v>271246.98688288039</v>
      </c>
      <c r="P30" s="15">
        <f t="shared" si="2"/>
        <v>282940.33946890297</v>
      </c>
      <c r="Q30" s="15">
        <f t="shared" si="2"/>
        <v>295137.7879576023</v>
      </c>
      <c r="R30" s="15">
        <f t="shared" si="2"/>
        <v>307861.06372817222</v>
      </c>
      <c r="S30" s="15">
        <f t="shared" si="2"/>
        <v>321132.83499115001</v>
      </c>
      <c r="T30" s="15">
        <f t="shared" si="2"/>
        <v>334976.74717485259</v>
      </c>
      <c r="U30" s="15">
        <f t="shared" si="2"/>
        <v>349417.46505285724</v>
      </c>
      <c r="V30" s="15">
        <f t="shared" si="2"/>
        <v>364480.71668758057</v>
      </c>
      <c r="W30" s="15">
        <f t="shared" si="2"/>
        <v>380193.33926824847</v>
      </c>
      <c r="X30" s="15">
        <f t="shared" si="2"/>
        <v>396583.32692492451</v>
      </c>
      <c r="Y30" s="15">
        <f t="shared" si="2"/>
        <v>413679.88060378027</v>
      </c>
      <c r="Z30" s="15">
        <f t="shared" si="2"/>
        <v>431513.4600924711</v>
      </c>
      <c r="AA30" s="15">
        <f t="shared" si="2"/>
        <v>450115.83828830539</v>
      </c>
      <c r="AB30" s="15">
        <f t="shared" si="2"/>
        <v>469520.15780589305</v>
      </c>
      <c r="AC30" s="15">
        <f t="shared" si="2"/>
        <v>489760.99002512748</v>
      </c>
      <c r="AD30" s="15">
        <f t="shared" si="2"/>
        <v>510874.39668470493</v>
      </c>
      <c r="AE30" s="15">
        <f t="shared" si="2"/>
        <v>532897.99413091457</v>
      </c>
      <c r="AF30" s="15">
        <f t="shared" si="2"/>
        <v>555871.0203361701</v>
      </c>
      <c r="AG30" s="15">
        <f t="shared" si="2"/>
        <v>579834.40480668424</v>
      </c>
      <c r="AH30" s="15">
        <f t="shared" si="2"/>
        <v>604830.84150383621</v>
      </c>
      <c r="AI30" s="15">
        <f t="shared" si="2"/>
        <v>630904.86490915017</v>
      </c>
      <c r="AJ30" s="15">
        <f t="shared" si="2"/>
        <v>658102.92936840665</v>
      </c>
      <c r="AK30" s="15">
        <f t="shared" si="2"/>
        <v>686473.49185624695</v>
      </c>
      <c r="AL30" s="15">
        <f t="shared" si="2"/>
        <v>716067.09830872784</v>
      </c>
      <c r="AM30" s="15">
        <f t="shared" si="2"/>
        <v>746936.4736776402</v>
      </c>
      <c r="AN30" s="15">
        <f t="shared" si="2"/>
        <v>779136.61586703279</v>
      </c>
      <c r="AO30" s="15">
        <f t="shared" si="2"/>
        <v>812724.89371930459</v>
      </c>
      <c r="AP30" s="15">
        <f t="shared" si="2"/>
        <v>847761.14922543871</v>
      </c>
      <c r="AQ30" s="15">
        <f t="shared" si="2"/>
        <v>884307.80414148071</v>
      </c>
      <c r="AR30" s="15">
        <f t="shared" si="2"/>
        <v>922429.97120121145</v>
      </c>
      <c r="AS30" s="15">
        <f t="shared" si="2"/>
        <v>962195.5701231556</v>
      </c>
      <c r="AT30" s="15">
        <f t="shared" si="2"/>
        <v>1003675.4486186069</v>
      </c>
      <c r="AU30" s="15">
        <f t="shared" si="2"/>
        <v>1046943.5086162627</v>
      </c>
      <c r="AV30" s="15">
        <f t="shared" si="2"/>
        <v>1092076.837928354</v>
      </c>
      <c r="AW30" s="15">
        <f t="shared" si="2"/>
        <v>1139155.8475928514</v>
      </c>
      <c r="AX30" s="15">
        <f t="shared" si="2"/>
        <v>1188264.4151364395</v>
      </c>
      <c r="AY30" s="15" t="e">
        <f t="shared" si="2"/>
        <v>#N/A</v>
      </c>
      <c r="AZ30" s="15" t="e">
        <f t="shared" si="2"/>
        <v>#N/A</v>
      </c>
      <c r="BA30" s="15" t="e">
        <f t="shared" si="2"/>
        <v>#N/A</v>
      </c>
      <c r="BB30" s="15" t="e">
        <f t="shared" si="2"/>
        <v>#N/A</v>
      </c>
      <c r="BC30" s="15" t="e">
        <f t="shared" si="2"/>
        <v>#N/A</v>
      </c>
      <c r="BD30" s="15" t="e">
        <f t="shared" si="2"/>
        <v>#N/A</v>
      </c>
      <c r="BE30" s="15" t="e">
        <f t="shared" si="2"/>
        <v>#N/A</v>
      </c>
      <c r="BF30" s="15" t="e">
        <f t="shared" si="2"/>
        <v>#N/A</v>
      </c>
      <c r="BG30" s="15" t="e">
        <f t="shared" si="2"/>
        <v>#N/A</v>
      </c>
      <c r="BH30" s="15" t="e">
        <f t="shared" si="2"/>
        <v>#N/A</v>
      </c>
      <c r="BI30" s="15" t="e">
        <f t="shared" si="2"/>
        <v>#N/A</v>
      </c>
      <c r="BJ30" s="15" t="e">
        <f t="shared" si="2"/>
        <v>#N/A</v>
      </c>
      <c r="BK30" s="15" t="e">
        <f t="shared" si="2"/>
        <v>#N/A</v>
      </c>
      <c r="BL30" s="15" t="e">
        <f t="shared" si="2"/>
        <v>#N/A</v>
      </c>
      <c r="BM30" s="15" t="e">
        <f t="shared" si="2"/>
        <v>#N/A</v>
      </c>
      <c r="BN30" s="15" t="e">
        <f t="shared" si="2"/>
        <v>#N/A</v>
      </c>
      <c r="BO30" s="15" t="e">
        <f t="shared" ref="BO30:CC30" si="3">BT63</f>
        <v>#N/A</v>
      </c>
      <c r="BP30" s="15" t="e">
        <f t="shared" si="3"/>
        <v>#N/A</v>
      </c>
      <c r="BQ30" s="15" t="e">
        <f t="shared" si="3"/>
        <v>#N/A</v>
      </c>
      <c r="BR30" s="15" t="e">
        <f t="shared" si="3"/>
        <v>#N/A</v>
      </c>
      <c r="BS30" s="15" t="e">
        <f t="shared" si="3"/>
        <v>#N/A</v>
      </c>
      <c r="BT30" s="15" t="e">
        <f t="shared" si="3"/>
        <v>#N/A</v>
      </c>
      <c r="BU30" s="15" t="e">
        <f t="shared" si="3"/>
        <v>#N/A</v>
      </c>
      <c r="BV30" s="15" t="e">
        <f t="shared" si="3"/>
        <v>#N/A</v>
      </c>
      <c r="BW30" s="15" t="e">
        <f t="shared" si="3"/>
        <v>#N/A</v>
      </c>
      <c r="BX30" s="15" t="e">
        <f t="shared" si="3"/>
        <v>#N/A</v>
      </c>
      <c r="BY30" s="15" t="e">
        <f t="shared" si="3"/>
        <v>#N/A</v>
      </c>
      <c r="BZ30" s="15" t="e">
        <f t="shared" si="3"/>
        <v>#N/A</v>
      </c>
      <c r="CA30" s="15" t="e">
        <f t="shared" si="3"/>
        <v>#N/A</v>
      </c>
      <c r="CB30" s="15" t="e">
        <f t="shared" si="3"/>
        <v>#N/A</v>
      </c>
      <c r="CC30" s="15" t="e">
        <f t="shared" si="3"/>
        <v>#N/A</v>
      </c>
    </row>
    <row r="31" spans="1:81">
      <c r="A31" s="41" t="s">
        <v>608</v>
      </c>
      <c r="B31">
        <f>G77</f>
        <v>0</v>
      </c>
      <c r="C31">
        <f t="shared" ref="C31:BN31" si="4">H77</f>
        <v>0</v>
      </c>
      <c r="D31">
        <f t="shared" si="4"/>
        <v>0</v>
      </c>
      <c r="E31">
        <f t="shared" si="4"/>
        <v>0</v>
      </c>
      <c r="F31">
        <f t="shared" si="4"/>
        <v>0</v>
      </c>
      <c r="G31">
        <f t="shared" si="4"/>
        <v>0</v>
      </c>
      <c r="H31">
        <f t="shared" si="4"/>
        <v>0</v>
      </c>
      <c r="I31">
        <f t="shared" si="4"/>
        <v>0</v>
      </c>
      <c r="J31">
        <f t="shared" si="4"/>
        <v>0</v>
      </c>
      <c r="K31">
        <f t="shared" si="4"/>
        <v>0</v>
      </c>
      <c r="L31">
        <f t="shared" si="4"/>
        <v>0</v>
      </c>
      <c r="M31">
        <f t="shared" si="4"/>
        <v>0</v>
      </c>
      <c r="N31">
        <f t="shared" si="4"/>
        <v>0</v>
      </c>
      <c r="O31">
        <f t="shared" si="4"/>
        <v>0</v>
      </c>
      <c r="P31">
        <f t="shared" si="4"/>
        <v>0</v>
      </c>
      <c r="Q31">
        <f t="shared" si="4"/>
        <v>0</v>
      </c>
      <c r="R31">
        <f t="shared" si="4"/>
        <v>0</v>
      </c>
      <c r="S31">
        <f t="shared" si="4"/>
        <v>0</v>
      </c>
      <c r="T31">
        <f t="shared" si="4"/>
        <v>0</v>
      </c>
      <c r="U31">
        <f t="shared" si="4"/>
        <v>0</v>
      </c>
      <c r="V31">
        <f t="shared" si="4"/>
        <v>0</v>
      </c>
      <c r="W31">
        <f t="shared" si="4"/>
        <v>0</v>
      </c>
      <c r="X31">
        <f t="shared" si="4"/>
        <v>0</v>
      </c>
      <c r="Y31">
        <f t="shared" si="4"/>
        <v>0</v>
      </c>
      <c r="Z31">
        <f t="shared" si="4"/>
        <v>0</v>
      </c>
      <c r="AA31">
        <f t="shared" si="4"/>
        <v>0</v>
      </c>
      <c r="AB31">
        <f t="shared" si="4"/>
        <v>0</v>
      </c>
      <c r="AC31">
        <f t="shared" si="4"/>
        <v>0</v>
      </c>
      <c r="AD31">
        <f t="shared" si="4"/>
        <v>0</v>
      </c>
      <c r="AE31">
        <f t="shared" si="4"/>
        <v>0</v>
      </c>
      <c r="AF31">
        <f t="shared" si="4"/>
        <v>0</v>
      </c>
      <c r="AG31">
        <f t="shared" si="4"/>
        <v>0</v>
      </c>
      <c r="AH31">
        <f t="shared" si="4"/>
        <v>0</v>
      </c>
      <c r="AI31">
        <f t="shared" si="4"/>
        <v>0</v>
      </c>
      <c r="AJ31">
        <f t="shared" si="4"/>
        <v>0</v>
      </c>
      <c r="AK31">
        <f t="shared" si="4"/>
        <v>0</v>
      </c>
      <c r="AL31">
        <f t="shared" si="4"/>
        <v>0</v>
      </c>
      <c r="AM31">
        <f t="shared" si="4"/>
        <v>0</v>
      </c>
      <c r="AN31">
        <f t="shared" si="4"/>
        <v>0</v>
      </c>
      <c r="AO31">
        <f t="shared" si="4"/>
        <v>0</v>
      </c>
      <c r="AP31">
        <f t="shared" si="4"/>
        <v>0</v>
      </c>
      <c r="AQ31">
        <f t="shared" si="4"/>
        <v>0</v>
      </c>
      <c r="AR31">
        <f t="shared" si="4"/>
        <v>0</v>
      </c>
      <c r="AS31">
        <f t="shared" si="4"/>
        <v>0</v>
      </c>
      <c r="AT31">
        <f t="shared" si="4"/>
        <v>0</v>
      </c>
      <c r="AU31">
        <f t="shared" si="4"/>
        <v>0</v>
      </c>
      <c r="AV31">
        <f t="shared" si="4"/>
        <v>0</v>
      </c>
      <c r="AW31">
        <f t="shared" si="4"/>
        <v>0</v>
      </c>
      <c r="AX31">
        <f t="shared" si="4"/>
        <v>0</v>
      </c>
      <c r="AY31">
        <f t="shared" si="4"/>
        <v>0</v>
      </c>
      <c r="AZ31">
        <f t="shared" si="4"/>
        <v>0</v>
      </c>
      <c r="BA31">
        <f t="shared" si="4"/>
        <v>0</v>
      </c>
      <c r="BB31">
        <f t="shared" si="4"/>
        <v>0</v>
      </c>
      <c r="BC31">
        <f t="shared" si="4"/>
        <v>0</v>
      </c>
      <c r="BD31">
        <f t="shared" si="4"/>
        <v>0</v>
      </c>
      <c r="BE31">
        <f t="shared" si="4"/>
        <v>0</v>
      </c>
      <c r="BF31">
        <f t="shared" si="4"/>
        <v>0</v>
      </c>
      <c r="BG31">
        <f t="shared" si="4"/>
        <v>0</v>
      </c>
      <c r="BH31">
        <f t="shared" si="4"/>
        <v>0</v>
      </c>
      <c r="BI31">
        <f t="shared" si="4"/>
        <v>0</v>
      </c>
      <c r="BJ31">
        <f t="shared" si="4"/>
        <v>0</v>
      </c>
      <c r="BK31">
        <f t="shared" si="4"/>
        <v>0</v>
      </c>
      <c r="BL31">
        <f t="shared" si="4"/>
        <v>0</v>
      </c>
      <c r="BM31">
        <f t="shared" si="4"/>
        <v>0</v>
      </c>
      <c r="BN31">
        <f t="shared" si="4"/>
        <v>0</v>
      </c>
      <c r="BO31">
        <f t="shared" ref="BO31:CC31" si="5">BT77</f>
        <v>0</v>
      </c>
      <c r="BP31">
        <f t="shared" si="5"/>
        <v>0</v>
      </c>
      <c r="BQ31">
        <f t="shared" si="5"/>
        <v>0</v>
      </c>
      <c r="BR31">
        <f t="shared" si="5"/>
        <v>0</v>
      </c>
      <c r="BS31">
        <f t="shared" si="5"/>
        <v>0</v>
      </c>
      <c r="BT31">
        <f t="shared" si="5"/>
        <v>0</v>
      </c>
      <c r="BU31">
        <f t="shared" si="5"/>
        <v>0</v>
      </c>
      <c r="BV31">
        <f t="shared" si="5"/>
        <v>0</v>
      </c>
      <c r="BW31">
        <f t="shared" si="5"/>
        <v>0</v>
      </c>
      <c r="BX31">
        <f t="shared" si="5"/>
        <v>0</v>
      </c>
      <c r="BY31">
        <f t="shared" si="5"/>
        <v>0</v>
      </c>
      <c r="BZ31">
        <f t="shared" si="5"/>
        <v>0</v>
      </c>
      <c r="CA31">
        <f t="shared" si="5"/>
        <v>0</v>
      </c>
      <c r="CB31">
        <f t="shared" si="5"/>
        <v>0</v>
      </c>
      <c r="CC31">
        <f t="shared" si="5"/>
        <v>0</v>
      </c>
    </row>
    <row r="32" spans="1:81">
      <c r="A32" s="41" t="s">
        <v>543</v>
      </c>
      <c r="B32" s="15">
        <f>G90</f>
        <v>635278.2900914452</v>
      </c>
      <c r="C32" s="15">
        <f t="shared" ref="C32:BN32" si="6">H90</f>
        <v>662664.89121705457</v>
      </c>
      <c r="D32" s="15">
        <f t="shared" si="6"/>
        <v>691232.11811393849</v>
      </c>
      <c r="E32" s="15">
        <f t="shared" si="6"/>
        <v>721030.86710199469</v>
      </c>
      <c r="F32" s="15">
        <f t="shared" si="6"/>
        <v>752114.22862176609</v>
      </c>
      <c r="G32" s="15">
        <f t="shared" si="6"/>
        <v>784537.58182213234</v>
      </c>
      <c r="H32" s="15">
        <f t="shared" si="6"/>
        <v>818358.69322564034</v>
      </c>
      <c r="I32" s="15">
        <f t="shared" si="6"/>
        <v>853637.8196472585</v>
      </c>
      <c r="J32" s="15">
        <f t="shared" si="6"/>
        <v>890437.81554991892</v>
      </c>
      <c r="K32" s="15">
        <f t="shared" si="6"/>
        <v>928824.24502811558</v>
      </c>
      <c r="L32" s="15">
        <f t="shared" si="6"/>
        <v>968865.49861907121</v>
      </c>
      <c r="M32" s="15">
        <f t="shared" si="6"/>
        <v>1010632.9151495899</v>
      </c>
      <c r="N32" s="15">
        <f t="shared" si="6"/>
        <v>1054200.9088356791</v>
      </c>
      <c r="O32" s="15">
        <f t="shared" si="6"/>
        <v>1099647.1018613873</v>
      </c>
      <c r="P32" s="15">
        <f t="shared" si="6"/>
        <v>1147052.4626730643</v>
      </c>
      <c r="Q32" s="15">
        <f t="shared" si="6"/>
        <v>1196501.4502354334</v>
      </c>
      <c r="R32" s="15">
        <f t="shared" si="6"/>
        <v>1248082.1645064878</v>
      </c>
      <c r="S32" s="15">
        <f t="shared" si="6"/>
        <v>1301886.5033992999</v>
      </c>
      <c r="T32" s="15" t="e">
        <f t="shared" si="6"/>
        <v>#N/A</v>
      </c>
      <c r="U32" s="15" t="e">
        <f t="shared" si="6"/>
        <v>#N/A</v>
      </c>
      <c r="V32" s="15" t="e">
        <f t="shared" si="6"/>
        <v>#N/A</v>
      </c>
      <c r="W32" s="15" t="e">
        <f t="shared" si="6"/>
        <v>#N/A</v>
      </c>
      <c r="X32" s="15" t="e">
        <f t="shared" si="6"/>
        <v>#N/A</v>
      </c>
      <c r="Y32" s="15" t="e">
        <f t="shared" si="6"/>
        <v>#N/A</v>
      </c>
      <c r="Z32" s="15" t="e">
        <f t="shared" si="6"/>
        <v>#N/A</v>
      </c>
      <c r="AA32" s="15" t="e">
        <f t="shared" si="6"/>
        <v>#N/A</v>
      </c>
      <c r="AB32" s="15" t="e">
        <f t="shared" si="6"/>
        <v>#N/A</v>
      </c>
      <c r="AC32" s="15" t="e">
        <f t="shared" si="6"/>
        <v>#N/A</v>
      </c>
      <c r="AD32" s="15" t="e">
        <f t="shared" si="6"/>
        <v>#N/A</v>
      </c>
      <c r="AE32" s="15" t="e">
        <f t="shared" si="6"/>
        <v>#N/A</v>
      </c>
      <c r="AF32" s="15" t="e">
        <f t="shared" si="6"/>
        <v>#N/A</v>
      </c>
      <c r="AG32" s="15" t="e">
        <f t="shared" si="6"/>
        <v>#N/A</v>
      </c>
      <c r="AH32" s="15" t="e">
        <f t="shared" si="6"/>
        <v>#N/A</v>
      </c>
      <c r="AI32" s="15" t="e">
        <f t="shared" si="6"/>
        <v>#N/A</v>
      </c>
      <c r="AJ32" s="15" t="e">
        <f t="shared" si="6"/>
        <v>#N/A</v>
      </c>
      <c r="AK32" s="15" t="e">
        <f t="shared" si="6"/>
        <v>#N/A</v>
      </c>
      <c r="AL32" s="15" t="e">
        <f t="shared" si="6"/>
        <v>#N/A</v>
      </c>
      <c r="AM32" s="15" t="e">
        <f t="shared" si="6"/>
        <v>#N/A</v>
      </c>
      <c r="AN32" s="15" t="e">
        <f t="shared" si="6"/>
        <v>#N/A</v>
      </c>
      <c r="AO32" s="15" t="e">
        <f t="shared" si="6"/>
        <v>#N/A</v>
      </c>
      <c r="AP32" s="15" t="e">
        <f t="shared" si="6"/>
        <v>#N/A</v>
      </c>
      <c r="AQ32" s="15" t="e">
        <f t="shared" si="6"/>
        <v>#N/A</v>
      </c>
      <c r="AR32" s="15" t="e">
        <f t="shared" si="6"/>
        <v>#N/A</v>
      </c>
      <c r="AS32" s="15" t="e">
        <f t="shared" si="6"/>
        <v>#N/A</v>
      </c>
      <c r="AT32" s="15" t="e">
        <f t="shared" si="6"/>
        <v>#N/A</v>
      </c>
      <c r="AU32" s="15" t="e">
        <f t="shared" si="6"/>
        <v>#N/A</v>
      </c>
      <c r="AV32" s="15" t="e">
        <f t="shared" si="6"/>
        <v>#N/A</v>
      </c>
      <c r="AW32" s="15" t="e">
        <f t="shared" si="6"/>
        <v>#N/A</v>
      </c>
      <c r="AX32" s="15" t="e">
        <f t="shared" si="6"/>
        <v>#N/A</v>
      </c>
      <c r="AY32" s="15" t="e">
        <f t="shared" si="6"/>
        <v>#N/A</v>
      </c>
      <c r="AZ32" s="15" t="e">
        <f t="shared" si="6"/>
        <v>#N/A</v>
      </c>
      <c r="BA32" s="15" t="e">
        <f t="shared" si="6"/>
        <v>#N/A</v>
      </c>
      <c r="BB32" s="15" t="e">
        <f t="shared" si="6"/>
        <v>#N/A</v>
      </c>
      <c r="BC32" s="15" t="e">
        <f t="shared" si="6"/>
        <v>#N/A</v>
      </c>
      <c r="BD32" s="15" t="e">
        <f t="shared" si="6"/>
        <v>#N/A</v>
      </c>
      <c r="BE32" s="15" t="e">
        <f t="shared" si="6"/>
        <v>#N/A</v>
      </c>
      <c r="BF32" s="15" t="e">
        <f t="shared" si="6"/>
        <v>#N/A</v>
      </c>
      <c r="BG32" s="15" t="e">
        <f t="shared" si="6"/>
        <v>#N/A</v>
      </c>
      <c r="BH32" s="15" t="e">
        <f t="shared" si="6"/>
        <v>#N/A</v>
      </c>
      <c r="BI32" s="15" t="e">
        <f t="shared" si="6"/>
        <v>#N/A</v>
      </c>
      <c r="BJ32" s="15" t="e">
        <f t="shared" si="6"/>
        <v>#N/A</v>
      </c>
      <c r="BK32" s="15" t="e">
        <f t="shared" si="6"/>
        <v>#N/A</v>
      </c>
      <c r="BL32" s="15" t="e">
        <f t="shared" si="6"/>
        <v>#N/A</v>
      </c>
      <c r="BM32" s="15" t="e">
        <f t="shared" si="6"/>
        <v>#N/A</v>
      </c>
      <c r="BN32" s="15" t="e">
        <f t="shared" si="6"/>
        <v>#N/A</v>
      </c>
      <c r="BO32" s="15" t="e">
        <f t="shared" ref="BO32:CC32" si="7">BT90</f>
        <v>#N/A</v>
      </c>
      <c r="BP32" s="15" t="e">
        <f t="shared" si="7"/>
        <v>#N/A</v>
      </c>
      <c r="BQ32" s="15" t="e">
        <f t="shared" si="7"/>
        <v>#N/A</v>
      </c>
      <c r="BR32" s="15" t="e">
        <f t="shared" si="7"/>
        <v>#N/A</v>
      </c>
      <c r="BS32" t="e">
        <f t="shared" si="7"/>
        <v>#N/A</v>
      </c>
      <c r="BT32" t="e">
        <f t="shared" si="7"/>
        <v>#N/A</v>
      </c>
      <c r="BU32" t="e">
        <f t="shared" si="7"/>
        <v>#N/A</v>
      </c>
      <c r="BV32" t="e">
        <f t="shared" si="7"/>
        <v>#N/A</v>
      </c>
      <c r="BW32" t="e">
        <f t="shared" si="7"/>
        <v>#N/A</v>
      </c>
      <c r="BX32" t="e">
        <f t="shared" si="7"/>
        <v>#N/A</v>
      </c>
      <c r="BY32" t="e">
        <f t="shared" si="7"/>
        <v>#N/A</v>
      </c>
      <c r="BZ32" t="e">
        <f t="shared" si="7"/>
        <v>#N/A</v>
      </c>
      <c r="CA32" t="e">
        <f t="shared" si="7"/>
        <v>#N/A</v>
      </c>
      <c r="CB32" t="e">
        <f t="shared" si="7"/>
        <v>#N/A</v>
      </c>
      <c r="CC32" t="e">
        <f t="shared" si="7"/>
        <v>#N/A</v>
      </c>
    </row>
    <row r="33" spans="1:81">
      <c r="A33" s="41" t="s">
        <v>418</v>
      </c>
      <c r="B33" s="15">
        <f t="shared" ref="B33:AG33" si="8">G312</f>
        <v>1580560.9798463206</v>
      </c>
      <c r="C33" s="15">
        <f t="shared" si="8"/>
        <v>1648698.3517428525</v>
      </c>
      <c r="D33" s="15">
        <f t="shared" si="8"/>
        <v>1719773.0993611466</v>
      </c>
      <c r="E33" s="15">
        <f t="shared" si="8"/>
        <v>1793911.8518313074</v>
      </c>
      <c r="F33" s="15">
        <f t="shared" si="8"/>
        <v>1871246.6972162097</v>
      </c>
      <c r="G33" s="15">
        <f t="shared" si="8"/>
        <v>660335.29063933785</v>
      </c>
      <c r="H33" s="15">
        <f t="shared" si="8"/>
        <v>688802.08935726632</v>
      </c>
      <c r="I33" s="15">
        <f t="shared" si="8"/>
        <v>549966.70180192729</v>
      </c>
      <c r="J33" s="15">
        <f t="shared" si="8"/>
        <v>573675.55338640115</v>
      </c>
      <c r="K33" s="15">
        <f t="shared" si="8"/>
        <v>598406.48438334255</v>
      </c>
      <c r="L33" s="15">
        <f t="shared" si="8"/>
        <v>624203.55624050566</v>
      </c>
      <c r="M33" s="15">
        <f t="shared" si="8"/>
        <v>651112.72987759789</v>
      </c>
      <c r="N33" s="15">
        <f t="shared" si="8"/>
        <v>679181.9475717796</v>
      </c>
      <c r="O33" s="15">
        <f t="shared" si="8"/>
        <v>708461.21837321913</v>
      </c>
      <c r="P33" s="15">
        <f t="shared" si="8"/>
        <v>739002.70720287482</v>
      </c>
      <c r="Q33" s="15">
        <f t="shared" si="8"/>
        <v>329704.00091058458</v>
      </c>
      <c r="R33" s="15">
        <f t="shared" si="8"/>
        <v>343917.41273858189</v>
      </c>
      <c r="S33" s="15">
        <f t="shared" si="8"/>
        <v>358743.55924748804</v>
      </c>
      <c r="T33" s="15">
        <f t="shared" si="8"/>
        <v>374208.85519216466</v>
      </c>
      <c r="U33" s="15">
        <f t="shared" si="8"/>
        <v>390340.85405732901</v>
      </c>
      <c r="V33" s="15">
        <f t="shared" si="8"/>
        <v>407168.29714775627</v>
      </c>
      <c r="W33" s="15">
        <f t="shared" si="8"/>
        <v>424721.164794743</v>
      </c>
      <c r="X33" s="15">
        <f t="shared" si="8"/>
        <v>443030.7297700604</v>
      </c>
      <c r="Y33" s="15">
        <f t="shared" si="8"/>
        <v>462129.61300256272</v>
      </c>
      <c r="Z33" s="15">
        <f t="shared" si="8"/>
        <v>482051.84169671749</v>
      </c>
      <c r="AA33" s="15">
        <f t="shared" si="8"/>
        <v>502832.90995660261</v>
      </c>
      <c r="AB33" s="15">
        <f t="shared" si="8"/>
        <v>524509.84202338022</v>
      </c>
      <c r="AC33" s="15">
        <f t="shared" si="8"/>
        <v>547121.25823891466</v>
      </c>
      <c r="AD33" s="15">
        <f t="shared" si="8"/>
        <v>570707.44385305513</v>
      </c>
      <c r="AE33" s="15">
        <f t="shared" si="8"/>
        <v>595310.42079717503</v>
      </c>
      <c r="AF33" s="15">
        <f t="shared" si="8"/>
        <v>620974.02255183924</v>
      </c>
      <c r="AG33" s="15">
        <f t="shared" si="8"/>
        <v>647743.9722419891</v>
      </c>
      <c r="AH33" s="15">
        <f t="shared" ref="AH33:BM33" si="9">AM312</f>
        <v>675667.96409877937</v>
      </c>
      <c r="AI33" s="15">
        <f t="shared" si="9"/>
        <v>704795.74843320413</v>
      </c>
      <c r="AJ33" s="15">
        <f t="shared" si="9"/>
        <v>735179.22027290298</v>
      </c>
      <c r="AK33" s="15">
        <f t="shared" si="9"/>
        <v>766872.51182006474</v>
      </c>
      <c r="AL33" s="15">
        <f t="shared" si="9"/>
        <v>799932.08889515582</v>
      </c>
      <c r="AM33" s="15">
        <f t="shared" si="9"/>
        <v>834416.85153830179</v>
      </c>
      <c r="AN33" s="15">
        <f t="shared" si="9"/>
        <v>870388.23894755321</v>
      </c>
      <c r="AO33" s="15">
        <f t="shared" si="9"/>
        <v>907910.3389410018</v>
      </c>
      <c r="AP33" s="15">
        <f t="shared" si="9"/>
        <v>0</v>
      </c>
      <c r="AQ33" s="15">
        <f t="shared" si="9"/>
        <v>0</v>
      </c>
      <c r="AR33" s="15">
        <f t="shared" si="9"/>
        <v>0</v>
      </c>
      <c r="AS33" s="15">
        <f t="shared" si="9"/>
        <v>0</v>
      </c>
      <c r="AT33" s="15">
        <f t="shared" si="9"/>
        <v>0</v>
      </c>
      <c r="AU33" s="15">
        <f t="shared" si="9"/>
        <v>0</v>
      </c>
      <c r="AV33" s="15">
        <f t="shared" si="9"/>
        <v>0</v>
      </c>
      <c r="AW33" s="15">
        <f t="shared" si="9"/>
        <v>0</v>
      </c>
      <c r="AX33" s="15">
        <f t="shared" si="9"/>
        <v>0</v>
      </c>
      <c r="AY33" s="15">
        <f t="shared" si="9"/>
        <v>0</v>
      </c>
      <c r="AZ33" s="15">
        <f t="shared" si="9"/>
        <v>0</v>
      </c>
      <c r="BA33" s="15">
        <f t="shared" si="9"/>
        <v>0</v>
      </c>
      <c r="BB33" s="15">
        <f t="shared" si="9"/>
        <v>0</v>
      </c>
      <c r="BC33" s="15">
        <f t="shared" si="9"/>
        <v>0</v>
      </c>
      <c r="BD33" s="15">
        <f t="shared" si="9"/>
        <v>0</v>
      </c>
      <c r="BE33" s="15">
        <f t="shared" si="9"/>
        <v>0</v>
      </c>
      <c r="BF33" s="15">
        <f t="shared" si="9"/>
        <v>0</v>
      </c>
      <c r="BG33" s="15">
        <f t="shared" si="9"/>
        <v>0</v>
      </c>
      <c r="BH33" s="15">
        <f t="shared" si="9"/>
        <v>0</v>
      </c>
      <c r="BI33" s="15">
        <f t="shared" si="9"/>
        <v>0</v>
      </c>
      <c r="BJ33" s="15">
        <f t="shared" si="9"/>
        <v>0</v>
      </c>
      <c r="BK33" s="15">
        <f t="shared" si="9"/>
        <v>0</v>
      </c>
      <c r="BL33" s="15">
        <f t="shared" si="9"/>
        <v>0</v>
      </c>
      <c r="BM33" s="15">
        <f t="shared" si="9"/>
        <v>0</v>
      </c>
      <c r="BN33" s="15">
        <f t="shared" ref="BN33:CC33" si="10">BS312</f>
        <v>0</v>
      </c>
      <c r="BO33" s="15">
        <f t="shared" si="10"/>
        <v>0</v>
      </c>
      <c r="BP33" s="15">
        <f t="shared" si="10"/>
        <v>0</v>
      </c>
      <c r="BQ33" s="15">
        <f t="shared" si="10"/>
        <v>0</v>
      </c>
      <c r="BR33" s="15">
        <f t="shared" si="10"/>
        <v>0</v>
      </c>
      <c r="BS33" s="15">
        <f t="shared" si="10"/>
        <v>0</v>
      </c>
      <c r="BT33" s="15">
        <f t="shared" si="10"/>
        <v>0</v>
      </c>
      <c r="BU33" s="15">
        <f t="shared" si="10"/>
        <v>0</v>
      </c>
      <c r="BV33" s="15">
        <f t="shared" si="10"/>
        <v>0</v>
      </c>
      <c r="BW33" s="15">
        <f t="shared" si="10"/>
        <v>0</v>
      </c>
      <c r="BX33" s="15">
        <f t="shared" si="10"/>
        <v>0</v>
      </c>
      <c r="BY33" s="15">
        <f t="shared" si="10"/>
        <v>0</v>
      </c>
      <c r="BZ33" s="15">
        <f t="shared" si="10"/>
        <v>0</v>
      </c>
      <c r="CA33" s="15">
        <f t="shared" si="10"/>
        <v>0</v>
      </c>
      <c r="CB33" s="15">
        <f t="shared" si="10"/>
        <v>0</v>
      </c>
      <c r="CC33" s="15">
        <f t="shared" si="10"/>
        <v>0</v>
      </c>
    </row>
    <row r="35" spans="1:81" s="15" customFormat="1">
      <c r="A35" s="126" t="s">
        <v>675</v>
      </c>
      <c r="B35" s="15">
        <f>B26-(SUMIF(B26:B33,"&lt;&gt;#N/A"))</f>
        <v>-5289585.4569073841</v>
      </c>
      <c r="C35" s="15">
        <f t="shared" ref="C35:BN35" si="11">C26-(SUMIF(C26:C33,"&lt;&gt;#N/A"))</f>
        <v>-5517617.4379897118</v>
      </c>
      <c r="D35" s="15">
        <f t="shared" si="11"/>
        <v>-5755479.7894895151</v>
      </c>
      <c r="E35" s="15">
        <f t="shared" si="11"/>
        <v>-6003596.2948695049</v>
      </c>
      <c r="F35" s="15">
        <f t="shared" si="11"/>
        <v>-6262409.0067333207</v>
      </c>
      <c r="G35" s="15">
        <f t="shared" si="11"/>
        <v>-5240798.9071966186</v>
      </c>
      <c r="H35" s="15">
        <f t="shared" si="11"/>
        <v>-5466727.7190095633</v>
      </c>
      <c r="I35" s="15">
        <f t="shared" si="11"/>
        <v>-5533866.8554825485</v>
      </c>
      <c r="J35" s="15">
        <f t="shared" si="11"/>
        <v>-5772429.7130791992</v>
      </c>
      <c r="K35" s="15">
        <f t="shared" si="11"/>
        <v>-6021276.9231026471</v>
      </c>
      <c r="L35" s="15">
        <f t="shared" si="11"/>
        <v>-6280851.8400041983</v>
      </c>
      <c r="M35" s="15">
        <f t="shared" si="11"/>
        <v>-6551616.9310739487</v>
      </c>
      <c r="N35" s="15">
        <f t="shared" si="11"/>
        <v>-6834054.6003877819</v>
      </c>
      <c r="O35" s="15">
        <f t="shared" si="11"/>
        <v>-7128668.0482745618</v>
      </c>
      <c r="P35" s="15">
        <f t="shared" si="11"/>
        <v>-7435982.1678344607</v>
      </c>
      <c r="Q35" s="15">
        <f t="shared" si="11"/>
        <v>-7315387.6532253362</v>
      </c>
      <c r="R35" s="15">
        <f t="shared" si="11"/>
        <v>-7630751.1826625727</v>
      </c>
      <c r="S35" s="15">
        <f t="shared" si="11"/>
        <v>-7959709.9117547795</v>
      </c>
      <c r="T35" s="15">
        <f t="shared" si="11"/>
        <v>-6944839.5977850445</v>
      </c>
      <c r="U35" s="15">
        <f t="shared" si="11"/>
        <v>-7244228.9440170713</v>
      </c>
      <c r="V35" s="15">
        <f t="shared" si="11"/>
        <v>-7556524.8490508012</v>
      </c>
      <c r="W35" s="15">
        <f t="shared" si="11"/>
        <v>-7882283.7096391581</v>
      </c>
      <c r="X35" s="15">
        <f t="shared" si="11"/>
        <v>-8222085.9085836634</v>
      </c>
      <c r="Y35" s="15">
        <f t="shared" si="11"/>
        <v>-8576536.8487636894</v>
      </c>
      <c r="Z35" s="15">
        <f t="shared" si="11"/>
        <v>-8946268.0317423679</v>
      </c>
      <c r="AA35" s="15">
        <f t="shared" si="11"/>
        <v>-9331938.1828707084</v>
      </c>
      <c r="AB35" s="15">
        <f t="shared" si="11"/>
        <v>-9734234.4248945527</v>
      </c>
      <c r="AC35" s="15">
        <f t="shared" si="11"/>
        <v>-10153873.502155297</v>
      </c>
      <c r="AD35" s="15">
        <f t="shared" si="11"/>
        <v>-10591603.057565413</v>
      </c>
      <c r="AE35" s="15">
        <f t="shared" si="11"/>
        <v>-11048202.964633815</v>
      </c>
      <c r="AF35" s="15">
        <f t="shared" si="11"/>
        <v>-11524486.71691449</v>
      </c>
      <c r="AG35" s="15">
        <f t="shared" si="11"/>
        <v>-12021302.877353534</v>
      </c>
      <c r="AH35" s="15">
        <f t="shared" si="11"/>
        <v>-1280498.8056026157</v>
      </c>
      <c r="AI35" s="15">
        <f t="shared" si="11"/>
        <v>-1335700.6133423543</v>
      </c>
      <c r="AJ35" s="15">
        <f t="shared" si="11"/>
        <v>-1393282.1496413096</v>
      </c>
      <c r="AK35" s="15">
        <f t="shared" si="11"/>
        <v>-1453346.0036763118</v>
      </c>
      <c r="AL35" s="15">
        <f t="shared" si="11"/>
        <v>-1515999.1872038837</v>
      </c>
      <c r="AM35" s="15">
        <f t="shared" si="11"/>
        <v>-1581353.325215942</v>
      </c>
      <c r="AN35" s="15">
        <f t="shared" si="11"/>
        <v>-1649524.854814586</v>
      </c>
      <c r="AO35" s="15">
        <f t="shared" si="11"/>
        <v>-1720635.2326603066</v>
      </c>
      <c r="AP35" s="15">
        <f t="shared" si="11"/>
        <v>-847761.14922543871</v>
      </c>
      <c r="AQ35" s="15">
        <f t="shared" si="11"/>
        <v>-884307.80414148071</v>
      </c>
      <c r="AR35" s="15">
        <f t="shared" si="11"/>
        <v>-922429.97120121145</v>
      </c>
      <c r="AS35" s="15">
        <f t="shared" si="11"/>
        <v>-962195.5701231556</v>
      </c>
      <c r="AT35" s="15">
        <f t="shared" si="11"/>
        <v>-1003675.4486186069</v>
      </c>
      <c r="AU35" s="15">
        <f t="shared" si="11"/>
        <v>-1046943.5086162627</v>
      </c>
      <c r="AV35" s="15">
        <f t="shared" si="11"/>
        <v>-1092076.837928354</v>
      </c>
      <c r="AW35" s="15">
        <f t="shared" si="11"/>
        <v>-1139155.8475928514</v>
      </c>
      <c r="AX35" s="15">
        <f t="shared" si="11"/>
        <v>-1188264.4151364395</v>
      </c>
      <c r="AY35" s="15">
        <f t="shared" si="11"/>
        <v>0</v>
      </c>
      <c r="AZ35" s="15">
        <f t="shared" si="11"/>
        <v>0</v>
      </c>
      <c r="BA35" s="15">
        <f t="shared" si="11"/>
        <v>0</v>
      </c>
      <c r="BB35" s="15">
        <f t="shared" si="11"/>
        <v>0</v>
      </c>
      <c r="BC35" s="15">
        <f t="shared" si="11"/>
        <v>0</v>
      </c>
      <c r="BD35" s="15">
        <f t="shared" si="11"/>
        <v>0</v>
      </c>
      <c r="BE35" s="15">
        <f t="shared" si="11"/>
        <v>0</v>
      </c>
      <c r="BF35" s="15">
        <f t="shared" si="11"/>
        <v>0</v>
      </c>
      <c r="BG35" s="15">
        <f t="shared" si="11"/>
        <v>0</v>
      </c>
      <c r="BH35" s="15">
        <f t="shared" si="11"/>
        <v>0</v>
      </c>
      <c r="BI35" s="15">
        <f t="shared" si="11"/>
        <v>0</v>
      </c>
      <c r="BJ35" s="15">
        <f t="shared" si="11"/>
        <v>0</v>
      </c>
      <c r="BK35" s="15">
        <f t="shared" si="11"/>
        <v>0</v>
      </c>
      <c r="BL35" s="15">
        <f t="shared" si="11"/>
        <v>0</v>
      </c>
      <c r="BM35" s="15">
        <f t="shared" si="11"/>
        <v>0</v>
      </c>
      <c r="BN35" s="15">
        <f t="shared" si="11"/>
        <v>0</v>
      </c>
      <c r="BO35" s="15">
        <f t="shared" ref="BO35:CC35" si="12">BO26-(SUMIF(BO26:BO33,"&lt;&gt;#N/A"))</f>
        <v>0</v>
      </c>
      <c r="BP35" s="15">
        <f t="shared" si="12"/>
        <v>0</v>
      </c>
      <c r="BQ35" s="15">
        <f t="shared" si="12"/>
        <v>0</v>
      </c>
      <c r="BR35" s="15">
        <f t="shared" si="12"/>
        <v>0</v>
      </c>
      <c r="BS35" s="15">
        <f t="shared" si="12"/>
        <v>0</v>
      </c>
      <c r="BT35" s="15">
        <f t="shared" si="12"/>
        <v>0</v>
      </c>
      <c r="BU35" s="15">
        <f t="shared" si="12"/>
        <v>0</v>
      </c>
      <c r="BV35" s="15">
        <f t="shared" si="12"/>
        <v>0</v>
      </c>
      <c r="BW35" s="15">
        <f t="shared" si="12"/>
        <v>0</v>
      </c>
      <c r="BX35" s="15">
        <f t="shared" si="12"/>
        <v>0</v>
      </c>
      <c r="BY35" s="15">
        <f t="shared" si="12"/>
        <v>0</v>
      </c>
      <c r="BZ35" s="15">
        <f t="shared" si="12"/>
        <v>0</v>
      </c>
      <c r="CA35" s="15">
        <f t="shared" si="12"/>
        <v>0</v>
      </c>
      <c r="CB35" s="15">
        <f t="shared" si="12"/>
        <v>0</v>
      </c>
      <c r="CC35" s="15">
        <f t="shared" si="12"/>
        <v>0</v>
      </c>
    </row>
    <row r="38" spans="1:81" s="98" customFormat="1" ht="18.75">
      <c r="A38" s="2" t="s">
        <v>532</v>
      </c>
    </row>
    <row r="40" spans="1:81">
      <c r="A40" s="82" t="s">
        <v>676</v>
      </c>
      <c r="B40" s="82">
        <v>2020</v>
      </c>
      <c r="C40" s="82">
        <v>2021</v>
      </c>
      <c r="D40" s="82">
        <v>2022</v>
      </c>
      <c r="E40" s="82">
        <v>2023</v>
      </c>
      <c r="F40" s="82">
        <v>2024</v>
      </c>
      <c r="G40" s="82">
        <v>2025</v>
      </c>
      <c r="H40" s="82">
        <v>2026</v>
      </c>
      <c r="I40" s="82">
        <v>2027</v>
      </c>
      <c r="J40" s="82">
        <v>2028</v>
      </c>
      <c r="K40" s="82">
        <v>2029</v>
      </c>
      <c r="L40" s="82">
        <v>2030</v>
      </c>
      <c r="M40" s="82">
        <v>2031</v>
      </c>
      <c r="N40" s="82">
        <v>2032</v>
      </c>
      <c r="O40" s="82">
        <v>2033</v>
      </c>
      <c r="P40" s="82">
        <v>2034</v>
      </c>
      <c r="Q40" s="82">
        <v>2035</v>
      </c>
      <c r="R40" s="82">
        <v>2036</v>
      </c>
      <c r="S40" s="82">
        <v>2037</v>
      </c>
      <c r="T40" s="82">
        <v>2038</v>
      </c>
      <c r="U40" s="82">
        <v>2039</v>
      </c>
      <c r="V40" s="82">
        <v>2040</v>
      </c>
      <c r="W40" s="82">
        <v>2041</v>
      </c>
      <c r="X40" s="82">
        <v>2042</v>
      </c>
      <c r="Y40" s="82">
        <v>2043</v>
      </c>
      <c r="Z40" s="82">
        <v>2044</v>
      </c>
      <c r="AA40" s="82">
        <v>2045</v>
      </c>
      <c r="AB40" s="82">
        <v>2046</v>
      </c>
      <c r="AC40" s="82">
        <v>2047</v>
      </c>
      <c r="AD40" s="82">
        <v>2048</v>
      </c>
      <c r="AE40" s="82">
        <v>2049</v>
      </c>
      <c r="AF40" s="82">
        <v>2050</v>
      </c>
      <c r="AG40" s="82">
        <v>2051</v>
      </c>
      <c r="AH40" s="82">
        <v>2052</v>
      </c>
      <c r="AI40" s="82">
        <v>2053</v>
      </c>
      <c r="AJ40" s="82">
        <v>2054</v>
      </c>
      <c r="AK40" s="82">
        <v>2055</v>
      </c>
      <c r="AL40" s="82">
        <v>2056</v>
      </c>
      <c r="AM40" s="82">
        <v>2057</v>
      </c>
      <c r="AN40" s="82">
        <v>2058</v>
      </c>
      <c r="AO40" s="82">
        <v>2059</v>
      </c>
      <c r="AP40" s="82">
        <v>2060</v>
      </c>
      <c r="AQ40" s="82">
        <v>2061</v>
      </c>
      <c r="AR40" s="82">
        <v>2062</v>
      </c>
      <c r="AS40" s="82">
        <v>2063</v>
      </c>
      <c r="AT40" s="82">
        <v>2064</v>
      </c>
      <c r="AU40" s="82">
        <v>2065</v>
      </c>
      <c r="AV40" s="82">
        <v>2066</v>
      </c>
      <c r="AW40" s="82">
        <v>2067</v>
      </c>
      <c r="AX40" s="82">
        <v>2068</v>
      </c>
      <c r="AY40" s="82">
        <v>2069</v>
      </c>
      <c r="AZ40" s="82">
        <v>2070</v>
      </c>
      <c r="BA40" s="82">
        <v>2071</v>
      </c>
      <c r="BB40" s="82">
        <v>2072</v>
      </c>
      <c r="BC40" s="82">
        <v>2073</v>
      </c>
      <c r="BD40" s="82">
        <v>2074</v>
      </c>
      <c r="BE40" s="82">
        <v>2075</v>
      </c>
      <c r="BF40" s="82">
        <v>2076</v>
      </c>
      <c r="BG40" s="82">
        <v>2077</v>
      </c>
      <c r="BH40" s="82">
        <v>2078</v>
      </c>
      <c r="BI40" s="82">
        <v>2079</v>
      </c>
      <c r="BJ40" s="82">
        <v>2080</v>
      </c>
      <c r="BK40" s="82">
        <v>2081</v>
      </c>
      <c r="BL40" s="82">
        <v>2082</v>
      </c>
      <c r="BM40" s="82">
        <v>2083</v>
      </c>
      <c r="BN40" s="82">
        <v>2084</v>
      </c>
      <c r="BO40" s="82">
        <v>2085</v>
      </c>
      <c r="BP40" s="82">
        <v>2086</v>
      </c>
      <c r="BQ40" s="82">
        <v>2087</v>
      </c>
      <c r="BR40" s="82">
        <v>2088</v>
      </c>
      <c r="BS40" s="82">
        <v>2089</v>
      </c>
      <c r="BT40" s="82">
        <v>2090</v>
      </c>
      <c r="BU40" s="82">
        <v>2091</v>
      </c>
      <c r="BV40" s="82">
        <v>2092</v>
      </c>
      <c r="BW40" s="82">
        <v>2093</v>
      </c>
      <c r="BX40" s="82">
        <v>2094</v>
      </c>
      <c r="BY40" s="82">
        <v>2095</v>
      </c>
      <c r="BZ40" s="82">
        <v>2096</v>
      </c>
      <c r="CA40" s="82">
        <v>2097</v>
      </c>
      <c r="CB40" s="82">
        <v>2098</v>
      </c>
      <c r="CC40" s="82">
        <v>2099</v>
      </c>
    </row>
    <row r="41" spans="1:81">
      <c r="A41" t="s">
        <v>677</v>
      </c>
      <c r="B41" s="15">
        <v>1536693966.17574</v>
      </c>
    </row>
    <row r="42" spans="1:81" ht="30">
      <c r="A42" s="91" t="s">
        <v>678</v>
      </c>
      <c r="B42" s="15">
        <f>B41*'2020 Opening RAB'!C100</f>
        <v>1541209227.5846796</v>
      </c>
    </row>
    <row r="44" spans="1:81">
      <c r="A44" t="s">
        <v>679</v>
      </c>
      <c r="B44" s="116">
        <v>-72505798.190459505</v>
      </c>
      <c r="C44" s="116">
        <v>-67359318.957974896</v>
      </c>
      <c r="D44" s="116">
        <v>-62270352.895246282</v>
      </c>
      <c r="E44" s="116">
        <v>-58879900.617971413</v>
      </c>
      <c r="F44" s="116">
        <v>-55346407.438914753</v>
      </c>
      <c r="G44" s="116">
        <v>-53927451.259379059</v>
      </c>
      <c r="H44" s="116">
        <v>-52641908.357513763</v>
      </c>
      <c r="I44" s="116">
        <v>-51604909.614801139</v>
      </c>
      <c r="J44" s="116">
        <v>-52213780.93003276</v>
      </c>
      <c r="K44" s="116">
        <v>-52485314.760685973</v>
      </c>
      <c r="L44" s="116">
        <v>-48153389.054138519</v>
      </c>
      <c r="M44" s="116">
        <v>-48268332.564733401</v>
      </c>
      <c r="N44" s="116">
        <v>-48446221.691291958</v>
      </c>
      <c r="O44" s="116">
        <v>-48429830.971107788</v>
      </c>
      <c r="P44" s="116">
        <v>-48658501.735352628</v>
      </c>
      <c r="Q44" s="116">
        <v>-41443876.684998363</v>
      </c>
      <c r="R44" s="116">
        <v>-33708569.409516051</v>
      </c>
      <c r="S44" s="116">
        <v>-34514687.548888423</v>
      </c>
      <c r="T44" s="116">
        <v>-36185909.532043912</v>
      </c>
      <c r="U44" s="116">
        <v>-37954438.317416199</v>
      </c>
      <c r="V44" s="116">
        <v>-37061287.891717695</v>
      </c>
      <c r="W44" s="116">
        <v>-36404773.575291619</v>
      </c>
      <c r="X44" s="116">
        <v>-37100407.92704282</v>
      </c>
      <c r="Y44" s="116">
        <v>-37836275.302526221</v>
      </c>
      <c r="Z44" s="116">
        <v>-38614702.462080114</v>
      </c>
      <c r="AA44" s="116">
        <v>-40859601.879192397</v>
      </c>
      <c r="AB44" s="116">
        <v>-43235138.176806904</v>
      </c>
      <c r="AC44" s="116">
        <v>-45748922.370577104</v>
      </c>
      <c r="AD44" s="116">
        <v>-48409009.519506127</v>
      </c>
      <c r="AE44" s="116">
        <v>-51223924.675447397</v>
      </c>
      <c r="AF44" s="116">
        <v>-53953668.579633206</v>
      </c>
      <c r="AG44" s="116">
        <v>-56839380.533466101</v>
      </c>
      <c r="AH44" s="116">
        <v>-722368.03506503056</v>
      </c>
      <c r="AI44" s="116">
        <v>-523912.02509420214</v>
      </c>
      <c r="AJ44" s="116">
        <v>-311564.09442541632</v>
      </c>
      <c r="AK44" s="116">
        <v>-333373.5810351955</v>
      </c>
      <c r="AL44" s="116">
        <v>-356709.73170765908</v>
      </c>
      <c r="AM44" s="116">
        <v>-381679.41292719526</v>
      </c>
      <c r="AN44" s="116">
        <v>-408396.97183209896</v>
      </c>
      <c r="AO44" s="116">
        <v>-436984.75986034586</v>
      </c>
      <c r="AP44" s="116">
        <v>-360997.17650792276</v>
      </c>
      <c r="AQ44" s="116">
        <v>-279690.46232083003</v>
      </c>
      <c r="AR44" s="116">
        <v>-192692.27814064085</v>
      </c>
      <c r="AS44" s="116">
        <v>-99604.2210678384</v>
      </c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7" spans="1:81" s="49" customFormat="1" ht="18.75">
      <c r="A47" s="2" t="s">
        <v>680</v>
      </c>
    </row>
    <row r="49" spans="1:86" ht="15.75">
      <c r="A49" s="117" t="s">
        <v>681</v>
      </c>
    </row>
    <row r="50" spans="1:86">
      <c r="B50" s="164">
        <v>2015</v>
      </c>
      <c r="C50" s="164">
        <v>2016</v>
      </c>
      <c r="D50" s="164">
        <v>2017</v>
      </c>
      <c r="E50" s="164">
        <v>2018</v>
      </c>
      <c r="F50" s="164">
        <v>2019</v>
      </c>
      <c r="G50" s="82">
        <v>2020</v>
      </c>
      <c r="H50" s="82">
        <v>2021</v>
      </c>
      <c r="I50" s="82">
        <v>2022</v>
      </c>
      <c r="J50" s="82">
        <v>2023</v>
      </c>
      <c r="K50" s="82">
        <v>2024</v>
      </c>
      <c r="L50" s="82">
        <v>2025</v>
      </c>
      <c r="M50" s="82">
        <v>2026</v>
      </c>
      <c r="N50" s="82">
        <v>2027</v>
      </c>
      <c r="O50" s="82">
        <v>2028</v>
      </c>
      <c r="P50" s="82">
        <v>2029</v>
      </c>
      <c r="Q50" s="82">
        <v>2030</v>
      </c>
      <c r="R50" s="82">
        <v>2031</v>
      </c>
      <c r="S50" s="82">
        <v>2032</v>
      </c>
      <c r="T50" s="82">
        <v>2033</v>
      </c>
      <c r="U50" s="82">
        <v>2034</v>
      </c>
      <c r="V50" s="82">
        <v>2035</v>
      </c>
      <c r="W50" s="82">
        <v>2036</v>
      </c>
      <c r="X50" s="82">
        <v>2037</v>
      </c>
      <c r="Y50" s="82">
        <v>2038</v>
      </c>
      <c r="Z50" s="82">
        <v>2039</v>
      </c>
      <c r="AA50" s="82">
        <v>2040</v>
      </c>
      <c r="AB50" s="82">
        <v>2041</v>
      </c>
      <c r="AC50" s="82">
        <v>2042</v>
      </c>
      <c r="AD50" s="82">
        <v>2043</v>
      </c>
      <c r="AE50" s="82">
        <v>2044</v>
      </c>
      <c r="AF50" s="82">
        <v>2045</v>
      </c>
      <c r="AG50" s="82">
        <v>2046</v>
      </c>
      <c r="AH50" s="82">
        <v>2047</v>
      </c>
      <c r="AI50" s="82">
        <v>2048</v>
      </c>
      <c r="AJ50" s="82">
        <v>2049</v>
      </c>
      <c r="AK50" s="82">
        <v>2050</v>
      </c>
      <c r="AL50" s="82">
        <v>2051</v>
      </c>
      <c r="AM50" s="82">
        <v>2052</v>
      </c>
      <c r="AN50" s="82">
        <v>2053</v>
      </c>
      <c r="AO50" s="82">
        <v>2054</v>
      </c>
      <c r="AP50" s="82">
        <v>2055</v>
      </c>
      <c r="AQ50" s="82">
        <v>2056</v>
      </c>
      <c r="AR50" s="82">
        <v>2057</v>
      </c>
      <c r="AS50" s="82">
        <v>2058</v>
      </c>
      <c r="AT50" s="82">
        <v>2059</v>
      </c>
      <c r="AU50" s="82">
        <v>2060</v>
      </c>
      <c r="AV50" s="82">
        <v>2061</v>
      </c>
      <c r="AW50" s="82">
        <v>2062</v>
      </c>
      <c r="AX50" s="82">
        <v>2063</v>
      </c>
      <c r="AY50" s="82">
        <v>2064</v>
      </c>
      <c r="AZ50" s="82">
        <v>2065</v>
      </c>
      <c r="BA50" s="82">
        <v>2066</v>
      </c>
      <c r="BB50" s="82">
        <v>2067</v>
      </c>
      <c r="BC50" s="82">
        <v>2068</v>
      </c>
      <c r="BD50" s="82">
        <v>2069</v>
      </c>
      <c r="BE50" s="82">
        <v>2070</v>
      </c>
      <c r="BF50" s="82">
        <v>2071</v>
      </c>
      <c r="BG50" s="82">
        <v>2072</v>
      </c>
      <c r="BH50" s="82">
        <v>2073</v>
      </c>
      <c r="BI50" s="82">
        <v>2074</v>
      </c>
      <c r="BJ50" s="82">
        <v>2075</v>
      </c>
      <c r="BK50" s="82">
        <v>2076</v>
      </c>
      <c r="BL50" s="82">
        <v>2077</v>
      </c>
      <c r="BM50" s="82">
        <v>2078</v>
      </c>
      <c r="BN50" s="82">
        <v>2079</v>
      </c>
      <c r="BO50" s="82">
        <v>2080</v>
      </c>
      <c r="BP50" s="82">
        <v>2081</v>
      </c>
      <c r="BQ50" s="82">
        <v>2082</v>
      </c>
      <c r="BR50" s="82">
        <v>2083</v>
      </c>
      <c r="BS50" s="82">
        <v>2084</v>
      </c>
      <c r="BT50" s="82">
        <v>2085</v>
      </c>
      <c r="BU50" s="82">
        <v>2086</v>
      </c>
      <c r="BV50" s="82">
        <v>2087</v>
      </c>
      <c r="BW50" s="82">
        <v>2088</v>
      </c>
      <c r="BX50" s="82">
        <v>2089</v>
      </c>
      <c r="BY50" s="82">
        <v>2090</v>
      </c>
      <c r="BZ50" s="82">
        <v>2091</v>
      </c>
      <c r="CA50" s="82">
        <v>2092</v>
      </c>
      <c r="CB50" s="82">
        <v>2093</v>
      </c>
      <c r="CC50" s="82">
        <v>2094</v>
      </c>
      <c r="CD50" s="82">
        <v>2095</v>
      </c>
      <c r="CE50" s="82">
        <v>2096</v>
      </c>
      <c r="CF50" s="82">
        <v>2097</v>
      </c>
      <c r="CG50" s="82">
        <v>2098</v>
      </c>
      <c r="CH50" s="82">
        <v>2099</v>
      </c>
    </row>
    <row r="51" spans="1:86">
      <c r="A51" t="s">
        <v>682</v>
      </c>
      <c r="B51" s="15">
        <v>22104022</v>
      </c>
      <c r="C51" s="15">
        <v>22744851</v>
      </c>
      <c r="D51" s="15">
        <v>23402166</v>
      </c>
      <c r="E51" s="15">
        <v>24080899</v>
      </c>
      <c r="F51" s="15">
        <v>24776825</v>
      </c>
    </row>
    <row r="52" spans="1:86">
      <c r="A52" t="s">
        <v>683</v>
      </c>
      <c r="B52" s="46">
        <f>'2020 Opening RAB'!C110</f>
        <v>5.79E-2</v>
      </c>
    </row>
    <row r="55" spans="1:86" s="95" customFormat="1" ht="30">
      <c r="A55" s="95" t="s">
        <v>663</v>
      </c>
      <c r="B55" s="95" t="s">
        <v>684</v>
      </c>
      <c r="C55" s="95" t="s">
        <v>64</v>
      </c>
      <c r="D55" s="95" t="s">
        <v>327</v>
      </c>
      <c r="E55" s="95" t="s">
        <v>685</v>
      </c>
      <c r="F55" s="95" t="s">
        <v>686</v>
      </c>
      <c r="H55" s="95" t="s">
        <v>327</v>
      </c>
      <c r="I55" s="95" t="s">
        <v>685</v>
      </c>
    </row>
    <row r="56" spans="1:86">
      <c r="A56" t="s">
        <v>692</v>
      </c>
      <c r="B56" s="15">
        <f>+E56</f>
        <v>24748336.594911937</v>
      </c>
      <c r="C56">
        <v>50</v>
      </c>
      <c r="D56" s="81">
        <f>H56*'2020 Opening RAB'!C102</f>
        <v>4.98982543407583E-2</v>
      </c>
      <c r="E56" s="15">
        <f>I56*'2020 Opening RAB'!C102</f>
        <v>24748336.594911937</v>
      </c>
      <c r="F56" s="15">
        <f>IF('2020 Opening RAB'!J25&gt;0,'2020 Opening RAB'!J25,'Opening RAB Cals'!E56)</f>
        <v>136741783.38740981</v>
      </c>
      <c r="H56" s="81">
        <f>0.05*(25000000/'2020 Opening RAB'!C54)</f>
        <v>4.9800796812749008E-2</v>
      </c>
      <c r="I56" s="116">
        <v>24700000</v>
      </c>
      <c r="J56" s="103" t="s">
        <v>690</v>
      </c>
    </row>
    <row r="57" spans="1:86">
      <c r="A57" t="s">
        <v>608</v>
      </c>
      <c r="B57" s="15">
        <f>IF('2020 Opening RAB'!C51&lt;&gt;9999,E57+0.5*(F57-E57),0)</f>
        <v>0</v>
      </c>
      <c r="C57">
        <v>10</v>
      </c>
      <c r="D57" s="81">
        <f>H57*'2020 Opening RAB'!$C$100</f>
        <v>7.0205680705190995E-2</v>
      </c>
      <c r="E57" s="15">
        <f>I57*'2020 Opening RAB'!C100</f>
        <v>13128205.128205126</v>
      </c>
      <c r="F57" s="15">
        <f>IF('2020 Opening RAB'!J28&gt;0,'2020 Opening RAB'!J28,'Opening RAB Cals'!E57)</f>
        <v>31607781.833243243</v>
      </c>
      <c r="H57">
        <v>7.0000000000000007E-2</v>
      </c>
      <c r="I57" s="116">
        <v>13089743.589743588</v>
      </c>
      <c r="J57" s="103" t="s">
        <v>574</v>
      </c>
    </row>
    <row r="58" spans="1:86">
      <c r="A58" t="s">
        <v>543</v>
      </c>
      <c r="B58" s="15">
        <f>IF('2020 Opening RAB'!C52&lt;&gt;9999,E58+0.5*(F58-E58),0)</f>
        <v>18158000.621449709</v>
      </c>
      <c r="C58">
        <v>20</v>
      </c>
      <c r="D58" s="81">
        <f>H58*'2020 Opening RAB'!$C$100</f>
        <v>6.0176297747306561E-2</v>
      </c>
      <c r="E58" s="15">
        <f>I58*'2020 Opening RAB'!C100</f>
        <v>18177514.792899407</v>
      </c>
      <c r="F58" s="15">
        <f>IF('2020 Opening RAB'!J29&gt;0,'2020 Opening RAB'!J29,'Opening RAB Cals'!E58)</f>
        <v>18138486.450000007</v>
      </c>
      <c r="H58">
        <v>0.06</v>
      </c>
      <c r="I58" s="116">
        <v>18124260.355029583</v>
      </c>
      <c r="J58" s="103" t="s">
        <v>691</v>
      </c>
    </row>
    <row r="60" spans="1:86">
      <c r="B60" s="164">
        <v>2015</v>
      </c>
      <c r="C60" s="164">
        <v>2016</v>
      </c>
      <c r="D60" s="164">
        <v>2017</v>
      </c>
      <c r="E60" s="164">
        <v>2018</v>
      </c>
      <c r="F60" s="164">
        <v>2019</v>
      </c>
      <c r="G60" s="82">
        <v>2020</v>
      </c>
      <c r="H60" s="82">
        <v>2021</v>
      </c>
      <c r="I60" s="82">
        <v>2022</v>
      </c>
      <c r="J60" s="82">
        <v>2023</v>
      </c>
      <c r="K60" s="82">
        <v>2024</v>
      </c>
      <c r="L60" s="82">
        <v>2025</v>
      </c>
      <c r="M60" s="82">
        <v>2026</v>
      </c>
      <c r="N60" s="82">
        <v>2027</v>
      </c>
      <c r="O60" s="82">
        <v>2028</v>
      </c>
      <c r="P60" s="82">
        <v>2029</v>
      </c>
      <c r="Q60" s="82">
        <v>2030</v>
      </c>
      <c r="R60" s="82">
        <v>2031</v>
      </c>
      <c r="S60" s="82">
        <v>2032</v>
      </c>
      <c r="T60" s="82">
        <v>2033</v>
      </c>
      <c r="U60" s="82">
        <v>2034</v>
      </c>
      <c r="V60" s="82">
        <v>2035</v>
      </c>
      <c r="W60" s="82">
        <v>2036</v>
      </c>
      <c r="X60" s="82">
        <v>2037</v>
      </c>
      <c r="Y60" s="82">
        <v>2038</v>
      </c>
      <c r="Z60" s="82">
        <v>2039</v>
      </c>
      <c r="AA60" s="82">
        <v>2040</v>
      </c>
      <c r="AB60" s="82">
        <v>2041</v>
      </c>
      <c r="AC60" s="82">
        <v>2042</v>
      </c>
      <c r="AD60" s="82">
        <v>2043</v>
      </c>
      <c r="AE60" s="82">
        <v>2044</v>
      </c>
      <c r="AF60" s="82">
        <v>2045</v>
      </c>
      <c r="AG60" s="82">
        <v>2046</v>
      </c>
      <c r="AH60" s="82">
        <v>2047</v>
      </c>
      <c r="AI60" s="82">
        <v>2048</v>
      </c>
      <c r="AJ60" s="82">
        <v>2049</v>
      </c>
      <c r="AK60" s="82">
        <v>2050</v>
      </c>
      <c r="AL60" s="82">
        <v>2051</v>
      </c>
      <c r="AM60" s="82">
        <v>2052</v>
      </c>
      <c r="AN60" s="82">
        <v>2053</v>
      </c>
      <c r="AO60" s="82">
        <v>2054</v>
      </c>
      <c r="AP60" s="82">
        <v>2055</v>
      </c>
      <c r="AQ60" s="82">
        <v>2056</v>
      </c>
      <c r="AR60" s="82">
        <v>2057</v>
      </c>
      <c r="AS60" s="82">
        <v>2058</v>
      </c>
      <c r="AT60" s="82">
        <v>2059</v>
      </c>
      <c r="AU60" s="82">
        <v>2060</v>
      </c>
      <c r="AV60" s="82">
        <v>2061</v>
      </c>
      <c r="AW60" s="82">
        <v>2062</v>
      </c>
      <c r="AX60" s="82">
        <v>2063</v>
      </c>
      <c r="AY60" s="82">
        <v>2064</v>
      </c>
      <c r="AZ60" s="82">
        <v>2065</v>
      </c>
      <c r="BA60" s="82">
        <v>2066</v>
      </c>
      <c r="BB60" s="82">
        <v>2067</v>
      </c>
      <c r="BC60" s="82">
        <v>2068</v>
      </c>
      <c r="BD60" s="82">
        <v>2069</v>
      </c>
      <c r="BE60" s="82">
        <v>2070</v>
      </c>
      <c r="BF60" s="82">
        <v>2071</v>
      </c>
      <c r="BG60" s="82">
        <v>2072</v>
      </c>
      <c r="BH60" s="82">
        <v>2073</v>
      </c>
      <c r="BI60" s="82">
        <v>2074</v>
      </c>
      <c r="BJ60" s="82">
        <v>2075</v>
      </c>
      <c r="BK60" s="82">
        <v>2076</v>
      </c>
      <c r="BL60" s="82">
        <v>2077</v>
      </c>
      <c r="BM60" s="82">
        <v>2078</v>
      </c>
      <c r="BN60" s="82">
        <v>2079</v>
      </c>
      <c r="BO60" s="82">
        <v>2080</v>
      </c>
      <c r="BP60" s="82">
        <v>2081</v>
      </c>
      <c r="BQ60" s="82">
        <v>2082</v>
      </c>
      <c r="BR60" s="82">
        <v>2083</v>
      </c>
      <c r="BS60" s="82">
        <v>2084</v>
      </c>
      <c r="BT60" s="82">
        <v>2085</v>
      </c>
      <c r="BU60" s="82">
        <v>2086</v>
      </c>
      <c r="BV60" s="82">
        <v>2087</v>
      </c>
      <c r="BW60" s="82">
        <v>2088</v>
      </c>
      <c r="BX60" s="82">
        <v>2089</v>
      </c>
      <c r="BY60" s="82">
        <v>2090</v>
      </c>
      <c r="BZ60" s="82">
        <v>2091</v>
      </c>
      <c r="CA60" s="82">
        <v>2092</v>
      </c>
      <c r="CB60" s="82">
        <v>2093</v>
      </c>
      <c r="CC60" s="82">
        <v>2094</v>
      </c>
      <c r="CD60" s="82">
        <v>2095</v>
      </c>
      <c r="CE60" s="82">
        <v>2096</v>
      </c>
      <c r="CF60" s="82">
        <v>2097</v>
      </c>
      <c r="CG60" s="82">
        <v>2098</v>
      </c>
      <c r="CH60" s="82">
        <v>2099</v>
      </c>
    </row>
    <row r="61" spans="1:86">
      <c r="A61" s="16" t="s">
        <v>693</v>
      </c>
    </row>
    <row r="62" spans="1:86" s="15" customFormat="1">
      <c r="A62" s="15" t="s">
        <v>319</v>
      </c>
      <c r="B62" s="15">
        <f>IF(('2020 Opening RAB'!$C$48)='Opening RAB Cals'!B60,'Opening RAB Cals'!$B$56,0)</f>
        <v>0</v>
      </c>
      <c r="C62" s="15">
        <f>IF(('2020 Opening RAB'!$C$48)='Opening RAB Cals'!C60,'Opening RAB Cals'!$B$56,0)+B66</f>
        <v>0</v>
      </c>
      <c r="D62" s="15">
        <f>IF(('2020 Opening RAB'!$C$48)='Opening RAB Cals'!D60,'Opening RAB Cals'!$B$56,0)+C66</f>
        <v>0</v>
      </c>
      <c r="E62" s="15">
        <f>IF(('2020 Opening RAB'!$C$48)='Opening RAB Cals'!E60,'Opening RAB Cals'!$B$56,0)+D66</f>
        <v>24748336.594911937</v>
      </c>
      <c r="F62" s="15">
        <f>IF(('2020 Opening RAB'!$C$48)='Opening RAB Cals'!F60,'Opening RAB Cals'!$B$56,0)+E66</f>
        <v>24944884.29057375</v>
      </c>
      <c r="G62" s="15">
        <f>IF('2020 Opening RAB'!C61="y",'Opening RAB Cals'!F66,(-SUM('Opening RAB Cals'!B65:F65)))</f>
        <v>25117081.302254703</v>
      </c>
      <c r="H62" s="15">
        <f>G66</f>
        <v>24960378.918619327</v>
      </c>
      <c r="I62" s="15">
        <f t="shared" ref="I62:BT62" si="13">H66</f>
        <v>24796921.155895777</v>
      </c>
      <c r="J62" s="15">
        <f t="shared" si="13"/>
        <v>24626416.792307038</v>
      </c>
      <c r="K62" s="15">
        <f t="shared" si="13"/>
        <v>24448562.05161804</v>
      </c>
      <c r="L62" s="15">
        <f t="shared" si="13"/>
        <v>24263040.061917827</v>
      </c>
      <c r="M62" s="15">
        <f t="shared" si="13"/>
        <v>24069520.291070051</v>
      </c>
      <c r="N62" s="15">
        <f t="shared" si="13"/>
        <v>23867657.95782594</v>
      </c>
      <c r="O62" s="15">
        <f t="shared" si="13"/>
        <v>23657093.417550568</v>
      </c>
      <c r="P62" s="15">
        <f t="shared" si="13"/>
        <v>23437451.521468043</v>
      </c>
      <c r="Q62" s="15">
        <f t="shared" si="13"/>
        <v>23208340.948283993</v>
      </c>
      <c r="R62" s="15">
        <f t="shared" si="13"/>
        <v>22969353.506994553</v>
      </c>
      <c r="S62" s="15">
        <f t="shared" si="13"/>
        <v>22720063.409639716</v>
      </c>
      <c r="T62" s="15">
        <f t="shared" si="13"/>
        <v>22460026.512705378</v>
      </c>
      <c r="U62" s="15">
        <f t="shared" si="13"/>
        <v>22188779.525822498</v>
      </c>
      <c r="V62" s="15">
        <f t="shared" si="13"/>
        <v>21905839.186353594</v>
      </c>
      <c r="W62" s="15">
        <f t="shared" si="13"/>
        <v>21610701.398395993</v>
      </c>
      <c r="X62" s="15">
        <f t="shared" si="13"/>
        <v>21302840.33466782</v>
      </c>
      <c r="Y62" s="15">
        <f t="shared" si="13"/>
        <v>20981707.499676671</v>
      </c>
      <c r="Z62" s="15">
        <f t="shared" si="13"/>
        <v>20646730.752501819</v>
      </c>
      <c r="AA62" s="15">
        <f t="shared" si="13"/>
        <v>20297313.287448961</v>
      </c>
      <c r="AB62" s="15">
        <f t="shared" si="13"/>
        <v>19932832.570761383</v>
      </c>
      <c r="AC62" s="15">
        <f t="shared" si="13"/>
        <v>19552639.231493134</v>
      </c>
      <c r="AD62" s="15">
        <f t="shared" si="13"/>
        <v>19156055.90456821</v>
      </c>
      <c r="AE62" s="15">
        <f t="shared" si="13"/>
        <v>18742376.023964431</v>
      </c>
      <c r="AF62" s="15">
        <f t="shared" si="13"/>
        <v>18310862.563871961</v>
      </c>
      <c r="AG62" s="15">
        <f t="shared" si="13"/>
        <v>17860746.725583654</v>
      </c>
      <c r="AH62" s="15">
        <f t="shared" si="13"/>
        <v>17391226.56777776</v>
      </c>
      <c r="AI62" s="15">
        <f t="shared" si="13"/>
        <v>16901465.577752631</v>
      </c>
      <c r="AJ62" s="15">
        <f t="shared" si="13"/>
        <v>16390591.181067927</v>
      </c>
      <c r="AK62" s="15">
        <f t="shared" si="13"/>
        <v>15857693.186937012</v>
      </c>
      <c r="AL62" s="15">
        <f t="shared" si="13"/>
        <v>15301822.166600842</v>
      </c>
      <c r="AM62" s="15">
        <f t="shared" si="13"/>
        <v>14721987.761794157</v>
      </c>
      <c r="AN62" s="15">
        <f t="shared" si="13"/>
        <v>14117156.920290321</v>
      </c>
      <c r="AO62" s="15">
        <f t="shared" si="13"/>
        <v>13486252.055381171</v>
      </c>
      <c r="AP62" s="15">
        <f t="shared" si="13"/>
        <v>12828149.126012765</v>
      </c>
      <c r="AQ62" s="15">
        <f t="shared" si="13"/>
        <v>12141675.634156518</v>
      </c>
      <c r="AR62" s="15">
        <f t="shared" si="13"/>
        <v>11425608.535847791</v>
      </c>
      <c r="AS62" s="15">
        <f t="shared" si="13"/>
        <v>10678672.06217015</v>
      </c>
      <c r="AT62" s="15">
        <f t="shared" si="13"/>
        <v>9899535.4463031162</v>
      </c>
      <c r="AU62" s="15">
        <f t="shared" si="13"/>
        <v>9086810.5525838118</v>
      </c>
      <c r="AV62" s="15">
        <f t="shared" si="13"/>
        <v>8239049.4033583729</v>
      </c>
      <c r="AW62" s="15">
        <f t="shared" si="13"/>
        <v>7354741.5992168924</v>
      </c>
      <c r="AX62" s="15">
        <f t="shared" si="13"/>
        <v>6432311.6280156812</v>
      </c>
      <c r="AY62" s="15">
        <f t="shared" si="13"/>
        <v>5470116.0578925256</v>
      </c>
      <c r="AZ62" s="15">
        <f t="shared" si="13"/>
        <v>4466440.6092739189</v>
      </c>
      <c r="BA62" s="15">
        <f t="shared" si="13"/>
        <v>3419497.1006576563</v>
      </c>
      <c r="BB62" s="15">
        <f t="shared" si="13"/>
        <v>2327420.262729302</v>
      </c>
      <c r="BC62" s="15">
        <f t="shared" si="13"/>
        <v>1188264.4151364507</v>
      </c>
      <c r="BD62" s="15">
        <f t="shared" si="13"/>
        <v>1.1175870895385742E-8</v>
      </c>
      <c r="BE62" s="15" t="e">
        <f t="shared" si="13"/>
        <v>#N/A</v>
      </c>
      <c r="BF62" s="15" t="e">
        <f t="shared" si="13"/>
        <v>#N/A</v>
      </c>
      <c r="BG62" s="15" t="e">
        <f t="shared" si="13"/>
        <v>#N/A</v>
      </c>
      <c r="BH62" s="15" t="e">
        <f t="shared" si="13"/>
        <v>#N/A</v>
      </c>
      <c r="BI62" s="15" t="e">
        <f t="shared" si="13"/>
        <v>#N/A</v>
      </c>
      <c r="BJ62" s="15" t="e">
        <f t="shared" si="13"/>
        <v>#N/A</v>
      </c>
      <c r="BK62" s="15" t="e">
        <f t="shared" si="13"/>
        <v>#N/A</v>
      </c>
      <c r="BL62" s="15" t="e">
        <f t="shared" si="13"/>
        <v>#N/A</v>
      </c>
      <c r="BM62" s="15" t="e">
        <f t="shared" si="13"/>
        <v>#N/A</v>
      </c>
      <c r="BN62" s="15" t="e">
        <f t="shared" si="13"/>
        <v>#N/A</v>
      </c>
      <c r="BO62" s="15" t="e">
        <f t="shared" si="13"/>
        <v>#N/A</v>
      </c>
      <c r="BP62" s="15" t="e">
        <f t="shared" si="13"/>
        <v>#N/A</v>
      </c>
      <c r="BQ62" s="15" t="e">
        <f t="shared" si="13"/>
        <v>#N/A</v>
      </c>
      <c r="BR62" s="15" t="e">
        <f t="shared" si="13"/>
        <v>#N/A</v>
      </c>
      <c r="BS62" s="15" t="e">
        <f t="shared" si="13"/>
        <v>#N/A</v>
      </c>
      <c r="BT62" s="15" t="e">
        <f t="shared" si="13"/>
        <v>#N/A</v>
      </c>
      <c r="BU62" s="15" t="e">
        <f t="shared" ref="BU62:CH62" si="14">BT66</f>
        <v>#N/A</v>
      </c>
      <c r="BV62" s="15" t="e">
        <f t="shared" si="14"/>
        <v>#N/A</v>
      </c>
      <c r="BW62" s="15" t="e">
        <f t="shared" si="14"/>
        <v>#N/A</v>
      </c>
      <c r="BX62" s="15" t="e">
        <f t="shared" si="14"/>
        <v>#N/A</v>
      </c>
      <c r="BY62" s="15" t="e">
        <f t="shared" si="14"/>
        <v>#N/A</v>
      </c>
      <c r="BZ62" s="15" t="e">
        <f t="shared" si="14"/>
        <v>#N/A</v>
      </c>
      <c r="CA62" s="15" t="e">
        <f t="shared" si="14"/>
        <v>#N/A</v>
      </c>
      <c r="CB62" s="15" t="e">
        <f t="shared" si="14"/>
        <v>#N/A</v>
      </c>
      <c r="CC62" s="15" t="e">
        <f t="shared" si="14"/>
        <v>#N/A</v>
      </c>
      <c r="CD62" s="15" t="e">
        <f t="shared" si="14"/>
        <v>#N/A</v>
      </c>
      <c r="CE62" s="15" t="e">
        <f t="shared" si="14"/>
        <v>#N/A</v>
      </c>
      <c r="CF62" s="15" t="e">
        <f t="shared" si="14"/>
        <v>#N/A</v>
      </c>
      <c r="CG62" s="15" t="e">
        <f t="shared" si="14"/>
        <v>#N/A</v>
      </c>
      <c r="CH62" s="15" t="e">
        <f t="shared" si="14"/>
        <v>#N/A</v>
      </c>
    </row>
    <row r="63" spans="1:86" s="15" customFormat="1">
      <c r="A63" s="15" t="s">
        <v>422</v>
      </c>
      <c r="B63" s="15">
        <f>(1+$B$52/2)*B65-$B$52*B62</f>
        <v>0</v>
      </c>
      <c r="C63" s="15">
        <f>(1+$B$52/2)*C65-$B$52*C62</f>
        <v>0</v>
      </c>
      <c r="D63" s="15">
        <f>(1+$B$52/2)*D65-$B$52*D62</f>
        <v>0</v>
      </c>
      <c r="E63" s="15">
        <f>(1+$B$52/2)*E65-$B$52*E62</f>
        <v>-196547.69566181442</v>
      </c>
      <c r="F63" s="15">
        <f>(1+$B$52/2)*F65-$B$52*F62</f>
        <v>-172197.01168095414</v>
      </c>
      <c r="G63" s="15">
        <f>G62/HLOOKUP($G67,'Annuity Calc'!$H$7:$BE$12,2,FALSE)*HLOOKUP(G67,'Annuity Calc'!$H$7:$BE$12,3,FALSE)</f>
        <v>156702.38363537626</v>
      </c>
      <c r="H63" s="15">
        <f>$G62/HLOOKUP($G67,'Annuity Calc'!$H$7:$BE$12,2,FALSE)*HLOOKUP(H67,'Annuity Calc'!$H$7:$BE$12,3,FALSE)</f>
        <v>163457.76272354956</v>
      </c>
      <c r="I63" s="15">
        <f>$G62/HLOOKUP($G67,'Annuity Calc'!$H$7:$BE$12,2,FALSE)*HLOOKUP(I67,'Annuity Calc'!$H$7:$BE$12,3,FALSE)</f>
        <v>170504.36358873881</v>
      </c>
      <c r="J63" s="15">
        <f>$G62/HLOOKUP($G67,'Annuity Calc'!$H$7:$BE$12,2,FALSE)*HLOOKUP(J67,'Annuity Calc'!$H$7:$BE$12,3,FALSE)</f>
        <v>177854.74068899913</v>
      </c>
      <c r="K63" s="15">
        <f>$G62/HLOOKUP($G67,'Annuity Calc'!$H$7:$BE$12,2,FALSE)*HLOOKUP(K67,'Annuity Calc'!$H$7:$BE$12,3,FALSE)</f>
        <v>185521.98970021147</v>
      </c>
      <c r="L63" s="15">
        <f>$G62/HLOOKUP($G67,'Annuity Calc'!$H$7:$BE$12,2,FALSE)*HLOOKUP(L67,'Annuity Calc'!$H$7:$BE$12,3,FALSE)</f>
        <v>193519.77084777399</v>
      </c>
      <c r="M63" s="15">
        <f>$G62/HLOOKUP($G67,'Annuity Calc'!$H$7:$BE$12,2,FALSE)*HLOOKUP(M67,'Annuity Calc'!$H$7:$BE$12,3,FALSE)</f>
        <v>201862.3332441129</v>
      </c>
      <c r="N63" s="15">
        <f>$G62/HLOOKUP($G67,'Annuity Calc'!$H$7:$BE$12,2,FALSE)*HLOOKUP(N67,'Annuity Calc'!$H$7:$BE$12,3,FALSE)</f>
        <v>210564.54027537414</v>
      </c>
      <c r="O63" s="15">
        <f>$G62/HLOOKUP($G67,'Annuity Calc'!$H$7:$BE$12,2,FALSE)*HLOOKUP(O67,'Annuity Calc'!$H$7:$BE$12,3,FALSE)</f>
        <v>219641.8960825259</v>
      </c>
      <c r="P63" s="15">
        <f>$G62/HLOOKUP($G67,'Annuity Calc'!$H$7:$BE$12,2,FALSE)*HLOOKUP(P67,'Annuity Calc'!$H$7:$BE$12,3,FALSE)</f>
        <v>229110.57318405062</v>
      </c>
      <c r="Q63" s="15">
        <f>$G62/HLOOKUP($G67,'Annuity Calc'!$H$7:$BE$12,2,FALSE)*HLOOKUP(Q67,'Annuity Calc'!$H$7:$BE$12,3,FALSE)</f>
        <v>238987.44128944134</v>
      </c>
      <c r="R63" s="15">
        <f>$G62/HLOOKUP($G67,'Annuity Calc'!$H$7:$BE$12,2,FALSE)*HLOOKUP(R67,'Annuity Calc'!$H$7:$BE$12,3,FALSE)</f>
        <v>249290.0973548356</v>
      </c>
      <c r="S63" s="15">
        <f>$G62/HLOOKUP($G67,'Annuity Calc'!$H$7:$BE$12,2,FALSE)*HLOOKUP(S67,'Annuity Calc'!$H$7:$BE$12,3,FALSE)</f>
        <v>260036.89693433719</v>
      </c>
      <c r="T63" s="15">
        <f>$G62/HLOOKUP($G67,'Annuity Calc'!$H$7:$BE$12,2,FALSE)*HLOOKUP(T67,'Annuity Calc'!$H$7:$BE$12,3,FALSE)</f>
        <v>271246.98688288039</v>
      </c>
      <c r="U63" s="15">
        <f>$G62/HLOOKUP($G67,'Annuity Calc'!$H$7:$BE$12,2,FALSE)*HLOOKUP(U67,'Annuity Calc'!$H$7:$BE$12,3,FALSE)</f>
        <v>282940.33946890297</v>
      </c>
      <c r="V63" s="15">
        <f>$G62/HLOOKUP($G67,'Annuity Calc'!$H$7:$BE$12,2,FALSE)*HLOOKUP(V67,'Annuity Calc'!$H$7:$BE$12,3,FALSE)</f>
        <v>295137.7879576023</v>
      </c>
      <c r="W63" s="15">
        <f>$G62/HLOOKUP($G67,'Annuity Calc'!$H$7:$BE$12,2,FALSE)*HLOOKUP(W67,'Annuity Calc'!$H$7:$BE$12,3,FALSE)</f>
        <v>307861.06372817222</v>
      </c>
      <c r="X63" s="15">
        <f>$G62/HLOOKUP($G67,'Annuity Calc'!$H$7:$BE$12,2,FALSE)*HLOOKUP(X67,'Annuity Calc'!$H$7:$BE$12,3,FALSE)</f>
        <v>321132.83499115001</v>
      </c>
      <c r="Y63" s="15">
        <f>$G62/HLOOKUP($G67,'Annuity Calc'!$H$7:$BE$12,2,FALSE)*HLOOKUP(Y67,'Annuity Calc'!$H$7:$BE$12,3,FALSE)</f>
        <v>334976.74717485259</v>
      </c>
      <c r="Z63" s="15">
        <f>$G62/HLOOKUP($G67,'Annuity Calc'!$H$7:$BE$12,2,FALSE)*HLOOKUP(Z67,'Annuity Calc'!$H$7:$BE$12,3,FALSE)</f>
        <v>349417.46505285724</v>
      </c>
      <c r="AA63" s="15">
        <f>$G62/HLOOKUP($G67,'Annuity Calc'!$H$7:$BE$12,2,FALSE)*HLOOKUP(AA67,'Annuity Calc'!$H$7:$BE$12,3,FALSE)</f>
        <v>364480.71668758057</v>
      </c>
      <c r="AB63" s="15">
        <f>$G62/HLOOKUP($G67,'Annuity Calc'!$H$7:$BE$12,2,FALSE)*HLOOKUP(AB67,'Annuity Calc'!$H$7:$BE$12,3,FALSE)</f>
        <v>380193.33926824847</v>
      </c>
      <c r="AC63" s="15">
        <f>$G62/HLOOKUP($G67,'Annuity Calc'!$H$7:$BE$12,2,FALSE)*HLOOKUP(AC67,'Annuity Calc'!$H$7:$BE$12,3,FALSE)</f>
        <v>396583.32692492451</v>
      </c>
      <c r="AD63" s="15">
        <f>$G62/HLOOKUP($G67,'Annuity Calc'!$H$7:$BE$12,2,FALSE)*HLOOKUP(AD67,'Annuity Calc'!$H$7:$BE$12,3,FALSE)</f>
        <v>413679.88060378027</v>
      </c>
      <c r="AE63" s="15">
        <f>$G62/HLOOKUP($G67,'Annuity Calc'!$H$7:$BE$12,2,FALSE)*HLOOKUP(AE67,'Annuity Calc'!$H$7:$BE$12,3,FALSE)</f>
        <v>431513.4600924711</v>
      </c>
      <c r="AF63" s="15">
        <f>$G62/HLOOKUP($G67,'Annuity Calc'!$H$7:$BE$12,2,FALSE)*HLOOKUP(AF67,'Annuity Calc'!$H$7:$BE$12,3,FALSE)</f>
        <v>450115.83828830539</v>
      </c>
      <c r="AG63" s="15">
        <f>$G62/HLOOKUP($G67,'Annuity Calc'!$H$7:$BE$12,2,FALSE)*HLOOKUP(AG67,'Annuity Calc'!$H$7:$BE$12,3,FALSE)</f>
        <v>469520.15780589305</v>
      </c>
      <c r="AH63" s="15">
        <f>$G62/HLOOKUP($G67,'Annuity Calc'!$H$7:$BE$12,2,FALSE)*HLOOKUP(AH67,'Annuity Calc'!$H$7:$BE$12,3,FALSE)</f>
        <v>489760.99002512748</v>
      </c>
      <c r="AI63" s="15">
        <f>$G62/HLOOKUP($G67,'Annuity Calc'!$H$7:$BE$12,2,FALSE)*HLOOKUP(AI67,'Annuity Calc'!$H$7:$BE$12,3,FALSE)</f>
        <v>510874.39668470493</v>
      </c>
      <c r="AJ63" s="15">
        <f>$G62/HLOOKUP($G67,'Annuity Calc'!$H$7:$BE$12,2,FALSE)*HLOOKUP(AJ67,'Annuity Calc'!$H$7:$BE$12,3,FALSE)</f>
        <v>532897.99413091457</v>
      </c>
      <c r="AK63" s="15">
        <f>$G62/HLOOKUP($G67,'Annuity Calc'!$H$7:$BE$12,2,FALSE)*HLOOKUP(AK67,'Annuity Calc'!$H$7:$BE$12,3,FALSE)</f>
        <v>555871.0203361701</v>
      </c>
      <c r="AL63" s="15">
        <f>$G62/HLOOKUP($G67,'Annuity Calc'!$H$7:$BE$12,2,FALSE)*HLOOKUP(AL67,'Annuity Calc'!$H$7:$BE$12,3,FALSE)</f>
        <v>579834.40480668424</v>
      </c>
      <c r="AM63" s="15">
        <f>$G62/HLOOKUP($G67,'Annuity Calc'!$H$7:$BE$12,2,FALSE)*HLOOKUP(AM67,'Annuity Calc'!$H$7:$BE$12,3,FALSE)</f>
        <v>604830.84150383621</v>
      </c>
      <c r="AN63" s="15">
        <f>$G62/HLOOKUP($G67,'Annuity Calc'!$H$7:$BE$12,2,FALSE)*HLOOKUP(AN67,'Annuity Calc'!$H$7:$BE$12,3,FALSE)</f>
        <v>630904.86490915017</v>
      </c>
      <c r="AO63" s="15">
        <f>$G62/HLOOKUP($G67,'Annuity Calc'!$H$7:$BE$12,2,FALSE)*HLOOKUP(AO67,'Annuity Calc'!$H$7:$BE$12,3,FALSE)</f>
        <v>658102.92936840665</v>
      </c>
      <c r="AP63" s="15">
        <f>$G62/HLOOKUP($G67,'Annuity Calc'!$H$7:$BE$12,2,FALSE)*HLOOKUP(AP67,'Annuity Calc'!$H$7:$BE$12,3,FALSE)</f>
        <v>686473.49185624695</v>
      </c>
      <c r="AQ63" s="15">
        <f>$G62/HLOOKUP($G67,'Annuity Calc'!$H$7:$BE$12,2,FALSE)*HLOOKUP(AQ67,'Annuity Calc'!$H$7:$BE$12,3,FALSE)</f>
        <v>716067.09830872784</v>
      </c>
      <c r="AR63" s="15">
        <f>$G62/HLOOKUP($G67,'Annuity Calc'!$H$7:$BE$12,2,FALSE)*HLOOKUP(AR67,'Annuity Calc'!$H$7:$BE$12,3,FALSE)</f>
        <v>746936.4736776402</v>
      </c>
      <c r="AS63" s="15">
        <f>$G62/HLOOKUP($G67,'Annuity Calc'!$H$7:$BE$12,2,FALSE)*HLOOKUP(AS67,'Annuity Calc'!$H$7:$BE$12,3,FALSE)</f>
        <v>779136.61586703279</v>
      </c>
      <c r="AT63" s="15">
        <f>$G62/HLOOKUP($G67,'Annuity Calc'!$H$7:$BE$12,2,FALSE)*HLOOKUP(AT67,'Annuity Calc'!$H$7:$BE$12,3,FALSE)</f>
        <v>812724.89371930459</v>
      </c>
      <c r="AU63" s="15">
        <f>$G62/HLOOKUP($G67,'Annuity Calc'!$H$7:$BE$12,2,FALSE)*HLOOKUP(AU67,'Annuity Calc'!$H$7:$BE$12,3,FALSE)</f>
        <v>847761.14922543871</v>
      </c>
      <c r="AV63" s="15">
        <f>$G62/HLOOKUP($G67,'Annuity Calc'!$H$7:$BE$12,2,FALSE)*HLOOKUP(AV67,'Annuity Calc'!$H$7:$BE$12,3,FALSE)</f>
        <v>884307.80414148071</v>
      </c>
      <c r="AW63" s="15">
        <f>$G62/HLOOKUP($G67,'Annuity Calc'!$H$7:$BE$12,2,FALSE)*HLOOKUP(AW67,'Annuity Calc'!$H$7:$BE$12,3,FALSE)</f>
        <v>922429.97120121145</v>
      </c>
      <c r="AX63" s="15">
        <f>$G62/HLOOKUP($G67,'Annuity Calc'!$H$7:$BE$12,2,FALSE)*HLOOKUP(AX67,'Annuity Calc'!$H$7:$BE$12,3,FALSE)</f>
        <v>962195.5701231556</v>
      </c>
      <c r="AY63" s="15">
        <f>$G62/HLOOKUP($G67,'Annuity Calc'!$H$7:$BE$12,2,FALSE)*HLOOKUP(AY67,'Annuity Calc'!$H$7:$BE$12,3,FALSE)</f>
        <v>1003675.4486186069</v>
      </c>
      <c r="AZ63" s="15">
        <f>$G62/HLOOKUP($G67,'Annuity Calc'!$H$7:$BE$12,2,FALSE)*HLOOKUP(AZ67,'Annuity Calc'!$H$7:$BE$12,3,FALSE)</f>
        <v>1046943.5086162627</v>
      </c>
      <c r="BA63" s="15">
        <f>$G62/HLOOKUP($G67,'Annuity Calc'!$H$7:$BE$12,2,FALSE)*HLOOKUP(BA67,'Annuity Calc'!$H$7:$BE$12,3,FALSE)</f>
        <v>1092076.837928354</v>
      </c>
      <c r="BB63" s="15">
        <f>$G62/HLOOKUP($G67,'Annuity Calc'!$H$7:$BE$12,2,FALSE)*HLOOKUP(BB67,'Annuity Calc'!$H$7:$BE$12,3,FALSE)</f>
        <v>1139155.8475928514</v>
      </c>
      <c r="BC63" s="15">
        <f>$G62/HLOOKUP($G67,'Annuity Calc'!$H$7:$BE$12,2,FALSE)*HLOOKUP(BC67,'Annuity Calc'!$H$7:$BE$12,3,FALSE)</f>
        <v>1188264.4151364395</v>
      </c>
      <c r="BD63" s="15" t="e">
        <f>$G62/HLOOKUP($G67,'Annuity Calc'!$H$7:$BE$12,2,FALSE)*HLOOKUP(BD67,'Annuity Calc'!$H$7:$BE$12,3,FALSE)</f>
        <v>#N/A</v>
      </c>
      <c r="BE63" s="15" t="e">
        <f>$G62/HLOOKUP($G67,'Annuity Calc'!$H$7:$BE$12,2,FALSE)*HLOOKUP(BE67,'Annuity Calc'!$H$7:$BE$12,3,FALSE)</f>
        <v>#N/A</v>
      </c>
      <c r="BF63" s="15" t="e">
        <f>$G62/HLOOKUP($G67,'Annuity Calc'!$H$7:$BE$12,2,FALSE)*HLOOKUP(BF67,'Annuity Calc'!$H$7:$BE$12,3,FALSE)</f>
        <v>#N/A</v>
      </c>
      <c r="BG63" s="15" t="e">
        <f>$G62/HLOOKUP($G67,'Annuity Calc'!$H$7:$BE$12,2,FALSE)*HLOOKUP(BG67,'Annuity Calc'!$H$7:$BE$12,3,FALSE)</f>
        <v>#N/A</v>
      </c>
      <c r="BH63" s="15" t="e">
        <f>$G62/HLOOKUP($G67,'Annuity Calc'!$H$7:$BE$12,2,FALSE)*HLOOKUP(BH67,'Annuity Calc'!$H$7:$BE$12,3,FALSE)</f>
        <v>#N/A</v>
      </c>
      <c r="BI63" s="15" t="e">
        <f>$G62/HLOOKUP($G67,'Annuity Calc'!$H$7:$BE$12,2,FALSE)*HLOOKUP(BI67,'Annuity Calc'!$H$7:$BE$12,3,FALSE)</f>
        <v>#N/A</v>
      </c>
      <c r="BJ63" s="15" t="e">
        <f>$G62/HLOOKUP($G67,'Annuity Calc'!$H$7:$BE$12,2,FALSE)*HLOOKUP(BJ67,'Annuity Calc'!$H$7:$BE$12,3,FALSE)</f>
        <v>#N/A</v>
      </c>
      <c r="BK63" s="15" t="e">
        <f>$G62/HLOOKUP($G67,'Annuity Calc'!$H$7:$BE$12,2,FALSE)*HLOOKUP(BK67,'Annuity Calc'!$H$7:$BE$12,3,FALSE)</f>
        <v>#N/A</v>
      </c>
      <c r="BL63" s="15" t="e">
        <f>$G62/HLOOKUP($G67,'Annuity Calc'!$H$7:$BE$12,2,FALSE)*HLOOKUP(BL67,'Annuity Calc'!$H$7:$BE$12,3,FALSE)</f>
        <v>#N/A</v>
      </c>
      <c r="BM63" s="15" t="e">
        <f>$G62/HLOOKUP($G67,'Annuity Calc'!$H$7:$BE$12,2,FALSE)*HLOOKUP(BM67,'Annuity Calc'!$H$7:$BE$12,3,FALSE)</f>
        <v>#N/A</v>
      </c>
      <c r="BN63" s="15" t="e">
        <f>$G62/HLOOKUP($G67,'Annuity Calc'!$H$7:$BE$12,2,FALSE)*HLOOKUP(BN67,'Annuity Calc'!$H$7:$BE$12,3,FALSE)</f>
        <v>#N/A</v>
      </c>
      <c r="BO63" s="15" t="e">
        <f>$G62/HLOOKUP($G67,'Annuity Calc'!$H$7:$BE$12,2,FALSE)*HLOOKUP(BO67,'Annuity Calc'!$H$7:$BE$12,3,FALSE)</f>
        <v>#N/A</v>
      </c>
      <c r="BP63" s="15" t="e">
        <f>$G62/HLOOKUP($G67,'Annuity Calc'!$H$7:$BE$12,2,FALSE)*HLOOKUP(BP67,'Annuity Calc'!$H$7:$BE$12,3,FALSE)</f>
        <v>#N/A</v>
      </c>
      <c r="BQ63" s="15" t="e">
        <f>$G62/HLOOKUP($G67,'Annuity Calc'!$H$7:$BE$12,2,FALSE)*HLOOKUP(BQ67,'Annuity Calc'!$H$7:$BE$12,3,FALSE)</f>
        <v>#N/A</v>
      </c>
      <c r="BR63" s="15" t="e">
        <f>$G62/HLOOKUP($G67,'Annuity Calc'!$H$7:$BE$12,2,FALSE)*HLOOKUP(BR67,'Annuity Calc'!$H$7:$BE$12,3,FALSE)</f>
        <v>#N/A</v>
      </c>
      <c r="BS63" s="15" t="e">
        <f>$G62/HLOOKUP($G67,'Annuity Calc'!$H$7:$BE$12,2,FALSE)*HLOOKUP(BS67,'Annuity Calc'!$H$7:$BE$12,3,FALSE)</f>
        <v>#N/A</v>
      </c>
      <c r="BT63" s="15" t="e">
        <f>$G62/HLOOKUP($G67,'Annuity Calc'!$H$7:$BE$12,2,FALSE)*HLOOKUP(BT67,'Annuity Calc'!$H$7:$BE$12,3,FALSE)</f>
        <v>#N/A</v>
      </c>
      <c r="BU63" s="15" t="e">
        <f>$G62/HLOOKUP($G67,'Annuity Calc'!$H$7:$BE$12,2,FALSE)*HLOOKUP(BU67,'Annuity Calc'!$H$7:$BE$12,3,FALSE)</f>
        <v>#N/A</v>
      </c>
      <c r="BV63" s="15" t="e">
        <f>$G62/HLOOKUP($G67,'Annuity Calc'!$H$7:$BE$12,2,FALSE)*HLOOKUP(BV67,'Annuity Calc'!$H$7:$BE$12,3,FALSE)</f>
        <v>#N/A</v>
      </c>
      <c r="BW63" s="15" t="e">
        <f>$G62/HLOOKUP($G67,'Annuity Calc'!$H$7:$BE$12,2,FALSE)*HLOOKUP(BW67,'Annuity Calc'!$H$7:$BE$12,3,FALSE)</f>
        <v>#N/A</v>
      </c>
      <c r="BX63" s="15" t="e">
        <f>$G62/HLOOKUP($G67,'Annuity Calc'!$H$7:$BE$12,2,FALSE)*HLOOKUP(BX67,'Annuity Calc'!$H$7:$BE$12,3,FALSE)</f>
        <v>#N/A</v>
      </c>
      <c r="BY63" s="15" t="e">
        <f>$G62/HLOOKUP($G67,'Annuity Calc'!$H$7:$BE$12,2,FALSE)*HLOOKUP(BY67,'Annuity Calc'!$H$7:$BE$12,3,FALSE)</f>
        <v>#N/A</v>
      </c>
      <c r="BZ63" s="15" t="e">
        <f>$G62/HLOOKUP($G67,'Annuity Calc'!$H$7:$BE$12,2,FALSE)*HLOOKUP(BZ67,'Annuity Calc'!$H$7:$BE$12,3,FALSE)</f>
        <v>#N/A</v>
      </c>
      <c r="CA63" s="15" t="e">
        <f>$G62/HLOOKUP($G67,'Annuity Calc'!$H$7:$BE$12,2,FALSE)*HLOOKUP(CA67,'Annuity Calc'!$H$7:$BE$12,3,FALSE)</f>
        <v>#N/A</v>
      </c>
      <c r="CB63" s="15" t="e">
        <f>$G62/HLOOKUP($G67,'Annuity Calc'!$H$7:$BE$12,2,FALSE)*HLOOKUP(CB67,'Annuity Calc'!$H$7:$BE$12,3,FALSE)</f>
        <v>#N/A</v>
      </c>
      <c r="CC63" s="15" t="e">
        <f>$G62/HLOOKUP($G67,'Annuity Calc'!$H$7:$BE$12,2,FALSE)*HLOOKUP(CC67,'Annuity Calc'!$H$7:$BE$12,3,FALSE)</f>
        <v>#N/A</v>
      </c>
      <c r="CD63" s="15" t="e">
        <f>$G62/HLOOKUP($G67,'Annuity Calc'!$H$7:$BE$12,2,FALSE)*HLOOKUP(CD67,'Annuity Calc'!$H$7:$BE$12,3,FALSE)</f>
        <v>#N/A</v>
      </c>
      <c r="CE63" s="15" t="e">
        <f>$G62/HLOOKUP($G67,'Annuity Calc'!$H$7:$BE$12,2,FALSE)*HLOOKUP(CE67,'Annuity Calc'!$H$7:$BE$12,3,FALSE)</f>
        <v>#N/A</v>
      </c>
      <c r="CF63" s="15" t="e">
        <f>$G62/HLOOKUP($G67,'Annuity Calc'!$H$7:$BE$12,2,FALSE)*HLOOKUP(CF67,'Annuity Calc'!$H$7:$BE$12,3,FALSE)</f>
        <v>#N/A</v>
      </c>
      <c r="CG63" s="15" t="e">
        <f>$G62/HLOOKUP($G67,'Annuity Calc'!$H$7:$BE$12,2,FALSE)*HLOOKUP(CG67,'Annuity Calc'!$H$7:$BE$12,3,FALSE)</f>
        <v>#N/A</v>
      </c>
      <c r="CH63" s="15" t="e">
        <f>$G62/HLOOKUP($G67,'Annuity Calc'!$H$7:$BE$12,2,FALSE)*HLOOKUP(CH67,'Annuity Calc'!$H$7:$BE$12,3,FALSE)</f>
        <v>#N/A</v>
      </c>
    </row>
    <row r="64" spans="1:86" s="15" customFormat="1">
      <c r="A64" s="15" t="s">
        <v>423</v>
      </c>
      <c r="B64" s="15">
        <f>B65-B63</f>
        <v>0</v>
      </c>
      <c r="C64" s="15">
        <f t="shared" ref="C64:D64" si="15">C65-C63</f>
        <v>0</v>
      </c>
      <c r="D64" s="15">
        <f t="shared" si="15"/>
        <v>0</v>
      </c>
      <c r="E64" s="15">
        <f>E65-E63</f>
        <v>1398142.5187179267</v>
      </c>
      <c r="F64" s="15">
        <f>F65-F63</f>
        <v>1408517.3272874129</v>
      </c>
      <c r="G64" s="15">
        <f>AVERAGE(G62,G66)*('2020 Opening RAB'!C111/(1+0.5*'2020 Opening RAB'!C111))</f>
        <v>1034800.1279604761</v>
      </c>
      <c r="H64" s="15">
        <f>AVERAGE(H62,H66)*('2020 Opening RAB'!$C$111/(1+0.5*'2020 Opening RAB'!$C$111))</f>
        <v>1028184.3419569767</v>
      </c>
      <c r="I64" s="15">
        <f>AVERAGE(I62,I66)*('2020 Opening RAB'!$C$111/(1+0.5*'2020 Opening RAB'!$C$111))</f>
        <v>1021283.3519802954</v>
      </c>
      <c r="J64" s="15">
        <f>AVERAGE(J62,J66)*('2020 Opening RAB'!$C$111/(1+0.5*'2020 Opening RAB'!$C$111))</f>
        <v>1014084.8629975705</v>
      </c>
      <c r="K64" s="15">
        <f>AVERAGE(K62,K66)*('2020 Opening RAB'!$C$111/(1+0.5*'2020 Opening RAB'!$C$111))</f>
        <v>1006576.0499418343</v>
      </c>
      <c r="L64" s="15">
        <f>AVERAGE(L62,L66)*('2020 Opening RAB'!$C$111/(1+0.5*'2020 Opening RAB'!$C$111))</f>
        <v>998743.53486244683</v>
      </c>
      <c r="M64" s="15">
        <f>AVERAGE(M62,M66)*('2020 Opening RAB'!$C$111/(1+0.5*'2020 Opening RAB'!$C$111))</f>
        <v>990573.36309049604</v>
      </c>
      <c r="N64" s="15">
        <f>AVERAGE(N62,N66)*('2020 Opening RAB'!$C$111/(1+0.5*'2020 Opening RAB'!$C$111))</f>
        <v>982050.97837669624</v>
      </c>
      <c r="O64" s="15">
        <f>AVERAGE(O62,O66)*('2020 Opening RAB'!$C$111/(1+0.5*'2020 Opening RAB'!$C$111))</f>
        <v>973161.19695748971</v>
      </c>
      <c r="P64" s="15">
        <f>AVERAGE(P62,P66)*('2020 Opening RAB'!$C$111/(1+0.5*'2020 Opening RAB'!$C$111))</f>
        <v>963888.18050315161</v>
      </c>
      <c r="Q64" s="15">
        <f>AVERAGE(Q62,Q66)*('2020 Opening RAB'!$C$111/(1+0.5*'2020 Opening RAB'!$C$111))</f>
        <v>954215.40789969394</v>
      </c>
      <c r="R64" s="15">
        <f>AVERAGE(R62,R66)*('2020 Opening RAB'!$C$111/(1+0.5*'2020 Opening RAB'!$C$111))</f>
        <v>944125.64581430145</v>
      </c>
      <c r="S64" s="15">
        <f>AVERAGE(S62,S66)*('2020 Opening RAB'!$C$111/(1+0.5*'2020 Opening RAB'!$C$111))</f>
        <v>933600.91799185355</v>
      </c>
      <c r="T64" s="15">
        <f>AVERAGE(T62,T66)*('2020 Opening RAB'!$C$111/(1+0.5*'2020 Opening RAB'!$C$111))</f>
        <v>922622.47322783107</v>
      </c>
      <c r="U64" s="15">
        <f>AVERAGE(U62,U66)*('2020 Opening RAB'!$C$111/(1+0.5*'2020 Opening RAB'!$C$111))</f>
        <v>911170.75196054811</v>
      </c>
      <c r="V64" s="15">
        <f>AVERAGE(V62,V66)*('2020 Opening RAB'!$C$111/(1+0.5*'2020 Opening RAB'!$C$111))</f>
        <v>899225.35142318718</v>
      </c>
      <c r="W64" s="15">
        <f>AVERAGE(W62,W66)*('2020 Opening RAB'!$C$111/(1+0.5*'2020 Opening RAB'!$C$111))</f>
        <v>886764.9892935527</v>
      </c>
      <c r="X64" s="15">
        <f>AVERAGE(X62,X66)*('2020 Opening RAB'!$C$111/(1+0.5*'2020 Opening RAB'!$C$111))</f>
        <v>873767.46577677887</v>
      </c>
      <c r="Y64" s="15">
        <f>AVERAGE(Y62,Y66)*('2020 Opening RAB'!$C$111/(1+0.5*'2020 Opening RAB'!$C$111))</f>
        <v>860209.62405343878</v>
      </c>
      <c r="Z64" s="15">
        <f>AVERAGE(Z62,Z66)*('2020 Opening RAB'!$C$111/(1+0.5*'2020 Opening RAB'!$C$111))</f>
        <v>846067.30902258505</v>
      </c>
      <c r="AA64" s="15">
        <f>AVERAGE(AA62,AA66)*('2020 Opening RAB'!$C$111/(1+0.5*'2020 Opening RAB'!$C$111))</f>
        <v>831315.32426622103</v>
      </c>
      <c r="AB64" s="15">
        <f>AVERAGE(AB62,AB66)*('2020 Opening RAB'!$C$111/(1+0.5*'2020 Opening RAB'!$C$111))</f>
        <v>815927.38715852553</v>
      </c>
      <c r="AC64" s="15">
        <f>AVERAGE(AC62,AC66)*('2020 Opening RAB'!$C$111/(1+0.5*'2020 Opening RAB'!$C$111))</f>
        <v>799876.08203985356</v>
      </c>
      <c r="AD64" s="15">
        <f>AVERAGE(AD62,AD66)*('2020 Opening RAB'!$C$111/(1+0.5*'2020 Opening RAB'!$C$111))</f>
        <v>783132.81137208792</v>
      </c>
      <c r="AE64" s="15">
        <f>AVERAGE(AE62,AE66)*('2020 Opening RAB'!$C$111/(1+0.5*'2020 Opening RAB'!$C$111))</f>
        <v>765667.74478831457</v>
      </c>
      <c r="AF64" s="15">
        <f>AVERAGE(AF62,AF66)*('2020 Opening RAB'!$C$111/(1+0.5*'2020 Opening RAB'!$C$111))</f>
        <v>747449.76594605192</v>
      </c>
      <c r="AG64" s="15">
        <f>AVERAGE(AG62,AG66)*('2020 Opening RAB'!$C$111/(1+0.5*'2020 Opening RAB'!$C$111))</f>
        <v>728446.41708934086</v>
      </c>
      <c r="AH64" s="15">
        <f>AVERAGE(AH62,AH66)*('2020 Opening RAB'!$C$111/(1+0.5*'2020 Opening RAB'!$C$111))</f>
        <v>708623.84122092975</v>
      </c>
      <c r="AI64" s="15">
        <f>AVERAGE(AI62,AI66)*('2020 Opening RAB'!$C$111/(1+0.5*'2020 Opening RAB'!$C$111))</f>
        <v>687946.72178152367</v>
      </c>
      <c r="AJ64" s="15">
        <f>AVERAGE(AJ62,AJ66)*('2020 Opening RAB'!$C$111/(1+0.5*'2020 Opening RAB'!$C$111))</f>
        <v>666378.21972863027</v>
      </c>
      <c r="AK64" s="15">
        <f>AVERAGE(AK62,AK66)*('2020 Opening RAB'!$C$111/(1+0.5*'2020 Opening RAB'!$C$111))</f>
        <v>643879.90790289768</v>
      </c>
      <c r="AL64" s="15">
        <f>AVERAGE(AL62,AL66)*('2020 Opening RAB'!$C$111/(1+0.5*'2020 Opening RAB'!$C$111))</f>
        <v>620411.70256501285</v>
      </c>
      <c r="AM64" s="15">
        <f>AVERAGE(AM62,AM66)*('2020 Opening RAB'!$C$111/(1+0.5*'2020 Opening RAB'!$C$111))</f>
        <v>595931.79198117973</v>
      </c>
      <c r="AN64" s="15">
        <f>AVERAGE(AN62,AN66)*('2020 Opening RAB'!$C$111/(1+0.5*'2020 Opening RAB'!$C$111))</f>
        <v>570396.56192994677</v>
      </c>
      <c r="AO64" s="15">
        <f>AVERAGE(AO62,AO66)*('2020 Opening RAB'!$C$111/(1+0.5*'2020 Opening RAB'!$C$111))</f>
        <v>543760.51799766149</v>
      </c>
      <c r="AP64" s="15">
        <f>AVERAGE(AP62,AP66)*('2020 Opening RAB'!$C$111/(1+0.5*'2020 Opening RAB'!$C$111))</f>
        <v>515976.20452411316</v>
      </c>
      <c r="AQ64" s="15">
        <f>AVERAGE(AQ62,AQ66)*('2020 Opening RAB'!$C$111/(1+0.5*'2020 Opening RAB'!$C$111))</f>
        <v>486994.12005395262</v>
      </c>
      <c r="AR64" s="15">
        <f>AVERAGE(AR62,AR66)*('2020 Opening RAB'!$C$111/(1+0.5*'2020 Opening RAB'!$C$111))</f>
        <v>456762.62914325588</v>
      </c>
      <c r="AS64" s="15">
        <f>AVERAGE(AS62,AS66)*('2020 Opening RAB'!$C$111/(1+0.5*'2020 Opening RAB'!$C$111))</f>
        <v>425227.87036410341</v>
      </c>
      <c r="AT64" s="15">
        <f>AVERAGE(AT62,AT66)*('2020 Opening RAB'!$C$111/(1+0.5*'2020 Opening RAB'!$C$111))</f>
        <v>392333.66034327121</v>
      </c>
      <c r="AU64" s="15">
        <f>AVERAGE(AU62,AU66)*('2020 Opening RAB'!$C$111/(1+0.5*'2020 Opening RAB'!$C$111))</f>
        <v>358021.39366406831</v>
      </c>
      <c r="AV64" s="15">
        <f>AVERAGE(AV62,AV66)*('2020 Opening RAB'!$C$111/(1+0.5*'2020 Opening RAB'!$C$111))</f>
        <v>322229.93845298025</v>
      </c>
      <c r="AW64" s="15">
        <f>AVERAGE(AW62,AW66)*('2020 Opening RAB'!$C$111/(1+0.5*'2020 Opening RAB'!$C$111))</f>
        <v>284895.52746509388</v>
      </c>
      <c r="AX64" s="15">
        <f>AVERAGE(AX62,AX66)*('2020 Opening RAB'!$C$111/(1+0.5*'2020 Opening RAB'!$C$111))</f>
        <v>245951.64447425638</v>
      </c>
      <c r="AY64" s="15">
        <f>AVERAGE(AY62,AY66)*('2020 Opening RAB'!$C$111/(1+0.5*'2020 Opening RAB'!$C$111))</f>
        <v>205328.90576555874</v>
      </c>
      <c r="AZ64" s="15">
        <f>AVERAGE(AZ62,AZ66)*('2020 Opening RAB'!$C$111/(1+0.5*'2020 Opening RAB'!$C$111))</f>
        <v>162954.93651900525</v>
      </c>
      <c r="BA64" s="15">
        <f>AVERAGE(BA62,BA66)*('2020 Opening RAB'!$C$111/(1+0.5*'2020 Opening RAB'!$C$111))</f>
        <v>118754.24186413168</v>
      </c>
      <c r="BB64" s="15">
        <f>AVERAGE(BB62,BB66)*('2020 Opening RAB'!$C$111/(1+0.5*'2020 Opening RAB'!$C$111))</f>
        <v>72648.072375837233</v>
      </c>
      <c r="BC64" s="15">
        <f>AVERAGE(BC62,BC66)*('2020 Opening RAB'!$C$111/(1+0.5*'2020 Opening RAB'!$C$111))</f>
        <v>24554.283771794486</v>
      </c>
      <c r="BD64" s="15" t="e">
        <f>AVERAGE(BD62,BD66)*('2020 Opening RAB'!$C$111/(1+0.5*'2020 Opening RAB'!$C$111))</f>
        <v>#N/A</v>
      </c>
      <c r="BE64" s="15" t="e">
        <f>AVERAGE(BE62,BE66)*('2020 Opening RAB'!$C$111/(1+0.5*'2020 Opening RAB'!$C$111))</f>
        <v>#N/A</v>
      </c>
      <c r="BF64" s="15" t="e">
        <f>AVERAGE(BF62,BF66)*('2020 Opening RAB'!$C$111/(1+0.5*'2020 Opening RAB'!$C$111))</f>
        <v>#N/A</v>
      </c>
      <c r="BG64" s="15" t="e">
        <f>AVERAGE(BG62,BG66)*('2020 Opening RAB'!$C$111/(1+0.5*'2020 Opening RAB'!$C$111))</f>
        <v>#N/A</v>
      </c>
      <c r="BH64" s="15" t="e">
        <f>AVERAGE(BH62,BH66)*('2020 Opening RAB'!$C$111/(1+0.5*'2020 Opening RAB'!$C$111))</f>
        <v>#N/A</v>
      </c>
      <c r="BI64" s="15" t="e">
        <f>AVERAGE(BI62,BI66)*('2020 Opening RAB'!$C$111/(1+0.5*'2020 Opening RAB'!$C$111))</f>
        <v>#N/A</v>
      </c>
      <c r="BJ64" s="15" t="e">
        <f>AVERAGE(BJ62,BJ66)*('2020 Opening RAB'!$C$111/(1+0.5*'2020 Opening RAB'!$C$111))</f>
        <v>#N/A</v>
      </c>
      <c r="BK64" s="15" t="e">
        <f>AVERAGE(BK62,BK66)*('2020 Opening RAB'!$C$111/(1+0.5*'2020 Opening RAB'!$C$111))</f>
        <v>#N/A</v>
      </c>
      <c r="BL64" s="15" t="e">
        <f>AVERAGE(BL62,BL66)*('2020 Opening RAB'!$C$111/(1+0.5*'2020 Opening RAB'!$C$111))</f>
        <v>#N/A</v>
      </c>
      <c r="BM64" s="15" t="e">
        <f>AVERAGE(BM62,BM66)*('2020 Opening RAB'!$C$111/(1+0.5*'2020 Opening RAB'!$C$111))</f>
        <v>#N/A</v>
      </c>
      <c r="BN64" s="15" t="e">
        <f>AVERAGE(BN62,BN66)*('2020 Opening RAB'!$C$111/(1+0.5*'2020 Opening RAB'!$C$111))</f>
        <v>#N/A</v>
      </c>
      <c r="BO64" s="15" t="e">
        <f>AVERAGE(BO62,BO66)*('2020 Opening RAB'!$C$111/(1+0.5*'2020 Opening RAB'!$C$111))</f>
        <v>#N/A</v>
      </c>
      <c r="BP64" s="15" t="e">
        <f>AVERAGE(BP62,BP66)*('2020 Opening RAB'!$C$111/(1+0.5*'2020 Opening RAB'!$C$111))</f>
        <v>#N/A</v>
      </c>
      <c r="BQ64" s="15" t="e">
        <f>AVERAGE(BQ62,BQ66)*('2020 Opening RAB'!$C$111/(1+0.5*'2020 Opening RAB'!$C$111))</f>
        <v>#N/A</v>
      </c>
      <c r="BR64" s="15" t="e">
        <f>AVERAGE(BR62,BR66)*('2020 Opening RAB'!$C$111/(1+0.5*'2020 Opening RAB'!$C$111))</f>
        <v>#N/A</v>
      </c>
      <c r="BS64" s="15" t="e">
        <f>AVERAGE(BS62,BS66)*('2020 Opening RAB'!$C$111/(1+0.5*'2020 Opening RAB'!$C$111))</f>
        <v>#N/A</v>
      </c>
      <c r="BT64" s="15" t="e">
        <f>AVERAGE(BT62,BT66)*('2020 Opening RAB'!$C$111/(1+0.5*'2020 Opening RAB'!$C$111))</f>
        <v>#N/A</v>
      </c>
      <c r="BU64" s="15" t="e">
        <f>AVERAGE(BU62,BU66)*('2020 Opening RAB'!$C$111/(1+0.5*'2020 Opening RAB'!$C$111))</f>
        <v>#N/A</v>
      </c>
      <c r="BV64" s="15" t="e">
        <f>AVERAGE(BV62,BV66)*('2020 Opening RAB'!$C$111/(1+0.5*'2020 Opening RAB'!$C$111))</f>
        <v>#N/A</v>
      </c>
      <c r="BW64" s="15" t="e">
        <f>AVERAGE(BW62,BW66)*('2020 Opening RAB'!$C$111/(1+0.5*'2020 Opening RAB'!$C$111))</f>
        <v>#N/A</v>
      </c>
      <c r="BX64" s="15" t="e">
        <f>AVERAGE(BX62,BX66)*('2020 Opening RAB'!$C$111/(1+0.5*'2020 Opening RAB'!$C$111))</f>
        <v>#N/A</v>
      </c>
      <c r="BY64" s="15" t="e">
        <f>AVERAGE(BY62,BY66)*('2020 Opening RAB'!$C$111/(1+0.5*'2020 Opening RAB'!$C$111))</f>
        <v>#N/A</v>
      </c>
      <c r="BZ64" s="15" t="e">
        <f>AVERAGE(BZ62,BZ66)*('2020 Opening RAB'!$C$111/(1+0.5*'2020 Opening RAB'!$C$111))</f>
        <v>#N/A</v>
      </c>
      <c r="CA64" s="15" t="e">
        <f>AVERAGE(CA62,CA66)*('2020 Opening RAB'!$C$111/(1+0.5*'2020 Opening RAB'!$C$111))</f>
        <v>#N/A</v>
      </c>
      <c r="CB64" s="15" t="e">
        <f>AVERAGE(CB62,CB66)*('2020 Opening RAB'!$C$111/(1+0.5*'2020 Opening RAB'!$C$111))</f>
        <v>#N/A</v>
      </c>
      <c r="CC64" s="15" t="e">
        <f>AVERAGE(CC62,CC66)*('2020 Opening RAB'!$C$111/(1+0.5*'2020 Opening RAB'!$C$111))</f>
        <v>#N/A</v>
      </c>
      <c r="CD64" s="15" t="e">
        <f>AVERAGE(CD62,CD66)*('2020 Opening RAB'!$C$111/(1+0.5*'2020 Opening RAB'!$C$111))</f>
        <v>#N/A</v>
      </c>
      <c r="CE64" s="15" t="e">
        <f>AVERAGE(CE62,CE66)*('2020 Opening RAB'!$C$111/(1+0.5*'2020 Opening RAB'!$C$111))</f>
        <v>#N/A</v>
      </c>
      <c r="CF64" s="15" t="e">
        <f>AVERAGE(CF62,CF66)*('2020 Opening RAB'!$C$111/(1+0.5*'2020 Opening RAB'!$C$111))</f>
        <v>#N/A</v>
      </c>
      <c r="CG64" s="15" t="e">
        <f>AVERAGE(CG62,CG66)*('2020 Opening RAB'!$C$111/(1+0.5*'2020 Opening RAB'!$C$111))</f>
        <v>#N/A</v>
      </c>
      <c r="CH64" s="15" t="e">
        <f>AVERAGE(CH62,CH66)*('2020 Opening RAB'!$C$111/(1+0.5*'2020 Opening RAB'!$C$111))</f>
        <v>#N/A</v>
      </c>
    </row>
    <row r="65" spans="1:86" s="15" customFormat="1">
      <c r="A65" s="15" t="s">
        <v>147</v>
      </c>
      <c r="B65" s="15">
        <f>IF(('2020 Opening RAB'!$C$48+1)&lt;='Opening RAB Cals'!B60,'Opening RAB Cals'!$D$56*B51,0)</f>
        <v>0</v>
      </c>
      <c r="C65" s="15">
        <f>IF(('2020 Opening RAB'!$C$48+1)&lt;='Opening RAB Cals'!C60,'Opening RAB Cals'!$D$56*C51,0)</f>
        <v>0</v>
      </c>
      <c r="D65" s="15">
        <f>IF(('2020 Opening RAB'!$C$48+1)&lt;='Opening RAB Cals'!D60,'Opening RAB Cals'!$D$56*D51,0)</f>
        <v>0</v>
      </c>
      <c r="E65" s="15">
        <f>IF(('2020 Opening RAB'!$C$48)&lt;='Opening RAB Cals'!E60,'Opening RAB Cals'!$D$56*E51,0)</f>
        <v>1201594.8230561123</v>
      </c>
      <c r="F65" s="15">
        <f>IF(('2020 Opening RAB'!$C$48)&lt;='Opening RAB Cals'!F60,'Opening RAB Cals'!$D$56*F51,0)</f>
        <v>1236320.3156064588</v>
      </c>
      <c r="G65" s="15">
        <f>G64+G63</f>
        <v>1191502.5115958524</v>
      </c>
      <c r="H65" s="15">
        <f>H64+H63</f>
        <v>1191642.1046805263</v>
      </c>
      <c r="I65" s="15">
        <f t="shared" ref="I65:BT65" si="16">I64+I63</f>
        <v>1191787.7155690342</v>
      </c>
      <c r="J65" s="15">
        <f t="shared" si="16"/>
        <v>1191939.6036865697</v>
      </c>
      <c r="K65" s="15">
        <f t="shared" si="16"/>
        <v>1192098.0396420457</v>
      </c>
      <c r="L65" s="15">
        <f t="shared" si="16"/>
        <v>1192263.3057102207</v>
      </c>
      <c r="M65" s="15">
        <f t="shared" si="16"/>
        <v>1192435.6963346088</v>
      </c>
      <c r="N65" s="15">
        <f t="shared" si="16"/>
        <v>1192615.5186520703</v>
      </c>
      <c r="O65" s="15">
        <f t="shared" si="16"/>
        <v>1192803.0930400155</v>
      </c>
      <c r="P65" s="15">
        <f t="shared" si="16"/>
        <v>1192998.7536872022</v>
      </c>
      <c r="Q65" s="15">
        <f t="shared" si="16"/>
        <v>1193202.8491891352</v>
      </c>
      <c r="R65" s="15">
        <f t="shared" si="16"/>
        <v>1193415.743169137</v>
      </c>
      <c r="S65" s="15">
        <f t="shared" si="16"/>
        <v>1193637.8149261908</v>
      </c>
      <c r="T65" s="15">
        <f t="shared" si="16"/>
        <v>1193869.4601107114</v>
      </c>
      <c r="U65" s="15">
        <f t="shared" si="16"/>
        <v>1194111.091429451</v>
      </c>
      <c r="V65" s="15">
        <f t="shared" si="16"/>
        <v>1194363.1393807894</v>
      </c>
      <c r="W65" s="15">
        <f t="shared" si="16"/>
        <v>1194626.0530217248</v>
      </c>
      <c r="X65" s="15">
        <f t="shared" si="16"/>
        <v>1194900.3007679288</v>
      </c>
      <c r="Y65" s="15">
        <f t="shared" si="16"/>
        <v>1195186.3712282914</v>
      </c>
      <c r="Z65" s="15">
        <f t="shared" si="16"/>
        <v>1195484.7740754422</v>
      </c>
      <c r="AA65" s="15">
        <f t="shared" si="16"/>
        <v>1195796.0409538015</v>
      </c>
      <c r="AB65" s="15">
        <f t="shared" si="16"/>
        <v>1196120.7264267739</v>
      </c>
      <c r="AC65" s="15">
        <f t="shared" si="16"/>
        <v>1196459.4089647781</v>
      </c>
      <c r="AD65" s="15">
        <f t="shared" si="16"/>
        <v>1196812.6919758683</v>
      </c>
      <c r="AE65" s="15">
        <f t="shared" si="16"/>
        <v>1197181.2048807857</v>
      </c>
      <c r="AF65" s="15">
        <f t="shared" si="16"/>
        <v>1197565.6042343574</v>
      </c>
      <c r="AG65" s="15">
        <f t="shared" si="16"/>
        <v>1197966.5748952338</v>
      </c>
      <c r="AH65" s="15">
        <f t="shared" si="16"/>
        <v>1198384.8312460573</v>
      </c>
      <c r="AI65" s="15">
        <f t="shared" si="16"/>
        <v>1198821.1184662287</v>
      </c>
      <c r="AJ65" s="15">
        <f t="shared" si="16"/>
        <v>1199276.2138595448</v>
      </c>
      <c r="AK65" s="15">
        <f t="shared" si="16"/>
        <v>1199750.9282390678</v>
      </c>
      <c r="AL65" s="15">
        <f t="shared" si="16"/>
        <v>1200246.1073716972</v>
      </c>
      <c r="AM65" s="15">
        <f t="shared" si="16"/>
        <v>1200762.6334850159</v>
      </c>
      <c r="AN65" s="15">
        <f t="shared" si="16"/>
        <v>1201301.4268390969</v>
      </c>
      <c r="AO65" s="15">
        <f t="shared" si="16"/>
        <v>1201863.4473660681</v>
      </c>
      <c r="AP65" s="15">
        <f t="shared" si="16"/>
        <v>1202449.6963803601</v>
      </c>
      <c r="AQ65" s="15">
        <f t="shared" si="16"/>
        <v>1203061.2183626804</v>
      </c>
      <c r="AR65" s="15">
        <f t="shared" si="16"/>
        <v>1203699.1028208961</v>
      </c>
      <c r="AS65" s="15">
        <f t="shared" si="16"/>
        <v>1204364.4862311361</v>
      </c>
      <c r="AT65" s="15">
        <f t="shared" si="16"/>
        <v>1205058.5540625758</v>
      </c>
      <c r="AU65" s="15">
        <f t="shared" si="16"/>
        <v>1205782.542889507</v>
      </c>
      <c r="AV65" s="15">
        <f t="shared" si="16"/>
        <v>1206537.742594461</v>
      </c>
      <c r="AW65" s="15">
        <f t="shared" si="16"/>
        <v>1207325.4986663053</v>
      </c>
      <c r="AX65" s="15">
        <f t="shared" si="16"/>
        <v>1208147.2145974119</v>
      </c>
      <c r="AY65" s="15">
        <f t="shared" si="16"/>
        <v>1209004.3543841657</v>
      </c>
      <c r="AZ65" s="15">
        <f t="shared" si="16"/>
        <v>1209898.4451352679</v>
      </c>
      <c r="BA65" s="15">
        <f t="shared" si="16"/>
        <v>1210831.0797924858</v>
      </c>
      <c r="BB65" s="15">
        <f t="shared" si="16"/>
        <v>1211803.9199686886</v>
      </c>
      <c r="BC65" s="15">
        <f t="shared" si="16"/>
        <v>1212818.698908234</v>
      </c>
      <c r="BD65" s="15" t="e">
        <f t="shared" si="16"/>
        <v>#N/A</v>
      </c>
      <c r="BE65" s="15" t="e">
        <f t="shared" si="16"/>
        <v>#N/A</v>
      </c>
      <c r="BF65" s="15" t="e">
        <f t="shared" si="16"/>
        <v>#N/A</v>
      </c>
      <c r="BG65" s="15" t="e">
        <f t="shared" si="16"/>
        <v>#N/A</v>
      </c>
      <c r="BH65" s="15" t="e">
        <f t="shared" si="16"/>
        <v>#N/A</v>
      </c>
      <c r="BI65" s="15" t="e">
        <f t="shared" si="16"/>
        <v>#N/A</v>
      </c>
      <c r="BJ65" s="15" t="e">
        <f t="shared" si="16"/>
        <v>#N/A</v>
      </c>
      <c r="BK65" s="15" t="e">
        <f t="shared" si="16"/>
        <v>#N/A</v>
      </c>
      <c r="BL65" s="15" t="e">
        <f t="shared" si="16"/>
        <v>#N/A</v>
      </c>
      <c r="BM65" s="15" t="e">
        <f t="shared" si="16"/>
        <v>#N/A</v>
      </c>
      <c r="BN65" s="15" t="e">
        <f t="shared" si="16"/>
        <v>#N/A</v>
      </c>
      <c r="BO65" s="15" t="e">
        <f t="shared" si="16"/>
        <v>#N/A</v>
      </c>
      <c r="BP65" s="15" t="e">
        <f t="shared" si="16"/>
        <v>#N/A</v>
      </c>
      <c r="BQ65" s="15" t="e">
        <f t="shared" si="16"/>
        <v>#N/A</v>
      </c>
      <c r="BR65" s="15" t="e">
        <f t="shared" si="16"/>
        <v>#N/A</v>
      </c>
      <c r="BS65" s="15" t="e">
        <f t="shared" si="16"/>
        <v>#N/A</v>
      </c>
      <c r="BT65" s="15" t="e">
        <f t="shared" si="16"/>
        <v>#N/A</v>
      </c>
      <c r="BU65" s="15" t="e">
        <f t="shared" ref="BU65:CH65" si="17">BU64+BU63</f>
        <v>#N/A</v>
      </c>
      <c r="BV65" s="15" t="e">
        <f t="shared" si="17"/>
        <v>#N/A</v>
      </c>
      <c r="BW65" s="15" t="e">
        <f t="shared" si="17"/>
        <v>#N/A</v>
      </c>
      <c r="BX65" s="15" t="e">
        <f t="shared" si="17"/>
        <v>#N/A</v>
      </c>
      <c r="BY65" s="15" t="e">
        <f t="shared" si="17"/>
        <v>#N/A</v>
      </c>
      <c r="BZ65" s="15" t="e">
        <f t="shared" si="17"/>
        <v>#N/A</v>
      </c>
      <c r="CA65" s="15" t="e">
        <f t="shared" si="17"/>
        <v>#N/A</v>
      </c>
      <c r="CB65" s="15" t="e">
        <f t="shared" si="17"/>
        <v>#N/A</v>
      </c>
      <c r="CC65" s="15" t="e">
        <f t="shared" si="17"/>
        <v>#N/A</v>
      </c>
      <c r="CD65" s="15" t="e">
        <f t="shared" si="17"/>
        <v>#N/A</v>
      </c>
      <c r="CE65" s="15" t="e">
        <f t="shared" si="17"/>
        <v>#N/A</v>
      </c>
      <c r="CF65" s="15" t="e">
        <f t="shared" si="17"/>
        <v>#N/A</v>
      </c>
      <c r="CG65" s="15" t="e">
        <f t="shared" si="17"/>
        <v>#N/A</v>
      </c>
      <c r="CH65" s="15" t="e">
        <f t="shared" si="17"/>
        <v>#N/A</v>
      </c>
    </row>
    <row r="66" spans="1:86" s="15" customFormat="1">
      <c r="A66" s="15" t="s">
        <v>320</v>
      </c>
      <c r="B66" s="15">
        <f>B62-B63</f>
        <v>0</v>
      </c>
      <c r="C66" s="15">
        <f t="shared" ref="C66:D66" si="18">C62-C63</f>
        <v>0</v>
      </c>
      <c r="D66" s="15">
        <f t="shared" si="18"/>
        <v>0</v>
      </c>
      <c r="E66" s="15">
        <f>E62-E63</f>
        <v>24944884.29057375</v>
      </c>
      <c r="F66" s="15">
        <f>F62-F63</f>
        <v>25117081.302254703</v>
      </c>
      <c r="G66" s="15">
        <f>G62-G63</f>
        <v>24960378.918619327</v>
      </c>
      <c r="H66" s="15">
        <f>H62-H63</f>
        <v>24796921.155895777</v>
      </c>
      <c r="I66" s="15">
        <f t="shared" ref="I66:BT66" si="19">I62-I63</f>
        <v>24626416.792307038</v>
      </c>
      <c r="J66" s="15">
        <f t="shared" si="19"/>
        <v>24448562.05161804</v>
      </c>
      <c r="K66" s="15">
        <f t="shared" si="19"/>
        <v>24263040.061917827</v>
      </c>
      <c r="L66" s="15">
        <f t="shared" si="19"/>
        <v>24069520.291070051</v>
      </c>
      <c r="M66" s="15">
        <f t="shared" si="19"/>
        <v>23867657.95782594</v>
      </c>
      <c r="N66" s="15">
        <f t="shared" si="19"/>
        <v>23657093.417550568</v>
      </c>
      <c r="O66" s="15">
        <f t="shared" si="19"/>
        <v>23437451.521468043</v>
      </c>
      <c r="P66" s="15">
        <f t="shared" si="19"/>
        <v>23208340.948283993</v>
      </c>
      <c r="Q66" s="15">
        <f t="shared" si="19"/>
        <v>22969353.506994553</v>
      </c>
      <c r="R66" s="15">
        <f t="shared" si="19"/>
        <v>22720063.409639716</v>
      </c>
      <c r="S66" s="15">
        <f t="shared" si="19"/>
        <v>22460026.512705378</v>
      </c>
      <c r="T66" s="15">
        <f t="shared" si="19"/>
        <v>22188779.525822498</v>
      </c>
      <c r="U66" s="15">
        <f t="shared" si="19"/>
        <v>21905839.186353594</v>
      </c>
      <c r="V66" s="15">
        <f t="shared" si="19"/>
        <v>21610701.398395993</v>
      </c>
      <c r="W66" s="15">
        <f t="shared" si="19"/>
        <v>21302840.33466782</v>
      </c>
      <c r="X66" s="15">
        <f t="shared" si="19"/>
        <v>20981707.499676671</v>
      </c>
      <c r="Y66" s="15">
        <f t="shared" si="19"/>
        <v>20646730.752501819</v>
      </c>
      <c r="Z66" s="15">
        <f t="shared" si="19"/>
        <v>20297313.287448961</v>
      </c>
      <c r="AA66" s="15">
        <f t="shared" si="19"/>
        <v>19932832.570761383</v>
      </c>
      <c r="AB66" s="15">
        <f t="shared" si="19"/>
        <v>19552639.231493134</v>
      </c>
      <c r="AC66" s="15">
        <f t="shared" si="19"/>
        <v>19156055.90456821</v>
      </c>
      <c r="AD66" s="15">
        <f t="shared" si="19"/>
        <v>18742376.023964431</v>
      </c>
      <c r="AE66" s="15">
        <f t="shared" si="19"/>
        <v>18310862.563871961</v>
      </c>
      <c r="AF66" s="15">
        <f t="shared" si="19"/>
        <v>17860746.725583654</v>
      </c>
      <c r="AG66" s="15">
        <f t="shared" si="19"/>
        <v>17391226.56777776</v>
      </c>
      <c r="AH66" s="15">
        <f t="shared" si="19"/>
        <v>16901465.577752631</v>
      </c>
      <c r="AI66" s="15">
        <f t="shared" si="19"/>
        <v>16390591.181067927</v>
      </c>
      <c r="AJ66" s="15">
        <f t="shared" si="19"/>
        <v>15857693.186937012</v>
      </c>
      <c r="AK66" s="15">
        <f t="shared" si="19"/>
        <v>15301822.166600842</v>
      </c>
      <c r="AL66" s="15">
        <f t="shared" si="19"/>
        <v>14721987.761794157</v>
      </c>
      <c r="AM66" s="15">
        <f t="shared" si="19"/>
        <v>14117156.920290321</v>
      </c>
      <c r="AN66" s="15">
        <f t="shared" si="19"/>
        <v>13486252.055381171</v>
      </c>
      <c r="AO66" s="15">
        <f t="shared" si="19"/>
        <v>12828149.126012765</v>
      </c>
      <c r="AP66" s="15">
        <f t="shared" si="19"/>
        <v>12141675.634156518</v>
      </c>
      <c r="AQ66" s="15">
        <f t="shared" si="19"/>
        <v>11425608.535847791</v>
      </c>
      <c r="AR66" s="15">
        <f t="shared" si="19"/>
        <v>10678672.06217015</v>
      </c>
      <c r="AS66" s="15">
        <f t="shared" si="19"/>
        <v>9899535.4463031162</v>
      </c>
      <c r="AT66" s="15">
        <f t="shared" si="19"/>
        <v>9086810.5525838118</v>
      </c>
      <c r="AU66" s="15">
        <f t="shared" si="19"/>
        <v>8239049.4033583729</v>
      </c>
      <c r="AV66" s="15">
        <f t="shared" si="19"/>
        <v>7354741.5992168924</v>
      </c>
      <c r="AW66" s="15">
        <f t="shared" si="19"/>
        <v>6432311.6280156812</v>
      </c>
      <c r="AX66" s="15">
        <f t="shared" si="19"/>
        <v>5470116.0578925256</v>
      </c>
      <c r="AY66" s="15">
        <f t="shared" si="19"/>
        <v>4466440.6092739189</v>
      </c>
      <c r="AZ66" s="15">
        <f t="shared" si="19"/>
        <v>3419497.1006576563</v>
      </c>
      <c r="BA66" s="15">
        <f t="shared" si="19"/>
        <v>2327420.262729302</v>
      </c>
      <c r="BB66" s="15">
        <f t="shared" si="19"/>
        <v>1188264.4151364507</v>
      </c>
      <c r="BC66" s="15">
        <f t="shared" si="19"/>
        <v>1.1175870895385742E-8</v>
      </c>
      <c r="BD66" s="15" t="e">
        <f t="shared" si="19"/>
        <v>#N/A</v>
      </c>
      <c r="BE66" s="15" t="e">
        <f t="shared" si="19"/>
        <v>#N/A</v>
      </c>
      <c r="BF66" s="15" t="e">
        <f t="shared" si="19"/>
        <v>#N/A</v>
      </c>
      <c r="BG66" s="15" t="e">
        <f t="shared" si="19"/>
        <v>#N/A</v>
      </c>
      <c r="BH66" s="15" t="e">
        <f t="shared" si="19"/>
        <v>#N/A</v>
      </c>
      <c r="BI66" s="15" t="e">
        <f t="shared" si="19"/>
        <v>#N/A</v>
      </c>
      <c r="BJ66" s="15" t="e">
        <f t="shared" si="19"/>
        <v>#N/A</v>
      </c>
      <c r="BK66" s="15" t="e">
        <f t="shared" si="19"/>
        <v>#N/A</v>
      </c>
      <c r="BL66" s="15" t="e">
        <f t="shared" si="19"/>
        <v>#N/A</v>
      </c>
      <c r="BM66" s="15" t="e">
        <f t="shared" si="19"/>
        <v>#N/A</v>
      </c>
      <c r="BN66" s="15" t="e">
        <f t="shared" si="19"/>
        <v>#N/A</v>
      </c>
      <c r="BO66" s="15" t="e">
        <f t="shared" si="19"/>
        <v>#N/A</v>
      </c>
      <c r="BP66" s="15" t="e">
        <f t="shared" si="19"/>
        <v>#N/A</v>
      </c>
      <c r="BQ66" s="15" t="e">
        <f t="shared" si="19"/>
        <v>#N/A</v>
      </c>
      <c r="BR66" s="15" t="e">
        <f t="shared" si="19"/>
        <v>#N/A</v>
      </c>
      <c r="BS66" s="15" t="e">
        <f t="shared" si="19"/>
        <v>#N/A</v>
      </c>
      <c r="BT66" s="15" t="e">
        <f t="shared" si="19"/>
        <v>#N/A</v>
      </c>
      <c r="BU66" s="15" t="e">
        <f t="shared" ref="BU66:CH66" si="20">BU62-BU63</f>
        <v>#N/A</v>
      </c>
      <c r="BV66" s="15" t="e">
        <f t="shared" si="20"/>
        <v>#N/A</v>
      </c>
      <c r="BW66" s="15" t="e">
        <f t="shared" si="20"/>
        <v>#N/A</v>
      </c>
      <c r="BX66" s="15" t="e">
        <f t="shared" si="20"/>
        <v>#N/A</v>
      </c>
      <c r="BY66" s="15" t="e">
        <f t="shared" si="20"/>
        <v>#N/A</v>
      </c>
      <c r="BZ66" s="15" t="e">
        <f t="shared" si="20"/>
        <v>#N/A</v>
      </c>
      <c r="CA66" s="15" t="e">
        <f t="shared" si="20"/>
        <v>#N/A</v>
      </c>
      <c r="CB66" s="15" t="e">
        <f t="shared" si="20"/>
        <v>#N/A</v>
      </c>
      <c r="CC66" s="15" t="e">
        <f t="shared" si="20"/>
        <v>#N/A</v>
      </c>
      <c r="CD66" s="15" t="e">
        <f t="shared" si="20"/>
        <v>#N/A</v>
      </c>
      <c r="CE66" s="15" t="e">
        <f t="shared" si="20"/>
        <v>#N/A</v>
      </c>
      <c r="CF66" s="15" t="e">
        <f t="shared" si="20"/>
        <v>#N/A</v>
      </c>
      <c r="CG66" s="15" t="e">
        <f t="shared" si="20"/>
        <v>#N/A</v>
      </c>
      <c r="CH66" s="15" t="e">
        <f t="shared" si="20"/>
        <v>#N/A</v>
      </c>
    </row>
    <row r="67" spans="1:86">
      <c r="A67" t="s">
        <v>694</v>
      </c>
      <c r="B67">
        <f>IF(($C$56-B60+'2020 Opening RAB'!$C$48)&lt;$C$56,$C$56-B60+'2020 Opening RAB'!$C$48+1,$C$56)</f>
        <v>50</v>
      </c>
      <c r="C67">
        <f>IF(($C$56-C60+'2020 Opening RAB'!$C$48)&lt;$C$56,$C$56-C60+'2020 Opening RAB'!$C$48+1,$C$56)</f>
        <v>50</v>
      </c>
      <c r="D67">
        <f>IF(($C$56-D60+'2020 Opening RAB'!$C$48)&lt;$C$56,$C$56-D60+'2020 Opening RAB'!$C$48+1,$C$56)</f>
        <v>50</v>
      </c>
      <c r="E67">
        <f>IF(($C$56-E60+'2020 Opening RAB'!$C$48)&lt;$C$56,$C$56-E60+'2020 Opening RAB'!$C$48+1,$C$56)</f>
        <v>50</v>
      </c>
      <c r="F67">
        <f>IF(($C$56-F60+'2020 Opening RAB'!$C$48)&lt;$C$56,$C$56-F60+'2020 Opening RAB'!$C$48+1,$C$56)</f>
        <v>50</v>
      </c>
      <c r="G67">
        <f>IF(($C$56-G60+'2020 Opening RAB'!$C$48)&lt;$C$56,$C$56-G60+'2020 Opening RAB'!$C$48+1,$C$56)</f>
        <v>49</v>
      </c>
      <c r="H67">
        <f>IF(($C$56-H60+'2020 Opening RAB'!$C$48)&lt;$C$56,$C$56-H60+'2020 Opening RAB'!$C$48+1,$C$56)</f>
        <v>48</v>
      </c>
      <c r="I67">
        <f>IF(($C$56-I60+'2020 Opening RAB'!$C$48)&lt;$C$56,$C$56-I60+'2020 Opening RAB'!$C$48+1,$C$56)</f>
        <v>47</v>
      </c>
      <c r="J67">
        <f>IF(($C$56-J60+'2020 Opening RAB'!$C$48)&lt;$C$56,$C$56-J60+'2020 Opening RAB'!$C$48+1,$C$56)</f>
        <v>46</v>
      </c>
      <c r="K67">
        <f>IF(($C$56-K60+'2020 Opening RAB'!$C$48)&lt;$C$56,$C$56-K60+'2020 Opening RAB'!$C$48+1,$C$56)</f>
        <v>45</v>
      </c>
      <c r="L67">
        <f>IF(($C$56-L60+'2020 Opening RAB'!$C$48)&lt;$C$56,$C$56-L60+'2020 Opening RAB'!$C$48+1,$C$56)</f>
        <v>44</v>
      </c>
      <c r="M67">
        <f>IF(($C$56-M60+'2020 Opening RAB'!$C$48)&lt;$C$56,$C$56-M60+'2020 Opening RAB'!$C$48+1,$C$56)</f>
        <v>43</v>
      </c>
      <c r="N67">
        <f>IF(($C$56-N60+'2020 Opening RAB'!$C$48)&lt;$C$56,$C$56-N60+'2020 Opening RAB'!$C$48+1,$C$56)</f>
        <v>42</v>
      </c>
      <c r="O67">
        <f>IF(($C$56-O60+'2020 Opening RAB'!$C$48)&lt;$C$56,$C$56-O60+'2020 Opening RAB'!$C$48+1,$C$56)</f>
        <v>41</v>
      </c>
      <c r="P67">
        <f>IF(($C$56-P60+'2020 Opening RAB'!$C$48)&lt;$C$56,$C$56-P60+'2020 Opening RAB'!$C$48+1,$C$56)</f>
        <v>40</v>
      </c>
      <c r="Q67">
        <f>IF(($C$56-Q60+'2020 Opening RAB'!$C$48)&lt;$C$56,$C$56-Q60+'2020 Opening RAB'!$C$48+1,$C$56)</f>
        <v>39</v>
      </c>
      <c r="R67">
        <f>IF(($C$56-R60+'2020 Opening RAB'!$C$48)&lt;$C$56,$C$56-R60+'2020 Opening RAB'!$C$48+1,$C$56)</f>
        <v>38</v>
      </c>
      <c r="S67">
        <f>IF(($C$56-S60+'2020 Opening RAB'!$C$48)&lt;$C$56,$C$56-S60+'2020 Opening RAB'!$C$48+1,$C$56)</f>
        <v>37</v>
      </c>
      <c r="T67">
        <f>IF(($C$56-T60+'2020 Opening RAB'!$C$48)&lt;$C$56,$C$56-T60+'2020 Opening RAB'!$C$48+1,$C$56)</f>
        <v>36</v>
      </c>
      <c r="U67">
        <f>IF(($C$56-U60+'2020 Opening RAB'!$C$48)&lt;$C$56,$C$56-U60+'2020 Opening RAB'!$C$48+1,$C$56)</f>
        <v>35</v>
      </c>
      <c r="V67">
        <f>IF(($C$56-V60+'2020 Opening RAB'!$C$48)&lt;$C$56,$C$56-V60+'2020 Opening RAB'!$C$48+1,$C$56)</f>
        <v>34</v>
      </c>
      <c r="W67">
        <f>IF(($C$56-W60+'2020 Opening RAB'!$C$48)&lt;$C$56,$C$56-W60+'2020 Opening RAB'!$C$48+1,$C$56)</f>
        <v>33</v>
      </c>
      <c r="X67">
        <f>IF(($C$56-X60+'2020 Opening RAB'!$C$48)&lt;$C$56,$C$56-X60+'2020 Opening RAB'!$C$48+1,$C$56)</f>
        <v>32</v>
      </c>
      <c r="Y67">
        <f>IF(($C$56-Y60+'2020 Opening RAB'!$C$48)&lt;$C$56,$C$56-Y60+'2020 Opening RAB'!$C$48+1,$C$56)</f>
        <v>31</v>
      </c>
      <c r="Z67">
        <f>IF(($C$56-Z60+'2020 Opening RAB'!$C$48)&lt;$C$56,$C$56-Z60+'2020 Opening RAB'!$C$48+1,$C$56)</f>
        <v>30</v>
      </c>
      <c r="AA67">
        <f>IF(($C$56-AA60+'2020 Opening RAB'!$C$48)&lt;$C$56,$C$56-AA60+'2020 Opening RAB'!$C$48+1,$C$56)</f>
        <v>29</v>
      </c>
      <c r="AB67">
        <f>IF(($C$56-AB60+'2020 Opening RAB'!$C$48)&lt;$C$56,$C$56-AB60+'2020 Opening RAB'!$C$48+1,$C$56)</f>
        <v>28</v>
      </c>
      <c r="AC67">
        <f>IF(($C$56-AC60+'2020 Opening RAB'!$C$48)&lt;$C$56,$C$56-AC60+'2020 Opening RAB'!$C$48+1,$C$56)</f>
        <v>27</v>
      </c>
      <c r="AD67">
        <f>IF(($C$56-AD60+'2020 Opening RAB'!$C$48)&lt;$C$56,$C$56-AD60+'2020 Opening RAB'!$C$48+1,$C$56)</f>
        <v>26</v>
      </c>
      <c r="AE67">
        <f>IF(($C$56-AE60+'2020 Opening RAB'!$C$48)&lt;$C$56,$C$56-AE60+'2020 Opening RAB'!$C$48+1,$C$56)</f>
        <v>25</v>
      </c>
      <c r="AF67">
        <f>IF(($C$56-AF60+'2020 Opening RAB'!$C$48)&lt;$C$56,$C$56-AF60+'2020 Opening RAB'!$C$48+1,$C$56)</f>
        <v>24</v>
      </c>
      <c r="AG67">
        <f>IF(($C$56-AG60+'2020 Opening RAB'!$C$48)&lt;$C$56,$C$56-AG60+'2020 Opening RAB'!$C$48+1,$C$56)</f>
        <v>23</v>
      </c>
      <c r="AH67">
        <f>IF(($C$56-AH60+'2020 Opening RAB'!$C$48)&lt;$C$56,$C$56-AH60+'2020 Opening RAB'!$C$48+1,$C$56)</f>
        <v>22</v>
      </c>
      <c r="AI67">
        <f>IF(($C$56-AI60+'2020 Opening RAB'!$C$48)&lt;$C$56,$C$56-AI60+'2020 Opening RAB'!$C$48+1,$C$56)</f>
        <v>21</v>
      </c>
      <c r="AJ67">
        <f>IF(($C$56-AJ60+'2020 Opening RAB'!$C$48)&lt;$C$56,$C$56-AJ60+'2020 Opening RAB'!$C$48+1,$C$56)</f>
        <v>20</v>
      </c>
      <c r="AK67">
        <f>IF(($C$56-AK60+'2020 Opening RAB'!$C$48)&lt;$C$56,$C$56-AK60+'2020 Opening RAB'!$C$48+1,$C$56)</f>
        <v>19</v>
      </c>
      <c r="AL67">
        <f>IF(($C$56-AL60+'2020 Opening RAB'!$C$48)&lt;$C$56,$C$56-AL60+'2020 Opening RAB'!$C$48+1,$C$56)</f>
        <v>18</v>
      </c>
      <c r="AM67">
        <f>IF(($C$56-AM60+'2020 Opening RAB'!$C$48)&lt;$C$56,$C$56-AM60+'2020 Opening RAB'!$C$48+1,$C$56)</f>
        <v>17</v>
      </c>
      <c r="AN67">
        <f>IF(($C$56-AN60+'2020 Opening RAB'!$C$48)&lt;$C$56,$C$56-AN60+'2020 Opening RAB'!$C$48+1,$C$56)</f>
        <v>16</v>
      </c>
      <c r="AO67">
        <f>IF(($C$56-AO60+'2020 Opening RAB'!$C$48)&lt;$C$56,$C$56-AO60+'2020 Opening RAB'!$C$48+1,$C$56)</f>
        <v>15</v>
      </c>
      <c r="AP67">
        <f>IF(($C$56-AP60+'2020 Opening RAB'!$C$48)&lt;$C$56,$C$56-AP60+'2020 Opening RAB'!$C$48+1,$C$56)</f>
        <v>14</v>
      </c>
      <c r="AQ67">
        <f>IF(($C$56-AQ60+'2020 Opening RAB'!$C$48)&lt;$C$56,$C$56-AQ60+'2020 Opening RAB'!$C$48+1,$C$56)</f>
        <v>13</v>
      </c>
      <c r="AR67">
        <f>IF(($C$56-AR60+'2020 Opening RAB'!$C$48)&lt;$C$56,$C$56-AR60+'2020 Opening RAB'!$C$48+1,$C$56)</f>
        <v>12</v>
      </c>
      <c r="AS67">
        <f>IF(($C$56-AS60+'2020 Opening RAB'!$C$48)&lt;$C$56,$C$56-AS60+'2020 Opening RAB'!$C$48+1,$C$56)</f>
        <v>11</v>
      </c>
      <c r="AT67">
        <f>IF(($C$56-AT60+'2020 Opening RAB'!$C$48)&lt;$C$56,$C$56-AT60+'2020 Opening RAB'!$C$48+1,$C$56)</f>
        <v>10</v>
      </c>
      <c r="AU67">
        <f>IF(($C$56-AU60+'2020 Opening RAB'!$C$48)&lt;$C$56,$C$56-AU60+'2020 Opening RAB'!$C$48+1,$C$56)</f>
        <v>9</v>
      </c>
      <c r="AV67">
        <f>IF(($C$56-AV60+'2020 Opening RAB'!$C$48)&lt;$C$56,$C$56-AV60+'2020 Opening RAB'!$C$48+1,$C$56)</f>
        <v>8</v>
      </c>
      <c r="AW67">
        <f>IF(($C$56-AW60+'2020 Opening RAB'!$C$48)&lt;$C$56,$C$56-AW60+'2020 Opening RAB'!$C$48+1,$C$56)</f>
        <v>7</v>
      </c>
      <c r="AX67">
        <f>IF(($C$56-AX60+'2020 Opening RAB'!$C$48)&lt;$C$56,$C$56-AX60+'2020 Opening RAB'!$C$48+1,$C$56)</f>
        <v>6</v>
      </c>
      <c r="AY67">
        <f>IF(($C$56-AY60+'2020 Opening RAB'!$C$48)&lt;$C$56,$C$56-AY60+'2020 Opening RAB'!$C$48+1,$C$56)</f>
        <v>5</v>
      </c>
      <c r="AZ67">
        <f>IF(($C$56-AZ60+'2020 Opening RAB'!$C$48)&lt;$C$56,$C$56-AZ60+'2020 Opening RAB'!$C$48+1,$C$56)</f>
        <v>4</v>
      </c>
      <c r="BA67">
        <f>IF(($C$56-BA60+'2020 Opening RAB'!$C$48)&lt;$C$56,$C$56-BA60+'2020 Opening RAB'!$C$48+1,$C$56)</f>
        <v>3</v>
      </c>
      <c r="BB67">
        <f>IF(($C$56-BB60+'2020 Opening RAB'!$C$48)&lt;$C$56,$C$56-BB60+'2020 Opening RAB'!$C$48+1,$C$56)</f>
        <v>2</v>
      </c>
      <c r="BC67">
        <f>IF(($C$56-BC60+'2020 Opening RAB'!$C$48)&lt;$C$56,$C$56-BC60+'2020 Opening RAB'!$C$48+1,$C$56)</f>
        <v>1</v>
      </c>
      <c r="BD67">
        <f>IF(($C$56-BD60+'2020 Opening RAB'!$C$48)&lt;$C$56,$C$56-BD60+'2020 Opening RAB'!$C$48+1,$C$56)</f>
        <v>0</v>
      </c>
    </row>
    <row r="68" spans="1:86" ht="30">
      <c r="A68" s="91" t="s">
        <v>695</v>
      </c>
    </row>
    <row r="70" spans="1:86">
      <c r="A70" t="s">
        <v>696</v>
      </c>
      <c r="B70">
        <f>SUMIF(B63:CH63,"&lt;&gt;#n/a")</f>
        <v>24748336.594911925</v>
      </c>
    </row>
    <row r="71" spans="1:86">
      <c r="A71" t="s">
        <v>697</v>
      </c>
      <c r="B71" t="b">
        <f>ROUND(B70,0)=ROUND(B56,0)</f>
        <v>1</v>
      </c>
    </row>
    <row r="74" spans="1:86">
      <c r="B74" s="164">
        <v>2015</v>
      </c>
      <c r="C74" s="164">
        <v>2016</v>
      </c>
      <c r="D74" s="164">
        <v>2017</v>
      </c>
      <c r="E74" s="164">
        <v>2018</v>
      </c>
      <c r="F74" s="164">
        <v>2019</v>
      </c>
      <c r="G74" s="82">
        <v>2020</v>
      </c>
      <c r="H74" s="82">
        <v>2021</v>
      </c>
      <c r="I74" s="82">
        <v>2022</v>
      </c>
      <c r="J74" s="82">
        <v>2023</v>
      </c>
      <c r="K74" s="82">
        <v>2024</v>
      </c>
      <c r="L74" s="82">
        <v>2025</v>
      </c>
      <c r="M74" s="82">
        <v>2026</v>
      </c>
      <c r="N74" s="82">
        <v>2027</v>
      </c>
      <c r="O74" s="82">
        <v>2028</v>
      </c>
      <c r="P74" s="82">
        <v>2029</v>
      </c>
      <c r="Q74" s="82">
        <v>2030</v>
      </c>
      <c r="R74" s="82">
        <v>2031</v>
      </c>
      <c r="S74" s="82">
        <v>2032</v>
      </c>
      <c r="T74" s="82">
        <v>2033</v>
      </c>
      <c r="U74" s="82">
        <v>2034</v>
      </c>
      <c r="V74" s="82">
        <v>2035</v>
      </c>
      <c r="W74" s="82">
        <v>2036</v>
      </c>
      <c r="X74" s="82">
        <v>2037</v>
      </c>
      <c r="Y74" s="82">
        <v>2038</v>
      </c>
      <c r="Z74" s="82">
        <v>2039</v>
      </c>
      <c r="AA74" s="82">
        <v>2040</v>
      </c>
      <c r="AB74" s="82">
        <v>2041</v>
      </c>
      <c r="AC74" s="82">
        <v>2042</v>
      </c>
      <c r="AD74" s="82">
        <v>2043</v>
      </c>
      <c r="AE74" s="82">
        <v>2044</v>
      </c>
      <c r="AF74" s="82">
        <v>2045</v>
      </c>
      <c r="AG74" s="82">
        <v>2046</v>
      </c>
      <c r="AH74" s="82">
        <v>2047</v>
      </c>
      <c r="AI74" s="82">
        <v>2048</v>
      </c>
      <c r="AJ74" s="82">
        <v>2049</v>
      </c>
      <c r="AK74" s="82">
        <v>2050</v>
      </c>
      <c r="AL74" s="82">
        <v>2051</v>
      </c>
      <c r="AM74" s="82">
        <v>2052</v>
      </c>
      <c r="AN74" s="82">
        <v>2053</v>
      </c>
      <c r="AO74" s="82">
        <v>2054</v>
      </c>
      <c r="AP74" s="82">
        <v>2055</v>
      </c>
      <c r="AQ74" s="82">
        <v>2056</v>
      </c>
      <c r="AR74" s="82">
        <v>2057</v>
      </c>
      <c r="AS74" s="82">
        <v>2058</v>
      </c>
      <c r="AT74" s="82">
        <v>2059</v>
      </c>
      <c r="AU74" s="82">
        <v>2060</v>
      </c>
      <c r="AV74" s="82">
        <v>2061</v>
      </c>
      <c r="AW74" s="82">
        <v>2062</v>
      </c>
      <c r="AX74" s="82">
        <v>2063</v>
      </c>
      <c r="AY74" s="82">
        <v>2064</v>
      </c>
      <c r="AZ74" s="82">
        <v>2065</v>
      </c>
      <c r="BA74" s="82">
        <v>2066</v>
      </c>
      <c r="BB74" s="82">
        <v>2067</v>
      </c>
      <c r="BC74" s="82">
        <v>2068</v>
      </c>
      <c r="BD74" s="82">
        <v>2069</v>
      </c>
      <c r="BE74" s="82">
        <v>2070</v>
      </c>
      <c r="BF74" s="82">
        <v>2071</v>
      </c>
      <c r="BG74" s="82">
        <v>2072</v>
      </c>
      <c r="BH74" s="82">
        <v>2073</v>
      </c>
      <c r="BI74" s="82">
        <v>2074</v>
      </c>
      <c r="BJ74" s="82">
        <v>2075</v>
      </c>
      <c r="BK74" s="82">
        <v>2076</v>
      </c>
      <c r="BL74" s="82">
        <v>2077</v>
      </c>
      <c r="BM74" s="82">
        <v>2078</v>
      </c>
      <c r="BN74" s="82">
        <v>2079</v>
      </c>
      <c r="BO74" s="82">
        <v>2080</v>
      </c>
      <c r="BP74" s="82">
        <v>2081</v>
      </c>
      <c r="BQ74" s="82">
        <v>2082</v>
      </c>
      <c r="BR74" s="82">
        <v>2083</v>
      </c>
      <c r="BS74" s="82">
        <v>2084</v>
      </c>
      <c r="BT74" s="82">
        <v>2085</v>
      </c>
      <c r="BU74" s="82">
        <v>2086</v>
      </c>
      <c r="BV74" s="82">
        <v>2087</v>
      </c>
      <c r="BW74" s="82">
        <v>2088</v>
      </c>
      <c r="BX74" s="82">
        <v>2089</v>
      </c>
      <c r="BY74" s="82">
        <v>2090</v>
      </c>
      <c r="BZ74" s="82">
        <v>2091</v>
      </c>
      <c r="CA74" s="82">
        <v>2092</v>
      </c>
      <c r="CB74" s="82">
        <v>2093</v>
      </c>
      <c r="CC74" s="82">
        <v>2094</v>
      </c>
      <c r="CD74" s="82">
        <v>2095</v>
      </c>
      <c r="CE74" s="82">
        <v>2096</v>
      </c>
      <c r="CF74" s="82">
        <v>2097</v>
      </c>
      <c r="CG74" s="82">
        <v>2098</v>
      </c>
      <c r="CH74" s="82">
        <v>2099</v>
      </c>
    </row>
    <row r="75" spans="1:86">
      <c r="A75" s="16" t="s">
        <v>608</v>
      </c>
    </row>
    <row r="76" spans="1:86">
      <c r="A76" t="s">
        <v>319</v>
      </c>
      <c r="B76">
        <f>IF(('2020 Opening RAB'!$C$51)='Opening RAB Cals'!B74,'Opening RAB Cals'!$B$57,0)</f>
        <v>0</v>
      </c>
      <c r="C76">
        <f>IF(('2020 Opening RAB'!$C$51)='Opening RAB Cals'!C74,'Opening RAB Cals'!$B$57,0)</f>
        <v>0</v>
      </c>
      <c r="D76">
        <f>IF(('2020 Opening RAB'!$C$51)='Opening RAB Cals'!D74,'Opening RAB Cals'!$B$57,0)</f>
        <v>0</v>
      </c>
      <c r="E76">
        <f>IF(('2020 Opening RAB'!$C$51)='Opening RAB Cals'!E74,'Opening RAB Cals'!$B$57,0)</f>
        <v>0</v>
      </c>
      <c r="F76">
        <f>IF(('2020 Opening RAB'!$C$51)='Opening RAB Cals'!F74,'Opening RAB Cals'!$B$57,0)</f>
        <v>0</v>
      </c>
      <c r="G76">
        <f>IF('2020 Opening RAB'!C64="y",'Opening RAB Cals'!F80,(-SUM('Opening RAB Cals'!B79:F79)))</f>
        <v>0</v>
      </c>
      <c r="H76">
        <f>G80</f>
        <v>0</v>
      </c>
      <c r="I76">
        <f t="shared" ref="I76:BT76" si="21">H80</f>
        <v>0</v>
      </c>
      <c r="J76">
        <f t="shared" si="21"/>
        <v>0</v>
      </c>
      <c r="K76">
        <f t="shared" si="21"/>
        <v>0</v>
      </c>
      <c r="L76">
        <f t="shared" si="21"/>
        <v>0</v>
      </c>
      <c r="M76">
        <f t="shared" si="21"/>
        <v>0</v>
      </c>
      <c r="N76">
        <f t="shared" si="21"/>
        <v>0</v>
      </c>
      <c r="O76">
        <f t="shared" si="21"/>
        <v>0</v>
      </c>
      <c r="P76">
        <f t="shared" si="21"/>
        <v>0</v>
      </c>
      <c r="Q76">
        <f t="shared" si="21"/>
        <v>0</v>
      </c>
      <c r="R76">
        <f t="shared" si="21"/>
        <v>0</v>
      </c>
      <c r="S76">
        <f t="shared" si="21"/>
        <v>0</v>
      </c>
      <c r="T76">
        <f t="shared" si="21"/>
        <v>0</v>
      </c>
      <c r="U76">
        <f t="shared" si="21"/>
        <v>0</v>
      </c>
      <c r="V76">
        <f t="shared" si="21"/>
        <v>0</v>
      </c>
      <c r="W76">
        <f t="shared" si="21"/>
        <v>0</v>
      </c>
      <c r="X76">
        <f t="shared" si="21"/>
        <v>0</v>
      </c>
      <c r="Y76">
        <f t="shared" si="21"/>
        <v>0</v>
      </c>
      <c r="Z76">
        <f t="shared" si="21"/>
        <v>0</v>
      </c>
      <c r="AA76">
        <f t="shared" si="21"/>
        <v>0</v>
      </c>
      <c r="AB76">
        <f t="shared" si="21"/>
        <v>0</v>
      </c>
      <c r="AC76">
        <f t="shared" si="21"/>
        <v>0</v>
      </c>
      <c r="AD76">
        <f t="shared" si="21"/>
        <v>0</v>
      </c>
      <c r="AE76">
        <f t="shared" si="21"/>
        <v>0</v>
      </c>
      <c r="AF76">
        <f t="shared" si="21"/>
        <v>0</v>
      </c>
      <c r="AG76">
        <f t="shared" si="21"/>
        <v>0</v>
      </c>
      <c r="AH76">
        <f t="shared" si="21"/>
        <v>0</v>
      </c>
      <c r="AI76">
        <f t="shared" si="21"/>
        <v>0</v>
      </c>
      <c r="AJ76">
        <f t="shared" si="21"/>
        <v>0</v>
      </c>
      <c r="AK76">
        <f t="shared" si="21"/>
        <v>0</v>
      </c>
      <c r="AL76">
        <f t="shared" si="21"/>
        <v>0</v>
      </c>
      <c r="AM76">
        <f t="shared" si="21"/>
        <v>0</v>
      </c>
      <c r="AN76">
        <f t="shared" si="21"/>
        <v>0</v>
      </c>
      <c r="AO76">
        <f t="shared" si="21"/>
        <v>0</v>
      </c>
      <c r="AP76">
        <f t="shared" si="21"/>
        <v>0</v>
      </c>
      <c r="AQ76">
        <f t="shared" si="21"/>
        <v>0</v>
      </c>
      <c r="AR76">
        <f t="shared" si="21"/>
        <v>0</v>
      </c>
      <c r="AS76">
        <f t="shared" si="21"/>
        <v>0</v>
      </c>
      <c r="AT76">
        <f t="shared" si="21"/>
        <v>0</v>
      </c>
      <c r="AU76">
        <f t="shared" si="21"/>
        <v>0</v>
      </c>
      <c r="AV76">
        <f t="shared" si="21"/>
        <v>0</v>
      </c>
      <c r="AW76">
        <f t="shared" si="21"/>
        <v>0</v>
      </c>
      <c r="AX76">
        <f t="shared" si="21"/>
        <v>0</v>
      </c>
      <c r="AY76">
        <f t="shared" si="21"/>
        <v>0</v>
      </c>
      <c r="AZ76">
        <f t="shared" si="21"/>
        <v>0</v>
      </c>
      <c r="BA76">
        <f t="shared" si="21"/>
        <v>0</v>
      </c>
      <c r="BB76">
        <f t="shared" si="21"/>
        <v>0</v>
      </c>
      <c r="BC76">
        <f t="shared" si="21"/>
        <v>0</v>
      </c>
      <c r="BD76">
        <f t="shared" si="21"/>
        <v>0</v>
      </c>
      <c r="BE76">
        <f t="shared" si="21"/>
        <v>0</v>
      </c>
      <c r="BF76">
        <f t="shared" si="21"/>
        <v>0</v>
      </c>
      <c r="BG76">
        <f t="shared" si="21"/>
        <v>0</v>
      </c>
      <c r="BH76">
        <f t="shared" si="21"/>
        <v>0</v>
      </c>
      <c r="BI76">
        <f t="shared" si="21"/>
        <v>0</v>
      </c>
      <c r="BJ76">
        <f t="shared" si="21"/>
        <v>0</v>
      </c>
      <c r="BK76">
        <f t="shared" si="21"/>
        <v>0</v>
      </c>
      <c r="BL76">
        <f t="shared" si="21"/>
        <v>0</v>
      </c>
      <c r="BM76">
        <f t="shared" si="21"/>
        <v>0</v>
      </c>
      <c r="BN76">
        <f t="shared" si="21"/>
        <v>0</v>
      </c>
      <c r="BO76">
        <f t="shared" si="21"/>
        <v>0</v>
      </c>
      <c r="BP76">
        <f t="shared" si="21"/>
        <v>0</v>
      </c>
      <c r="BQ76">
        <f t="shared" si="21"/>
        <v>0</v>
      </c>
      <c r="BR76">
        <f t="shared" si="21"/>
        <v>0</v>
      </c>
      <c r="BS76">
        <f t="shared" si="21"/>
        <v>0</v>
      </c>
      <c r="BT76">
        <f t="shared" si="21"/>
        <v>0</v>
      </c>
      <c r="BU76">
        <f t="shared" ref="BU76:CH76" si="22">BT80</f>
        <v>0</v>
      </c>
      <c r="BV76">
        <f t="shared" si="22"/>
        <v>0</v>
      </c>
      <c r="BW76">
        <f t="shared" si="22"/>
        <v>0</v>
      </c>
      <c r="BX76">
        <f t="shared" si="22"/>
        <v>0</v>
      </c>
      <c r="BY76">
        <f t="shared" si="22"/>
        <v>0</v>
      </c>
      <c r="BZ76">
        <f t="shared" si="22"/>
        <v>0</v>
      </c>
      <c r="CA76">
        <f t="shared" si="22"/>
        <v>0</v>
      </c>
      <c r="CB76">
        <f t="shared" si="22"/>
        <v>0</v>
      </c>
      <c r="CC76">
        <f t="shared" si="22"/>
        <v>0</v>
      </c>
      <c r="CD76">
        <f t="shared" si="22"/>
        <v>0</v>
      </c>
      <c r="CE76">
        <f t="shared" si="22"/>
        <v>0</v>
      </c>
      <c r="CF76">
        <f t="shared" si="22"/>
        <v>0</v>
      </c>
      <c r="CG76">
        <f t="shared" si="22"/>
        <v>0</v>
      </c>
      <c r="CH76">
        <f t="shared" si="22"/>
        <v>0</v>
      </c>
    </row>
    <row r="77" spans="1:86">
      <c r="A77" t="s">
        <v>444</v>
      </c>
      <c r="B77">
        <f>(1+$B$52/2)*B79-$B$52*B76</f>
        <v>0</v>
      </c>
      <c r="C77">
        <f>(1+$B$52/2)*C79-$B$52*C76</f>
        <v>0</v>
      </c>
      <c r="D77">
        <f>(1+$B$52/2)*D79-$B$52*D76</f>
        <v>0</v>
      </c>
      <c r="E77">
        <f>(1+$B$52/2)*E79-$B$52*E76</f>
        <v>0</v>
      </c>
      <c r="F77">
        <f>(1+$B$52/2)*F79-$B$52*F76</f>
        <v>0</v>
      </c>
      <c r="G77">
        <f>$G76/HLOOKUP($G81,'Annuity Calc'!$H$7:$BE$12,2,FALSE)*HLOOKUP(G81,'Annuity Calc'!$H$7:$BE$12,3,FALSE)</f>
        <v>0</v>
      </c>
      <c r="H77">
        <f>$G76/HLOOKUP($G81,'Annuity Calc'!$H$7:$BE$12,2,FALSE)*HLOOKUP(H81,'Annuity Calc'!$H$7:$BE$12,3,FALSE)</f>
        <v>0</v>
      </c>
      <c r="I77">
        <f>$G76/HLOOKUP($G81,'Annuity Calc'!$H$7:$BE$12,2,FALSE)*HLOOKUP(I81,'Annuity Calc'!$H$7:$BE$12,3,FALSE)</f>
        <v>0</v>
      </c>
      <c r="J77">
        <f>$G76/HLOOKUP($G81,'Annuity Calc'!$H$7:$BE$12,2,FALSE)*HLOOKUP(J81,'Annuity Calc'!$H$7:$BE$12,3,FALSE)</f>
        <v>0</v>
      </c>
      <c r="K77">
        <f>$G76/HLOOKUP($G81,'Annuity Calc'!$H$7:$BE$12,2,FALSE)*HLOOKUP(K81,'Annuity Calc'!$H$7:$BE$12,3,FALSE)</f>
        <v>0</v>
      </c>
      <c r="L77">
        <f>$G76/HLOOKUP($G81,'Annuity Calc'!$H$7:$BE$12,2,FALSE)*HLOOKUP(L81,'Annuity Calc'!$H$7:$BE$12,3,FALSE)</f>
        <v>0</v>
      </c>
      <c r="M77">
        <f>$G76/HLOOKUP($G81,'Annuity Calc'!$H$7:$BE$12,2,FALSE)*HLOOKUP(M81,'Annuity Calc'!$H$7:$BE$12,3,FALSE)</f>
        <v>0</v>
      </c>
      <c r="N77">
        <f>$G76/HLOOKUP($G81,'Annuity Calc'!$H$7:$BE$12,2,FALSE)*HLOOKUP(N81,'Annuity Calc'!$H$7:$BE$12,3,FALSE)</f>
        <v>0</v>
      </c>
      <c r="O77">
        <f>$G76/HLOOKUP($G81,'Annuity Calc'!$H$7:$BE$12,2,FALSE)*HLOOKUP(O81,'Annuity Calc'!$H$7:$BE$12,3,FALSE)</f>
        <v>0</v>
      </c>
      <c r="P77">
        <f>$G76/HLOOKUP($G81,'Annuity Calc'!$H$7:$BE$12,2,FALSE)*HLOOKUP(P81,'Annuity Calc'!$H$7:$BE$12,3,FALSE)</f>
        <v>0</v>
      </c>
      <c r="Q77">
        <f>$G76/HLOOKUP($G81,'Annuity Calc'!$H$7:$BE$12,2,FALSE)*HLOOKUP(Q81,'Annuity Calc'!$H$7:$BE$12,3,FALSE)</f>
        <v>0</v>
      </c>
      <c r="R77">
        <f>$G76/HLOOKUP($G81,'Annuity Calc'!$H$7:$BE$12,2,FALSE)*HLOOKUP(R81,'Annuity Calc'!$H$7:$BE$12,3,FALSE)</f>
        <v>0</v>
      </c>
      <c r="S77">
        <f>$G76/HLOOKUP($G81,'Annuity Calc'!$H$7:$BE$12,2,FALSE)*HLOOKUP(S81,'Annuity Calc'!$H$7:$BE$12,3,FALSE)</f>
        <v>0</v>
      </c>
      <c r="T77">
        <f>$G76/HLOOKUP($G81,'Annuity Calc'!$H$7:$BE$12,2,FALSE)*HLOOKUP(T81,'Annuity Calc'!$H$7:$BE$12,3,FALSE)</f>
        <v>0</v>
      </c>
      <c r="U77">
        <f>$G76/HLOOKUP($G81,'Annuity Calc'!$H$7:$BE$12,2,FALSE)*HLOOKUP(U81,'Annuity Calc'!$H$7:$BE$12,3,FALSE)</f>
        <v>0</v>
      </c>
      <c r="V77">
        <f>$G76/HLOOKUP($G81,'Annuity Calc'!$H$7:$BE$12,2,FALSE)*HLOOKUP(V81,'Annuity Calc'!$H$7:$BE$12,3,FALSE)</f>
        <v>0</v>
      </c>
      <c r="W77">
        <f>$G76/HLOOKUP($G81,'Annuity Calc'!$H$7:$BE$12,2,FALSE)*HLOOKUP(W81,'Annuity Calc'!$H$7:$BE$12,3,FALSE)</f>
        <v>0</v>
      </c>
      <c r="X77">
        <f>$G76/HLOOKUP($G81,'Annuity Calc'!$H$7:$BE$12,2,FALSE)*HLOOKUP(X81,'Annuity Calc'!$H$7:$BE$12,3,FALSE)</f>
        <v>0</v>
      </c>
      <c r="Y77">
        <f>$G76/HLOOKUP($G81,'Annuity Calc'!$H$7:$BE$12,2,FALSE)*HLOOKUP(Y81,'Annuity Calc'!$H$7:$BE$12,3,FALSE)</f>
        <v>0</v>
      </c>
      <c r="Z77">
        <f>$G76/HLOOKUP($G81,'Annuity Calc'!$H$7:$BE$12,2,FALSE)*HLOOKUP(Z81,'Annuity Calc'!$H$7:$BE$12,3,FALSE)</f>
        <v>0</v>
      </c>
      <c r="AA77">
        <f>$G76/HLOOKUP($G81,'Annuity Calc'!$H$7:$BE$12,2,FALSE)*HLOOKUP(AA81,'Annuity Calc'!$H$7:$BE$12,3,FALSE)</f>
        <v>0</v>
      </c>
      <c r="AB77">
        <f>$G76/HLOOKUP($G81,'Annuity Calc'!$H$7:$BE$12,2,FALSE)*HLOOKUP(AB81,'Annuity Calc'!$H$7:$BE$12,3,FALSE)</f>
        <v>0</v>
      </c>
      <c r="AC77">
        <f>$G76/HLOOKUP($G81,'Annuity Calc'!$H$7:$BE$12,2,FALSE)*HLOOKUP(AC81,'Annuity Calc'!$H$7:$BE$12,3,FALSE)</f>
        <v>0</v>
      </c>
      <c r="AD77">
        <f>$G76/HLOOKUP($G81,'Annuity Calc'!$H$7:$BE$12,2,FALSE)*HLOOKUP(AD81,'Annuity Calc'!$H$7:$BE$12,3,FALSE)</f>
        <v>0</v>
      </c>
      <c r="AE77">
        <f>$G76/HLOOKUP($G81,'Annuity Calc'!$H$7:$BE$12,2,FALSE)*HLOOKUP(AE81,'Annuity Calc'!$H$7:$BE$12,3,FALSE)</f>
        <v>0</v>
      </c>
      <c r="AF77">
        <f>$G76/HLOOKUP($G81,'Annuity Calc'!$H$7:$BE$12,2,FALSE)*HLOOKUP(AF81,'Annuity Calc'!$H$7:$BE$12,3,FALSE)</f>
        <v>0</v>
      </c>
      <c r="AG77">
        <f>$G76/HLOOKUP($G81,'Annuity Calc'!$H$7:$BE$12,2,FALSE)*HLOOKUP(AG81,'Annuity Calc'!$H$7:$BE$12,3,FALSE)</f>
        <v>0</v>
      </c>
      <c r="AH77">
        <f>$G76/HLOOKUP($G81,'Annuity Calc'!$H$7:$BE$12,2,FALSE)*HLOOKUP(AH81,'Annuity Calc'!$H$7:$BE$12,3,FALSE)</f>
        <v>0</v>
      </c>
      <c r="AI77">
        <f>$G76/HLOOKUP($G81,'Annuity Calc'!$H$7:$BE$12,2,FALSE)*HLOOKUP(AI81,'Annuity Calc'!$H$7:$BE$12,3,FALSE)</f>
        <v>0</v>
      </c>
      <c r="AJ77">
        <f>$G76/HLOOKUP($G81,'Annuity Calc'!$H$7:$BE$12,2,FALSE)*HLOOKUP(AJ81,'Annuity Calc'!$H$7:$BE$12,3,FALSE)</f>
        <v>0</v>
      </c>
      <c r="AK77">
        <f>$G76/HLOOKUP($G81,'Annuity Calc'!$H$7:$BE$12,2,FALSE)*HLOOKUP(AK81,'Annuity Calc'!$H$7:$BE$12,3,FALSE)</f>
        <v>0</v>
      </c>
      <c r="AL77">
        <f>$G76/HLOOKUP($G81,'Annuity Calc'!$H$7:$BE$12,2,FALSE)*HLOOKUP(AL81,'Annuity Calc'!$H$7:$BE$12,3,FALSE)</f>
        <v>0</v>
      </c>
      <c r="AM77">
        <f>$G76/HLOOKUP($G81,'Annuity Calc'!$H$7:$BE$12,2,FALSE)*HLOOKUP(AM81,'Annuity Calc'!$H$7:$BE$12,3,FALSE)</f>
        <v>0</v>
      </c>
      <c r="AN77">
        <f>$G76/HLOOKUP($G81,'Annuity Calc'!$H$7:$BE$12,2,FALSE)*HLOOKUP(AN81,'Annuity Calc'!$H$7:$BE$12,3,FALSE)</f>
        <v>0</v>
      </c>
      <c r="AO77">
        <f>$G76/HLOOKUP($G81,'Annuity Calc'!$H$7:$BE$12,2,FALSE)*HLOOKUP(AO81,'Annuity Calc'!$H$7:$BE$12,3,FALSE)</f>
        <v>0</v>
      </c>
      <c r="AP77">
        <f>$G76/HLOOKUP($G81,'Annuity Calc'!$H$7:$BE$12,2,FALSE)*HLOOKUP(AP81,'Annuity Calc'!$H$7:$BE$12,3,FALSE)</f>
        <v>0</v>
      </c>
      <c r="AQ77">
        <f>$G76/HLOOKUP($G81,'Annuity Calc'!$H$7:$BE$12,2,FALSE)*HLOOKUP(AQ81,'Annuity Calc'!$H$7:$BE$12,3,FALSE)</f>
        <v>0</v>
      </c>
      <c r="AR77">
        <f>$G76/HLOOKUP($G81,'Annuity Calc'!$H$7:$BE$12,2,FALSE)*HLOOKUP(AR81,'Annuity Calc'!$H$7:$BE$12,3,FALSE)</f>
        <v>0</v>
      </c>
      <c r="AS77">
        <f>$G76/HLOOKUP($G81,'Annuity Calc'!$H$7:$BE$12,2,FALSE)*HLOOKUP(AS81,'Annuity Calc'!$H$7:$BE$12,3,FALSE)</f>
        <v>0</v>
      </c>
      <c r="AT77">
        <f>$G76/HLOOKUP($G81,'Annuity Calc'!$H$7:$BE$12,2,FALSE)*HLOOKUP(AT81,'Annuity Calc'!$H$7:$BE$12,3,FALSE)</f>
        <v>0</v>
      </c>
      <c r="AU77">
        <f>$G76/HLOOKUP($G81,'Annuity Calc'!$H$7:$BE$12,2,FALSE)*HLOOKUP(AU81,'Annuity Calc'!$H$7:$BE$12,3,FALSE)</f>
        <v>0</v>
      </c>
      <c r="AV77">
        <f>$G76/HLOOKUP($G81,'Annuity Calc'!$H$7:$BE$12,2,FALSE)*HLOOKUP(AV81,'Annuity Calc'!$H$7:$BE$12,3,FALSE)</f>
        <v>0</v>
      </c>
      <c r="AW77">
        <f>$G76/HLOOKUP($G81,'Annuity Calc'!$H$7:$BE$12,2,FALSE)*HLOOKUP(AW81,'Annuity Calc'!$H$7:$BE$12,3,FALSE)</f>
        <v>0</v>
      </c>
      <c r="AX77">
        <f>$G76/HLOOKUP($G81,'Annuity Calc'!$H$7:$BE$12,2,FALSE)*HLOOKUP(AX81,'Annuity Calc'!$H$7:$BE$12,3,FALSE)</f>
        <v>0</v>
      </c>
      <c r="AY77">
        <f>$G76/HLOOKUP($G81,'Annuity Calc'!$H$7:$BE$12,2,FALSE)*HLOOKUP(AY81,'Annuity Calc'!$H$7:$BE$12,3,FALSE)</f>
        <v>0</v>
      </c>
      <c r="AZ77">
        <f>$G76/HLOOKUP($G81,'Annuity Calc'!$H$7:$BE$12,2,FALSE)*HLOOKUP(AZ81,'Annuity Calc'!$H$7:$BE$12,3,FALSE)</f>
        <v>0</v>
      </c>
      <c r="BA77">
        <f>$G76/HLOOKUP($G81,'Annuity Calc'!$H$7:$BE$12,2,FALSE)*HLOOKUP(BA81,'Annuity Calc'!$H$7:$BE$12,3,FALSE)</f>
        <v>0</v>
      </c>
      <c r="BB77">
        <f>$G76/HLOOKUP($G81,'Annuity Calc'!$H$7:$BE$12,2,FALSE)*HLOOKUP(BB81,'Annuity Calc'!$H$7:$BE$12,3,FALSE)</f>
        <v>0</v>
      </c>
      <c r="BC77">
        <f>$G76/HLOOKUP($G81,'Annuity Calc'!$H$7:$BE$12,2,FALSE)*HLOOKUP(BC81,'Annuity Calc'!$H$7:$BE$12,3,FALSE)</f>
        <v>0</v>
      </c>
      <c r="BD77">
        <f>$G76/HLOOKUP($G81,'Annuity Calc'!$H$7:$BE$12,2,FALSE)*HLOOKUP(BD81,'Annuity Calc'!$H$7:$BE$12,3,FALSE)</f>
        <v>0</v>
      </c>
      <c r="BE77">
        <f>$G76/HLOOKUP($G81,'Annuity Calc'!$H$7:$BE$12,2,FALSE)*HLOOKUP(BE81,'Annuity Calc'!$H$7:$BE$12,3,FALSE)</f>
        <v>0</v>
      </c>
      <c r="BF77">
        <f>$G76/HLOOKUP($G81,'Annuity Calc'!$H$7:$BE$12,2,FALSE)*HLOOKUP(BF81,'Annuity Calc'!$H$7:$BE$12,3,FALSE)</f>
        <v>0</v>
      </c>
      <c r="BG77">
        <f>$G76/HLOOKUP($G81,'Annuity Calc'!$H$7:$BE$12,2,FALSE)*HLOOKUP(BG81,'Annuity Calc'!$H$7:$BE$12,3,FALSE)</f>
        <v>0</v>
      </c>
      <c r="BH77">
        <f>$G76/HLOOKUP($G81,'Annuity Calc'!$H$7:$BE$12,2,FALSE)*HLOOKUP(BH81,'Annuity Calc'!$H$7:$BE$12,3,FALSE)</f>
        <v>0</v>
      </c>
      <c r="BI77">
        <f>$G76/HLOOKUP($G81,'Annuity Calc'!$H$7:$BE$12,2,FALSE)*HLOOKUP(BI81,'Annuity Calc'!$H$7:$BE$12,3,FALSE)</f>
        <v>0</v>
      </c>
      <c r="BJ77">
        <f>$G76/HLOOKUP($G81,'Annuity Calc'!$H$7:$BE$12,2,FALSE)*HLOOKUP(BJ81,'Annuity Calc'!$H$7:$BE$12,3,FALSE)</f>
        <v>0</v>
      </c>
      <c r="BK77">
        <f>$G76/HLOOKUP($G81,'Annuity Calc'!$H$7:$BE$12,2,FALSE)*HLOOKUP(BK81,'Annuity Calc'!$H$7:$BE$12,3,FALSE)</f>
        <v>0</v>
      </c>
      <c r="BL77">
        <f>$G76/HLOOKUP($G81,'Annuity Calc'!$H$7:$BE$12,2,FALSE)*HLOOKUP(BL81,'Annuity Calc'!$H$7:$BE$12,3,FALSE)</f>
        <v>0</v>
      </c>
      <c r="BM77">
        <f>$G76/HLOOKUP($G81,'Annuity Calc'!$H$7:$BE$12,2,FALSE)*HLOOKUP(BM81,'Annuity Calc'!$H$7:$BE$12,3,FALSE)</f>
        <v>0</v>
      </c>
      <c r="BN77">
        <f>$G76/HLOOKUP($G81,'Annuity Calc'!$H$7:$BE$12,2,FALSE)*HLOOKUP(BN81,'Annuity Calc'!$H$7:$BE$12,3,FALSE)</f>
        <v>0</v>
      </c>
      <c r="BO77">
        <f>$G76/HLOOKUP($G81,'Annuity Calc'!$H$7:$BE$12,2,FALSE)*HLOOKUP(BO81,'Annuity Calc'!$H$7:$BE$12,3,FALSE)</f>
        <v>0</v>
      </c>
      <c r="BP77">
        <f>$G76/HLOOKUP($G81,'Annuity Calc'!$H$7:$BE$12,2,FALSE)*HLOOKUP(BP81,'Annuity Calc'!$H$7:$BE$12,3,FALSE)</f>
        <v>0</v>
      </c>
      <c r="BQ77">
        <f>$G76/HLOOKUP($G81,'Annuity Calc'!$H$7:$BE$12,2,FALSE)*HLOOKUP(BQ81,'Annuity Calc'!$H$7:$BE$12,3,FALSE)</f>
        <v>0</v>
      </c>
      <c r="BR77">
        <f>$G76/HLOOKUP($G81,'Annuity Calc'!$H$7:$BE$12,2,FALSE)*HLOOKUP(BR81,'Annuity Calc'!$H$7:$BE$12,3,FALSE)</f>
        <v>0</v>
      </c>
      <c r="BS77">
        <f>$G76/HLOOKUP($G81,'Annuity Calc'!$H$7:$BE$12,2,FALSE)*HLOOKUP(BS81,'Annuity Calc'!$H$7:$BE$12,3,FALSE)</f>
        <v>0</v>
      </c>
      <c r="BT77">
        <f>$G76/HLOOKUP($G81,'Annuity Calc'!$H$7:$BE$12,2,FALSE)*HLOOKUP(BT81,'Annuity Calc'!$H$7:$BE$12,3,FALSE)</f>
        <v>0</v>
      </c>
      <c r="BU77">
        <f>$G76/HLOOKUP($G81,'Annuity Calc'!$H$7:$BE$12,2,FALSE)*HLOOKUP(BU81,'Annuity Calc'!$H$7:$BE$12,3,FALSE)</f>
        <v>0</v>
      </c>
      <c r="BV77">
        <f>$G76/HLOOKUP($G81,'Annuity Calc'!$H$7:$BE$12,2,FALSE)*HLOOKUP(BV81,'Annuity Calc'!$H$7:$BE$12,3,FALSE)</f>
        <v>0</v>
      </c>
      <c r="BW77">
        <f>$G76/HLOOKUP($G81,'Annuity Calc'!$H$7:$BE$12,2,FALSE)*HLOOKUP(BW81,'Annuity Calc'!$H$7:$BE$12,3,FALSE)</f>
        <v>0</v>
      </c>
      <c r="BX77">
        <f>$G76/HLOOKUP($G81,'Annuity Calc'!$H$7:$BE$12,2,FALSE)*HLOOKUP(BX81,'Annuity Calc'!$H$7:$BE$12,3,FALSE)</f>
        <v>0</v>
      </c>
      <c r="BY77">
        <f>$G76/HLOOKUP($G81,'Annuity Calc'!$H$7:$BE$12,2,FALSE)*HLOOKUP(BY81,'Annuity Calc'!$H$7:$BE$12,3,FALSE)</f>
        <v>0</v>
      </c>
      <c r="BZ77">
        <f>$G76/HLOOKUP($G81,'Annuity Calc'!$H$7:$BE$12,2,FALSE)*HLOOKUP(BZ81,'Annuity Calc'!$H$7:$BE$12,3,FALSE)</f>
        <v>0</v>
      </c>
      <c r="CA77">
        <f>$G76/HLOOKUP($G81,'Annuity Calc'!$H$7:$BE$12,2,FALSE)*HLOOKUP(CA81,'Annuity Calc'!$H$7:$BE$12,3,FALSE)</f>
        <v>0</v>
      </c>
      <c r="CB77">
        <f>$G76/HLOOKUP($G81,'Annuity Calc'!$H$7:$BE$12,2,FALSE)*HLOOKUP(CB81,'Annuity Calc'!$H$7:$BE$12,3,FALSE)</f>
        <v>0</v>
      </c>
      <c r="CC77">
        <f>$G76/HLOOKUP($G81,'Annuity Calc'!$H$7:$BE$12,2,FALSE)*HLOOKUP(CC81,'Annuity Calc'!$H$7:$BE$12,3,FALSE)</f>
        <v>0</v>
      </c>
      <c r="CD77">
        <f>$G76/HLOOKUP($G81,'Annuity Calc'!$H$7:$BE$12,2,FALSE)*HLOOKUP(CD81,'Annuity Calc'!$H$7:$BE$12,3,FALSE)</f>
        <v>0</v>
      </c>
      <c r="CE77">
        <f>$G76/HLOOKUP($G81,'Annuity Calc'!$H$7:$BE$12,2,FALSE)*HLOOKUP(CE81,'Annuity Calc'!$H$7:$BE$12,3,FALSE)</f>
        <v>0</v>
      </c>
      <c r="CF77">
        <f>$G76/HLOOKUP($G81,'Annuity Calc'!$H$7:$BE$12,2,FALSE)*HLOOKUP(CF81,'Annuity Calc'!$H$7:$BE$12,3,FALSE)</f>
        <v>0</v>
      </c>
      <c r="CG77">
        <f>$G76/HLOOKUP($G81,'Annuity Calc'!$H$7:$BE$12,2,FALSE)*HLOOKUP(CG81,'Annuity Calc'!$H$7:$BE$12,3,FALSE)</f>
        <v>0</v>
      </c>
      <c r="CH77">
        <f>$G76/HLOOKUP($G81,'Annuity Calc'!$H$7:$BE$12,2,FALSE)*HLOOKUP(CH81,'Annuity Calc'!$H$7:$BE$12,3,FALSE)</f>
        <v>0</v>
      </c>
    </row>
    <row r="78" spans="1:86">
      <c r="A78" t="s">
        <v>455</v>
      </c>
      <c r="B78">
        <f>B79-B77</f>
        <v>0</v>
      </c>
      <c r="C78">
        <f t="shared" ref="C78:F78" si="23">C79-C77</f>
        <v>0</v>
      </c>
      <c r="D78">
        <f t="shared" si="23"/>
        <v>0</v>
      </c>
      <c r="E78">
        <f t="shared" si="23"/>
        <v>0</v>
      </c>
      <c r="F78">
        <f t="shared" si="23"/>
        <v>0</v>
      </c>
      <c r="G78">
        <f>AVERAGE(G76,G80)*('2020 Opening RAB'!$C$111/(1+0.5*'2020 Opening RAB'!$C$111))</f>
        <v>0</v>
      </c>
      <c r="H78">
        <f>AVERAGE(H76,H80)*('2020 Opening RAB'!$C$111/(1+0.5*'2020 Opening RAB'!$C$111))</f>
        <v>0</v>
      </c>
      <c r="I78">
        <f>AVERAGE(I76,I80)*('2020 Opening RAB'!$C$111/(1+0.5*'2020 Opening RAB'!$C$111))</f>
        <v>0</v>
      </c>
      <c r="J78">
        <f>AVERAGE(J76,J80)*('2020 Opening RAB'!$C$111/(1+0.5*'2020 Opening RAB'!$C$111))</f>
        <v>0</v>
      </c>
      <c r="K78">
        <f>AVERAGE(K76,K80)*('2020 Opening RAB'!$C$111/(1+0.5*'2020 Opening RAB'!$C$111))</f>
        <v>0</v>
      </c>
      <c r="L78">
        <f>AVERAGE(L76,L80)*('2020 Opening RAB'!$C$111/(1+0.5*'2020 Opening RAB'!$C$111))</f>
        <v>0</v>
      </c>
      <c r="M78">
        <f>AVERAGE(M76,M80)*('2020 Opening RAB'!$C$111/(1+0.5*'2020 Opening RAB'!$C$111))</f>
        <v>0</v>
      </c>
      <c r="N78">
        <f>AVERAGE(N76,N80)*('2020 Opening RAB'!$C$111/(1+0.5*'2020 Opening RAB'!$C$111))</f>
        <v>0</v>
      </c>
      <c r="O78">
        <f>AVERAGE(O76,O80)*('2020 Opening RAB'!$C$111/(1+0.5*'2020 Opening RAB'!$C$111))</f>
        <v>0</v>
      </c>
      <c r="P78">
        <f>AVERAGE(P76,P80)*('2020 Opening RAB'!$C$111/(1+0.5*'2020 Opening RAB'!$C$111))</f>
        <v>0</v>
      </c>
      <c r="Q78">
        <f>AVERAGE(Q76,Q80)*('2020 Opening RAB'!$C$111/(1+0.5*'2020 Opening RAB'!$C$111))</f>
        <v>0</v>
      </c>
      <c r="R78">
        <f>AVERAGE(R76,R80)*('2020 Opening RAB'!$C$111/(1+0.5*'2020 Opening RAB'!$C$111))</f>
        <v>0</v>
      </c>
      <c r="S78">
        <f>AVERAGE(S76,S80)*('2020 Opening RAB'!$C$111/(1+0.5*'2020 Opening RAB'!$C$111))</f>
        <v>0</v>
      </c>
      <c r="T78">
        <f>AVERAGE(T76,T80)*('2020 Opening RAB'!$C$111/(1+0.5*'2020 Opening RAB'!$C$111))</f>
        <v>0</v>
      </c>
      <c r="U78">
        <f>AVERAGE(U76,U80)*('2020 Opening RAB'!$C$111/(1+0.5*'2020 Opening RAB'!$C$111))</f>
        <v>0</v>
      </c>
      <c r="V78">
        <f>AVERAGE(V76,V80)*('2020 Opening RAB'!$C$111/(1+0.5*'2020 Opening RAB'!$C$111))</f>
        <v>0</v>
      </c>
      <c r="W78">
        <f>AVERAGE(W76,W80)*('2020 Opening RAB'!$C$111/(1+0.5*'2020 Opening RAB'!$C$111))</f>
        <v>0</v>
      </c>
      <c r="X78">
        <f>AVERAGE(X76,X80)*('2020 Opening RAB'!$C$111/(1+0.5*'2020 Opening RAB'!$C$111))</f>
        <v>0</v>
      </c>
      <c r="Y78">
        <f>AVERAGE(Y76,Y80)*('2020 Opening RAB'!$C$111/(1+0.5*'2020 Opening RAB'!$C$111))</f>
        <v>0</v>
      </c>
      <c r="Z78">
        <f>AVERAGE(Z76,Z80)*('2020 Opening RAB'!$C$111/(1+0.5*'2020 Opening RAB'!$C$111))</f>
        <v>0</v>
      </c>
      <c r="AA78">
        <f>AVERAGE(AA76,AA80)*('2020 Opening RAB'!$C$111/(1+0.5*'2020 Opening RAB'!$C$111))</f>
        <v>0</v>
      </c>
      <c r="AB78">
        <f>AVERAGE(AB76,AB80)*('2020 Opening RAB'!$C$111/(1+0.5*'2020 Opening RAB'!$C$111))</f>
        <v>0</v>
      </c>
      <c r="AC78">
        <f>AVERAGE(AC76,AC80)*('2020 Opening RAB'!$C$111/(1+0.5*'2020 Opening RAB'!$C$111))</f>
        <v>0</v>
      </c>
      <c r="AD78">
        <f>AVERAGE(AD76,AD80)*('2020 Opening RAB'!$C$111/(1+0.5*'2020 Opening RAB'!$C$111))</f>
        <v>0</v>
      </c>
      <c r="AE78">
        <f>AVERAGE(AE76,AE80)*('2020 Opening RAB'!$C$111/(1+0.5*'2020 Opening RAB'!$C$111))</f>
        <v>0</v>
      </c>
      <c r="AF78">
        <f>AVERAGE(AF76,AF80)*('2020 Opening RAB'!$C$111/(1+0.5*'2020 Opening RAB'!$C$111))</f>
        <v>0</v>
      </c>
      <c r="AG78">
        <f>AVERAGE(AG76,AG80)*('2020 Opening RAB'!$C$111/(1+0.5*'2020 Opening RAB'!$C$111))</f>
        <v>0</v>
      </c>
      <c r="AH78">
        <f>AVERAGE(AH76,AH80)*('2020 Opening RAB'!$C$111/(1+0.5*'2020 Opening RAB'!$C$111))</f>
        <v>0</v>
      </c>
      <c r="AI78">
        <f>AVERAGE(AI76,AI80)*('2020 Opening RAB'!$C$111/(1+0.5*'2020 Opening RAB'!$C$111))</f>
        <v>0</v>
      </c>
      <c r="AJ78">
        <f>AVERAGE(AJ76,AJ80)*('2020 Opening RAB'!$C$111/(1+0.5*'2020 Opening RAB'!$C$111))</f>
        <v>0</v>
      </c>
      <c r="AK78">
        <f>AVERAGE(AK76,AK80)*('2020 Opening RAB'!$C$111/(1+0.5*'2020 Opening RAB'!$C$111))</f>
        <v>0</v>
      </c>
      <c r="AL78">
        <f>AVERAGE(AL76,AL80)*('2020 Opening RAB'!$C$111/(1+0.5*'2020 Opening RAB'!$C$111))</f>
        <v>0</v>
      </c>
      <c r="AM78">
        <f>AVERAGE(AM76,AM80)*('2020 Opening RAB'!$C$111/(1+0.5*'2020 Opening RAB'!$C$111))</f>
        <v>0</v>
      </c>
      <c r="AN78">
        <f>AVERAGE(AN76,AN80)*('2020 Opening RAB'!$C$111/(1+0.5*'2020 Opening RAB'!$C$111))</f>
        <v>0</v>
      </c>
      <c r="AO78">
        <f>AVERAGE(AO76,AO80)*('2020 Opening RAB'!$C$111/(1+0.5*'2020 Opening RAB'!$C$111))</f>
        <v>0</v>
      </c>
      <c r="AP78">
        <f>AVERAGE(AP76,AP80)*('2020 Opening RAB'!$C$111/(1+0.5*'2020 Opening RAB'!$C$111))</f>
        <v>0</v>
      </c>
      <c r="AQ78">
        <f>AVERAGE(AQ76,AQ80)*('2020 Opening RAB'!$C$111/(1+0.5*'2020 Opening RAB'!$C$111))</f>
        <v>0</v>
      </c>
      <c r="AR78">
        <f>AVERAGE(AR76,AR80)*('2020 Opening RAB'!$C$111/(1+0.5*'2020 Opening RAB'!$C$111))</f>
        <v>0</v>
      </c>
      <c r="AS78">
        <f>AVERAGE(AS76,AS80)*('2020 Opening RAB'!$C$111/(1+0.5*'2020 Opening RAB'!$C$111))</f>
        <v>0</v>
      </c>
      <c r="AT78">
        <f>AVERAGE(AT76,AT80)*('2020 Opening RAB'!$C$111/(1+0.5*'2020 Opening RAB'!$C$111))</f>
        <v>0</v>
      </c>
      <c r="AU78">
        <f>AVERAGE(AU76,AU80)*('2020 Opening RAB'!$C$111/(1+0.5*'2020 Opening RAB'!$C$111))</f>
        <v>0</v>
      </c>
      <c r="AV78">
        <f>AVERAGE(AV76,AV80)*('2020 Opening RAB'!$C$111/(1+0.5*'2020 Opening RAB'!$C$111))</f>
        <v>0</v>
      </c>
      <c r="AW78">
        <f>AVERAGE(AW76,AW80)*('2020 Opening RAB'!$C$111/(1+0.5*'2020 Opening RAB'!$C$111))</f>
        <v>0</v>
      </c>
      <c r="AX78">
        <f>AVERAGE(AX76,AX80)*('2020 Opening RAB'!$C$111/(1+0.5*'2020 Opening RAB'!$C$111))</f>
        <v>0</v>
      </c>
      <c r="AY78">
        <f>AVERAGE(AY76,AY80)*('2020 Opening RAB'!$C$111/(1+0.5*'2020 Opening RAB'!$C$111))</f>
        <v>0</v>
      </c>
      <c r="AZ78">
        <f>AVERAGE(AZ76,AZ80)*('2020 Opening RAB'!$C$111/(1+0.5*'2020 Opening RAB'!$C$111))</f>
        <v>0</v>
      </c>
      <c r="BA78">
        <f>AVERAGE(BA76,BA80)*('2020 Opening RAB'!$C$111/(1+0.5*'2020 Opening RAB'!$C$111))</f>
        <v>0</v>
      </c>
      <c r="BB78">
        <f>AVERAGE(BB76,BB80)*('2020 Opening RAB'!$C$111/(1+0.5*'2020 Opening RAB'!$C$111))</f>
        <v>0</v>
      </c>
      <c r="BC78">
        <f>AVERAGE(BC76,BC80)*('2020 Opening RAB'!$C$111/(1+0.5*'2020 Opening RAB'!$C$111))</f>
        <v>0</v>
      </c>
      <c r="BD78">
        <f>AVERAGE(BD76,BD80)*('2020 Opening RAB'!$C$111/(1+0.5*'2020 Opening RAB'!$C$111))</f>
        <v>0</v>
      </c>
      <c r="BE78">
        <f>AVERAGE(BE76,BE80)*('2020 Opening RAB'!$C$111/(1+0.5*'2020 Opening RAB'!$C$111))</f>
        <v>0</v>
      </c>
      <c r="BF78">
        <f>AVERAGE(BF76,BF80)*('2020 Opening RAB'!$C$111/(1+0.5*'2020 Opening RAB'!$C$111))</f>
        <v>0</v>
      </c>
      <c r="BG78">
        <f>AVERAGE(BG76,BG80)*('2020 Opening RAB'!$C$111/(1+0.5*'2020 Opening RAB'!$C$111))</f>
        <v>0</v>
      </c>
      <c r="BH78">
        <f>AVERAGE(BH76,BH80)*('2020 Opening RAB'!$C$111/(1+0.5*'2020 Opening RAB'!$C$111))</f>
        <v>0</v>
      </c>
      <c r="BI78">
        <f>AVERAGE(BI76,BI80)*('2020 Opening RAB'!$C$111/(1+0.5*'2020 Opening RAB'!$C$111))</f>
        <v>0</v>
      </c>
      <c r="BJ78">
        <f>AVERAGE(BJ76,BJ80)*('2020 Opening RAB'!$C$111/(1+0.5*'2020 Opening RAB'!$C$111))</f>
        <v>0</v>
      </c>
      <c r="BK78">
        <f>AVERAGE(BK76,BK80)*('2020 Opening RAB'!$C$111/(1+0.5*'2020 Opening RAB'!$C$111))</f>
        <v>0</v>
      </c>
      <c r="BL78">
        <f>AVERAGE(BL76,BL80)*('2020 Opening RAB'!$C$111/(1+0.5*'2020 Opening RAB'!$C$111))</f>
        <v>0</v>
      </c>
      <c r="BM78">
        <f>AVERAGE(BM76,BM80)*('2020 Opening RAB'!$C$111/(1+0.5*'2020 Opening RAB'!$C$111))</f>
        <v>0</v>
      </c>
      <c r="BN78">
        <f>AVERAGE(BN76,BN80)*('2020 Opening RAB'!$C$111/(1+0.5*'2020 Opening RAB'!$C$111))</f>
        <v>0</v>
      </c>
      <c r="BO78">
        <f>AVERAGE(BO76,BO80)*('2020 Opening RAB'!$C$111/(1+0.5*'2020 Opening RAB'!$C$111))</f>
        <v>0</v>
      </c>
      <c r="BP78">
        <f>AVERAGE(BP76,BP80)*('2020 Opening RAB'!$C$111/(1+0.5*'2020 Opening RAB'!$C$111))</f>
        <v>0</v>
      </c>
      <c r="BQ78">
        <f>AVERAGE(BQ76,BQ80)*('2020 Opening RAB'!$C$111/(1+0.5*'2020 Opening RAB'!$C$111))</f>
        <v>0</v>
      </c>
      <c r="BR78">
        <f>AVERAGE(BR76,BR80)*('2020 Opening RAB'!$C$111/(1+0.5*'2020 Opening RAB'!$C$111))</f>
        <v>0</v>
      </c>
      <c r="BS78">
        <f>AVERAGE(BS76,BS80)*('2020 Opening RAB'!$C$111/(1+0.5*'2020 Opening RAB'!$C$111))</f>
        <v>0</v>
      </c>
      <c r="BT78">
        <f>AVERAGE(BT76,BT80)*('2020 Opening RAB'!$C$111/(1+0.5*'2020 Opening RAB'!$C$111))</f>
        <v>0</v>
      </c>
      <c r="BU78">
        <f>AVERAGE(BU76,BU80)*('2020 Opening RAB'!$C$111/(1+0.5*'2020 Opening RAB'!$C$111))</f>
        <v>0</v>
      </c>
      <c r="BV78">
        <f>AVERAGE(BV76,BV80)*('2020 Opening RAB'!$C$111/(1+0.5*'2020 Opening RAB'!$C$111))</f>
        <v>0</v>
      </c>
      <c r="BW78">
        <f>AVERAGE(BW76,BW80)*('2020 Opening RAB'!$C$111/(1+0.5*'2020 Opening RAB'!$C$111))</f>
        <v>0</v>
      </c>
      <c r="BX78">
        <f>AVERAGE(BX76,BX80)*('2020 Opening RAB'!$C$111/(1+0.5*'2020 Opening RAB'!$C$111))</f>
        <v>0</v>
      </c>
      <c r="BY78">
        <f>AVERAGE(BY76,BY80)*('2020 Opening RAB'!$C$111/(1+0.5*'2020 Opening RAB'!$C$111))</f>
        <v>0</v>
      </c>
      <c r="BZ78">
        <f>AVERAGE(BZ76,BZ80)*('2020 Opening RAB'!$C$111/(1+0.5*'2020 Opening RAB'!$C$111))</f>
        <v>0</v>
      </c>
      <c r="CA78">
        <f>AVERAGE(CA76,CA80)*('2020 Opening RAB'!$C$111/(1+0.5*'2020 Opening RAB'!$C$111))</f>
        <v>0</v>
      </c>
      <c r="CB78">
        <f>AVERAGE(CB76,CB80)*('2020 Opening RAB'!$C$111/(1+0.5*'2020 Opening RAB'!$C$111))</f>
        <v>0</v>
      </c>
      <c r="CC78">
        <f>AVERAGE(CC76,CC80)*('2020 Opening RAB'!$C$111/(1+0.5*'2020 Opening RAB'!$C$111))</f>
        <v>0</v>
      </c>
      <c r="CD78">
        <f>AVERAGE(CD76,CD80)*('2020 Opening RAB'!$C$111/(1+0.5*'2020 Opening RAB'!$C$111))</f>
        <v>0</v>
      </c>
      <c r="CE78">
        <f>AVERAGE(CE76,CE80)*('2020 Opening RAB'!$C$111/(1+0.5*'2020 Opening RAB'!$C$111))</f>
        <v>0</v>
      </c>
      <c r="CF78">
        <f>AVERAGE(CF76,CF80)*('2020 Opening RAB'!$C$111/(1+0.5*'2020 Opening RAB'!$C$111))</f>
        <v>0</v>
      </c>
      <c r="CG78">
        <f>AVERAGE(CG76,CG80)*('2020 Opening RAB'!$C$111/(1+0.5*'2020 Opening RAB'!$C$111))</f>
        <v>0</v>
      </c>
      <c r="CH78">
        <f>AVERAGE(CH76,CH80)*('2020 Opening RAB'!$C$111/(1+0.5*'2020 Opening RAB'!$C$111))</f>
        <v>0</v>
      </c>
    </row>
    <row r="79" spans="1:86">
      <c r="A79" t="s">
        <v>445</v>
      </c>
      <c r="B79">
        <f>IF(('2020 Opening RAB'!$C$51)&lt;='Opening RAB Cals'!B74,'Opening RAB Cals'!$D$57*'Opening RAB Cals'!B51,0)</f>
        <v>0</v>
      </c>
      <c r="C79">
        <f>IF(('2020 Opening RAB'!$C$51)&lt;='Opening RAB Cals'!C74,'Opening RAB Cals'!$D$57*'Opening RAB Cals'!C51,0)</f>
        <v>0</v>
      </c>
      <c r="D79">
        <f>IF(('2020 Opening RAB'!$C$51)&lt;='Opening RAB Cals'!D74,'Opening RAB Cals'!$D$57*'Opening RAB Cals'!D51,0)</f>
        <v>0</v>
      </c>
      <c r="E79">
        <f>IF(('2020 Opening RAB'!$C$51)&lt;='Opening RAB Cals'!E74,'Opening RAB Cals'!$D$57*'Opening RAB Cals'!E51,0)</f>
        <v>0</v>
      </c>
      <c r="F79">
        <f>IF(('2020 Opening RAB'!$C$51)&lt;='Opening RAB Cals'!F74,'Opening RAB Cals'!$D$57*'Opening RAB Cals'!F51,0)</f>
        <v>0</v>
      </c>
      <c r="G79">
        <f>G78+G77</f>
        <v>0</v>
      </c>
      <c r="H79">
        <f>H78+H77</f>
        <v>0</v>
      </c>
      <c r="I79">
        <f t="shared" ref="I79:BT79" si="24">I78+I77</f>
        <v>0</v>
      </c>
      <c r="J79">
        <f t="shared" si="24"/>
        <v>0</v>
      </c>
      <c r="K79">
        <f t="shared" si="24"/>
        <v>0</v>
      </c>
      <c r="L79">
        <f t="shared" si="24"/>
        <v>0</v>
      </c>
      <c r="M79">
        <f t="shared" si="24"/>
        <v>0</v>
      </c>
      <c r="N79">
        <f t="shared" si="24"/>
        <v>0</v>
      </c>
      <c r="O79">
        <f t="shared" si="24"/>
        <v>0</v>
      </c>
      <c r="P79">
        <f t="shared" si="24"/>
        <v>0</v>
      </c>
      <c r="Q79">
        <f t="shared" si="24"/>
        <v>0</v>
      </c>
      <c r="R79">
        <f t="shared" si="24"/>
        <v>0</v>
      </c>
      <c r="S79">
        <f t="shared" si="24"/>
        <v>0</v>
      </c>
      <c r="T79">
        <f t="shared" si="24"/>
        <v>0</v>
      </c>
      <c r="U79">
        <f t="shared" si="24"/>
        <v>0</v>
      </c>
      <c r="V79">
        <f t="shared" si="24"/>
        <v>0</v>
      </c>
      <c r="W79">
        <f t="shared" si="24"/>
        <v>0</v>
      </c>
      <c r="X79">
        <f t="shared" si="24"/>
        <v>0</v>
      </c>
      <c r="Y79">
        <f t="shared" si="24"/>
        <v>0</v>
      </c>
      <c r="Z79">
        <f t="shared" si="24"/>
        <v>0</v>
      </c>
      <c r="AA79">
        <f t="shared" si="24"/>
        <v>0</v>
      </c>
      <c r="AB79">
        <f t="shared" si="24"/>
        <v>0</v>
      </c>
      <c r="AC79">
        <f t="shared" si="24"/>
        <v>0</v>
      </c>
      <c r="AD79">
        <f t="shared" si="24"/>
        <v>0</v>
      </c>
      <c r="AE79">
        <f t="shared" si="24"/>
        <v>0</v>
      </c>
      <c r="AF79">
        <f t="shared" si="24"/>
        <v>0</v>
      </c>
      <c r="AG79">
        <f t="shared" si="24"/>
        <v>0</v>
      </c>
      <c r="AH79">
        <f t="shared" si="24"/>
        <v>0</v>
      </c>
      <c r="AI79">
        <f t="shared" si="24"/>
        <v>0</v>
      </c>
      <c r="AJ79">
        <f t="shared" si="24"/>
        <v>0</v>
      </c>
      <c r="AK79">
        <f t="shared" si="24"/>
        <v>0</v>
      </c>
      <c r="AL79">
        <f t="shared" si="24"/>
        <v>0</v>
      </c>
      <c r="AM79">
        <f t="shared" si="24"/>
        <v>0</v>
      </c>
      <c r="AN79">
        <f t="shared" si="24"/>
        <v>0</v>
      </c>
      <c r="AO79">
        <f t="shared" si="24"/>
        <v>0</v>
      </c>
      <c r="AP79">
        <f t="shared" si="24"/>
        <v>0</v>
      </c>
      <c r="AQ79">
        <f t="shared" si="24"/>
        <v>0</v>
      </c>
      <c r="AR79">
        <f t="shared" si="24"/>
        <v>0</v>
      </c>
      <c r="AS79">
        <f t="shared" si="24"/>
        <v>0</v>
      </c>
      <c r="AT79">
        <f t="shared" si="24"/>
        <v>0</v>
      </c>
      <c r="AU79">
        <f t="shared" si="24"/>
        <v>0</v>
      </c>
      <c r="AV79">
        <f t="shared" si="24"/>
        <v>0</v>
      </c>
      <c r="AW79">
        <f t="shared" si="24"/>
        <v>0</v>
      </c>
      <c r="AX79">
        <f t="shared" si="24"/>
        <v>0</v>
      </c>
      <c r="AY79">
        <f t="shared" si="24"/>
        <v>0</v>
      </c>
      <c r="AZ79">
        <f t="shared" si="24"/>
        <v>0</v>
      </c>
      <c r="BA79">
        <f t="shared" si="24"/>
        <v>0</v>
      </c>
      <c r="BB79">
        <f t="shared" si="24"/>
        <v>0</v>
      </c>
      <c r="BC79">
        <f t="shared" si="24"/>
        <v>0</v>
      </c>
      <c r="BD79">
        <f t="shared" si="24"/>
        <v>0</v>
      </c>
      <c r="BE79">
        <f t="shared" si="24"/>
        <v>0</v>
      </c>
      <c r="BF79">
        <f t="shared" si="24"/>
        <v>0</v>
      </c>
      <c r="BG79">
        <f t="shared" si="24"/>
        <v>0</v>
      </c>
      <c r="BH79">
        <f t="shared" si="24"/>
        <v>0</v>
      </c>
      <c r="BI79">
        <f t="shared" si="24"/>
        <v>0</v>
      </c>
      <c r="BJ79">
        <f t="shared" si="24"/>
        <v>0</v>
      </c>
      <c r="BK79">
        <f t="shared" si="24"/>
        <v>0</v>
      </c>
      <c r="BL79">
        <f t="shared" si="24"/>
        <v>0</v>
      </c>
      <c r="BM79">
        <f t="shared" si="24"/>
        <v>0</v>
      </c>
      <c r="BN79">
        <f t="shared" si="24"/>
        <v>0</v>
      </c>
      <c r="BO79">
        <f t="shared" si="24"/>
        <v>0</v>
      </c>
      <c r="BP79">
        <f t="shared" si="24"/>
        <v>0</v>
      </c>
      <c r="BQ79">
        <f t="shared" si="24"/>
        <v>0</v>
      </c>
      <c r="BR79">
        <f t="shared" si="24"/>
        <v>0</v>
      </c>
      <c r="BS79">
        <f t="shared" si="24"/>
        <v>0</v>
      </c>
      <c r="BT79">
        <f t="shared" si="24"/>
        <v>0</v>
      </c>
      <c r="BU79">
        <f t="shared" ref="BU79:CH79" si="25">BU78+BU77</f>
        <v>0</v>
      </c>
      <c r="BV79">
        <f t="shared" si="25"/>
        <v>0</v>
      </c>
      <c r="BW79">
        <f t="shared" si="25"/>
        <v>0</v>
      </c>
      <c r="BX79">
        <f t="shared" si="25"/>
        <v>0</v>
      </c>
      <c r="BY79">
        <f t="shared" si="25"/>
        <v>0</v>
      </c>
      <c r="BZ79">
        <f t="shared" si="25"/>
        <v>0</v>
      </c>
      <c r="CA79">
        <f t="shared" si="25"/>
        <v>0</v>
      </c>
      <c r="CB79">
        <f t="shared" si="25"/>
        <v>0</v>
      </c>
      <c r="CC79">
        <f t="shared" si="25"/>
        <v>0</v>
      </c>
      <c r="CD79">
        <f t="shared" si="25"/>
        <v>0</v>
      </c>
      <c r="CE79">
        <f t="shared" si="25"/>
        <v>0</v>
      </c>
      <c r="CF79">
        <f t="shared" si="25"/>
        <v>0</v>
      </c>
      <c r="CG79">
        <f t="shared" si="25"/>
        <v>0</v>
      </c>
      <c r="CH79">
        <f t="shared" si="25"/>
        <v>0</v>
      </c>
    </row>
    <row r="80" spans="1:86">
      <c r="A80" t="s">
        <v>320</v>
      </c>
      <c r="B80">
        <f>B76-B77</f>
        <v>0</v>
      </c>
      <c r="C80">
        <f t="shared" ref="C80:F80" si="26">C76-C77</f>
        <v>0</v>
      </c>
      <c r="D80">
        <f t="shared" si="26"/>
        <v>0</v>
      </c>
      <c r="E80">
        <f t="shared" si="26"/>
        <v>0</v>
      </c>
      <c r="F80">
        <f t="shared" si="26"/>
        <v>0</v>
      </c>
      <c r="G80">
        <f>G76-G77</f>
        <v>0</v>
      </c>
      <c r="H80">
        <f>H76-H77</f>
        <v>0</v>
      </c>
      <c r="I80">
        <f t="shared" ref="I80:BT80" si="27">I76-I77</f>
        <v>0</v>
      </c>
      <c r="J80">
        <f t="shared" si="27"/>
        <v>0</v>
      </c>
      <c r="K80">
        <f t="shared" si="27"/>
        <v>0</v>
      </c>
      <c r="L80">
        <f t="shared" si="27"/>
        <v>0</v>
      </c>
      <c r="M80">
        <f t="shared" si="27"/>
        <v>0</v>
      </c>
      <c r="N80">
        <f t="shared" si="27"/>
        <v>0</v>
      </c>
      <c r="O80">
        <f t="shared" si="27"/>
        <v>0</v>
      </c>
      <c r="P80">
        <f t="shared" si="27"/>
        <v>0</v>
      </c>
      <c r="Q80">
        <f t="shared" si="27"/>
        <v>0</v>
      </c>
      <c r="R80">
        <f t="shared" si="27"/>
        <v>0</v>
      </c>
      <c r="S80">
        <f t="shared" si="27"/>
        <v>0</v>
      </c>
      <c r="T80">
        <f t="shared" si="27"/>
        <v>0</v>
      </c>
      <c r="U80">
        <f t="shared" si="27"/>
        <v>0</v>
      </c>
      <c r="V80">
        <f t="shared" si="27"/>
        <v>0</v>
      </c>
      <c r="W80">
        <f t="shared" si="27"/>
        <v>0</v>
      </c>
      <c r="X80">
        <f t="shared" si="27"/>
        <v>0</v>
      </c>
      <c r="Y80">
        <f t="shared" si="27"/>
        <v>0</v>
      </c>
      <c r="Z80">
        <f t="shared" si="27"/>
        <v>0</v>
      </c>
      <c r="AA80">
        <f t="shared" si="27"/>
        <v>0</v>
      </c>
      <c r="AB80">
        <f t="shared" si="27"/>
        <v>0</v>
      </c>
      <c r="AC80">
        <f t="shared" si="27"/>
        <v>0</v>
      </c>
      <c r="AD80">
        <f t="shared" si="27"/>
        <v>0</v>
      </c>
      <c r="AE80">
        <f t="shared" si="27"/>
        <v>0</v>
      </c>
      <c r="AF80">
        <f t="shared" si="27"/>
        <v>0</v>
      </c>
      <c r="AG80">
        <f t="shared" si="27"/>
        <v>0</v>
      </c>
      <c r="AH80">
        <f t="shared" si="27"/>
        <v>0</v>
      </c>
      <c r="AI80">
        <f t="shared" si="27"/>
        <v>0</v>
      </c>
      <c r="AJ80">
        <f t="shared" si="27"/>
        <v>0</v>
      </c>
      <c r="AK80">
        <f t="shared" si="27"/>
        <v>0</v>
      </c>
      <c r="AL80">
        <f t="shared" si="27"/>
        <v>0</v>
      </c>
      <c r="AM80">
        <f t="shared" si="27"/>
        <v>0</v>
      </c>
      <c r="AN80">
        <f t="shared" si="27"/>
        <v>0</v>
      </c>
      <c r="AO80">
        <f t="shared" si="27"/>
        <v>0</v>
      </c>
      <c r="AP80">
        <f t="shared" si="27"/>
        <v>0</v>
      </c>
      <c r="AQ80">
        <f t="shared" si="27"/>
        <v>0</v>
      </c>
      <c r="AR80">
        <f t="shared" si="27"/>
        <v>0</v>
      </c>
      <c r="AS80">
        <f t="shared" si="27"/>
        <v>0</v>
      </c>
      <c r="AT80">
        <f t="shared" si="27"/>
        <v>0</v>
      </c>
      <c r="AU80">
        <f t="shared" si="27"/>
        <v>0</v>
      </c>
      <c r="AV80">
        <f t="shared" si="27"/>
        <v>0</v>
      </c>
      <c r="AW80">
        <f t="shared" si="27"/>
        <v>0</v>
      </c>
      <c r="AX80">
        <f t="shared" si="27"/>
        <v>0</v>
      </c>
      <c r="AY80">
        <f t="shared" si="27"/>
        <v>0</v>
      </c>
      <c r="AZ80">
        <f t="shared" si="27"/>
        <v>0</v>
      </c>
      <c r="BA80">
        <f t="shared" si="27"/>
        <v>0</v>
      </c>
      <c r="BB80">
        <f t="shared" si="27"/>
        <v>0</v>
      </c>
      <c r="BC80">
        <f t="shared" si="27"/>
        <v>0</v>
      </c>
      <c r="BD80">
        <f t="shared" si="27"/>
        <v>0</v>
      </c>
      <c r="BE80">
        <f t="shared" si="27"/>
        <v>0</v>
      </c>
      <c r="BF80">
        <f t="shared" si="27"/>
        <v>0</v>
      </c>
      <c r="BG80">
        <f t="shared" si="27"/>
        <v>0</v>
      </c>
      <c r="BH80">
        <f t="shared" si="27"/>
        <v>0</v>
      </c>
      <c r="BI80">
        <f t="shared" si="27"/>
        <v>0</v>
      </c>
      <c r="BJ80">
        <f t="shared" si="27"/>
        <v>0</v>
      </c>
      <c r="BK80">
        <f t="shared" si="27"/>
        <v>0</v>
      </c>
      <c r="BL80">
        <f t="shared" si="27"/>
        <v>0</v>
      </c>
      <c r="BM80">
        <f t="shared" si="27"/>
        <v>0</v>
      </c>
      <c r="BN80">
        <f t="shared" si="27"/>
        <v>0</v>
      </c>
      <c r="BO80">
        <f t="shared" si="27"/>
        <v>0</v>
      </c>
      <c r="BP80">
        <f t="shared" si="27"/>
        <v>0</v>
      </c>
      <c r="BQ80">
        <f t="shared" si="27"/>
        <v>0</v>
      </c>
      <c r="BR80">
        <f t="shared" si="27"/>
        <v>0</v>
      </c>
      <c r="BS80">
        <f t="shared" si="27"/>
        <v>0</v>
      </c>
      <c r="BT80">
        <f t="shared" si="27"/>
        <v>0</v>
      </c>
      <c r="BU80">
        <f t="shared" ref="BU80:CH80" si="28">BU76-BU77</f>
        <v>0</v>
      </c>
      <c r="BV80">
        <f t="shared" si="28"/>
        <v>0</v>
      </c>
      <c r="BW80">
        <f t="shared" si="28"/>
        <v>0</v>
      </c>
      <c r="BX80">
        <f t="shared" si="28"/>
        <v>0</v>
      </c>
      <c r="BY80">
        <f t="shared" si="28"/>
        <v>0</v>
      </c>
      <c r="BZ80">
        <f t="shared" si="28"/>
        <v>0</v>
      </c>
      <c r="CA80">
        <f t="shared" si="28"/>
        <v>0</v>
      </c>
      <c r="CB80">
        <f t="shared" si="28"/>
        <v>0</v>
      </c>
      <c r="CC80">
        <f t="shared" si="28"/>
        <v>0</v>
      </c>
      <c r="CD80">
        <f t="shared" si="28"/>
        <v>0</v>
      </c>
      <c r="CE80">
        <f t="shared" si="28"/>
        <v>0</v>
      </c>
      <c r="CF80">
        <f t="shared" si="28"/>
        <v>0</v>
      </c>
      <c r="CG80">
        <f t="shared" si="28"/>
        <v>0</v>
      </c>
      <c r="CH80">
        <f t="shared" si="28"/>
        <v>0</v>
      </c>
    </row>
    <row r="81" spans="1:86">
      <c r="A81" t="s">
        <v>694</v>
      </c>
      <c r="B81">
        <f>IF(($C$57-B74+'2020 Opening RAB'!$C$51)&lt;'Opening RAB Cals'!$C$57,$C$57-'Opening RAB Cals'!B74+'2020 Opening RAB'!$C$51+1,$C$57)</f>
        <v>10</v>
      </c>
      <c r="C81">
        <f>IF(($C$57-C74+'2020 Opening RAB'!$C$51)&lt;'Opening RAB Cals'!$C$57,$C$57-'Opening RAB Cals'!C74+'2020 Opening RAB'!$C$51+1,$C$57)</f>
        <v>10</v>
      </c>
      <c r="D81">
        <f>IF(($C$57-D74+'2020 Opening RAB'!$C$51)&lt;'Opening RAB Cals'!$C$57,$C$57-'Opening RAB Cals'!D74+'2020 Opening RAB'!$C$51+1,$C$57)</f>
        <v>10</v>
      </c>
      <c r="E81">
        <f>IF(($C$57-E74+'2020 Opening RAB'!$C$51)&lt;'Opening RAB Cals'!$C$57,$C$57-'Opening RAB Cals'!E74+'2020 Opening RAB'!$C$51+1,$C$57)</f>
        <v>10</v>
      </c>
      <c r="F81">
        <f>IF(($C$57-F74+'2020 Opening RAB'!$C$51)&lt;'Opening RAB Cals'!$C$57,$C$57-'Opening RAB Cals'!F74+'2020 Opening RAB'!$C$51+1,$C$57)</f>
        <v>10</v>
      </c>
      <c r="G81">
        <f>IF(($C$57-G74+'2020 Opening RAB'!$C$51)&lt;'Opening RAB Cals'!$C$57,$C$57-'Opening RAB Cals'!G74+'2020 Opening RAB'!$C$51+1,$C$57)</f>
        <v>10</v>
      </c>
      <c r="H81">
        <f>IF(($C$57-H74+'2020 Opening RAB'!$C$51)&lt;'Opening RAB Cals'!$C$57,$C$57-'Opening RAB Cals'!H74+'2020 Opening RAB'!$C$51+1,$C$57)</f>
        <v>10</v>
      </c>
      <c r="I81">
        <f>IF(($C$57-I74+'2020 Opening RAB'!$C$51)&lt;'Opening RAB Cals'!$C$57,$C$57-'Opening RAB Cals'!I74+'2020 Opening RAB'!$C$51+1,$C$57)</f>
        <v>10</v>
      </c>
      <c r="J81">
        <f>IF(($C$57-J74+'2020 Opening RAB'!$C$51)&lt;'Opening RAB Cals'!$C$57,$C$57-'Opening RAB Cals'!J74+'2020 Opening RAB'!$C$51+1,$C$57)</f>
        <v>10</v>
      </c>
      <c r="K81">
        <f>IF(($C$57-K74+'2020 Opening RAB'!$C$51)&lt;'Opening RAB Cals'!$C$57,$C$57-'Opening RAB Cals'!K74+'2020 Opening RAB'!$C$51+1,$C$57)</f>
        <v>10</v>
      </c>
      <c r="L81">
        <f>IF(($C$57-L74+'2020 Opening RAB'!$C$51)&lt;'Opening RAB Cals'!$C$57,$C$57-'Opening RAB Cals'!L74+'2020 Opening RAB'!$C$51+1,$C$57)</f>
        <v>10</v>
      </c>
      <c r="M81">
        <f>IF(($C$57-M74+'2020 Opening RAB'!$C$51)&lt;'Opening RAB Cals'!$C$57,$C$57-'Opening RAB Cals'!M74+'2020 Opening RAB'!$C$51+1,$C$57)</f>
        <v>10</v>
      </c>
      <c r="N81">
        <f>IF(($C$57-N74+'2020 Opening RAB'!$C$51)&lt;'Opening RAB Cals'!$C$57,$C$57-'Opening RAB Cals'!N74+'2020 Opening RAB'!$C$51+1,$C$57)</f>
        <v>10</v>
      </c>
      <c r="O81">
        <f>IF(($C$57-O74+'2020 Opening RAB'!$C$51)&lt;'Opening RAB Cals'!$C$57,$C$57-'Opening RAB Cals'!O74+'2020 Opening RAB'!$C$51+1,$C$57)</f>
        <v>10</v>
      </c>
      <c r="P81">
        <f>IF(($C$57-P74+'2020 Opening RAB'!$C$51)&lt;'Opening RAB Cals'!$C$57,$C$57-'Opening RAB Cals'!P74+'2020 Opening RAB'!$C$51+1,$C$57)</f>
        <v>10</v>
      </c>
      <c r="Q81">
        <f>IF(($C$57-Q74+'2020 Opening RAB'!$C$51)&lt;'Opening RAB Cals'!$C$57,$C$57-'Opening RAB Cals'!Q74+'2020 Opening RAB'!$C$51+1,$C$57)</f>
        <v>10</v>
      </c>
      <c r="R81">
        <f>IF(($C$57-R74+'2020 Opening RAB'!$C$51)&lt;'Opening RAB Cals'!$C$57,$C$57-'Opening RAB Cals'!R74+'2020 Opening RAB'!$C$51+1,$C$57)</f>
        <v>10</v>
      </c>
      <c r="S81">
        <f>IF(($C$57-S74+'2020 Opening RAB'!$C$51)&lt;'Opening RAB Cals'!$C$57,$C$57-'Opening RAB Cals'!S74+'2020 Opening RAB'!$C$51+1,$C$57)</f>
        <v>10</v>
      </c>
      <c r="T81">
        <f>IF(($C$57-T74+'2020 Opening RAB'!$C$51)&lt;'Opening RAB Cals'!$C$57,$C$57-'Opening RAB Cals'!T74+'2020 Opening RAB'!$C$51+1,$C$57)</f>
        <v>10</v>
      </c>
      <c r="U81">
        <f>IF(($C$57-U74+'2020 Opening RAB'!$C$51)&lt;'Opening RAB Cals'!$C$57,$C$57-'Opening RAB Cals'!U74+'2020 Opening RAB'!$C$51+1,$C$57)</f>
        <v>10</v>
      </c>
      <c r="V81">
        <f>IF(($C$57-V74+'2020 Opening RAB'!$C$51)&lt;'Opening RAB Cals'!$C$57,$C$57-'Opening RAB Cals'!V74+'2020 Opening RAB'!$C$51+1,$C$57)</f>
        <v>10</v>
      </c>
      <c r="W81">
        <f>IF(($C$57-W74+'2020 Opening RAB'!$C$51)&lt;'Opening RAB Cals'!$C$57,$C$57-'Opening RAB Cals'!W74+'2020 Opening RAB'!$C$51+1,$C$57)</f>
        <v>10</v>
      </c>
      <c r="X81">
        <f>IF(($C$57-X74+'2020 Opening RAB'!$C$51)&lt;'Opening RAB Cals'!$C$57,$C$57-'Opening RAB Cals'!X74+'2020 Opening RAB'!$C$51+1,$C$57)</f>
        <v>10</v>
      </c>
      <c r="Y81">
        <f>IF(($C$57-Y74+'2020 Opening RAB'!$C$51)&lt;'Opening RAB Cals'!$C$57,$C$57-'Opening RAB Cals'!Y74+'2020 Opening RAB'!$C$51+1,$C$57)</f>
        <v>10</v>
      </c>
      <c r="Z81">
        <f>IF(($C$57-Z74+'2020 Opening RAB'!$C$51)&lt;'Opening RAB Cals'!$C$57,$C$57-'Opening RAB Cals'!Z74+'2020 Opening RAB'!$C$51+1,$C$57)</f>
        <v>10</v>
      </c>
      <c r="AA81">
        <f>IF(($C$57-AA74+'2020 Opening RAB'!$C$51)&lt;'Opening RAB Cals'!$C$57,$C$57-'Opening RAB Cals'!AA74+'2020 Opening RAB'!$C$51+1,$C$57)</f>
        <v>10</v>
      </c>
      <c r="AB81">
        <f>IF(($C$57-AB74+'2020 Opening RAB'!$C$51)&lt;'Opening RAB Cals'!$C$57,$C$57-'Opening RAB Cals'!AB74+'2020 Opening RAB'!$C$51+1,$C$57)</f>
        <v>10</v>
      </c>
      <c r="AC81">
        <f>IF(($C$57-AC74+'2020 Opening RAB'!$C$51)&lt;'Opening RAB Cals'!$C$57,$C$57-'Opening RAB Cals'!AC74+'2020 Opening RAB'!$C$51+1,$C$57)</f>
        <v>10</v>
      </c>
      <c r="AD81">
        <f>IF(($C$57-AD74+'2020 Opening RAB'!$C$51)&lt;'Opening RAB Cals'!$C$57,$C$57-'Opening RAB Cals'!AD74+'2020 Opening RAB'!$C$51+1,$C$57)</f>
        <v>10</v>
      </c>
      <c r="AE81">
        <f>IF(($C$57-AE74+'2020 Opening RAB'!$C$51)&lt;'Opening RAB Cals'!$C$57,$C$57-'Opening RAB Cals'!AE74+'2020 Opening RAB'!$C$51+1,$C$57)</f>
        <v>10</v>
      </c>
      <c r="AF81">
        <f>IF(($C$57-AF74+'2020 Opening RAB'!$C$51)&lt;'Opening RAB Cals'!$C$57,$C$57-'Opening RAB Cals'!AF74+'2020 Opening RAB'!$C$51+1,$C$57)</f>
        <v>10</v>
      </c>
      <c r="AG81">
        <f>IF(($C$57-AG74+'2020 Opening RAB'!$C$51)&lt;'Opening RAB Cals'!$C$57,$C$57-'Opening RAB Cals'!AG74+'2020 Opening RAB'!$C$51+1,$C$57)</f>
        <v>10</v>
      </c>
      <c r="AH81">
        <f>IF(($C$57-AH74+'2020 Opening RAB'!$C$51)&lt;'Opening RAB Cals'!$C$57,$C$57-'Opening RAB Cals'!AH74+'2020 Opening RAB'!$C$51+1,$C$57)</f>
        <v>10</v>
      </c>
      <c r="AI81">
        <f>IF(($C$57-AI74+'2020 Opening RAB'!$C$51)&lt;'Opening RAB Cals'!$C$57,$C$57-'Opening RAB Cals'!AI74+'2020 Opening RAB'!$C$51+1,$C$57)</f>
        <v>10</v>
      </c>
      <c r="AJ81">
        <f>IF(($C$57-AJ74+'2020 Opening RAB'!$C$51)&lt;'Opening RAB Cals'!$C$57,$C$57-'Opening RAB Cals'!AJ74+'2020 Opening RAB'!$C$51+1,$C$57)</f>
        <v>10</v>
      </c>
      <c r="AK81">
        <f>IF(($C$57-AK74+'2020 Opening RAB'!$C$51)&lt;'Opening RAB Cals'!$C$57,$C$57-'Opening RAB Cals'!AK74+'2020 Opening RAB'!$C$51+1,$C$57)</f>
        <v>10</v>
      </c>
      <c r="AL81">
        <f>IF(($C$57-AL74+'2020 Opening RAB'!$C$51)&lt;'Opening RAB Cals'!$C$57,$C$57-'Opening RAB Cals'!AL74+'2020 Opening RAB'!$C$51+1,$C$57)</f>
        <v>10</v>
      </c>
      <c r="AM81">
        <f>IF(($C$57-AM74+'2020 Opening RAB'!$C$51)&lt;'Opening RAB Cals'!$C$57,$C$57-'Opening RAB Cals'!AM74+'2020 Opening RAB'!$C$51+1,$C$57)</f>
        <v>10</v>
      </c>
      <c r="AN81">
        <f>IF(($C$57-AN74+'2020 Opening RAB'!$C$51)&lt;'Opening RAB Cals'!$C$57,$C$57-'Opening RAB Cals'!AN74+'2020 Opening RAB'!$C$51+1,$C$57)</f>
        <v>10</v>
      </c>
      <c r="AO81">
        <f>IF(($C$57-AO74+'2020 Opening RAB'!$C$51)&lt;'Opening RAB Cals'!$C$57,$C$57-'Opening RAB Cals'!AO74+'2020 Opening RAB'!$C$51+1,$C$57)</f>
        <v>10</v>
      </c>
      <c r="AP81">
        <f>IF(($C$57-AP74+'2020 Opening RAB'!$C$51)&lt;'Opening RAB Cals'!$C$57,$C$57-'Opening RAB Cals'!AP74+'2020 Opening RAB'!$C$51+1,$C$57)</f>
        <v>10</v>
      </c>
      <c r="AQ81">
        <f>IF(($C$57-AQ74+'2020 Opening RAB'!$C$51)&lt;'Opening RAB Cals'!$C$57,$C$57-'Opening RAB Cals'!AQ74+'2020 Opening RAB'!$C$51+1,$C$57)</f>
        <v>10</v>
      </c>
      <c r="AR81">
        <f>IF(($C$57-AR74+'2020 Opening RAB'!$C$51)&lt;'Opening RAB Cals'!$C$57,$C$57-'Opening RAB Cals'!AR74+'2020 Opening RAB'!$C$51+1,$C$57)</f>
        <v>10</v>
      </c>
      <c r="AS81">
        <f>IF(($C$57-AS74+'2020 Opening RAB'!$C$51)&lt;'Opening RAB Cals'!$C$57,$C$57-'Opening RAB Cals'!AS74+'2020 Opening RAB'!$C$51+1,$C$57)</f>
        <v>10</v>
      </c>
      <c r="AT81">
        <f>IF(($C$57-AT74+'2020 Opening RAB'!$C$51)&lt;'Opening RAB Cals'!$C$57,$C$57-'Opening RAB Cals'!AT74+'2020 Opening RAB'!$C$51+1,$C$57)</f>
        <v>10</v>
      </c>
      <c r="AU81">
        <f>IF(($C$57-AU74+'2020 Opening RAB'!$C$51)&lt;'Opening RAB Cals'!$C$57,$C$57-'Opening RAB Cals'!AU74+'2020 Opening RAB'!$C$51+1,$C$57)</f>
        <v>10</v>
      </c>
      <c r="AV81">
        <f>IF(($C$57-AV74+'2020 Opening RAB'!$C$51)&lt;'Opening RAB Cals'!$C$57,$C$57-'Opening RAB Cals'!AV74+'2020 Opening RAB'!$C$51+1,$C$57)</f>
        <v>10</v>
      </c>
      <c r="AW81">
        <f>IF(($C$57-AW74+'2020 Opening RAB'!$C$51)&lt;'Opening RAB Cals'!$C$57,$C$57-'Opening RAB Cals'!AW74+'2020 Opening RAB'!$C$51+1,$C$57)</f>
        <v>10</v>
      </c>
      <c r="AX81">
        <f>IF(($C$57-AX74+'2020 Opening RAB'!$C$51)&lt;'Opening RAB Cals'!$C$57,$C$57-'Opening RAB Cals'!AX74+'2020 Opening RAB'!$C$51+1,$C$57)</f>
        <v>10</v>
      </c>
      <c r="AY81">
        <f>IF(($C$57-AY74+'2020 Opening RAB'!$C$51)&lt;'Opening RAB Cals'!$C$57,$C$57-'Opening RAB Cals'!AY74+'2020 Opening RAB'!$C$51+1,$C$57)</f>
        <v>10</v>
      </c>
      <c r="AZ81">
        <f>IF(($C$57-AZ74+'2020 Opening RAB'!$C$51)&lt;'Opening RAB Cals'!$C$57,$C$57-'Opening RAB Cals'!AZ74+'2020 Opening RAB'!$C$51+1,$C$57)</f>
        <v>10</v>
      </c>
      <c r="BA81">
        <f>IF(($C$57-BA74+'2020 Opening RAB'!$C$51)&lt;'Opening RAB Cals'!$C$57,$C$57-'Opening RAB Cals'!BA74+'2020 Opening RAB'!$C$51+1,$C$57)</f>
        <v>10</v>
      </c>
      <c r="BB81">
        <f>IF(($C$57-BB74+'2020 Opening RAB'!$C$51)&lt;'Opening RAB Cals'!$C$57,$C$57-'Opening RAB Cals'!BB74+'2020 Opening RAB'!$C$51+1,$C$57)</f>
        <v>10</v>
      </c>
      <c r="BC81">
        <f>IF(($C$57-BC74+'2020 Opening RAB'!$C$51)&lt;'Opening RAB Cals'!$C$57,$C$57-'Opening RAB Cals'!BC74+'2020 Opening RAB'!$C$51+1,$C$57)</f>
        <v>10</v>
      </c>
      <c r="BD81">
        <f>IF(($C$57-BD74+'2020 Opening RAB'!$C$51)&lt;'Opening RAB Cals'!$C$57,$C$57-'Opening RAB Cals'!BD74+'2020 Opening RAB'!$C$51+1,$C$57)</f>
        <v>10</v>
      </c>
      <c r="BE81">
        <f>IF(($C$57-BE74+'2020 Opening RAB'!$C$51)&lt;'Opening RAB Cals'!$C$57,$C$57-'Opening RAB Cals'!BE74+'2020 Opening RAB'!$C$51+1,$C$57)</f>
        <v>10</v>
      </c>
      <c r="BF81">
        <f>IF(($C$57-BF74+'2020 Opening RAB'!$C$51)&lt;'Opening RAB Cals'!$C$57,$C$57-'Opening RAB Cals'!BF74+'2020 Opening RAB'!$C$51+1,$C$57)</f>
        <v>10</v>
      </c>
      <c r="BG81">
        <f>IF(($C$57-BG74+'2020 Opening RAB'!$C$51)&lt;'Opening RAB Cals'!$C$57,$C$57-'Opening RAB Cals'!BG74+'2020 Opening RAB'!$C$51+1,$C$57)</f>
        <v>10</v>
      </c>
      <c r="BH81">
        <f>IF(($C$57-BH74+'2020 Opening RAB'!$C$51)&lt;'Opening RAB Cals'!$C$57,$C$57-'Opening RAB Cals'!BH74+'2020 Opening RAB'!$C$51+1,$C$57)</f>
        <v>10</v>
      </c>
      <c r="BI81">
        <f>IF(($C$57-BI74+'2020 Opening RAB'!$C$51)&lt;'Opening RAB Cals'!$C$57,$C$57-'Opening RAB Cals'!BI74+'2020 Opening RAB'!$C$51+1,$C$57)</f>
        <v>10</v>
      </c>
      <c r="BJ81">
        <f>IF(($C$57-BJ74+'2020 Opening RAB'!$C$51)&lt;'Opening RAB Cals'!$C$57,$C$57-'Opening RAB Cals'!BJ74+'2020 Opening RAB'!$C$51+1,$C$57)</f>
        <v>10</v>
      </c>
      <c r="BK81">
        <f>IF(($C$57-BK74+'2020 Opening RAB'!$C$51)&lt;'Opening RAB Cals'!$C$57,$C$57-'Opening RAB Cals'!BK74+'2020 Opening RAB'!$C$51+1,$C$57)</f>
        <v>10</v>
      </c>
      <c r="BL81">
        <f>IF(($C$57-BL74+'2020 Opening RAB'!$C$51)&lt;'Opening RAB Cals'!$C$57,$C$57-'Opening RAB Cals'!BL74+'2020 Opening RAB'!$C$51+1,$C$57)</f>
        <v>10</v>
      </c>
      <c r="BM81">
        <f>IF(($C$57-BM74+'2020 Opening RAB'!$C$51)&lt;'Opening RAB Cals'!$C$57,$C$57-'Opening RAB Cals'!BM74+'2020 Opening RAB'!$C$51+1,$C$57)</f>
        <v>10</v>
      </c>
      <c r="BN81">
        <f>IF(($C$57-BN74+'2020 Opening RAB'!$C$51)&lt;'Opening RAB Cals'!$C$57,$C$57-'Opening RAB Cals'!BN74+'2020 Opening RAB'!$C$51+1,$C$57)</f>
        <v>10</v>
      </c>
      <c r="BO81">
        <f>IF(($C$57-BO74+'2020 Opening RAB'!$C$51)&lt;'Opening RAB Cals'!$C$57,$C$57-'Opening RAB Cals'!BO74+'2020 Opening RAB'!$C$51+1,$C$57)</f>
        <v>10</v>
      </c>
      <c r="BP81">
        <f>IF(($C$57-BP74+'2020 Opening RAB'!$C$51)&lt;'Opening RAB Cals'!$C$57,$C$57-'Opening RAB Cals'!BP74+'2020 Opening RAB'!$C$51+1,$C$57)</f>
        <v>10</v>
      </c>
      <c r="BQ81">
        <f>IF(($C$57-BQ74+'2020 Opening RAB'!$C$51)&lt;'Opening RAB Cals'!$C$57,$C$57-'Opening RAB Cals'!BQ74+'2020 Opening RAB'!$C$51+1,$C$57)</f>
        <v>10</v>
      </c>
      <c r="BR81">
        <f>IF(($C$57-BR74+'2020 Opening RAB'!$C$51)&lt;'Opening RAB Cals'!$C$57,$C$57-'Opening RAB Cals'!BR74+'2020 Opening RAB'!$C$51+1,$C$57)</f>
        <v>10</v>
      </c>
      <c r="BS81">
        <f>IF(($C$57-BS74+'2020 Opening RAB'!$C$51)&lt;'Opening RAB Cals'!$C$57,$C$57-'Opening RAB Cals'!BS74+'2020 Opening RAB'!$C$51+1,$C$57)</f>
        <v>10</v>
      </c>
      <c r="BT81">
        <f>IF(($C$57-BT74+'2020 Opening RAB'!$C$51)&lt;'Opening RAB Cals'!$C$57,$C$57-'Opening RAB Cals'!BT74+'2020 Opening RAB'!$C$51+1,$C$57)</f>
        <v>10</v>
      </c>
      <c r="BU81">
        <f>IF(($C$57-BU74+'2020 Opening RAB'!$C$51)&lt;'Opening RAB Cals'!$C$57,$C$57-'Opening RAB Cals'!BU74+'2020 Opening RAB'!$C$51+1,$C$57)</f>
        <v>10</v>
      </c>
      <c r="BV81">
        <f>IF(($C$57-BV74+'2020 Opening RAB'!$C$51)&lt;'Opening RAB Cals'!$C$57,$C$57-'Opening RAB Cals'!BV74+'2020 Opening RAB'!$C$51+1,$C$57)</f>
        <v>10</v>
      </c>
      <c r="BW81">
        <f>IF(($C$57-BW74+'2020 Opening RAB'!$C$51)&lt;'Opening RAB Cals'!$C$57,$C$57-'Opening RAB Cals'!BW74+'2020 Opening RAB'!$C$51+1,$C$57)</f>
        <v>10</v>
      </c>
      <c r="BX81">
        <f>IF(($C$57-BX74+'2020 Opening RAB'!$C$51)&lt;'Opening RAB Cals'!$C$57,$C$57-'Opening RAB Cals'!BX74+'2020 Opening RAB'!$C$51+1,$C$57)</f>
        <v>10</v>
      </c>
      <c r="BY81">
        <f>IF(($C$57-BY74+'2020 Opening RAB'!$C$51)&lt;'Opening RAB Cals'!$C$57,$C$57-'Opening RAB Cals'!BY74+'2020 Opening RAB'!$C$51+1,$C$57)</f>
        <v>10</v>
      </c>
      <c r="BZ81">
        <f>IF(($C$57-BZ74+'2020 Opening RAB'!$C$51)&lt;'Opening RAB Cals'!$C$57,$C$57-'Opening RAB Cals'!BZ74+'2020 Opening RAB'!$C$51+1,$C$57)</f>
        <v>10</v>
      </c>
      <c r="CA81">
        <f>IF(($C$57-CA74+'2020 Opening RAB'!$C$51)&lt;'Opening RAB Cals'!$C$57,$C$57-'Opening RAB Cals'!CA74+'2020 Opening RAB'!$C$51+1,$C$57)</f>
        <v>10</v>
      </c>
      <c r="CB81">
        <f>IF(($C$57-CB74+'2020 Opening RAB'!$C$51)&lt;'Opening RAB Cals'!$C$57,$C$57-'Opening RAB Cals'!CB74+'2020 Opening RAB'!$C$51+1,$C$57)</f>
        <v>10</v>
      </c>
      <c r="CC81">
        <f>IF(($C$57-CC74+'2020 Opening RAB'!$C$51)&lt;'Opening RAB Cals'!$C$57,$C$57-'Opening RAB Cals'!CC74+'2020 Opening RAB'!$C$51+1,$C$57)</f>
        <v>10</v>
      </c>
      <c r="CD81">
        <f>IF(($C$57-CD74+'2020 Opening RAB'!$C$51)&lt;'Opening RAB Cals'!$C$57,$C$57-'Opening RAB Cals'!CD74+'2020 Opening RAB'!$C$51+1,$C$57)</f>
        <v>10</v>
      </c>
      <c r="CE81">
        <f>IF(($C$57-CE74+'2020 Opening RAB'!$C$51)&lt;'Opening RAB Cals'!$C$57,$C$57-'Opening RAB Cals'!CE74+'2020 Opening RAB'!$C$51+1,$C$57)</f>
        <v>10</v>
      </c>
      <c r="CF81">
        <f>IF(($C$57-CF74+'2020 Opening RAB'!$C$51)&lt;'Opening RAB Cals'!$C$57,$C$57-'Opening RAB Cals'!CF74+'2020 Opening RAB'!$C$51+1,$C$57)</f>
        <v>10</v>
      </c>
      <c r="CG81">
        <f>IF(($C$57-CG74+'2020 Opening RAB'!$C$51)&lt;'Opening RAB Cals'!$C$57,$C$57-'Opening RAB Cals'!CG74+'2020 Opening RAB'!$C$51+1,$C$57)</f>
        <v>10</v>
      </c>
      <c r="CH81">
        <f>IF(($C$57-CH74+'2020 Opening RAB'!$C$51)&lt;'Opening RAB Cals'!$C$57,$C$57-'Opening RAB Cals'!CH74+'2020 Opening RAB'!$C$51+1,$C$57)</f>
        <v>10</v>
      </c>
    </row>
    <row r="83" spans="1:86">
      <c r="A83" t="s">
        <v>698</v>
      </c>
      <c r="B83">
        <f>SUMIF(B76:CH76,"&lt;&gt;#n/a")</f>
        <v>0</v>
      </c>
    </row>
    <row r="84" spans="1:86">
      <c r="A84" t="s">
        <v>699</v>
      </c>
      <c r="B84" t="b">
        <f>B83=B57</f>
        <v>1</v>
      </c>
    </row>
    <row r="87" spans="1:86">
      <c r="B87" s="164">
        <v>2015</v>
      </c>
      <c r="C87" s="164">
        <v>2016</v>
      </c>
      <c r="D87" s="164">
        <v>2017</v>
      </c>
      <c r="E87" s="164">
        <v>2018</v>
      </c>
      <c r="F87" s="164">
        <v>2019</v>
      </c>
      <c r="G87" s="82">
        <v>2020</v>
      </c>
      <c r="H87" s="82">
        <v>2021</v>
      </c>
      <c r="I87" s="82">
        <v>2022</v>
      </c>
      <c r="J87" s="82">
        <v>2023</v>
      </c>
      <c r="K87" s="82">
        <v>2024</v>
      </c>
      <c r="L87" s="82">
        <v>2025</v>
      </c>
      <c r="M87" s="82">
        <v>2026</v>
      </c>
      <c r="N87" s="82">
        <v>2027</v>
      </c>
      <c r="O87" s="82">
        <v>2028</v>
      </c>
      <c r="P87" s="82">
        <v>2029</v>
      </c>
      <c r="Q87" s="82">
        <v>2030</v>
      </c>
      <c r="R87" s="82">
        <v>2031</v>
      </c>
      <c r="S87" s="82">
        <v>2032</v>
      </c>
      <c r="T87" s="82">
        <v>2033</v>
      </c>
      <c r="U87" s="82">
        <v>2034</v>
      </c>
      <c r="V87" s="82">
        <v>2035</v>
      </c>
      <c r="W87" s="82">
        <v>2036</v>
      </c>
      <c r="X87" s="82">
        <v>2037</v>
      </c>
      <c r="Y87" s="82">
        <v>2038</v>
      </c>
      <c r="Z87" s="82">
        <v>2039</v>
      </c>
      <c r="AA87" s="82">
        <v>2040</v>
      </c>
      <c r="AB87" s="82">
        <v>2041</v>
      </c>
      <c r="AC87" s="82">
        <v>2042</v>
      </c>
      <c r="AD87" s="82">
        <v>2043</v>
      </c>
      <c r="AE87" s="82">
        <v>2044</v>
      </c>
      <c r="AF87" s="82">
        <v>2045</v>
      </c>
      <c r="AG87" s="82">
        <v>2046</v>
      </c>
      <c r="AH87" s="82">
        <v>2047</v>
      </c>
      <c r="AI87" s="82">
        <v>2048</v>
      </c>
      <c r="AJ87" s="82">
        <v>2049</v>
      </c>
      <c r="AK87" s="82">
        <v>2050</v>
      </c>
      <c r="AL87" s="82">
        <v>2051</v>
      </c>
      <c r="AM87" s="82">
        <v>2052</v>
      </c>
      <c r="AN87" s="82">
        <v>2053</v>
      </c>
      <c r="AO87" s="82">
        <v>2054</v>
      </c>
      <c r="AP87" s="82">
        <v>2055</v>
      </c>
      <c r="AQ87" s="82">
        <v>2056</v>
      </c>
      <c r="AR87" s="82">
        <v>2057</v>
      </c>
      <c r="AS87" s="82">
        <v>2058</v>
      </c>
      <c r="AT87" s="82">
        <v>2059</v>
      </c>
      <c r="AU87" s="82">
        <v>2060</v>
      </c>
      <c r="AV87" s="82">
        <v>2061</v>
      </c>
      <c r="AW87" s="82">
        <v>2062</v>
      </c>
      <c r="AX87" s="82">
        <v>2063</v>
      </c>
      <c r="AY87" s="82">
        <v>2064</v>
      </c>
      <c r="AZ87" s="82">
        <v>2065</v>
      </c>
      <c r="BA87" s="82">
        <v>2066</v>
      </c>
      <c r="BB87" s="82">
        <v>2067</v>
      </c>
      <c r="BC87" s="82">
        <v>2068</v>
      </c>
      <c r="BD87" s="82">
        <v>2069</v>
      </c>
      <c r="BE87" s="82">
        <v>2070</v>
      </c>
      <c r="BF87" s="82">
        <v>2071</v>
      </c>
      <c r="BG87" s="82">
        <v>2072</v>
      </c>
      <c r="BH87" s="82">
        <v>2073</v>
      </c>
      <c r="BI87" s="82">
        <v>2074</v>
      </c>
      <c r="BJ87" s="82">
        <v>2075</v>
      </c>
      <c r="BK87" s="82">
        <v>2076</v>
      </c>
      <c r="BL87" s="82">
        <v>2077</v>
      </c>
      <c r="BM87" s="82">
        <v>2078</v>
      </c>
      <c r="BN87" s="82">
        <v>2079</v>
      </c>
      <c r="BO87" s="82">
        <v>2080</v>
      </c>
      <c r="BP87" s="82">
        <v>2081</v>
      </c>
      <c r="BQ87" s="82">
        <v>2082</v>
      </c>
      <c r="BR87" s="82">
        <v>2083</v>
      </c>
      <c r="BS87" s="82">
        <v>2084</v>
      </c>
      <c r="BT87" s="82">
        <v>2085</v>
      </c>
      <c r="BU87" s="82">
        <v>2086</v>
      </c>
      <c r="BV87" s="82">
        <v>2087</v>
      </c>
      <c r="BW87" s="82">
        <v>2088</v>
      </c>
      <c r="BX87" s="82">
        <v>2089</v>
      </c>
      <c r="BY87" s="82">
        <v>2090</v>
      </c>
      <c r="BZ87" s="82">
        <v>2091</v>
      </c>
      <c r="CA87" s="82">
        <v>2092</v>
      </c>
      <c r="CB87" s="82">
        <v>2093</v>
      </c>
      <c r="CC87" s="82">
        <v>2094</v>
      </c>
      <c r="CD87" s="82">
        <v>2095</v>
      </c>
      <c r="CE87" s="82">
        <v>2096</v>
      </c>
      <c r="CF87" s="82">
        <v>2097</v>
      </c>
      <c r="CG87" s="82">
        <v>2098</v>
      </c>
      <c r="CH87" s="82">
        <v>2099</v>
      </c>
    </row>
    <row r="88" spans="1:86">
      <c r="A88" s="16" t="s">
        <v>543</v>
      </c>
    </row>
    <row r="89" spans="1:86">
      <c r="A89" t="s">
        <v>319</v>
      </c>
      <c r="B89" s="15">
        <f>IF(('2020 Opening RAB'!$C$52)='Opening RAB Cals'!B87,'Opening RAB Cals'!$B$58,0)</f>
        <v>0</v>
      </c>
      <c r="C89" s="15">
        <f>IF(('2020 Opening RAB'!$C$52)='Opening RAB Cals'!C87,'Opening RAB Cals'!$B$58,0)+B93</f>
        <v>0</v>
      </c>
      <c r="D89" s="15">
        <f>IF(('2020 Opening RAB'!$C$52)='Opening RAB Cals'!D87,'Opening RAB Cals'!$B$58,0)+C93</f>
        <v>18158000.621449709</v>
      </c>
      <c r="E89" s="15">
        <f>IF(('2020 Opening RAB'!$C$52)='Opening RAB Cals'!E87,'Opening RAB Cals'!$B$58,0)+D93</f>
        <v>17760324.14550392</v>
      </c>
      <c r="F89" s="15">
        <f>IF(('2020 Opening RAB'!$C$52)='Opening RAB Cals'!F87,'Opening RAB Cals'!$B$58,0)+E93</f>
        <v>17297596.139150035</v>
      </c>
      <c r="G89" s="15">
        <f>IF('2020 Opening RAB'!C65="y",'Opening RAB Cals'!F93,(-SUM('Opening RAB Cals'!B92:F92)))</f>
        <v>16764985.55569928</v>
      </c>
      <c r="H89" s="15">
        <f>G93</f>
        <v>16129707.265607834</v>
      </c>
      <c r="I89" s="15">
        <f t="shared" ref="I89:BT89" si="29">H93</f>
        <v>15467042.374390779</v>
      </c>
      <c r="J89" s="15">
        <f t="shared" si="29"/>
        <v>14775810.25627684</v>
      </c>
      <c r="K89" s="15">
        <f t="shared" si="29"/>
        <v>14054779.389174845</v>
      </c>
      <c r="L89" s="15">
        <f t="shared" si="29"/>
        <v>13302665.160553079</v>
      </c>
      <c r="M89" s="15">
        <f t="shared" si="29"/>
        <v>12518127.578730946</v>
      </c>
      <c r="N89" s="15">
        <f t="shared" si="29"/>
        <v>11699768.885505306</v>
      </c>
      <c r="O89" s="15">
        <f t="shared" si="29"/>
        <v>10846131.065858047</v>
      </c>
      <c r="P89" s="15">
        <f t="shared" si="29"/>
        <v>9955693.2503081281</v>
      </c>
      <c r="Q89" s="15">
        <f t="shared" si="29"/>
        <v>9026869.0052800123</v>
      </c>
      <c r="R89" s="15">
        <f t="shared" si="29"/>
        <v>8058003.5066609411</v>
      </c>
      <c r="S89" s="15">
        <f t="shared" si="29"/>
        <v>7047370.5915113511</v>
      </c>
      <c r="T89" s="15">
        <f t="shared" si="29"/>
        <v>5993169.6826756718</v>
      </c>
      <c r="U89" s="15">
        <f t="shared" si="29"/>
        <v>4893522.5808142843</v>
      </c>
      <c r="V89" s="15">
        <f t="shared" si="29"/>
        <v>3746470.11814122</v>
      </c>
      <c r="W89" s="15">
        <f t="shared" si="29"/>
        <v>2549968.6679057865</v>
      </c>
      <c r="X89" s="15">
        <f t="shared" si="29"/>
        <v>1301886.5033992988</v>
      </c>
      <c r="Y89" s="15">
        <f t="shared" si="29"/>
        <v>0</v>
      </c>
      <c r="Z89" s="15" t="e">
        <f t="shared" si="29"/>
        <v>#N/A</v>
      </c>
      <c r="AA89" s="15" t="e">
        <f t="shared" si="29"/>
        <v>#N/A</v>
      </c>
      <c r="AB89" s="15" t="e">
        <f t="shared" si="29"/>
        <v>#N/A</v>
      </c>
      <c r="AC89" s="15" t="e">
        <f t="shared" si="29"/>
        <v>#N/A</v>
      </c>
      <c r="AD89" s="15" t="e">
        <f t="shared" si="29"/>
        <v>#N/A</v>
      </c>
      <c r="AE89" s="15" t="e">
        <f t="shared" si="29"/>
        <v>#N/A</v>
      </c>
      <c r="AF89" s="15" t="e">
        <f t="shared" si="29"/>
        <v>#N/A</v>
      </c>
      <c r="AG89" s="15" t="e">
        <f t="shared" si="29"/>
        <v>#N/A</v>
      </c>
      <c r="AH89" s="15" t="e">
        <f t="shared" si="29"/>
        <v>#N/A</v>
      </c>
      <c r="AI89" s="15" t="e">
        <f t="shared" si="29"/>
        <v>#N/A</v>
      </c>
      <c r="AJ89" s="15" t="e">
        <f t="shared" si="29"/>
        <v>#N/A</v>
      </c>
      <c r="AK89" s="15" t="e">
        <f t="shared" si="29"/>
        <v>#N/A</v>
      </c>
      <c r="AL89" s="15" t="e">
        <f t="shared" si="29"/>
        <v>#N/A</v>
      </c>
      <c r="AM89" s="15" t="e">
        <f t="shared" si="29"/>
        <v>#N/A</v>
      </c>
      <c r="AN89" s="15" t="e">
        <f t="shared" si="29"/>
        <v>#N/A</v>
      </c>
      <c r="AO89" s="15" t="e">
        <f t="shared" si="29"/>
        <v>#N/A</v>
      </c>
      <c r="AP89" s="15" t="e">
        <f t="shared" si="29"/>
        <v>#N/A</v>
      </c>
      <c r="AQ89" s="15" t="e">
        <f t="shared" si="29"/>
        <v>#N/A</v>
      </c>
      <c r="AR89" s="15" t="e">
        <f t="shared" si="29"/>
        <v>#N/A</v>
      </c>
      <c r="AS89" s="15" t="e">
        <f t="shared" si="29"/>
        <v>#N/A</v>
      </c>
      <c r="AT89" s="15" t="e">
        <f t="shared" si="29"/>
        <v>#N/A</v>
      </c>
      <c r="AU89" s="15" t="e">
        <f t="shared" si="29"/>
        <v>#N/A</v>
      </c>
      <c r="AV89" s="15" t="e">
        <f t="shared" si="29"/>
        <v>#N/A</v>
      </c>
      <c r="AW89" s="15" t="e">
        <f t="shared" si="29"/>
        <v>#N/A</v>
      </c>
      <c r="AX89" s="15" t="e">
        <f t="shared" si="29"/>
        <v>#N/A</v>
      </c>
      <c r="AY89" s="15" t="e">
        <f t="shared" si="29"/>
        <v>#N/A</v>
      </c>
      <c r="AZ89" s="15" t="e">
        <f t="shared" si="29"/>
        <v>#N/A</v>
      </c>
      <c r="BA89" s="15" t="e">
        <f t="shared" si="29"/>
        <v>#N/A</v>
      </c>
      <c r="BB89" s="15" t="e">
        <f t="shared" si="29"/>
        <v>#N/A</v>
      </c>
      <c r="BC89" s="15" t="e">
        <f t="shared" si="29"/>
        <v>#N/A</v>
      </c>
      <c r="BD89" s="15" t="e">
        <f t="shared" si="29"/>
        <v>#N/A</v>
      </c>
      <c r="BE89" s="15" t="e">
        <f t="shared" si="29"/>
        <v>#N/A</v>
      </c>
      <c r="BF89" s="15" t="e">
        <f t="shared" si="29"/>
        <v>#N/A</v>
      </c>
      <c r="BG89" s="15" t="e">
        <f t="shared" si="29"/>
        <v>#N/A</v>
      </c>
      <c r="BH89" s="15" t="e">
        <f t="shared" si="29"/>
        <v>#N/A</v>
      </c>
      <c r="BI89" s="15" t="e">
        <f t="shared" si="29"/>
        <v>#N/A</v>
      </c>
      <c r="BJ89" s="15" t="e">
        <f t="shared" si="29"/>
        <v>#N/A</v>
      </c>
      <c r="BK89" s="15" t="e">
        <f t="shared" si="29"/>
        <v>#N/A</v>
      </c>
      <c r="BL89" s="15" t="e">
        <f t="shared" si="29"/>
        <v>#N/A</v>
      </c>
      <c r="BM89" s="15" t="e">
        <f t="shared" si="29"/>
        <v>#N/A</v>
      </c>
      <c r="BN89" s="15" t="e">
        <f t="shared" si="29"/>
        <v>#N/A</v>
      </c>
      <c r="BO89" s="15" t="e">
        <f t="shared" si="29"/>
        <v>#N/A</v>
      </c>
      <c r="BP89" s="15" t="e">
        <f t="shared" si="29"/>
        <v>#N/A</v>
      </c>
      <c r="BQ89" s="15" t="e">
        <f t="shared" si="29"/>
        <v>#N/A</v>
      </c>
      <c r="BR89" s="15" t="e">
        <f t="shared" si="29"/>
        <v>#N/A</v>
      </c>
      <c r="BS89" s="15" t="e">
        <f t="shared" si="29"/>
        <v>#N/A</v>
      </c>
      <c r="BT89" s="15" t="e">
        <f t="shared" si="29"/>
        <v>#N/A</v>
      </c>
      <c r="BU89" s="15" t="e">
        <f t="shared" ref="BU89:CH89" si="30">BT93</f>
        <v>#N/A</v>
      </c>
      <c r="BV89" s="15" t="e">
        <f t="shared" si="30"/>
        <v>#N/A</v>
      </c>
      <c r="BW89" s="15" t="e">
        <f t="shared" si="30"/>
        <v>#N/A</v>
      </c>
      <c r="BX89" s="15" t="e">
        <f t="shared" si="30"/>
        <v>#N/A</v>
      </c>
      <c r="BY89" s="15" t="e">
        <f t="shared" si="30"/>
        <v>#N/A</v>
      </c>
      <c r="BZ89" s="15" t="e">
        <f t="shared" si="30"/>
        <v>#N/A</v>
      </c>
      <c r="CA89" s="15" t="e">
        <f t="shared" si="30"/>
        <v>#N/A</v>
      </c>
      <c r="CB89" s="15" t="e">
        <f t="shared" si="30"/>
        <v>#N/A</v>
      </c>
      <c r="CC89" s="15" t="e">
        <f t="shared" si="30"/>
        <v>#N/A</v>
      </c>
      <c r="CD89" s="15" t="e">
        <f t="shared" si="30"/>
        <v>#N/A</v>
      </c>
      <c r="CE89" s="15" t="e">
        <f t="shared" si="30"/>
        <v>#N/A</v>
      </c>
      <c r="CF89" s="15" t="e">
        <f t="shared" si="30"/>
        <v>#N/A</v>
      </c>
      <c r="CG89" s="15" t="e">
        <f t="shared" si="30"/>
        <v>#N/A</v>
      </c>
      <c r="CH89" t="e">
        <f t="shared" si="30"/>
        <v>#N/A</v>
      </c>
    </row>
    <row r="90" spans="1:86">
      <c r="A90" t="s">
        <v>444</v>
      </c>
      <c r="B90" s="15">
        <f>(1+$B$52/2)*B92-$B$52*B89</f>
        <v>0</v>
      </c>
      <c r="C90" s="15">
        <f>(1+$B$52/2)*C92-$B$52*C89</f>
        <v>0</v>
      </c>
      <c r="D90" s="15">
        <f>(1+$B$52/2)*D92-$B$52*D89</f>
        <v>397676.47594578774</v>
      </c>
      <c r="E90" s="15">
        <f>(1+$B$52/2)*E92-$B$52*E89</f>
        <v>462728.00635388517</v>
      </c>
      <c r="F90" s="15">
        <f>(1+$B$52/2)*F92-$B$52*F89</f>
        <v>532610.58345075441</v>
      </c>
      <c r="G90" s="15">
        <f>$G89/HLOOKUP($G94,'Annuity Calc'!$H$7:$BE$12,2,FALSE)*HLOOKUP(G94,'Annuity Calc'!$H$7:$BE$12,3,FALSE)</f>
        <v>635278.2900914452</v>
      </c>
      <c r="H90" s="15">
        <f>$G89/HLOOKUP($G94,'Annuity Calc'!$H$7:$BE$12,2,FALSE)*HLOOKUP(H94,'Annuity Calc'!$H$7:$BE$12,3,FALSE)</f>
        <v>662664.89121705457</v>
      </c>
      <c r="I90" s="15">
        <f>$G89/HLOOKUP($G94,'Annuity Calc'!$H$7:$BE$12,2,FALSE)*HLOOKUP(I94,'Annuity Calc'!$H$7:$BE$12,3,FALSE)</f>
        <v>691232.11811393849</v>
      </c>
      <c r="J90" s="15">
        <f>$G89/HLOOKUP($G94,'Annuity Calc'!$H$7:$BE$12,2,FALSE)*HLOOKUP(J94,'Annuity Calc'!$H$7:$BE$12,3,FALSE)</f>
        <v>721030.86710199469</v>
      </c>
      <c r="K90" s="15">
        <f>$G89/HLOOKUP($G94,'Annuity Calc'!$H$7:$BE$12,2,FALSE)*HLOOKUP(K94,'Annuity Calc'!$H$7:$BE$12,3,FALSE)</f>
        <v>752114.22862176609</v>
      </c>
      <c r="L90" s="15">
        <f>$G89/HLOOKUP($G94,'Annuity Calc'!$H$7:$BE$12,2,FALSE)*HLOOKUP(L94,'Annuity Calc'!$H$7:$BE$12,3,FALSE)</f>
        <v>784537.58182213234</v>
      </c>
      <c r="M90" s="15">
        <f>$G89/HLOOKUP($G94,'Annuity Calc'!$H$7:$BE$12,2,FALSE)*HLOOKUP(M94,'Annuity Calc'!$H$7:$BE$12,3,FALSE)</f>
        <v>818358.69322564034</v>
      </c>
      <c r="N90" s="15">
        <f>$G89/HLOOKUP($G94,'Annuity Calc'!$H$7:$BE$12,2,FALSE)*HLOOKUP(N94,'Annuity Calc'!$H$7:$BE$12,3,FALSE)</f>
        <v>853637.8196472585</v>
      </c>
      <c r="O90" s="15">
        <f>$G89/HLOOKUP($G94,'Annuity Calc'!$H$7:$BE$12,2,FALSE)*HLOOKUP(O94,'Annuity Calc'!$H$7:$BE$12,3,FALSE)</f>
        <v>890437.81554991892</v>
      </c>
      <c r="P90" s="15">
        <f>$G89/HLOOKUP($G94,'Annuity Calc'!$H$7:$BE$12,2,FALSE)*HLOOKUP(P94,'Annuity Calc'!$H$7:$BE$12,3,FALSE)</f>
        <v>928824.24502811558</v>
      </c>
      <c r="Q90" s="15">
        <f>$G89/HLOOKUP($G94,'Annuity Calc'!$H$7:$BE$12,2,FALSE)*HLOOKUP(Q94,'Annuity Calc'!$H$7:$BE$12,3,FALSE)</f>
        <v>968865.49861907121</v>
      </c>
      <c r="R90" s="15">
        <f>$G89/HLOOKUP($G94,'Annuity Calc'!$H$7:$BE$12,2,FALSE)*HLOOKUP(R94,'Annuity Calc'!$H$7:$BE$12,3,FALSE)</f>
        <v>1010632.9151495899</v>
      </c>
      <c r="S90" s="15">
        <f>$G89/HLOOKUP($G94,'Annuity Calc'!$H$7:$BE$12,2,FALSE)*HLOOKUP(S94,'Annuity Calc'!$H$7:$BE$12,3,FALSE)</f>
        <v>1054200.9088356791</v>
      </c>
      <c r="T90" s="15">
        <f>$G89/HLOOKUP($G94,'Annuity Calc'!$H$7:$BE$12,2,FALSE)*HLOOKUP(T94,'Annuity Calc'!$H$7:$BE$12,3,FALSE)</f>
        <v>1099647.1018613873</v>
      </c>
      <c r="U90" s="15">
        <f>$G89/HLOOKUP($G94,'Annuity Calc'!$H$7:$BE$12,2,FALSE)*HLOOKUP(U94,'Annuity Calc'!$H$7:$BE$12,3,FALSE)</f>
        <v>1147052.4626730643</v>
      </c>
      <c r="V90" s="15">
        <f>$G89/HLOOKUP($G94,'Annuity Calc'!$H$7:$BE$12,2,FALSE)*HLOOKUP(V94,'Annuity Calc'!$H$7:$BE$12,3,FALSE)</f>
        <v>1196501.4502354334</v>
      </c>
      <c r="W90" s="15">
        <f>$G89/HLOOKUP($G94,'Annuity Calc'!$H$7:$BE$12,2,FALSE)*HLOOKUP(W94,'Annuity Calc'!$H$7:$BE$12,3,FALSE)</f>
        <v>1248082.1645064878</v>
      </c>
      <c r="X90" s="15">
        <f>$G89/HLOOKUP($G94,'Annuity Calc'!$H$7:$BE$12,2,FALSE)*HLOOKUP(X94,'Annuity Calc'!$H$7:$BE$12,3,FALSE)</f>
        <v>1301886.5033992999</v>
      </c>
      <c r="Y90" s="15" t="e">
        <f>$G89/HLOOKUP($G94,'Annuity Calc'!$H$7:$BE$12,2,FALSE)*HLOOKUP(Y94,'Annuity Calc'!$H$7:$BE$12,3,FALSE)</f>
        <v>#N/A</v>
      </c>
      <c r="Z90" s="15" t="e">
        <f>$G89/HLOOKUP($G94,'Annuity Calc'!$H$7:$BE$12,2,FALSE)*HLOOKUP(Z94,'Annuity Calc'!$H$7:$BE$12,3,FALSE)</f>
        <v>#N/A</v>
      </c>
      <c r="AA90" s="15" t="e">
        <f>$G89/HLOOKUP($G94,'Annuity Calc'!$H$7:$BE$12,2,FALSE)*HLOOKUP(AA94,'Annuity Calc'!$H$7:$BE$12,3,FALSE)</f>
        <v>#N/A</v>
      </c>
      <c r="AB90" s="15" t="e">
        <f>$G89/HLOOKUP($G94,'Annuity Calc'!$H$7:$BE$12,2,FALSE)*HLOOKUP(AB94,'Annuity Calc'!$H$7:$BE$12,3,FALSE)</f>
        <v>#N/A</v>
      </c>
      <c r="AC90" s="15" t="e">
        <f>$G89/HLOOKUP($G94,'Annuity Calc'!$H$7:$BE$12,2,FALSE)*HLOOKUP(AC94,'Annuity Calc'!$H$7:$BE$12,3,FALSE)</f>
        <v>#N/A</v>
      </c>
      <c r="AD90" s="15" t="e">
        <f>$G89/HLOOKUP($G94,'Annuity Calc'!$H$7:$BE$12,2,FALSE)*HLOOKUP(AD94,'Annuity Calc'!$H$7:$BE$12,3,FALSE)</f>
        <v>#N/A</v>
      </c>
      <c r="AE90" s="15" t="e">
        <f>$G89/HLOOKUP($G94,'Annuity Calc'!$H$7:$BE$12,2,FALSE)*HLOOKUP(AE94,'Annuity Calc'!$H$7:$BE$12,3,FALSE)</f>
        <v>#N/A</v>
      </c>
      <c r="AF90" s="15" t="e">
        <f>$G89/HLOOKUP($G94,'Annuity Calc'!$H$7:$BE$12,2,FALSE)*HLOOKUP(AF94,'Annuity Calc'!$H$7:$BE$12,3,FALSE)</f>
        <v>#N/A</v>
      </c>
      <c r="AG90" s="15" t="e">
        <f>$G89/HLOOKUP($G94,'Annuity Calc'!$H$7:$BE$12,2,FALSE)*HLOOKUP(AG94,'Annuity Calc'!$H$7:$BE$12,3,FALSE)</f>
        <v>#N/A</v>
      </c>
      <c r="AH90" s="15" t="e">
        <f>$G89/HLOOKUP($G94,'Annuity Calc'!$H$7:$BE$12,2,FALSE)*HLOOKUP(AH94,'Annuity Calc'!$H$7:$BE$12,3,FALSE)</f>
        <v>#N/A</v>
      </c>
      <c r="AI90" s="15" t="e">
        <f>$G89/HLOOKUP($G94,'Annuity Calc'!$H$7:$BE$12,2,FALSE)*HLOOKUP(AI94,'Annuity Calc'!$H$7:$BE$12,3,FALSE)</f>
        <v>#N/A</v>
      </c>
      <c r="AJ90" s="15" t="e">
        <f>$G89/HLOOKUP($G94,'Annuity Calc'!$H$7:$BE$12,2,FALSE)*HLOOKUP(AJ94,'Annuity Calc'!$H$7:$BE$12,3,FALSE)</f>
        <v>#N/A</v>
      </c>
      <c r="AK90" s="15" t="e">
        <f>$G89/HLOOKUP($G94,'Annuity Calc'!$H$7:$BE$12,2,FALSE)*HLOOKUP(AK94,'Annuity Calc'!$H$7:$BE$12,3,FALSE)</f>
        <v>#N/A</v>
      </c>
      <c r="AL90" s="15" t="e">
        <f>$G89/HLOOKUP($G94,'Annuity Calc'!$H$7:$BE$12,2,FALSE)*HLOOKUP(AL94,'Annuity Calc'!$H$7:$BE$12,3,FALSE)</f>
        <v>#N/A</v>
      </c>
      <c r="AM90" s="15" t="e">
        <f>$G89/HLOOKUP($G94,'Annuity Calc'!$H$7:$BE$12,2,FALSE)*HLOOKUP(AM94,'Annuity Calc'!$H$7:$BE$12,3,FALSE)</f>
        <v>#N/A</v>
      </c>
      <c r="AN90" s="15" t="e">
        <f>$G89/HLOOKUP($G94,'Annuity Calc'!$H$7:$BE$12,2,FALSE)*HLOOKUP(AN94,'Annuity Calc'!$H$7:$BE$12,3,FALSE)</f>
        <v>#N/A</v>
      </c>
      <c r="AO90" s="15" t="e">
        <f>$G89/HLOOKUP($G94,'Annuity Calc'!$H$7:$BE$12,2,FALSE)*HLOOKUP(AO94,'Annuity Calc'!$H$7:$BE$12,3,FALSE)</f>
        <v>#N/A</v>
      </c>
      <c r="AP90" s="15" t="e">
        <f>$G89/HLOOKUP($G94,'Annuity Calc'!$H$7:$BE$12,2,FALSE)*HLOOKUP(AP94,'Annuity Calc'!$H$7:$BE$12,3,FALSE)</f>
        <v>#N/A</v>
      </c>
      <c r="AQ90" s="15" t="e">
        <f>$G89/HLOOKUP($G94,'Annuity Calc'!$H$7:$BE$12,2,FALSE)*HLOOKUP(AQ94,'Annuity Calc'!$H$7:$BE$12,3,FALSE)</f>
        <v>#N/A</v>
      </c>
      <c r="AR90" s="15" t="e">
        <f>$G89/HLOOKUP($G94,'Annuity Calc'!$H$7:$BE$12,2,FALSE)*HLOOKUP(AR94,'Annuity Calc'!$H$7:$BE$12,3,FALSE)</f>
        <v>#N/A</v>
      </c>
      <c r="AS90" s="15" t="e">
        <f>$G89/HLOOKUP($G94,'Annuity Calc'!$H$7:$BE$12,2,FALSE)*HLOOKUP(AS94,'Annuity Calc'!$H$7:$BE$12,3,FALSE)</f>
        <v>#N/A</v>
      </c>
      <c r="AT90" s="15" t="e">
        <f>$G89/HLOOKUP($G94,'Annuity Calc'!$H$7:$BE$12,2,FALSE)*HLOOKUP(AT94,'Annuity Calc'!$H$7:$BE$12,3,FALSE)</f>
        <v>#N/A</v>
      </c>
      <c r="AU90" s="15" t="e">
        <f>$G89/HLOOKUP($G94,'Annuity Calc'!$H$7:$BE$12,2,FALSE)*HLOOKUP(AU94,'Annuity Calc'!$H$7:$BE$12,3,FALSE)</f>
        <v>#N/A</v>
      </c>
      <c r="AV90" s="15" t="e">
        <f>$G89/HLOOKUP($G94,'Annuity Calc'!$H$7:$BE$12,2,FALSE)*HLOOKUP(AV94,'Annuity Calc'!$H$7:$BE$12,3,FALSE)</f>
        <v>#N/A</v>
      </c>
      <c r="AW90" s="15" t="e">
        <f>$G89/HLOOKUP($G94,'Annuity Calc'!$H$7:$BE$12,2,FALSE)*HLOOKUP(AW94,'Annuity Calc'!$H$7:$BE$12,3,FALSE)</f>
        <v>#N/A</v>
      </c>
      <c r="AX90" s="15" t="e">
        <f>$G89/HLOOKUP($G94,'Annuity Calc'!$H$7:$BE$12,2,FALSE)*HLOOKUP(AX94,'Annuity Calc'!$H$7:$BE$12,3,FALSE)</f>
        <v>#N/A</v>
      </c>
      <c r="AY90" s="15" t="e">
        <f>$G89/HLOOKUP($G94,'Annuity Calc'!$H$7:$BE$12,2,FALSE)*HLOOKUP(AY94,'Annuity Calc'!$H$7:$BE$12,3,FALSE)</f>
        <v>#N/A</v>
      </c>
      <c r="AZ90" s="15" t="e">
        <f>$G89/HLOOKUP($G94,'Annuity Calc'!$H$7:$BE$12,2,FALSE)*HLOOKUP(AZ94,'Annuity Calc'!$H$7:$BE$12,3,FALSE)</f>
        <v>#N/A</v>
      </c>
      <c r="BA90" s="15" t="e">
        <f>$G89/HLOOKUP($G94,'Annuity Calc'!$H$7:$BE$12,2,FALSE)*HLOOKUP(BA94,'Annuity Calc'!$H$7:$BE$12,3,FALSE)</f>
        <v>#N/A</v>
      </c>
      <c r="BB90" s="15" t="e">
        <f>$G89/HLOOKUP($G94,'Annuity Calc'!$H$7:$BE$12,2,FALSE)*HLOOKUP(BB94,'Annuity Calc'!$H$7:$BE$12,3,FALSE)</f>
        <v>#N/A</v>
      </c>
      <c r="BC90" s="15" t="e">
        <f>$G89/HLOOKUP($G94,'Annuity Calc'!$H$7:$BE$12,2,FALSE)*HLOOKUP(BC94,'Annuity Calc'!$H$7:$BE$12,3,FALSE)</f>
        <v>#N/A</v>
      </c>
      <c r="BD90" s="15" t="e">
        <f>$G89/HLOOKUP($G94,'Annuity Calc'!$H$7:$BE$12,2,FALSE)*HLOOKUP(BD94,'Annuity Calc'!$H$7:$BE$12,3,FALSE)</f>
        <v>#N/A</v>
      </c>
      <c r="BE90" s="15" t="e">
        <f>$G89/HLOOKUP($G94,'Annuity Calc'!$H$7:$BE$12,2,FALSE)*HLOOKUP(BE94,'Annuity Calc'!$H$7:$BE$12,3,FALSE)</f>
        <v>#N/A</v>
      </c>
      <c r="BF90" s="15" t="e">
        <f>$G89/HLOOKUP($G94,'Annuity Calc'!$H$7:$BE$12,2,FALSE)*HLOOKUP(BF94,'Annuity Calc'!$H$7:$BE$12,3,FALSE)</f>
        <v>#N/A</v>
      </c>
      <c r="BG90" s="15" t="e">
        <f>$G89/HLOOKUP($G94,'Annuity Calc'!$H$7:$BE$12,2,FALSE)*HLOOKUP(BG94,'Annuity Calc'!$H$7:$BE$12,3,FALSE)</f>
        <v>#N/A</v>
      </c>
      <c r="BH90" s="15" t="e">
        <f>$G89/HLOOKUP($G94,'Annuity Calc'!$H$7:$BE$12,2,FALSE)*HLOOKUP(BH94,'Annuity Calc'!$H$7:$BE$12,3,FALSE)</f>
        <v>#N/A</v>
      </c>
      <c r="BI90" s="15" t="e">
        <f>$G89/HLOOKUP($G94,'Annuity Calc'!$H$7:$BE$12,2,FALSE)*HLOOKUP(BI94,'Annuity Calc'!$H$7:$BE$12,3,FALSE)</f>
        <v>#N/A</v>
      </c>
      <c r="BJ90" s="15" t="e">
        <f>$G89/HLOOKUP($G94,'Annuity Calc'!$H$7:$BE$12,2,FALSE)*HLOOKUP(BJ94,'Annuity Calc'!$H$7:$BE$12,3,FALSE)</f>
        <v>#N/A</v>
      </c>
      <c r="BK90" s="15" t="e">
        <f>$G89/HLOOKUP($G94,'Annuity Calc'!$H$7:$BE$12,2,FALSE)*HLOOKUP(BK94,'Annuity Calc'!$H$7:$BE$12,3,FALSE)</f>
        <v>#N/A</v>
      </c>
      <c r="BL90" s="15" t="e">
        <f>$G89/HLOOKUP($G94,'Annuity Calc'!$H$7:$BE$12,2,FALSE)*HLOOKUP(BL94,'Annuity Calc'!$H$7:$BE$12,3,FALSE)</f>
        <v>#N/A</v>
      </c>
      <c r="BM90" s="15" t="e">
        <f>$G89/HLOOKUP($G94,'Annuity Calc'!$H$7:$BE$12,2,FALSE)*HLOOKUP(BM94,'Annuity Calc'!$H$7:$BE$12,3,FALSE)</f>
        <v>#N/A</v>
      </c>
      <c r="BN90" s="15" t="e">
        <f>$G89/HLOOKUP($G94,'Annuity Calc'!$H$7:$BE$12,2,FALSE)*HLOOKUP(BN94,'Annuity Calc'!$H$7:$BE$12,3,FALSE)</f>
        <v>#N/A</v>
      </c>
      <c r="BO90" s="15" t="e">
        <f>$G89/HLOOKUP($G94,'Annuity Calc'!$H$7:$BE$12,2,FALSE)*HLOOKUP(BO94,'Annuity Calc'!$H$7:$BE$12,3,FALSE)</f>
        <v>#N/A</v>
      </c>
      <c r="BP90" s="15" t="e">
        <f>$G89/HLOOKUP($G94,'Annuity Calc'!$H$7:$BE$12,2,FALSE)*HLOOKUP(BP94,'Annuity Calc'!$H$7:$BE$12,3,FALSE)</f>
        <v>#N/A</v>
      </c>
      <c r="BQ90" s="15" t="e">
        <f>$G89/HLOOKUP($G94,'Annuity Calc'!$H$7:$BE$12,2,FALSE)*HLOOKUP(BQ94,'Annuity Calc'!$H$7:$BE$12,3,FALSE)</f>
        <v>#N/A</v>
      </c>
      <c r="BR90" s="15" t="e">
        <f>$G89/HLOOKUP($G94,'Annuity Calc'!$H$7:$BE$12,2,FALSE)*HLOOKUP(BR94,'Annuity Calc'!$H$7:$BE$12,3,FALSE)</f>
        <v>#N/A</v>
      </c>
      <c r="BS90" s="15" t="e">
        <f>$G89/HLOOKUP($G94,'Annuity Calc'!$H$7:$BE$12,2,FALSE)*HLOOKUP(BS94,'Annuity Calc'!$H$7:$BE$12,3,FALSE)</f>
        <v>#N/A</v>
      </c>
      <c r="BT90" s="15" t="e">
        <f>$G89/HLOOKUP($G94,'Annuity Calc'!$H$7:$BE$12,2,FALSE)*HLOOKUP(BT94,'Annuity Calc'!$H$7:$BE$12,3,FALSE)</f>
        <v>#N/A</v>
      </c>
      <c r="BU90" s="15" t="e">
        <f>$G89/HLOOKUP($G94,'Annuity Calc'!$H$7:$BE$12,2,FALSE)*HLOOKUP(BU94,'Annuity Calc'!$H$7:$BE$12,3,FALSE)</f>
        <v>#N/A</v>
      </c>
      <c r="BV90" s="15" t="e">
        <f>$G89/HLOOKUP($G94,'Annuity Calc'!$H$7:$BE$12,2,FALSE)*HLOOKUP(BV94,'Annuity Calc'!$H$7:$BE$12,3,FALSE)</f>
        <v>#N/A</v>
      </c>
      <c r="BW90" s="15" t="e">
        <f>$G89/HLOOKUP($G94,'Annuity Calc'!$H$7:$BE$12,2,FALSE)*HLOOKUP(BW94,'Annuity Calc'!$H$7:$BE$12,3,FALSE)</f>
        <v>#N/A</v>
      </c>
      <c r="BX90" s="15" t="e">
        <f>$G89/HLOOKUP($G94,'Annuity Calc'!$H$7:$BE$12,2,FALSE)*HLOOKUP(BX94,'Annuity Calc'!$H$7:$BE$12,3,FALSE)</f>
        <v>#N/A</v>
      </c>
      <c r="BY90" s="15" t="e">
        <f>$G89/HLOOKUP($G94,'Annuity Calc'!$H$7:$BE$12,2,FALSE)*HLOOKUP(BY94,'Annuity Calc'!$H$7:$BE$12,3,FALSE)</f>
        <v>#N/A</v>
      </c>
      <c r="BZ90" s="15" t="e">
        <f>$G89/HLOOKUP($G94,'Annuity Calc'!$H$7:$BE$12,2,FALSE)*HLOOKUP(BZ94,'Annuity Calc'!$H$7:$BE$12,3,FALSE)</f>
        <v>#N/A</v>
      </c>
      <c r="CA90" s="15" t="e">
        <f>$G89/HLOOKUP($G94,'Annuity Calc'!$H$7:$BE$12,2,FALSE)*HLOOKUP(CA94,'Annuity Calc'!$H$7:$BE$12,3,FALSE)</f>
        <v>#N/A</v>
      </c>
      <c r="CB90" s="15" t="e">
        <f>$G89/HLOOKUP($G94,'Annuity Calc'!$H$7:$BE$12,2,FALSE)*HLOOKUP(CB94,'Annuity Calc'!$H$7:$BE$12,3,FALSE)</f>
        <v>#N/A</v>
      </c>
      <c r="CC90" s="15" t="e">
        <f>$G89/HLOOKUP($G94,'Annuity Calc'!$H$7:$BE$12,2,FALSE)*HLOOKUP(CC94,'Annuity Calc'!$H$7:$BE$12,3,FALSE)</f>
        <v>#N/A</v>
      </c>
      <c r="CD90" s="15" t="e">
        <f>$G89/HLOOKUP($G94,'Annuity Calc'!$H$7:$BE$12,2,FALSE)*HLOOKUP(CD94,'Annuity Calc'!$H$7:$BE$12,3,FALSE)</f>
        <v>#N/A</v>
      </c>
      <c r="CE90" s="15" t="e">
        <f>$G89/HLOOKUP($G94,'Annuity Calc'!$H$7:$BE$12,2,FALSE)*HLOOKUP(CE94,'Annuity Calc'!$H$7:$BE$12,3,FALSE)</f>
        <v>#N/A</v>
      </c>
      <c r="CF90" s="15" t="e">
        <f>$G89/HLOOKUP($G94,'Annuity Calc'!$H$7:$BE$12,2,FALSE)*HLOOKUP(CF94,'Annuity Calc'!$H$7:$BE$12,3,FALSE)</f>
        <v>#N/A</v>
      </c>
      <c r="CG90" s="15" t="e">
        <f>$G89/HLOOKUP($G94,'Annuity Calc'!$H$7:$BE$12,2,FALSE)*HLOOKUP(CG94,'Annuity Calc'!$H$7:$BE$12,3,FALSE)</f>
        <v>#N/A</v>
      </c>
      <c r="CH90" t="e">
        <f>$G89/HLOOKUP($G94,'Annuity Calc'!$H$7:$BE$12,2,FALSE)*HLOOKUP(CH94,'Annuity Calc'!$H$7:$BE$12,3,FALSE)</f>
        <v>#N/A</v>
      </c>
    </row>
    <row r="91" spans="1:86">
      <c r="A91" t="s">
        <v>455</v>
      </c>
      <c r="B91" s="15">
        <f>B92-B90</f>
        <v>0</v>
      </c>
      <c r="C91" s="15">
        <f t="shared" ref="C91:F91" si="31">C92-C90</f>
        <v>0</v>
      </c>
      <c r="D91" s="15">
        <f>D92-D90</f>
        <v>1010579.2332021066</v>
      </c>
      <c r="E91" s="15">
        <f>E92-E90</f>
        <v>986371.34189293161</v>
      </c>
      <c r="F91" s="15">
        <f t="shared" si="31"/>
        <v>958367.01498215436</v>
      </c>
      <c r="G91" s="15">
        <f>AVERAGE(G89,G93)*('2020 Opening RAB'!$C$111/(1+0.5*'2020 Opening RAB'!$C$111))</f>
        <v>679735.59742393519</v>
      </c>
      <c r="H91" s="15">
        <f>AVERAGE(H89,H93)*('2020 Opening RAB'!$C$111/(1+0.5*'2020 Opening RAB'!$C$111))</f>
        <v>652914.91274505039</v>
      </c>
      <c r="I91" s="15">
        <f>AVERAGE(I89,I93)*('2020 Opening RAB'!$C$111/(1+0.5*'2020 Opening RAB'!$C$111))</f>
        <v>624937.99873380363</v>
      </c>
      <c r="J91" s="15">
        <f>AVERAGE(J89,J93)*('2020 Opening RAB'!$C$111/(1+0.5*'2020 Opening RAB'!$C$111))</f>
        <v>595755.01079133363</v>
      </c>
      <c r="K91" s="15">
        <f>AVERAGE(K89,K93)*('2020 Opening RAB'!$C$111/(1+0.5*'2020 Opening RAB'!$C$111))</f>
        <v>565313.95553741977</v>
      </c>
      <c r="L91" s="15">
        <f>AVERAGE(L89,L93)*('2020 Opening RAB'!$C$111/(1+0.5*'2020 Opening RAB'!$C$111))</f>
        <v>533560.59817735094</v>
      </c>
      <c r="M91" s="15">
        <f>AVERAGE(M89,M93)*('2020 Opening RAB'!$C$111/(1+0.5*'2020 Opening RAB'!$C$111))</f>
        <v>500438.36587541376</v>
      </c>
      <c r="N91" s="15">
        <f>AVERAGE(N89,N93)*('2020 Opening RAB'!$C$111/(1+0.5*'2020 Opening RAB'!$C$111))</f>
        <v>465888.24696285074</v>
      </c>
      <c r="O91" s="15">
        <f>AVERAGE(O89,O93)*('2020 Opening RAB'!$C$111/(1+0.5*'2020 Opening RAB'!$C$111))</f>
        <v>429848.68580071139</v>
      </c>
      <c r="P91" s="15">
        <f>AVERAGE(P89,P93)*('2020 Opening RAB'!$C$111/(1+0.5*'2020 Opening RAB'!$C$111))</f>
        <v>392255.47311028285</v>
      </c>
      <c r="Q91" s="15">
        <f>AVERAGE(Q89,Q93)*('2020 Opening RAB'!$C$111/(1+0.5*'2020 Opening RAB'!$C$111))</f>
        <v>353041.63157570676</v>
      </c>
      <c r="R91" s="15">
        <f>AVERAGE(R89,R93)*('2020 Opening RAB'!$C$111/(1+0.5*'2020 Opening RAB'!$C$111))</f>
        <v>312137.29651496955</v>
      </c>
      <c r="S91" s="15">
        <f>AVERAGE(S89,S93)*('2020 Opening RAB'!$C$111/(1+0.5*'2020 Opening RAB'!$C$111))</f>
        <v>269469.59140666557</v>
      </c>
      <c r="T91" s="15">
        <f>AVERAGE(T89,T93)*('2020 Opening RAB'!$C$111/(1+0.5*'2020 Opening RAB'!$C$111))</f>
        <v>224962.49805076694</v>
      </c>
      <c r="U91" s="15">
        <f>AVERAGE(U89,U93)*('2020 Opening RAB'!$C$111/(1+0.5*'2020 Opening RAB'!$C$111))</f>
        <v>178536.7211320744</v>
      </c>
      <c r="V91" s="15">
        <f>AVERAGE(V89,V93)*('2020 Opening RAB'!$C$111/(1+0.5*'2020 Opening RAB'!$C$111))</f>
        <v>130109.54694505128</v>
      </c>
      <c r="W91" s="15">
        <f>AVERAGE(W89,W93)*('2020 Opening RAB'!$C$111/(1+0.5*'2020 Opening RAB'!$C$111))</f>
        <v>79594.696028339356</v>
      </c>
      <c r="X91" s="15">
        <f>AVERAGE(X89,X93)*('2020 Opening RAB'!$C$111/(1+0.5*'2020 Opening RAB'!$C$111))</f>
        <v>26902.169446406042</v>
      </c>
      <c r="Y91" s="15" t="e">
        <f>AVERAGE(Y89,Y93)*('2020 Opening RAB'!$C$111/(1+0.5*'2020 Opening RAB'!$C$111))</f>
        <v>#N/A</v>
      </c>
      <c r="Z91" s="15" t="e">
        <f>AVERAGE(Z89,Z93)*('2020 Opening RAB'!$C$111/(1+0.5*'2020 Opening RAB'!$C$111))</f>
        <v>#N/A</v>
      </c>
      <c r="AA91" s="15" t="e">
        <f>AVERAGE(AA89,AA93)*('2020 Opening RAB'!$C$111/(1+0.5*'2020 Opening RAB'!$C$111))</f>
        <v>#N/A</v>
      </c>
      <c r="AB91" s="15" t="e">
        <f>AVERAGE(AB89,AB93)*('2020 Opening RAB'!$C$111/(1+0.5*'2020 Opening RAB'!$C$111))</f>
        <v>#N/A</v>
      </c>
      <c r="AC91" s="15" t="e">
        <f>AVERAGE(AC89,AC93)*('2020 Opening RAB'!$C$111/(1+0.5*'2020 Opening RAB'!$C$111))</f>
        <v>#N/A</v>
      </c>
      <c r="AD91" s="15" t="e">
        <f>AVERAGE(AD89,AD93)*('2020 Opening RAB'!$C$111/(1+0.5*'2020 Opening RAB'!$C$111))</f>
        <v>#N/A</v>
      </c>
      <c r="AE91" s="15" t="e">
        <f>AVERAGE(AE89,AE93)*('2020 Opening RAB'!$C$111/(1+0.5*'2020 Opening RAB'!$C$111))</f>
        <v>#N/A</v>
      </c>
      <c r="AF91" s="15" t="e">
        <f>AVERAGE(AF89,AF93)*('2020 Opening RAB'!$C$111/(1+0.5*'2020 Opening RAB'!$C$111))</f>
        <v>#N/A</v>
      </c>
      <c r="AG91" s="15" t="e">
        <f>AVERAGE(AG89,AG93)*('2020 Opening RAB'!$C$111/(1+0.5*'2020 Opening RAB'!$C$111))</f>
        <v>#N/A</v>
      </c>
      <c r="AH91" s="15" t="e">
        <f>AVERAGE(AH89,AH93)*('2020 Opening RAB'!$C$111/(1+0.5*'2020 Opening RAB'!$C$111))</f>
        <v>#N/A</v>
      </c>
      <c r="AI91" s="15" t="e">
        <f>AVERAGE(AI89,AI93)*('2020 Opening RAB'!$C$111/(1+0.5*'2020 Opening RAB'!$C$111))</f>
        <v>#N/A</v>
      </c>
      <c r="AJ91" s="15" t="e">
        <f>AVERAGE(AJ89,AJ93)*('2020 Opening RAB'!$C$111/(1+0.5*'2020 Opening RAB'!$C$111))</f>
        <v>#N/A</v>
      </c>
      <c r="AK91" s="15" t="e">
        <f>AVERAGE(AK89,AK93)*('2020 Opening RAB'!$C$111/(1+0.5*'2020 Opening RAB'!$C$111))</f>
        <v>#N/A</v>
      </c>
      <c r="AL91" s="15" t="e">
        <f>AVERAGE(AL89,AL93)*('2020 Opening RAB'!$C$111/(1+0.5*'2020 Opening RAB'!$C$111))</f>
        <v>#N/A</v>
      </c>
      <c r="AM91" s="15" t="e">
        <f>AVERAGE(AM89,AM93)*('2020 Opening RAB'!$C$111/(1+0.5*'2020 Opening RAB'!$C$111))</f>
        <v>#N/A</v>
      </c>
      <c r="AN91" s="15" t="e">
        <f>AVERAGE(AN89,AN93)*('2020 Opening RAB'!$C$111/(1+0.5*'2020 Opening RAB'!$C$111))</f>
        <v>#N/A</v>
      </c>
      <c r="AO91" s="15" t="e">
        <f>AVERAGE(AO89,AO93)*('2020 Opening RAB'!$C$111/(1+0.5*'2020 Opening RAB'!$C$111))</f>
        <v>#N/A</v>
      </c>
      <c r="AP91" s="15" t="e">
        <f>AVERAGE(AP89,AP93)*('2020 Opening RAB'!$C$111/(1+0.5*'2020 Opening RAB'!$C$111))</f>
        <v>#N/A</v>
      </c>
      <c r="AQ91" s="15" t="e">
        <f>AVERAGE(AQ89,AQ93)*('2020 Opening RAB'!$C$111/(1+0.5*'2020 Opening RAB'!$C$111))</f>
        <v>#N/A</v>
      </c>
      <c r="AR91" s="15" t="e">
        <f>AVERAGE(AR89,AR93)*('2020 Opening RAB'!$C$111/(1+0.5*'2020 Opening RAB'!$C$111))</f>
        <v>#N/A</v>
      </c>
      <c r="AS91" s="15" t="e">
        <f>AVERAGE(AS89,AS93)*('2020 Opening RAB'!$C$111/(1+0.5*'2020 Opening RAB'!$C$111))</f>
        <v>#N/A</v>
      </c>
      <c r="AT91" s="15" t="e">
        <f>AVERAGE(AT89,AT93)*('2020 Opening RAB'!$C$111/(1+0.5*'2020 Opening RAB'!$C$111))</f>
        <v>#N/A</v>
      </c>
      <c r="AU91" s="15" t="e">
        <f>AVERAGE(AU89,AU93)*('2020 Opening RAB'!$C$111/(1+0.5*'2020 Opening RAB'!$C$111))</f>
        <v>#N/A</v>
      </c>
      <c r="AV91" s="15" t="e">
        <f>AVERAGE(AV89,AV93)*('2020 Opening RAB'!$C$111/(1+0.5*'2020 Opening RAB'!$C$111))</f>
        <v>#N/A</v>
      </c>
      <c r="AW91" s="15" t="e">
        <f>AVERAGE(AW89,AW93)*('2020 Opening RAB'!$C$111/(1+0.5*'2020 Opening RAB'!$C$111))</f>
        <v>#N/A</v>
      </c>
      <c r="AX91" s="15" t="e">
        <f>AVERAGE(AX89,AX93)*('2020 Opening RAB'!$C$111/(1+0.5*'2020 Opening RAB'!$C$111))</f>
        <v>#N/A</v>
      </c>
      <c r="AY91" s="15" t="e">
        <f>AVERAGE(AY89,AY93)*('2020 Opening RAB'!$C$111/(1+0.5*'2020 Opening RAB'!$C$111))</f>
        <v>#N/A</v>
      </c>
      <c r="AZ91" s="15" t="e">
        <f>AVERAGE(AZ89,AZ93)*('2020 Opening RAB'!$C$111/(1+0.5*'2020 Opening RAB'!$C$111))</f>
        <v>#N/A</v>
      </c>
      <c r="BA91" s="15" t="e">
        <f>AVERAGE(BA89,BA93)*('2020 Opening RAB'!$C$111/(1+0.5*'2020 Opening RAB'!$C$111))</f>
        <v>#N/A</v>
      </c>
      <c r="BB91" s="15" t="e">
        <f>AVERAGE(BB89,BB93)*('2020 Opening RAB'!$C$111/(1+0.5*'2020 Opening RAB'!$C$111))</f>
        <v>#N/A</v>
      </c>
      <c r="BC91" s="15" t="e">
        <f>AVERAGE(BC89,BC93)*('2020 Opening RAB'!$C$111/(1+0.5*'2020 Opening RAB'!$C$111))</f>
        <v>#N/A</v>
      </c>
      <c r="BD91" s="15" t="e">
        <f>AVERAGE(BD89,BD93)*('2020 Opening RAB'!$C$111/(1+0.5*'2020 Opening RAB'!$C$111))</f>
        <v>#N/A</v>
      </c>
      <c r="BE91" s="15" t="e">
        <f>AVERAGE(BE89,BE93)*('2020 Opening RAB'!$C$111/(1+0.5*'2020 Opening RAB'!$C$111))</f>
        <v>#N/A</v>
      </c>
      <c r="BF91" s="15" t="e">
        <f>AVERAGE(BF89,BF93)*('2020 Opening RAB'!$C$111/(1+0.5*'2020 Opening RAB'!$C$111))</f>
        <v>#N/A</v>
      </c>
      <c r="BG91" s="15" t="e">
        <f>AVERAGE(BG89,BG93)*('2020 Opening RAB'!$C$111/(1+0.5*'2020 Opening RAB'!$C$111))</f>
        <v>#N/A</v>
      </c>
      <c r="BH91" s="15" t="e">
        <f>AVERAGE(BH89,BH93)*('2020 Opening RAB'!$C$111/(1+0.5*'2020 Opening RAB'!$C$111))</f>
        <v>#N/A</v>
      </c>
      <c r="BI91" s="15" t="e">
        <f>AVERAGE(BI89,BI93)*('2020 Opening RAB'!$C$111/(1+0.5*'2020 Opening RAB'!$C$111))</f>
        <v>#N/A</v>
      </c>
      <c r="BJ91" s="15" t="e">
        <f>AVERAGE(BJ89,BJ93)*('2020 Opening RAB'!$C$111/(1+0.5*'2020 Opening RAB'!$C$111))</f>
        <v>#N/A</v>
      </c>
      <c r="BK91" s="15" t="e">
        <f>AVERAGE(BK89,BK93)*('2020 Opening RAB'!$C$111/(1+0.5*'2020 Opening RAB'!$C$111))</f>
        <v>#N/A</v>
      </c>
      <c r="BL91" s="15" t="e">
        <f>AVERAGE(BL89,BL93)*('2020 Opening RAB'!$C$111/(1+0.5*'2020 Opening RAB'!$C$111))</f>
        <v>#N/A</v>
      </c>
      <c r="BM91" s="15" t="e">
        <f>AVERAGE(BM89,BM93)*('2020 Opening RAB'!$C$111/(1+0.5*'2020 Opening RAB'!$C$111))</f>
        <v>#N/A</v>
      </c>
      <c r="BN91" s="15" t="e">
        <f>AVERAGE(BN89,BN93)*('2020 Opening RAB'!$C$111/(1+0.5*'2020 Opening RAB'!$C$111))</f>
        <v>#N/A</v>
      </c>
      <c r="BO91" s="15" t="e">
        <f>AVERAGE(BO89,BO93)*('2020 Opening RAB'!$C$111/(1+0.5*'2020 Opening RAB'!$C$111))</f>
        <v>#N/A</v>
      </c>
      <c r="BP91" s="15" t="e">
        <f>AVERAGE(BP89,BP93)*('2020 Opening RAB'!$C$111/(1+0.5*'2020 Opening RAB'!$C$111))</f>
        <v>#N/A</v>
      </c>
      <c r="BQ91" s="15" t="e">
        <f>AVERAGE(BQ89,BQ93)*('2020 Opening RAB'!$C$111/(1+0.5*'2020 Opening RAB'!$C$111))</f>
        <v>#N/A</v>
      </c>
      <c r="BR91" s="15" t="e">
        <f>AVERAGE(BR89,BR93)*('2020 Opening RAB'!$C$111/(1+0.5*'2020 Opening RAB'!$C$111))</f>
        <v>#N/A</v>
      </c>
      <c r="BS91" s="15" t="e">
        <f>AVERAGE(BS89,BS93)*('2020 Opening RAB'!$C$111/(1+0.5*'2020 Opening RAB'!$C$111))</f>
        <v>#N/A</v>
      </c>
      <c r="BT91" s="15" t="e">
        <f>AVERAGE(BT89,BT93)*('2020 Opening RAB'!$C$111/(1+0.5*'2020 Opening RAB'!$C$111))</f>
        <v>#N/A</v>
      </c>
      <c r="BU91" s="15" t="e">
        <f>AVERAGE(BU89,BU93)*('2020 Opening RAB'!$C$111/(1+0.5*'2020 Opening RAB'!$C$111))</f>
        <v>#N/A</v>
      </c>
      <c r="BV91" s="15" t="e">
        <f>AVERAGE(BV89,BV93)*('2020 Opening RAB'!$C$111/(1+0.5*'2020 Opening RAB'!$C$111))</f>
        <v>#N/A</v>
      </c>
      <c r="BW91" s="15" t="e">
        <f>AVERAGE(BW89,BW93)*('2020 Opening RAB'!$C$111/(1+0.5*'2020 Opening RAB'!$C$111))</f>
        <v>#N/A</v>
      </c>
      <c r="BX91" s="15" t="e">
        <f>AVERAGE(BX89,BX93)*('2020 Opening RAB'!$C$111/(1+0.5*'2020 Opening RAB'!$C$111))</f>
        <v>#N/A</v>
      </c>
      <c r="BY91" s="15" t="e">
        <f>AVERAGE(BY89,BY93)*('2020 Opening RAB'!$C$111/(1+0.5*'2020 Opening RAB'!$C$111))</f>
        <v>#N/A</v>
      </c>
      <c r="BZ91" s="15" t="e">
        <f>AVERAGE(BZ89,BZ93)*('2020 Opening RAB'!$C$111/(1+0.5*'2020 Opening RAB'!$C$111))</f>
        <v>#N/A</v>
      </c>
      <c r="CA91" s="15" t="e">
        <f>AVERAGE(CA89,CA93)*('2020 Opening RAB'!$C$111/(1+0.5*'2020 Opening RAB'!$C$111))</f>
        <v>#N/A</v>
      </c>
      <c r="CB91" s="15" t="e">
        <f>AVERAGE(CB89,CB93)*('2020 Opening RAB'!$C$111/(1+0.5*'2020 Opening RAB'!$C$111))</f>
        <v>#N/A</v>
      </c>
      <c r="CC91" s="15" t="e">
        <f>AVERAGE(CC89,CC93)*('2020 Opening RAB'!$C$111/(1+0.5*'2020 Opening RAB'!$C$111))</f>
        <v>#N/A</v>
      </c>
      <c r="CD91" s="15" t="e">
        <f>AVERAGE(CD89,CD93)*('2020 Opening RAB'!$C$111/(1+0.5*'2020 Opening RAB'!$C$111))</f>
        <v>#N/A</v>
      </c>
      <c r="CE91" s="15" t="e">
        <f>AVERAGE(CE89,CE93)*('2020 Opening RAB'!$C$111/(1+0.5*'2020 Opening RAB'!$C$111))</f>
        <v>#N/A</v>
      </c>
      <c r="CF91" s="15" t="e">
        <f>AVERAGE(CF89,CF93)*('2020 Opening RAB'!$C$111/(1+0.5*'2020 Opening RAB'!$C$111))</f>
        <v>#N/A</v>
      </c>
      <c r="CG91" s="15" t="e">
        <f>AVERAGE(CG89,CG93)*('2020 Opening RAB'!$C$111/(1+0.5*'2020 Opening RAB'!$C$111))</f>
        <v>#N/A</v>
      </c>
      <c r="CH91" t="e">
        <f>AVERAGE(CH89,CH93)*('2020 Opening RAB'!$C$111/(1+0.5*'2020 Opening RAB'!$C$111))</f>
        <v>#N/A</v>
      </c>
    </row>
    <row r="92" spans="1:86">
      <c r="A92" t="s">
        <v>445</v>
      </c>
      <c r="B92" s="15">
        <f>IF(('2020 Opening RAB'!$C$52)&lt;='Opening RAB Cals'!B87,'Opening RAB Cals'!$D$58*'Opening RAB Cals'!B51,0)</f>
        <v>0</v>
      </c>
      <c r="C92" s="15">
        <f>IF(('2020 Opening RAB'!$C$52)&lt;='Opening RAB Cals'!C87,'Opening RAB Cals'!$D$58*'Opening RAB Cals'!C51,0)</f>
        <v>0</v>
      </c>
      <c r="D92" s="15">
        <f>IF(('2020 Opening RAB'!$C$52)&lt;='Opening RAB Cals'!D87,'Opening RAB Cals'!$D$58*'Opening RAB Cals'!D51,0)</f>
        <v>1408255.7091478943</v>
      </c>
      <c r="E92" s="15">
        <f>IF(('2020 Opening RAB'!$C$52)&lt;='Opening RAB Cals'!E87,'Opening RAB Cals'!$D$58*'Opening RAB Cals'!E51,0)</f>
        <v>1449099.3482468168</v>
      </c>
      <c r="F92" s="15">
        <f>IF(('2020 Opening RAB'!$C$52)&lt;='Opening RAB Cals'!F87,'Opening RAB Cals'!$D$58*'Opening RAB Cals'!F51,0)</f>
        <v>1490977.5984329088</v>
      </c>
      <c r="G92" s="15">
        <f>G91+G90</f>
        <v>1315013.8875153805</v>
      </c>
      <c r="H92" s="15">
        <f t="shared" ref="H92:BS92" si="32">H91+H90</f>
        <v>1315579.803962105</v>
      </c>
      <c r="I92" s="15">
        <f t="shared" si="32"/>
        <v>1316170.1168477421</v>
      </c>
      <c r="J92" s="15">
        <f t="shared" si="32"/>
        <v>1316785.8778933282</v>
      </c>
      <c r="K92" s="15">
        <f t="shared" si="32"/>
        <v>1317428.1841591857</v>
      </c>
      <c r="L92" s="15">
        <f t="shared" si="32"/>
        <v>1318098.1799994833</v>
      </c>
      <c r="M92" s="15">
        <f t="shared" si="32"/>
        <v>1318797.059101054</v>
      </c>
      <c r="N92" s="15">
        <f t="shared" si="32"/>
        <v>1319526.0666101093</v>
      </c>
      <c r="O92" s="15">
        <f t="shared" si="32"/>
        <v>1320286.5013506303</v>
      </c>
      <c r="P92" s="15">
        <f t="shared" si="32"/>
        <v>1321079.7181383984</v>
      </c>
      <c r="Q92" s="15">
        <f t="shared" si="32"/>
        <v>1321907.1301947781</v>
      </c>
      <c r="R92" s="15">
        <f t="shared" si="32"/>
        <v>1322770.2116645593</v>
      </c>
      <c r="S92" s="15">
        <f t="shared" si="32"/>
        <v>1323670.5002423446</v>
      </c>
      <c r="T92" s="15">
        <f t="shared" si="32"/>
        <v>1324609.5999121543</v>
      </c>
      <c r="U92" s="15">
        <f t="shared" si="32"/>
        <v>1325589.1838051388</v>
      </c>
      <c r="V92" s="15">
        <f t="shared" si="32"/>
        <v>1326610.9971804847</v>
      </c>
      <c r="W92" s="15">
        <f t="shared" si="32"/>
        <v>1327676.8605348272</v>
      </c>
      <c r="X92" s="15">
        <f t="shared" si="32"/>
        <v>1328788.6728457059</v>
      </c>
      <c r="Y92" s="15" t="e">
        <f t="shared" si="32"/>
        <v>#N/A</v>
      </c>
      <c r="Z92" s="15" t="e">
        <f t="shared" si="32"/>
        <v>#N/A</v>
      </c>
      <c r="AA92" s="15" t="e">
        <f t="shared" si="32"/>
        <v>#N/A</v>
      </c>
      <c r="AB92" s="15" t="e">
        <f t="shared" si="32"/>
        <v>#N/A</v>
      </c>
      <c r="AC92" s="15" t="e">
        <f t="shared" si="32"/>
        <v>#N/A</v>
      </c>
      <c r="AD92" s="15" t="e">
        <f t="shared" si="32"/>
        <v>#N/A</v>
      </c>
      <c r="AE92" s="15" t="e">
        <f t="shared" si="32"/>
        <v>#N/A</v>
      </c>
      <c r="AF92" s="15" t="e">
        <f t="shared" si="32"/>
        <v>#N/A</v>
      </c>
      <c r="AG92" s="15" t="e">
        <f t="shared" si="32"/>
        <v>#N/A</v>
      </c>
      <c r="AH92" s="15" t="e">
        <f t="shared" si="32"/>
        <v>#N/A</v>
      </c>
      <c r="AI92" s="15" t="e">
        <f t="shared" si="32"/>
        <v>#N/A</v>
      </c>
      <c r="AJ92" s="15" t="e">
        <f t="shared" si="32"/>
        <v>#N/A</v>
      </c>
      <c r="AK92" s="15" t="e">
        <f t="shared" si="32"/>
        <v>#N/A</v>
      </c>
      <c r="AL92" s="15" t="e">
        <f t="shared" si="32"/>
        <v>#N/A</v>
      </c>
      <c r="AM92" s="15" t="e">
        <f t="shared" si="32"/>
        <v>#N/A</v>
      </c>
      <c r="AN92" s="15" t="e">
        <f t="shared" si="32"/>
        <v>#N/A</v>
      </c>
      <c r="AO92" s="15" t="e">
        <f t="shared" si="32"/>
        <v>#N/A</v>
      </c>
      <c r="AP92" s="15" t="e">
        <f t="shared" si="32"/>
        <v>#N/A</v>
      </c>
      <c r="AQ92" s="15" t="e">
        <f t="shared" si="32"/>
        <v>#N/A</v>
      </c>
      <c r="AR92" s="15" t="e">
        <f t="shared" si="32"/>
        <v>#N/A</v>
      </c>
      <c r="AS92" s="15" t="e">
        <f t="shared" si="32"/>
        <v>#N/A</v>
      </c>
      <c r="AT92" s="15" t="e">
        <f t="shared" si="32"/>
        <v>#N/A</v>
      </c>
      <c r="AU92" s="15" t="e">
        <f t="shared" si="32"/>
        <v>#N/A</v>
      </c>
      <c r="AV92" s="15" t="e">
        <f t="shared" si="32"/>
        <v>#N/A</v>
      </c>
      <c r="AW92" s="15" t="e">
        <f t="shared" si="32"/>
        <v>#N/A</v>
      </c>
      <c r="AX92" s="15" t="e">
        <f t="shared" si="32"/>
        <v>#N/A</v>
      </c>
      <c r="AY92" s="15" t="e">
        <f t="shared" si="32"/>
        <v>#N/A</v>
      </c>
      <c r="AZ92" s="15" t="e">
        <f t="shared" si="32"/>
        <v>#N/A</v>
      </c>
      <c r="BA92" s="15" t="e">
        <f t="shared" si="32"/>
        <v>#N/A</v>
      </c>
      <c r="BB92" s="15" t="e">
        <f t="shared" si="32"/>
        <v>#N/A</v>
      </c>
      <c r="BC92" s="15" t="e">
        <f t="shared" si="32"/>
        <v>#N/A</v>
      </c>
      <c r="BD92" s="15" t="e">
        <f t="shared" si="32"/>
        <v>#N/A</v>
      </c>
      <c r="BE92" s="15" t="e">
        <f t="shared" si="32"/>
        <v>#N/A</v>
      </c>
      <c r="BF92" s="15" t="e">
        <f t="shared" si="32"/>
        <v>#N/A</v>
      </c>
      <c r="BG92" s="15" t="e">
        <f t="shared" si="32"/>
        <v>#N/A</v>
      </c>
      <c r="BH92" s="15" t="e">
        <f t="shared" si="32"/>
        <v>#N/A</v>
      </c>
      <c r="BI92" s="15" t="e">
        <f t="shared" si="32"/>
        <v>#N/A</v>
      </c>
      <c r="BJ92" s="15" t="e">
        <f t="shared" si="32"/>
        <v>#N/A</v>
      </c>
      <c r="BK92" s="15" t="e">
        <f t="shared" si="32"/>
        <v>#N/A</v>
      </c>
      <c r="BL92" s="15" t="e">
        <f t="shared" si="32"/>
        <v>#N/A</v>
      </c>
      <c r="BM92" s="15" t="e">
        <f t="shared" si="32"/>
        <v>#N/A</v>
      </c>
      <c r="BN92" s="15" t="e">
        <f t="shared" si="32"/>
        <v>#N/A</v>
      </c>
      <c r="BO92" s="15" t="e">
        <f t="shared" si="32"/>
        <v>#N/A</v>
      </c>
      <c r="BP92" s="15" t="e">
        <f t="shared" si="32"/>
        <v>#N/A</v>
      </c>
      <c r="BQ92" s="15" t="e">
        <f t="shared" si="32"/>
        <v>#N/A</v>
      </c>
      <c r="BR92" s="15" t="e">
        <f t="shared" si="32"/>
        <v>#N/A</v>
      </c>
      <c r="BS92" s="15" t="e">
        <f t="shared" si="32"/>
        <v>#N/A</v>
      </c>
      <c r="BT92" s="15" t="e">
        <f t="shared" ref="BT92:CH92" si="33">BT91+BT90</f>
        <v>#N/A</v>
      </c>
      <c r="BU92" s="15" t="e">
        <f t="shared" si="33"/>
        <v>#N/A</v>
      </c>
      <c r="BV92" s="15" t="e">
        <f t="shared" si="33"/>
        <v>#N/A</v>
      </c>
      <c r="BW92" s="15" t="e">
        <f t="shared" si="33"/>
        <v>#N/A</v>
      </c>
      <c r="BX92" s="15" t="e">
        <f t="shared" si="33"/>
        <v>#N/A</v>
      </c>
      <c r="BY92" s="15" t="e">
        <f t="shared" si="33"/>
        <v>#N/A</v>
      </c>
      <c r="BZ92" s="15" t="e">
        <f t="shared" si="33"/>
        <v>#N/A</v>
      </c>
      <c r="CA92" s="15" t="e">
        <f t="shared" si="33"/>
        <v>#N/A</v>
      </c>
      <c r="CB92" s="15" t="e">
        <f t="shared" si="33"/>
        <v>#N/A</v>
      </c>
      <c r="CC92" s="15" t="e">
        <f t="shared" si="33"/>
        <v>#N/A</v>
      </c>
      <c r="CD92" s="15" t="e">
        <f t="shared" si="33"/>
        <v>#N/A</v>
      </c>
      <c r="CE92" s="15" t="e">
        <f t="shared" si="33"/>
        <v>#N/A</v>
      </c>
      <c r="CF92" s="15" t="e">
        <f t="shared" si="33"/>
        <v>#N/A</v>
      </c>
      <c r="CG92" s="15" t="e">
        <f t="shared" si="33"/>
        <v>#N/A</v>
      </c>
      <c r="CH92" t="e">
        <f t="shared" si="33"/>
        <v>#N/A</v>
      </c>
    </row>
    <row r="93" spans="1:86">
      <c r="A93" t="s">
        <v>320</v>
      </c>
      <c r="B93" s="15">
        <f>B89-B90</f>
        <v>0</v>
      </c>
      <c r="C93" s="15">
        <f t="shared" ref="C93:F93" si="34">C89-C90</f>
        <v>0</v>
      </c>
      <c r="D93" s="15">
        <f>D89-D90</f>
        <v>17760324.14550392</v>
      </c>
      <c r="E93" s="15">
        <f t="shared" si="34"/>
        <v>17297596.139150035</v>
      </c>
      <c r="F93" s="15">
        <f t="shared" si="34"/>
        <v>16764985.55569928</v>
      </c>
      <c r="G93" s="15">
        <f>G89-G90</f>
        <v>16129707.265607834</v>
      </c>
      <c r="H93" s="15">
        <f t="shared" ref="H93:BS93" si="35">H89-H90</f>
        <v>15467042.374390779</v>
      </c>
      <c r="I93" s="15">
        <f t="shared" si="35"/>
        <v>14775810.25627684</v>
      </c>
      <c r="J93" s="15">
        <f t="shared" si="35"/>
        <v>14054779.389174845</v>
      </c>
      <c r="K93" s="15">
        <f t="shared" si="35"/>
        <v>13302665.160553079</v>
      </c>
      <c r="L93" s="15">
        <f t="shared" si="35"/>
        <v>12518127.578730946</v>
      </c>
      <c r="M93" s="15">
        <f t="shared" si="35"/>
        <v>11699768.885505306</v>
      </c>
      <c r="N93" s="15">
        <f t="shared" si="35"/>
        <v>10846131.065858047</v>
      </c>
      <c r="O93" s="15">
        <f t="shared" si="35"/>
        <v>9955693.2503081281</v>
      </c>
      <c r="P93" s="15">
        <f t="shared" si="35"/>
        <v>9026869.0052800123</v>
      </c>
      <c r="Q93" s="15">
        <f t="shared" si="35"/>
        <v>8058003.5066609411</v>
      </c>
      <c r="R93" s="15">
        <f t="shared" si="35"/>
        <v>7047370.5915113511</v>
      </c>
      <c r="S93" s="15">
        <f t="shared" si="35"/>
        <v>5993169.6826756718</v>
      </c>
      <c r="T93" s="15">
        <f t="shared" si="35"/>
        <v>4893522.5808142843</v>
      </c>
      <c r="U93" s="15">
        <f t="shared" si="35"/>
        <v>3746470.11814122</v>
      </c>
      <c r="V93" s="15">
        <f t="shared" si="35"/>
        <v>2549968.6679057865</v>
      </c>
      <c r="W93" s="15">
        <f t="shared" si="35"/>
        <v>1301886.5033992988</v>
      </c>
      <c r="X93" s="15">
        <f t="shared" si="35"/>
        <v>0</v>
      </c>
      <c r="Y93" s="15" t="e">
        <f t="shared" si="35"/>
        <v>#N/A</v>
      </c>
      <c r="Z93" s="15" t="e">
        <f t="shared" si="35"/>
        <v>#N/A</v>
      </c>
      <c r="AA93" s="15" t="e">
        <f t="shared" si="35"/>
        <v>#N/A</v>
      </c>
      <c r="AB93" s="15" t="e">
        <f t="shared" si="35"/>
        <v>#N/A</v>
      </c>
      <c r="AC93" s="15" t="e">
        <f t="shared" si="35"/>
        <v>#N/A</v>
      </c>
      <c r="AD93" s="15" t="e">
        <f t="shared" si="35"/>
        <v>#N/A</v>
      </c>
      <c r="AE93" s="15" t="e">
        <f t="shared" si="35"/>
        <v>#N/A</v>
      </c>
      <c r="AF93" s="15" t="e">
        <f t="shared" si="35"/>
        <v>#N/A</v>
      </c>
      <c r="AG93" s="15" t="e">
        <f t="shared" si="35"/>
        <v>#N/A</v>
      </c>
      <c r="AH93" s="15" t="e">
        <f t="shared" si="35"/>
        <v>#N/A</v>
      </c>
      <c r="AI93" s="15" t="e">
        <f t="shared" si="35"/>
        <v>#N/A</v>
      </c>
      <c r="AJ93" s="15" t="e">
        <f t="shared" si="35"/>
        <v>#N/A</v>
      </c>
      <c r="AK93" s="15" t="e">
        <f t="shared" si="35"/>
        <v>#N/A</v>
      </c>
      <c r="AL93" s="15" t="e">
        <f t="shared" si="35"/>
        <v>#N/A</v>
      </c>
      <c r="AM93" s="15" t="e">
        <f t="shared" si="35"/>
        <v>#N/A</v>
      </c>
      <c r="AN93" s="15" t="e">
        <f t="shared" si="35"/>
        <v>#N/A</v>
      </c>
      <c r="AO93" s="15" t="e">
        <f t="shared" si="35"/>
        <v>#N/A</v>
      </c>
      <c r="AP93" s="15" t="e">
        <f t="shared" si="35"/>
        <v>#N/A</v>
      </c>
      <c r="AQ93" s="15" t="e">
        <f t="shared" si="35"/>
        <v>#N/A</v>
      </c>
      <c r="AR93" s="15" t="e">
        <f t="shared" si="35"/>
        <v>#N/A</v>
      </c>
      <c r="AS93" s="15" t="e">
        <f t="shared" si="35"/>
        <v>#N/A</v>
      </c>
      <c r="AT93" s="15" t="e">
        <f t="shared" si="35"/>
        <v>#N/A</v>
      </c>
      <c r="AU93" s="15" t="e">
        <f t="shared" si="35"/>
        <v>#N/A</v>
      </c>
      <c r="AV93" s="15" t="e">
        <f t="shared" si="35"/>
        <v>#N/A</v>
      </c>
      <c r="AW93" s="15" t="e">
        <f t="shared" si="35"/>
        <v>#N/A</v>
      </c>
      <c r="AX93" s="15" t="e">
        <f t="shared" si="35"/>
        <v>#N/A</v>
      </c>
      <c r="AY93" s="15" t="e">
        <f t="shared" si="35"/>
        <v>#N/A</v>
      </c>
      <c r="AZ93" s="15" t="e">
        <f t="shared" si="35"/>
        <v>#N/A</v>
      </c>
      <c r="BA93" s="15" t="e">
        <f t="shared" si="35"/>
        <v>#N/A</v>
      </c>
      <c r="BB93" s="15" t="e">
        <f t="shared" si="35"/>
        <v>#N/A</v>
      </c>
      <c r="BC93" s="15" t="e">
        <f t="shared" si="35"/>
        <v>#N/A</v>
      </c>
      <c r="BD93" s="15" t="e">
        <f t="shared" si="35"/>
        <v>#N/A</v>
      </c>
      <c r="BE93" s="15" t="e">
        <f t="shared" si="35"/>
        <v>#N/A</v>
      </c>
      <c r="BF93" s="15" t="e">
        <f t="shared" si="35"/>
        <v>#N/A</v>
      </c>
      <c r="BG93" s="15" t="e">
        <f t="shared" si="35"/>
        <v>#N/A</v>
      </c>
      <c r="BH93" s="15" t="e">
        <f t="shared" si="35"/>
        <v>#N/A</v>
      </c>
      <c r="BI93" s="15" t="e">
        <f t="shared" si="35"/>
        <v>#N/A</v>
      </c>
      <c r="BJ93" s="15" t="e">
        <f t="shared" si="35"/>
        <v>#N/A</v>
      </c>
      <c r="BK93" s="15" t="e">
        <f t="shared" si="35"/>
        <v>#N/A</v>
      </c>
      <c r="BL93" s="15" t="e">
        <f t="shared" si="35"/>
        <v>#N/A</v>
      </c>
      <c r="BM93" s="15" t="e">
        <f t="shared" si="35"/>
        <v>#N/A</v>
      </c>
      <c r="BN93" s="15" t="e">
        <f t="shared" si="35"/>
        <v>#N/A</v>
      </c>
      <c r="BO93" s="15" t="e">
        <f t="shared" si="35"/>
        <v>#N/A</v>
      </c>
      <c r="BP93" s="15" t="e">
        <f t="shared" si="35"/>
        <v>#N/A</v>
      </c>
      <c r="BQ93" s="15" t="e">
        <f t="shared" si="35"/>
        <v>#N/A</v>
      </c>
      <c r="BR93" s="15" t="e">
        <f t="shared" si="35"/>
        <v>#N/A</v>
      </c>
      <c r="BS93" s="15" t="e">
        <f t="shared" si="35"/>
        <v>#N/A</v>
      </c>
      <c r="BT93" s="15" t="e">
        <f t="shared" ref="BT93:CH93" si="36">BT89-BT90</f>
        <v>#N/A</v>
      </c>
      <c r="BU93" s="15" t="e">
        <f t="shared" si="36"/>
        <v>#N/A</v>
      </c>
      <c r="BV93" s="15" t="e">
        <f t="shared" si="36"/>
        <v>#N/A</v>
      </c>
      <c r="BW93" s="15" t="e">
        <f t="shared" si="36"/>
        <v>#N/A</v>
      </c>
      <c r="BX93" s="15" t="e">
        <f t="shared" si="36"/>
        <v>#N/A</v>
      </c>
      <c r="BY93" s="15" t="e">
        <f t="shared" si="36"/>
        <v>#N/A</v>
      </c>
      <c r="BZ93" s="15" t="e">
        <f t="shared" si="36"/>
        <v>#N/A</v>
      </c>
      <c r="CA93" s="15" t="e">
        <f t="shared" si="36"/>
        <v>#N/A</v>
      </c>
      <c r="CB93" s="15" t="e">
        <f t="shared" si="36"/>
        <v>#N/A</v>
      </c>
      <c r="CC93" s="15" t="e">
        <f t="shared" si="36"/>
        <v>#N/A</v>
      </c>
      <c r="CD93" s="15" t="e">
        <f t="shared" si="36"/>
        <v>#N/A</v>
      </c>
      <c r="CE93" s="15" t="e">
        <f t="shared" si="36"/>
        <v>#N/A</v>
      </c>
      <c r="CF93" s="15" t="e">
        <f t="shared" si="36"/>
        <v>#N/A</v>
      </c>
      <c r="CG93" s="15" t="e">
        <f t="shared" si="36"/>
        <v>#N/A</v>
      </c>
      <c r="CH93" t="e">
        <f t="shared" si="36"/>
        <v>#N/A</v>
      </c>
    </row>
    <row r="94" spans="1:86">
      <c r="A94" t="s">
        <v>700</v>
      </c>
      <c r="B94">
        <f>IF(($C$58-B87+'2020 Opening RAB'!$C$52)&lt;'Opening RAB Cals'!$C$58,$C$58-'Opening RAB Cals'!B87+'2020 Opening RAB'!$C$52+1,$C$58)</f>
        <v>20</v>
      </c>
      <c r="C94">
        <f>IF(($C$58-C87+'2020 Opening RAB'!$C$52)&lt;'Opening RAB Cals'!$C$58,$C$58-'Opening RAB Cals'!C87+'2020 Opening RAB'!$C$52+1,$C$58)</f>
        <v>20</v>
      </c>
      <c r="D94">
        <f>IF(($C$58-D87+'2020 Opening RAB'!$C$52)&lt;'Opening RAB Cals'!$C$58,$C$58-'Opening RAB Cals'!D87+'2020 Opening RAB'!$C$52+1,$C$58)</f>
        <v>20</v>
      </c>
      <c r="E94">
        <f>IF(($C$58-E87+'2020 Opening RAB'!$C$52)&lt;'Opening RAB Cals'!$C$58,$C$58-'Opening RAB Cals'!E87+'2020 Opening RAB'!$C$52+1,$C$58)</f>
        <v>20</v>
      </c>
      <c r="F94">
        <f>IF(($C$58-F87+'2020 Opening RAB'!$C$52)&lt;'Opening RAB Cals'!$C$58,$C$58-'Opening RAB Cals'!F87+'2020 Opening RAB'!$C$52+1,$C$58)</f>
        <v>19</v>
      </c>
      <c r="G94">
        <f>IF(($C$58-G87+'2020 Opening RAB'!$C$52)&lt;'Opening RAB Cals'!$C$58,$C$58-'Opening RAB Cals'!G87+'2020 Opening RAB'!$C$52+1,$C$58)</f>
        <v>18</v>
      </c>
      <c r="H94">
        <f>IF(($C$58-H87+'2020 Opening RAB'!$C$52)&lt;'Opening RAB Cals'!$C$58,$C$58-'Opening RAB Cals'!H87+'2020 Opening RAB'!$C$52+1,$C$58)</f>
        <v>17</v>
      </c>
      <c r="I94">
        <f>IF(($C$58-I87+'2020 Opening RAB'!$C$52)&lt;'Opening RAB Cals'!$C$58,$C$58-'Opening RAB Cals'!I87+'2020 Opening RAB'!$C$52+1,$C$58)</f>
        <v>16</v>
      </c>
      <c r="J94">
        <f>IF(($C$58-J87+'2020 Opening RAB'!$C$52)&lt;'Opening RAB Cals'!$C$58,$C$58-'Opening RAB Cals'!J87+'2020 Opening RAB'!$C$52+1,$C$58)</f>
        <v>15</v>
      </c>
      <c r="K94">
        <f>IF(($C$58-K87+'2020 Opening RAB'!$C$52)&lt;'Opening RAB Cals'!$C$58,$C$58-'Opening RAB Cals'!K87+'2020 Opening RAB'!$C$52+1,$C$58)</f>
        <v>14</v>
      </c>
      <c r="L94">
        <f>IF(($C$58-L87+'2020 Opening RAB'!$C$52)&lt;'Opening RAB Cals'!$C$58,$C$58-'Opening RAB Cals'!L87+'2020 Opening RAB'!$C$52+1,$C$58)</f>
        <v>13</v>
      </c>
      <c r="M94">
        <f>IF(($C$58-M87+'2020 Opening RAB'!$C$52)&lt;'Opening RAB Cals'!$C$58,$C$58-'Opening RAB Cals'!M87+'2020 Opening RAB'!$C$52+1,$C$58)</f>
        <v>12</v>
      </c>
      <c r="N94">
        <f>IF(($C$58-N87+'2020 Opening RAB'!$C$52)&lt;'Opening RAB Cals'!$C$58,$C$58-'Opening RAB Cals'!N87+'2020 Opening RAB'!$C$52+1,$C$58)</f>
        <v>11</v>
      </c>
      <c r="O94">
        <f>IF(($C$58-O87+'2020 Opening RAB'!$C$52)&lt;'Opening RAB Cals'!$C$58,$C$58-'Opening RAB Cals'!O87+'2020 Opening RAB'!$C$52+1,$C$58)</f>
        <v>10</v>
      </c>
      <c r="P94">
        <f>IF(($C$58-P87+'2020 Opening RAB'!$C$52)&lt;'Opening RAB Cals'!$C$58,$C$58-'Opening RAB Cals'!P87+'2020 Opening RAB'!$C$52+1,$C$58)</f>
        <v>9</v>
      </c>
      <c r="Q94">
        <f>IF(($C$58-Q87+'2020 Opening RAB'!$C$52)&lt;'Opening RAB Cals'!$C$58,$C$58-'Opening RAB Cals'!Q87+'2020 Opening RAB'!$C$52+1,$C$58)</f>
        <v>8</v>
      </c>
      <c r="R94">
        <f>IF(($C$58-R87+'2020 Opening RAB'!$C$52)&lt;'Opening RAB Cals'!$C$58,$C$58-'Opening RAB Cals'!R87+'2020 Opening RAB'!$C$52+1,$C$58)</f>
        <v>7</v>
      </c>
      <c r="S94">
        <f>IF(($C$58-S87+'2020 Opening RAB'!$C$52)&lt;'Opening RAB Cals'!$C$58,$C$58-'Opening RAB Cals'!S87+'2020 Opening RAB'!$C$52+1,$C$58)</f>
        <v>6</v>
      </c>
      <c r="T94">
        <f>IF(($C$58-T87+'2020 Opening RAB'!$C$52)&lt;'Opening RAB Cals'!$C$58,$C$58-'Opening RAB Cals'!T87+'2020 Opening RAB'!$C$52+1,$C$58)</f>
        <v>5</v>
      </c>
      <c r="U94">
        <f>IF(($C$58-U87+'2020 Opening RAB'!$C$52)&lt;'Opening RAB Cals'!$C$58,$C$58-'Opening RAB Cals'!U87+'2020 Opening RAB'!$C$52+1,$C$58)</f>
        <v>4</v>
      </c>
      <c r="V94">
        <f>IF(($C$58-V87+'2020 Opening RAB'!$C$52)&lt;'Opening RAB Cals'!$C$58,$C$58-'Opening RAB Cals'!V87+'2020 Opening RAB'!$C$52+1,$C$58)</f>
        <v>3</v>
      </c>
      <c r="W94">
        <f>IF(($C$58-W87+'2020 Opening RAB'!$C$52)&lt;'Opening RAB Cals'!$C$58,$C$58-'Opening RAB Cals'!W87+'2020 Opening RAB'!$C$52+1,$C$58)</f>
        <v>2</v>
      </c>
      <c r="X94">
        <f>IF(($C$58-X87+'2020 Opening RAB'!$C$52)&lt;'Opening RAB Cals'!$C$58,$C$58-'Opening RAB Cals'!X87+'2020 Opening RAB'!$C$52+1,$C$58)</f>
        <v>1</v>
      </c>
      <c r="Y94">
        <f>IF(($C$58-Y87+'2020 Opening RAB'!$C$52)&lt;'Opening RAB Cals'!$C$58,$C$58-'Opening RAB Cals'!Y87+'2020 Opening RAB'!$C$52+1,$C$58)</f>
        <v>0</v>
      </c>
      <c r="Z94">
        <f>IF(($C$58-Z87+'2020 Opening RAB'!$C$52)&lt;'Opening RAB Cals'!$C$58,$C$58-'Opening RAB Cals'!Z87+'2020 Opening RAB'!$C$52+1,$C$58)</f>
        <v>-1</v>
      </c>
      <c r="AA94">
        <f>IF(($C$58-AA87+'2020 Opening RAB'!$C$52)&lt;'Opening RAB Cals'!$C$58,$C$58-'Opening RAB Cals'!AA87+'2020 Opening RAB'!$C$52+1,$C$58)</f>
        <v>-2</v>
      </c>
      <c r="AB94">
        <f>IF(($C$58-AB87+'2020 Opening RAB'!$C$52)&lt;'Opening RAB Cals'!$C$58,$C$58-'Opening RAB Cals'!AB87+'2020 Opening RAB'!$C$52+1,$C$58)</f>
        <v>-3</v>
      </c>
      <c r="AC94">
        <f>IF(($C$58-AC87+'2020 Opening RAB'!$C$52)&lt;'Opening RAB Cals'!$C$58,$C$58-'Opening RAB Cals'!AC87+'2020 Opening RAB'!$C$52+1,$C$58)</f>
        <v>-4</v>
      </c>
      <c r="AD94">
        <f>IF(($C$58-AD87+'2020 Opening RAB'!$C$52)&lt;'Opening RAB Cals'!$C$58,$C$58-'Opening RAB Cals'!AD87+'2020 Opening RAB'!$C$52+1,$C$58)</f>
        <v>-5</v>
      </c>
      <c r="AE94">
        <f>IF(($C$58-AE87+'2020 Opening RAB'!$C$52)&lt;'Opening RAB Cals'!$C$58,$C$58-'Opening RAB Cals'!AE87+'2020 Opening RAB'!$C$52+1,$C$58)</f>
        <v>-6</v>
      </c>
      <c r="AF94">
        <f>IF(($C$58-AF87+'2020 Opening RAB'!$C$52)&lt;'Opening RAB Cals'!$C$58,$C$58-'Opening RAB Cals'!AF87+'2020 Opening RAB'!$C$52+1,$C$58)</f>
        <v>-7</v>
      </c>
      <c r="AG94">
        <f>IF(($C$58-AG87+'2020 Opening RAB'!$C$52)&lt;'Opening RAB Cals'!$C$58,$C$58-'Opening RAB Cals'!AG87+'2020 Opening RAB'!$C$52+1,$C$58)</f>
        <v>-8</v>
      </c>
      <c r="AH94">
        <f>IF(($C$58-AH87+'2020 Opening RAB'!$C$52)&lt;'Opening RAB Cals'!$C$58,$C$58-'Opening RAB Cals'!AH87+'2020 Opening RAB'!$C$52+1,$C$58)</f>
        <v>-9</v>
      </c>
      <c r="AI94">
        <f>IF(($C$58-AI87+'2020 Opening RAB'!$C$52)&lt;'Opening RAB Cals'!$C$58,$C$58-'Opening RAB Cals'!AI87+'2020 Opening RAB'!$C$52+1,$C$58)</f>
        <v>-10</v>
      </c>
      <c r="AJ94">
        <f>IF(($C$58-AJ87+'2020 Opening RAB'!$C$52)&lt;'Opening RAB Cals'!$C$58,$C$58-'Opening RAB Cals'!AJ87+'2020 Opening RAB'!$C$52+1,$C$58)</f>
        <v>-11</v>
      </c>
      <c r="AK94">
        <f>IF(($C$58-AK87+'2020 Opening RAB'!$C$52)&lt;'Opening RAB Cals'!$C$58,$C$58-'Opening RAB Cals'!AK87+'2020 Opening RAB'!$C$52+1,$C$58)</f>
        <v>-12</v>
      </c>
      <c r="AL94">
        <f>IF(($C$58-AL87+'2020 Opening RAB'!$C$52)&lt;'Opening RAB Cals'!$C$58,$C$58-'Opening RAB Cals'!AL87+'2020 Opening RAB'!$C$52+1,$C$58)</f>
        <v>-13</v>
      </c>
      <c r="AM94">
        <f>IF(($C$58-AM87+'2020 Opening RAB'!$C$52)&lt;'Opening RAB Cals'!$C$58,$C$58-'Opening RAB Cals'!AM87+'2020 Opening RAB'!$C$52+1,$C$58)</f>
        <v>-14</v>
      </c>
      <c r="AN94">
        <f>IF(($C$58-AN87+'2020 Opening RAB'!$C$52)&lt;'Opening RAB Cals'!$C$58,$C$58-'Opening RAB Cals'!AN87+'2020 Opening RAB'!$C$52+1,$C$58)</f>
        <v>-15</v>
      </c>
      <c r="AO94">
        <f>IF(($C$58-AO87+'2020 Opening RAB'!$C$52)&lt;'Opening RAB Cals'!$C$58,$C$58-'Opening RAB Cals'!AO87+'2020 Opening RAB'!$C$52+1,$C$58)</f>
        <v>-16</v>
      </c>
      <c r="AP94">
        <f>IF(($C$58-AP87+'2020 Opening RAB'!$C$52)&lt;'Opening RAB Cals'!$C$58,$C$58-'Opening RAB Cals'!AP87+'2020 Opening RAB'!$C$52+1,$C$58)</f>
        <v>-17</v>
      </c>
      <c r="AQ94">
        <f>IF(($C$58-AQ87+'2020 Opening RAB'!$C$52)&lt;'Opening RAB Cals'!$C$58,$C$58-'Opening RAB Cals'!AQ87+'2020 Opening RAB'!$C$52+1,$C$58)</f>
        <v>-18</v>
      </c>
      <c r="AR94">
        <f>IF(($C$58-AR87+'2020 Opening RAB'!$C$52)&lt;'Opening RAB Cals'!$C$58,$C$58-'Opening RAB Cals'!AR87+'2020 Opening RAB'!$C$52+1,$C$58)</f>
        <v>-19</v>
      </c>
      <c r="AS94">
        <f>IF(($C$58-AS87+'2020 Opening RAB'!$C$52)&lt;'Opening RAB Cals'!$C$58,$C$58-'Opening RAB Cals'!AS87+'2020 Opening RAB'!$C$52+1,$C$58)</f>
        <v>-20</v>
      </c>
      <c r="AT94">
        <f>IF(($C$58-AT87+'2020 Opening RAB'!$C$52)&lt;'Opening RAB Cals'!$C$58,$C$58-'Opening RAB Cals'!AT87+'2020 Opening RAB'!$C$52+1,$C$58)</f>
        <v>-21</v>
      </c>
      <c r="AU94">
        <f>IF(($C$58-AU87+'2020 Opening RAB'!$C$52)&lt;'Opening RAB Cals'!$C$58,$C$58-'Opening RAB Cals'!AU87+'2020 Opening RAB'!$C$52+1,$C$58)</f>
        <v>-22</v>
      </c>
      <c r="AV94">
        <f>IF(($C$58-AV87+'2020 Opening RAB'!$C$52)&lt;'Opening RAB Cals'!$C$58,$C$58-'Opening RAB Cals'!AV87+'2020 Opening RAB'!$C$52+1,$C$58)</f>
        <v>-23</v>
      </c>
      <c r="AW94">
        <f>IF(($C$58-AW87+'2020 Opening RAB'!$C$52)&lt;'Opening RAB Cals'!$C$58,$C$58-'Opening RAB Cals'!AW87+'2020 Opening RAB'!$C$52+1,$C$58)</f>
        <v>-24</v>
      </c>
      <c r="AX94">
        <f>IF(($C$58-AX87+'2020 Opening RAB'!$C$52)&lt;'Opening RAB Cals'!$C$58,$C$58-'Opening RAB Cals'!AX87+'2020 Opening RAB'!$C$52+1,$C$58)</f>
        <v>-25</v>
      </c>
      <c r="AY94">
        <f>IF(($C$58-AY87+'2020 Opening RAB'!$C$52)&lt;'Opening RAB Cals'!$C$58,$C$58-'Opening RAB Cals'!AY87+'2020 Opening RAB'!$C$52+1,$C$58)</f>
        <v>-26</v>
      </c>
      <c r="AZ94">
        <f>IF(($C$58-AZ87+'2020 Opening RAB'!$C$52)&lt;'Opening RAB Cals'!$C$58,$C$58-'Opening RAB Cals'!AZ87+'2020 Opening RAB'!$C$52+1,$C$58)</f>
        <v>-27</v>
      </c>
      <c r="BA94">
        <f>IF(($C$58-BA87+'2020 Opening RAB'!$C$52)&lt;'Opening RAB Cals'!$C$58,$C$58-'Opening RAB Cals'!BA87+'2020 Opening RAB'!$C$52+1,$C$58)</f>
        <v>-28</v>
      </c>
      <c r="BB94">
        <f>IF(($C$58-BB87+'2020 Opening RAB'!$C$52)&lt;'Opening RAB Cals'!$C$58,$C$58-'Opening RAB Cals'!BB87+'2020 Opening RAB'!$C$52+1,$C$58)</f>
        <v>-29</v>
      </c>
      <c r="BC94">
        <f>IF(($C$58-BC87+'2020 Opening RAB'!$C$52)&lt;'Opening RAB Cals'!$C$58,$C$58-'Opening RAB Cals'!BC87+'2020 Opening RAB'!$C$52+1,$C$58)</f>
        <v>-30</v>
      </c>
      <c r="BD94">
        <f>IF(($C$58-BD87+'2020 Opening RAB'!$C$52)&lt;'Opening RAB Cals'!$C$58,$C$58-'Opening RAB Cals'!BD87+'2020 Opening RAB'!$C$52+1,$C$58)</f>
        <v>-31</v>
      </c>
      <c r="BE94">
        <f>IF(($C$58-BE87+'2020 Opening RAB'!$C$52)&lt;'Opening RAB Cals'!$C$58,$C$58-'Opening RAB Cals'!BE87+'2020 Opening RAB'!$C$52+1,$C$58)</f>
        <v>-32</v>
      </c>
      <c r="BF94">
        <f>IF(($C$58-BF87+'2020 Opening RAB'!$C$52)&lt;'Opening RAB Cals'!$C$58,$C$58-'Opening RAB Cals'!BF87+'2020 Opening RAB'!$C$52+1,$C$58)</f>
        <v>-33</v>
      </c>
      <c r="BG94">
        <f>IF(($C$58-BG87+'2020 Opening RAB'!$C$52)&lt;'Opening RAB Cals'!$C$58,$C$58-'Opening RAB Cals'!BG87+'2020 Opening RAB'!$C$52+1,$C$58)</f>
        <v>-34</v>
      </c>
      <c r="BH94">
        <f>IF(($C$58-BH87+'2020 Opening RAB'!$C$52)&lt;'Opening RAB Cals'!$C$58,$C$58-'Opening RAB Cals'!BH87+'2020 Opening RAB'!$C$52+1,$C$58)</f>
        <v>-35</v>
      </c>
      <c r="BI94">
        <f>IF(($C$58-BI87+'2020 Opening RAB'!$C$52)&lt;'Opening RAB Cals'!$C$58,$C$58-'Opening RAB Cals'!BI87+'2020 Opening RAB'!$C$52+1,$C$58)</f>
        <v>-36</v>
      </c>
      <c r="BJ94">
        <f>IF(($C$58-BJ87+'2020 Opening RAB'!$C$52)&lt;'Opening RAB Cals'!$C$58,$C$58-'Opening RAB Cals'!BJ87+'2020 Opening RAB'!$C$52+1,$C$58)</f>
        <v>-37</v>
      </c>
      <c r="BK94">
        <f>IF(($C$58-BK87+'2020 Opening RAB'!$C$52)&lt;'Opening RAB Cals'!$C$58,$C$58-'Opening RAB Cals'!BK87+'2020 Opening RAB'!$C$52+1,$C$58)</f>
        <v>-38</v>
      </c>
      <c r="BL94">
        <f>IF(($C$58-BL87+'2020 Opening RAB'!$C$52)&lt;'Opening RAB Cals'!$C$58,$C$58-'Opening RAB Cals'!BL87+'2020 Opening RAB'!$C$52+1,$C$58)</f>
        <v>-39</v>
      </c>
      <c r="BM94">
        <f>IF(($C$58-BM87+'2020 Opening RAB'!$C$52)&lt;'Opening RAB Cals'!$C$58,$C$58-'Opening RAB Cals'!BM87+'2020 Opening RAB'!$C$52+1,$C$58)</f>
        <v>-40</v>
      </c>
      <c r="BN94">
        <f>IF(($C$58-BN87+'2020 Opening RAB'!$C$52)&lt;'Opening RAB Cals'!$C$58,$C$58-'Opening RAB Cals'!BN87+'2020 Opening RAB'!$C$52+1,$C$58)</f>
        <v>-41</v>
      </c>
      <c r="BO94">
        <f>IF(($C$58-BO87+'2020 Opening RAB'!$C$52)&lt;'Opening RAB Cals'!$C$58,$C$58-'Opening RAB Cals'!BO87+'2020 Opening RAB'!$C$52+1,$C$58)</f>
        <v>-42</v>
      </c>
      <c r="BP94">
        <f>IF(($C$58-BP87+'2020 Opening RAB'!$C$52)&lt;'Opening RAB Cals'!$C$58,$C$58-'Opening RAB Cals'!BP87+'2020 Opening RAB'!$C$52+1,$C$58)</f>
        <v>-43</v>
      </c>
      <c r="BQ94">
        <f>IF(($C$58-BQ87+'2020 Opening RAB'!$C$52)&lt;'Opening RAB Cals'!$C$58,$C$58-'Opening RAB Cals'!BQ87+'2020 Opening RAB'!$C$52+1,$C$58)</f>
        <v>-44</v>
      </c>
      <c r="BR94">
        <f>IF(($C$58-BR87+'2020 Opening RAB'!$C$52)&lt;'Opening RAB Cals'!$C$58,$C$58-'Opening RAB Cals'!BR87+'2020 Opening RAB'!$C$52+1,$C$58)</f>
        <v>-45</v>
      </c>
      <c r="BS94">
        <f>IF(($C$58-BS87+'2020 Opening RAB'!$C$52)&lt;'Opening RAB Cals'!$C$58,$C$58-'Opening RAB Cals'!BS87+'2020 Opening RAB'!$C$52+1,$C$58)</f>
        <v>-46</v>
      </c>
      <c r="BT94">
        <f>IF(($C$58-BT87+'2020 Opening RAB'!$C$52)&lt;'Opening RAB Cals'!$C$58,$C$58-'Opening RAB Cals'!BT87+'2020 Opening RAB'!$C$52+1,$C$58)</f>
        <v>-47</v>
      </c>
      <c r="BU94">
        <f>IF(($C$58-BU87+'2020 Opening RAB'!$C$52)&lt;'Opening RAB Cals'!$C$58,$C$58-'Opening RAB Cals'!BU87+'2020 Opening RAB'!$C$52+1,$C$58)</f>
        <v>-48</v>
      </c>
      <c r="BV94">
        <f>IF(($C$58-BV87+'2020 Opening RAB'!$C$52)&lt;'Opening RAB Cals'!$C$58,$C$58-'Opening RAB Cals'!BV87+'2020 Opening RAB'!$C$52+1,$C$58)</f>
        <v>-49</v>
      </c>
      <c r="BW94">
        <f>IF(($C$58-BW87+'2020 Opening RAB'!$C$52)&lt;'Opening RAB Cals'!$C$58,$C$58-'Opening RAB Cals'!BW87+'2020 Opening RAB'!$C$52+1,$C$58)</f>
        <v>-50</v>
      </c>
      <c r="BX94">
        <f>IF(($C$58-BX87+'2020 Opening RAB'!$C$52)&lt;'Opening RAB Cals'!$C$58,$C$58-'Opening RAB Cals'!BX87+'2020 Opening RAB'!$C$52+1,$C$58)</f>
        <v>-51</v>
      </c>
      <c r="BY94">
        <f>IF(($C$58-BY87+'2020 Opening RAB'!$C$52)&lt;'Opening RAB Cals'!$C$58,$C$58-'Opening RAB Cals'!BY87+'2020 Opening RAB'!$C$52+1,$C$58)</f>
        <v>-52</v>
      </c>
      <c r="BZ94">
        <f>IF(($C$58-BZ87+'2020 Opening RAB'!$C$52)&lt;'Opening RAB Cals'!$C$58,$C$58-'Opening RAB Cals'!BZ87+'2020 Opening RAB'!$C$52+1,$C$58)</f>
        <v>-53</v>
      </c>
      <c r="CA94">
        <f>IF(($C$58-CA87+'2020 Opening RAB'!$C$52)&lt;'Opening RAB Cals'!$C$58,$C$58-'Opening RAB Cals'!CA87+'2020 Opening RAB'!$C$52+1,$C$58)</f>
        <v>-54</v>
      </c>
      <c r="CB94">
        <f>IF(($C$58-CB87+'2020 Opening RAB'!$C$52)&lt;'Opening RAB Cals'!$C$58,$C$58-'Opening RAB Cals'!CB87+'2020 Opening RAB'!$C$52+1,$C$58)</f>
        <v>-55</v>
      </c>
      <c r="CC94">
        <f>IF(($C$58-CC87+'2020 Opening RAB'!$C$52)&lt;'Opening RAB Cals'!$C$58,$C$58-'Opening RAB Cals'!CC87+'2020 Opening RAB'!$C$52+1,$C$58)</f>
        <v>-56</v>
      </c>
      <c r="CD94">
        <f>IF(($C$58-CD87+'2020 Opening RAB'!$C$52)&lt;'Opening RAB Cals'!$C$58,$C$58-'Opening RAB Cals'!CD87+'2020 Opening RAB'!$C$52+1,$C$58)</f>
        <v>-57</v>
      </c>
      <c r="CE94">
        <f>IF(($C$58-CE87+'2020 Opening RAB'!$C$52)&lt;'Opening RAB Cals'!$C$58,$C$58-'Opening RAB Cals'!CE87+'2020 Opening RAB'!$C$52+1,$C$58)</f>
        <v>-58</v>
      </c>
      <c r="CF94">
        <f>IF(($C$58-CF87+'2020 Opening RAB'!$C$52)&lt;'Opening RAB Cals'!$C$58,$C$58-'Opening RAB Cals'!CF87+'2020 Opening RAB'!$C$52+1,$C$58)</f>
        <v>-59</v>
      </c>
      <c r="CG94">
        <f>IF(($C$58-CG87+'2020 Opening RAB'!$C$52)&lt;'Opening RAB Cals'!$C$58,$C$58-'Opening RAB Cals'!CG87+'2020 Opening RAB'!$C$52+1,$C$58)</f>
        <v>-60</v>
      </c>
      <c r="CH94">
        <f>IF(($C$58-CH87+'2020 Opening RAB'!$C$52)&lt;'Opening RAB Cals'!$C$58,$C$58-'Opening RAB Cals'!CH87+'2020 Opening RAB'!$C$52+1,$C$58)</f>
        <v>-61</v>
      </c>
    </row>
    <row r="96" spans="1:86">
      <c r="A96" t="s">
        <v>698</v>
      </c>
      <c r="B96" s="15">
        <f>SUMIF(B90:CH90,"&lt;&gt;#n/a")</f>
        <v>18158000.621449709</v>
      </c>
    </row>
    <row r="97" spans="1:86">
      <c r="A97" t="s">
        <v>699</v>
      </c>
      <c r="B97" t="b">
        <f>B96=B58</f>
        <v>1</v>
      </c>
    </row>
    <row r="100" spans="1:86">
      <c r="B100" s="164">
        <v>2015</v>
      </c>
      <c r="C100" s="164">
        <v>2016</v>
      </c>
      <c r="D100" s="164">
        <v>2017</v>
      </c>
      <c r="E100" s="164">
        <v>2018</v>
      </c>
      <c r="F100" s="164">
        <v>2019</v>
      </c>
      <c r="G100" s="82">
        <v>2020</v>
      </c>
      <c r="H100" s="82">
        <v>2021</v>
      </c>
      <c r="I100" s="82">
        <v>2022</v>
      </c>
      <c r="J100" s="82">
        <v>2023</v>
      </c>
      <c r="K100" s="82">
        <v>2024</v>
      </c>
      <c r="L100" s="82">
        <v>2025</v>
      </c>
      <c r="M100" s="82">
        <v>2026</v>
      </c>
      <c r="N100" s="82">
        <v>2027</v>
      </c>
      <c r="O100" s="82">
        <v>2028</v>
      </c>
      <c r="P100" s="82">
        <v>2029</v>
      </c>
      <c r="Q100" s="82">
        <v>2030</v>
      </c>
      <c r="R100" s="82">
        <v>2031</v>
      </c>
      <c r="S100" s="82">
        <v>2032</v>
      </c>
      <c r="T100" s="82">
        <v>2033</v>
      </c>
      <c r="U100" s="82">
        <v>2034</v>
      </c>
      <c r="V100" s="82">
        <v>2035</v>
      </c>
      <c r="W100" s="82">
        <v>2036</v>
      </c>
      <c r="X100" s="82">
        <v>2037</v>
      </c>
      <c r="Y100" s="82">
        <v>2038</v>
      </c>
      <c r="Z100" s="82">
        <v>2039</v>
      </c>
      <c r="AA100" s="82">
        <v>2040</v>
      </c>
      <c r="AB100" s="82">
        <v>2041</v>
      </c>
      <c r="AC100" s="82">
        <v>2042</v>
      </c>
      <c r="AD100" s="82">
        <v>2043</v>
      </c>
      <c r="AE100" s="82">
        <v>2044</v>
      </c>
      <c r="AF100" s="82">
        <v>2045</v>
      </c>
      <c r="AG100" s="82">
        <v>2046</v>
      </c>
      <c r="AH100" s="82">
        <v>2047</v>
      </c>
      <c r="AI100" s="82">
        <v>2048</v>
      </c>
      <c r="AJ100" s="82">
        <v>2049</v>
      </c>
      <c r="AK100" s="82">
        <v>2050</v>
      </c>
      <c r="AL100" s="82">
        <v>2051</v>
      </c>
      <c r="AM100" s="82">
        <v>2052</v>
      </c>
      <c r="AN100" s="82">
        <v>2053</v>
      </c>
      <c r="AO100" s="82">
        <v>2054</v>
      </c>
      <c r="AP100" s="82">
        <v>2055</v>
      </c>
      <c r="AQ100" s="82">
        <v>2056</v>
      </c>
      <c r="AR100" s="82">
        <v>2057</v>
      </c>
      <c r="AS100" s="82">
        <v>2058</v>
      </c>
      <c r="AT100" s="82">
        <v>2059</v>
      </c>
      <c r="AU100" s="82">
        <v>2060</v>
      </c>
      <c r="AV100" s="82">
        <v>2061</v>
      </c>
      <c r="AW100" s="82">
        <v>2062</v>
      </c>
      <c r="AX100" s="82">
        <v>2063</v>
      </c>
      <c r="AY100" s="82">
        <v>2064</v>
      </c>
      <c r="AZ100" s="82">
        <v>2065</v>
      </c>
      <c r="BA100" s="82">
        <v>2066</v>
      </c>
      <c r="BB100" s="82">
        <v>2067</v>
      </c>
      <c r="BC100" s="82">
        <v>2068</v>
      </c>
      <c r="BD100" s="82">
        <v>2069</v>
      </c>
      <c r="BE100" s="82">
        <v>2070</v>
      </c>
      <c r="BF100" s="82">
        <v>2071</v>
      </c>
      <c r="BG100" s="82">
        <v>2072</v>
      </c>
      <c r="BH100" s="82">
        <v>2073</v>
      </c>
      <c r="BI100" s="82">
        <v>2074</v>
      </c>
      <c r="BJ100" s="82">
        <v>2075</v>
      </c>
      <c r="BK100" s="82">
        <v>2076</v>
      </c>
      <c r="BL100" s="82">
        <v>2077</v>
      </c>
      <c r="BM100" s="82">
        <v>2078</v>
      </c>
      <c r="BN100" s="82">
        <v>2079</v>
      </c>
      <c r="BO100" s="82">
        <v>2080</v>
      </c>
      <c r="BP100" s="82">
        <v>2081</v>
      </c>
      <c r="BQ100" s="82">
        <v>2082</v>
      </c>
      <c r="BR100" s="82">
        <v>2083</v>
      </c>
      <c r="BS100" s="82">
        <v>2084</v>
      </c>
      <c r="BT100" s="82">
        <v>2085</v>
      </c>
      <c r="BU100" s="82">
        <v>2086</v>
      </c>
      <c r="BV100" s="82">
        <v>2087</v>
      </c>
      <c r="BW100" s="82">
        <v>2088</v>
      </c>
      <c r="BX100" s="82">
        <v>2089</v>
      </c>
      <c r="BY100" s="82">
        <v>2090</v>
      </c>
      <c r="BZ100" s="82">
        <v>2091</v>
      </c>
      <c r="CA100" s="82">
        <v>2092</v>
      </c>
      <c r="CB100" s="82">
        <v>2093</v>
      </c>
      <c r="CC100" s="82">
        <v>2094</v>
      </c>
      <c r="CD100" s="82">
        <v>2095</v>
      </c>
      <c r="CE100" s="82">
        <v>2096</v>
      </c>
      <c r="CF100" s="82">
        <v>2097</v>
      </c>
      <c r="CG100" s="82">
        <v>2098</v>
      </c>
      <c r="CH100" s="82">
        <v>2099</v>
      </c>
    </row>
    <row r="101" spans="1:86">
      <c r="A101" s="16" t="s">
        <v>542</v>
      </c>
    </row>
    <row r="102" spans="1:86">
      <c r="A102" t="s">
        <v>319</v>
      </c>
      <c r="B102">
        <f>IF(('2020 Opening RAB'!$C$43)='Opening RAB Cals'!B100,'Opening RAB Cals'!B114,0)</f>
        <v>0</v>
      </c>
      <c r="C102">
        <f>IF(('2020 Opening RAB'!$C$43)='Opening RAB Cals'!C100,'Opening RAB Cals'!C114,0)+B106</f>
        <v>0</v>
      </c>
      <c r="D102">
        <f>IF(('2020 Opening RAB'!$C$43)='Opening RAB Cals'!D100,'Opening RAB Cals'!D114,0)+C106</f>
        <v>0</v>
      </c>
      <c r="E102">
        <f>IF(('2020 Opening RAB'!$C$43)='Opening RAB Cals'!E100,'Opening RAB Cals'!E114,0)+D106</f>
        <v>0</v>
      </c>
      <c r="F102">
        <f>IF(('2020 Opening RAB'!$C$43)='Opening RAB Cals'!F100,'Opening RAB Cals'!F114,0)+E106</f>
        <v>0</v>
      </c>
      <c r="G102">
        <f>IF(('2020 Opening RAB'!$C$43)='Opening RAB Cals'!G100,'Opening RAB Cals'!$E$114,0)+F106</f>
        <v>193506585.50183442</v>
      </c>
      <c r="H102">
        <f t="shared" ref="H102:BS102" si="37">G106</f>
        <v>190589541.69850019</v>
      </c>
      <c r="I102">
        <f t="shared" si="37"/>
        <v>187546745.26619393</v>
      </c>
      <c r="J102">
        <f t="shared" si="37"/>
        <v>184372775.05776823</v>
      </c>
      <c r="K102">
        <f t="shared" si="37"/>
        <v>181061976.22252104</v>
      </c>
      <c r="L102">
        <f t="shared" si="37"/>
        <v>177608450.1313259</v>
      </c>
      <c r="M102">
        <f t="shared" si="37"/>
        <v>174006043.86743852</v>
      </c>
      <c r="N102">
        <f t="shared" si="37"/>
        <v>170248339.26425597</v>
      </c>
      <c r="O102">
        <f t="shared" si="37"/>
        <v>166328641.47049797</v>
      </c>
      <c r="P102">
        <f t="shared" si="37"/>
        <v>162239967.0224376</v>
      </c>
      <c r="Q102">
        <f t="shared" si="37"/>
        <v>157975031.40193048</v>
      </c>
      <c r="R102">
        <f t="shared" si="37"/>
        <v>153526236.05807531</v>
      </c>
      <c r="S102">
        <f t="shared" si="37"/>
        <v>148885654.86938339</v>
      </c>
      <c r="T102">
        <f t="shared" si="37"/>
        <v>144045020.02233741</v>
      </c>
      <c r="U102">
        <f t="shared" si="37"/>
        <v>138995707.28118032</v>
      </c>
      <c r="V102">
        <f t="shared" si="37"/>
        <v>133728720.62269071</v>
      </c>
      <c r="W102">
        <f t="shared" si="37"/>
        <v>128234676.20856899</v>
      </c>
      <c r="X102">
        <f t="shared" si="37"/>
        <v>122503785.66687965</v>
      </c>
      <c r="Y102">
        <f t="shared" si="37"/>
        <v>116525838.65276282</v>
      </c>
      <c r="Z102">
        <f t="shared" si="37"/>
        <v>110290184.65734479</v>
      </c>
      <c r="AA102">
        <f t="shared" si="37"/>
        <v>103785714.03243791</v>
      </c>
      <c r="AB102">
        <f t="shared" si="37"/>
        <v>97000838.197222441</v>
      </c>
      <c r="AC102">
        <f t="shared" si="37"/>
        <v>89923468.991646275</v>
      </c>
      <c r="AD102">
        <f t="shared" si="37"/>
        <v>82540997.139757603</v>
      </c>
      <c r="AE102">
        <f t="shared" si="37"/>
        <v>74840269.784600258</v>
      </c>
      <c r="AF102">
        <f t="shared" si="37"/>
        <v>66807567.054647073</v>
      </c>
      <c r="AG102">
        <f t="shared" si="37"/>
        <v>58428577.620021276</v>
      </c>
      <c r="AH102">
        <f t="shared" si="37"/>
        <v>49688373.194955997</v>
      </c>
      <c r="AI102">
        <f t="shared" si="37"/>
        <v>40571381.94106473</v>
      </c>
      <c r="AJ102">
        <f t="shared" si="37"/>
        <v>31061360.724037081</v>
      </c>
      <c r="AK102">
        <f t="shared" si="37"/>
        <v>21141366.174331356</v>
      </c>
      <c r="AL102">
        <f t="shared" si="37"/>
        <v>10793724.500304881</v>
      </c>
      <c r="AM102">
        <f t="shared" si="37"/>
        <v>1.6763806343078613E-8</v>
      </c>
      <c r="AN102" t="e">
        <f t="shared" si="37"/>
        <v>#N/A</v>
      </c>
      <c r="AO102" t="e">
        <f t="shared" si="37"/>
        <v>#N/A</v>
      </c>
      <c r="AP102" t="e">
        <f t="shared" si="37"/>
        <v>#N/A</v>
      </c>
      <c r="AQ102" t="e">
        <f t="shared" si="37"/>
        <v>#N/A</v>
      </c>
      <c r="AR102" t="e">
        <f t="shared" si="37"/>
        <v>#N/A</v>
      </c>
      <c r="AS102" t="e">
        <f t="shared" si="37"/>
        <v>#N/A</v>
      </c>
      <c r="AT102" t="e">
        <f t="shared" si="37"/>
        <v>#N/A</v>
      </c>
      <c r="AU102" t="e">
        <f t="shared" si="37"/>
        <v>#N/A</v>
      </c>
      <c r="AV102" t="e">
        <f t="shared" si="37"/>
        <v>#N/A</v>
      </c>
      <c r="AW102" t="e">
        <f t="shared" si="37"/>
        <v>#N/A</v>
      </c>
      <c r="AX102" t="e">
        <f t="shared" si="37"/>
        <v>#N/A</v>
      </c>
      <c r="AY102" t="e">
        <f t="shared" si="37"/>
        <v>#N/A</v>
      </c>
      <c r="AZ102" t="e">
        <f t="shared" si="37"/>
        <v>#N/A</v>
      </c>
      <c r="BA102" t="e">
        <f t="shared" si="37"/>
        <v>#N/A</v>
      </c>
      <c r="BB102" t="e">
        <f t="shared" si="37"/>
        <v>#N/A</v>
      </c>
      <c r="BC102" t="e">
        <f t="shared" si="37"/>
        <v>#N/A</v>
      </c>
      <c r="BD102" t="e">
        <f t="shared" si="37"/>
        <v>#N/A</v>
      </c>
      <c r="BE102" t="e">
        <f t="shared" si="37"/>
        <v>#N/A</v>
      </c>
      <c r="BF102" t="e">
        <f t="shared" si="37"/>
        <v>#N/A</v>
      </c>
      <c r="BG102" t="e">
        <f t="shared" si="37"/>
        <v>#N/A</v>
      </c>
      <c r="BH102" t="e">
        <f t="shared" si="37"/>
        <v>#N/A</v>
      </c>
      <c r="BI102" t="e">
        <f t="shared" si="37"/>
        <v>#N/A</v>
      </c>
      <c r="BJ102" t="e">
        <f t="shared" si="37"/>
        <v>#N/A</v>
      </c>
      <c r="BK102" t="e">
        <f t="shared" si="37"/>
        <v>#N/A</v>
      </c>
      <c r="BL102" t="e">
        <f t="shared" si="37"/>
        <v>#N/A</v>
      </c>
      <c r="BM102" t="e">
        <f t="shared" si="37"/>
        <v>#N/A</v>
      </c>
      <c r="BN102" t="e">
        <f t="shared" si="37"/>
        <v>#N/A</v>
      </c>
      <c r="BO102" t="e">
        <f t="shared" si="37"/>
        <v>#N/A</v>
      </c>
      <c r="BP102" t="e">
        <f t="shared" si="37"/>
        <v>#N/A</v>
      </c>
      <c r="BQ102" t="e">
        <f t="shared" si="37"/>
        <v>#N/A</v>
      </c>
      <c r="BR102" t="e">
        <f t="shared" si="37"/>
        <v>#N/A</v>
      </c>
      <c r="BS102" t="e">
        <f t="shared" si="37"/>
        <v>#N/A</v>
      </c>
      <c r="BT102" t="e">
        <f t="shared" ref="BT102:CH102" si="38">BS106</f>
        <v>#N/A</v>
      </c>
      <c r="BU102" t="e">
        <f t="shared" si="38"/>
        <v>#N/A</v>
      </c>
      <c r="BV102" t="e">
        <f t="shared" si="38"/>
        <v>#N/A</v>
      </c>
      <c r="BW102" t="e">
        <f t="shared" si="38"/>
        <v>#N/A</v>
      </c>
      <c r="BX102" t="e">
        <f t="shared" si="38"/>
        <v>#N/A</v>
      </c>
      <c r="BY102" t="e">
        <f t="shared" si="38"/>
        <v>#N/A</v>
      </c>
      <c r="BZ102" t="e">
        <f t="shared" si="38"/>
        <v>#N/A</v>
      </c>
      <c r="CA102" t="e">
        <f t="shared" si="38"/>
        <v>#N/A</v>
      </c>
      <c r="CB102" t="e">
        <f t="shared" si="38"/>
        <v>#N/A</v>
      </c>
      <c r="CC102" t="e">
        <f t="shared" si="38"/>
        <v>#N/A</v>
      </c>
      <c r="CD102" t="e">
        <f t="shared" si="38"/>
        <v>#N/A</v>
      </c>
      <c r="CE102" t="e">
        <f t="shared" si="38"/>
        <v>#N/A</v>
      </c>
      <c r="CF102" t="e">
        <f t="shared" si="38"/>
        <v>#N/A</v>
      </c>
      <c r="CG102" t="e">
        <f t="shared" si="38"/>
        <v>#N/A</v>
      </c>
      <c r="CH102" t="e">
        <f t="shared" si="38"/>
        <v>#N/A</v>
      </c>
    </row>
    <row r="103" spans="1:86">
      <c r="A103" t="s">
        <v>444</v>
      </c>
      <c r="B103">
        <f>(1+$B$52/2)*B105-$B$52*B102</f>
        <v>0</v>
      </c>
      <c r="C103">
        <f>(1+$B$52/2)*C105-$B$52*C102</f>
        <v>0</v>
      </c>
      <c r="D103">
        <f>(1+$B$52/2)*D105-$B$52*D102</f>
        <v>0</v>
      </c>
      <c r="E103">
        <f>(1+$B$52/2)*E105-$B$52*E102</f>
        <v>0</v>
      </c>
      <c r="F103">
        <f>(1+$B$52/2)*F105-$B$52*F102</f>
        <v>0</v>
      </c>
      <c r="G103">
        <f>$G102/HLOOKUP($G107,'Annuity Calc'!$H$7:$BE$12,2,FALSE)*HLOOKUP(G107,'Annuity Calc'!$H$7:$BE$12,3,FALSE)</f>
        <v>2917043.8033342399</v>
      </c>
      <c r="H103">
        <f>$G102/HLOOKUP($G107,'Annuity Calc'!$H$7:$BE$12,2,FALSE)*HLOOKUP(H107,'Annuity Calc'!$H$7:$BE$12,3,FALSE)</f>
        <v>3042796.4323062534</v>
      </c>
      <c r="I103">
        <f>$G102/HLOOKUP($G107,'Annuity Calc'!$H$7:$BE$12,2,FALSE)*HLOOKUP(I107,'Annuity Calc'!$H$7:$BE$12,3,FALSE)</f>
        <v>3173970.2084256979</v>
      </c>
      <c r="J103">
        <f>$G102/HLOOKUP($G107,'Annuity Calc'!$H$7:$BE$12,2,FALSE)*HLOOKUP(J107,'Annuity Calc'!$H$7:$BE$12,3,FALSE)</f>
        <v>3310798.8352471967</v>
      </c>
      <c r="K103">
        <f>$G102/HLOOKUP($G107,'Annuity Calc'!$H$7:$BE$12,2,FALSE)*HLOOKUP(K107,'Annuity Calc'!$H$7:$BE$12,3,FALSE)</f>
        <v>3453526.0911951289</v>
      </c>
      <c r="L103">
        <f>$G102/HLOOKUP($G107,'Annuity Calc'!$H$7:$BE$12,2,FALSE)*HLOOKUP(L107,'Annuity Calc'!$H$7:$BE$12,3,FALSE)</f>
        <v>3602406.2638873705</v>
      </c>
      <c r="M103">
        <f>$G102/HLOOKUP($G107,'Annuity Calc'!$H$7:$BE$12,2,FALSE)*HLOOKUP(M107,'Annuity Calc'!$H$7:$BE$12,3,FALSE)</f>
        <v>3757704.6031825463</v>
      </c>
      <c r="N103">
        <f>$G102/HLOOKUP($G107,'Annuity Calc'!$H$7:$BE$12,2,FALSE)*HLOOKUP(N107,'Annuity Calc'!$H$7:$BE$12,3,FALSE)</f>
        <v>3919697.7937579914</v>
      </c>
      <c r="O103">
        <f>$G102/HLOOKUP($G107,'Annuity Calc'!$H$7:$BE$12,2,FALSE)*HLOOKUP(O107,'Annuity Calc'!$H$7:$BE$12,3,FALSE)</f>
        <v>4088674.4480603575</v>
      </c>
      <c r="P103">
        <f>$G102/HLOOKUP($G107,'Annuity Calc'!$H$7:$BE$12,2,FALSE)*HLOOKUP(P107,'Annuity Calc'!$H$7:$BE$12,3,FALSE)</f>
        <v>4264935.6205071323</v>
      </c>
      <c r="Q103">
        <f>$G102/HLOOKUP($G107,'Annuity Calc'!$H$7:$BE$12,2,FALSE)*HLOOKUP(Q107,'Annuity Calc'!$H$7:$BE$12,3,FALSE)</f>
        <v>4448795.3438551761</v>
      </c>
      <c r="R103">
        <f>$G102/HLOOKUP($G107,'Annuity Calc'!$H$7:$BE$12,2,FALSE)*HLOOKUP(R107,'Annuity Calc'!$H$7:$BE$12,3,FALSE)</f>
        <v>4640581.1886919197</v>
      </c>
      <c r="S103">
        <f>$G102/HLOOKUP($G107,'Annuity Calc'!$H$7:$BE$12,2,FALSE)*HLOOKUP(S107,'Annuity Calc'!$H$7:$BE$12,3,FALSE)</f>
        <v>4840634.8470459897</v>
      </c>
      <c r="T103">
        <f>$G102/HLOOKUP($G107,'Annuity Calc'!$H$7:$BE$12,2,FALSE)*HLOOKUP(T107,'Annuity Calc'!$H$7:$BE$12,3,FALSE)</f>
        <v>5049312.7411570745</v>
      </c>
      <c r="U103">
        <f>$G102/HLOOKUP($G107,'Annuity Calc'!$H$7:$BE$12,2,FALSE)*HLOOKUP(U107,'Annuity Calc'!$H$7:$BE$12,3,FALSE)</f>
        <v>5266986.6584896194</v>
      </c>
      <c r="V103">
        <f>$G102/HLOOKUP($G107,'Annuity Calc'!$H$7:$BE$12,2,FALSE)*HLOOKUP(V107,'Annuity Calc'!$H$7:$BE$12,3,FALSE)</f>
        <v>5494044.4141217181</v>
      </c>
      <c r="W103">
        <f>$G102/HLOOKUP($G107,'Annuity Calc'!$H$7:$BE$12,2,FALSE)*HLOOKUP(W107,'Annuity Calc'!$H$7:$BE$12,3,FALSE)</f>
        <v>5730890.5416893316</v>
      </c>
      <c r="X103">
        <f>$G102/HLOOKUP($G107,'Annuity Calc'!$H$7:$BE$12,2,FALSE)*HLOOKUP(X107,'Annuity Calc'!$H$7:$BE$12,3,FALSE)</f>
        <v>5977947.0141168423</v>
      </c>
      <c r="Y103">
        <f>$G102/HLOOKUP($G107,'Annuity Calc'!$H$7:$BE$12,2,FALSE)*HLOOKUP(Y107,'Annuity Calc'!$H$7:$BE$12,3,FALSE)</f>
        <v>6235653.995418028</v>
      </c>
      <c r="Z103">
        <f>$G102/HLOOKUP($G107,'Annuity Calc'!$H$7:$BE$12,2,FALSE)*HLOOKUP(Z107,'Annuity Calc'!$H$7:$BE$12,3,FALSE)</f>
        <v>6504470.6249068836</v>
      </c>
      <c r="AA103">
        <f>$G102/HLOOKUP($G107,'Annuity Calc'!$H$7:$BE$12,2,FALSE)*HLOOKUP(AA107,'Annuity Calc'!$H$7:$BE$12,3,FALSE)</f>
        <v>6784875.8352154652</v>
      </c>
      <c r="AB103">
        <f>$G102/HLOOKUP($G107,'Annuity Calc'!$H$7:$BE$12,2,FALSE)*HLOOKUP(AB107,'Annuity Calc'!$H$7:$BE$12,3,FALSE)</f>
        <v>7077369.2055761684</v>
      </c>
      <c r="AC103">
        <f>$G102/HLOOKUP($G107,'Annuity Calc'!$H$7:$BE$12,2,FALSE)*HLOOKUP(AC107,'Annuity Calc'!$H$7:$BE$12,3,FALSE)</f>
        <v>7382471.8518886771</v>
      </c>
      <c r="AD103">
        <f>$G102/HLOOKUP($G107,'Annuity Calc'!$H$7:$BE$12,2,FALSE)*HLOOKUP(AD107,'Annuity Calc'!$H$7:$BE$12,3,FALSE)</f>
        <v>7700727.3551573493</v>
      </c>
      <c r="AE103">
        <f>$G102/HLOOKUP($G107,'Annuity Calc'!$H$7:$BE$12,2,FALSE)*HLOOKUP(AE107,'Annuity Calc'!$H$7:$BE$12,3,FALSE)</f>
        <v>8032702.729953181</v>
      </c>
      <c r="AF103">
        <f>$G102/HLOOKUP($G107,'Annuity Calc'!$H$7:$BE$12,2,FALSE)*HLOOKUP(AF107,'Annuity Calc'!$H$7:$BE$12,3,FALSE)</f>
        <v>8378989.434625797</v>
      </c>
      <c r="AG103">
        <f>$G102/HLOOKUP($G107,'Annuity Calc'!$H$7:$BE$12,2,FALSE)*HLOOKUP(AG107,'Annuity Calc'!$H$7:$BE$12,3,FALSE)</f>
        <v>8740204.425065279</v>
      </c>
      <c r="AH103">
        <f>$G102/HLOOKUP($G107,'Annuity Calc'!$H$7:$BE$12,2,FALSE)*HLOOKUP(AH107,'Annuity Calc'!$H$7:$BE$12,3,FALSE)</f>
        <v>9116991.2538912632</v>
      </c>
      <c r="AI103">
        <f>$G102/HLOOKUP($G107,'Annuity Calc'!$H$7:$BE$12,2,FALSE)*HLOOKUP(AI107,'Annuity Calc'!$H$7:$BE$12,3,FALSE)</f>
        <v>9510021.2170276511</v>
      </c>
      <c r="AJ103">
        <f>$G102/HLOOKUP($G107,'Annuity Calc'!$H$7:$BE$12,2,FALSE)*HLOOKUP(AJ107,'Annuity Calc'!$H$7:$BE$12,3,FALSE)</f>
        <v>9919994.5497057252</v>
      </c>
      <c r="AK103">
        <f>$G102/HLOOKUP($G107,'Annuity Calc'!$H$7:$BE$12,2,FALSE)*HLOOKUP(AK107,'Annuity Calc'!$H$7:$BE$12,3,FALSE)</f>
        <v>10347641.674026474</v>
      </c>
      <c r="AL103">
        <f>$G102/HLOOKUP($G107,'Annuity Calc'!$H$7:$BE$12,2,FALSE)*HLOOKUP(AL107,'Annuity Calc'!$H$7:$BE$12,3,FALSE)</f>
        <v>10793724.500304865</v>
      </c>
      <c r="AM103" t="e">
        <f>$G102/HLOOKUP($G107,'Annuity Calc'!$H$7:$BE$12,2,FALSE)*HLOOKUP(AM107,'Annuity Calc'!$H$7:$BE$12,3,FALSE)</f>
        <v>#N/A</v>
      </c>
      <c r="AN103" t="e">
        <f>$G102/HLOOKUP($G107,'Annuity Calc'!$H$7:$BE$12,2,FALSE)*HLOOKUP(AN107,'Annuity Calc'!$H$7:$BE$12,3,FALSE)</f>
        <v>#N/A</v>
      </c>
      <c r="AO103" t="e">
        <f>$G102/HLOOKUP($G107,'Annuity Calc'!$H$7:$BE$12,2,FALSE)*HLOOKUP(AO107,'Annuity Calc'!$H$7:$BE$12,3,FALSE)</f>
        <v>#N/A</v>
      </c>
      <c r="AP103" t="e">
        <f>$G102/HLOOKUP($G107,'Annuity Calc'!$H$7:$BE$12,2,FALSE)*HLOOKUP(AP107,'Annuity Calc'!$H$7:$BE$12,3,FALSE)</f>
        <v>#N/A</v>
      </c>
      <c r="AQ103" t="e">
        <f>$G102/HLOOKUP($G107,'Annuity Calc'!$H$7:$BE$12,2,FALSE)*HLOOKUP(AQ107,'Annuity Calc'!$H$7:$BE$12,3,FALSE)</f>
        <v>#N/A</v>
      </c>
      <c r="AR103" t="e">
        <f>$G102/HLOOKUP($G107,'Annuity Calc'!$H$7:$BE$12,2,FALSE)*HLOOKUP(AR107,'Annuity Calc'!$H$7:$BE$12,3,FALSE)</f>
        <v>#N/A</v>
      </c>
      <c r="AS103" t="e">
        <f>$G102/HLOOKUP($G107,'Annuity Calc'!$H$7:$BE$12,2,FALSE)*HLOOKUP(AS107,'Annuity Calc'!$H$7:$BE$12,3,FALSE)</f>
        <v>#N/A</v>
      </c>
      <c r="AT103" t="e">
        <f>$G102/HLOOKUP($G107,'Annuity Calc'!$H$7:$BE$12,2,FALSE)*HLOOKUP(AT107,'Annuity Calc'!$H$7:$BE$12,3,FALSE)</f>
        <v>#N/A</v>
      </c>
      <c r="AU103" t="e">
        <f>$G102/HLOOKUP($G107,'Annuity Calc'!$H$7:$BE$12,2,FALSE)*HLOOKUP(AU107,'Annuity Calc'!$H$7:$BE$12,3,FALSE)</f>
        <v>#N/A</v>
      </c>
      <c r="AV103" t="e">
        <f>$G102/HLOOKUP($G107,'Annuity Calc'!$H$7:$BE$12,2,FALSE)*HLOOKUP(AV107,'Annuity Calc'!$H$7:$BE$12,3,FALSE)</f>
        <v>#N/A</v>
      </c>
      <c r="AW103" t="e">
        <f>$G102/HLOOKUP($G107,'Annuity Calc'!$H$7:$BE$12,2,FALSE)*HLOOKUP(AW107,'Annuity Calc'!$H$7:$BE$12,3,FALSE)</f>
        <v>#N/A</v>
      </c>
      <c r="AX103" t="e">
        <f>$G102/HLOOKUP($G107,'Annuity Calc'!$H$7:$BE$12,2,FALSE)*HLOOKUP(AX107,'Annuity Calc'!$H$7:$BE$12,3,FALSE)</f>
        <v>#N/A</v>
      </c>
      <c r="AY103" t="e">
        <f>$G102/HLOOKUP($G107,'Annuity Calc'!$H$7:$BE$12,2,FALSE)*HLOOKUP(AY107,'Annuity Calc'!$H$7:$BE$12,3,FALSE)</f>
        <v>#N/A</v>
      </c>
      <c r="AZ103" t="e">
        <f>$G102/HLOOKUP($G107,'Annuity Calc'!$H$7:$BE$12,2,FALSE)*HLOOKUP(AZ107,'Annuity Calc'!$H$7:$BE$12,3,FALSE)</f>
        <v>#N/A</v>
      </c>
      <c r="BA103" t="e">
        <f>$G102/HLOOKUP($G107,'Annuity Calc'!$H$7:$BE$12,2,FALSE)*HLOOKUP(BA107,'Annuity Calc'!$H$7:$BE$12,3,FALSE)</f>
        <v>#N/A</v>
      </c>
      <c r="BB103" t="e">
        <f>$G102/HLOOKUP($G107,'Annuity Calc'!$H$7:$BE$12,2,FALSE)*HLOOKUP(BB107,'Annuity Calc'!$H$7:$BE$12,3,FALSE)</f>
        <v>#N/A</v>
      </c>
      <c r="BC103" t="e">
        <f>$G102/HLOOKUP($G107,'Annuity Calc'!$H$7:$BE$12,2,FALSE)*HLOOKUP(BC107,'Annuity Calc'!$H$7:$BE$12,3,FALSE)</f>
        <v>#N/A</v>
      </c>
      <c r="BD103" t="e">
        <f>$G102/HLOOKUP($G107,'Annuity Calc'!$H$7:$BE$12,2,FALSE)*HLOOKUP(BD107,'Annuity Calc'!$H$7:$BE$12,3,FALSE)</f>
        <v>#N/A</v>
      </c>
      <c r="BE103" t="e">
        <f>$G102/HLOOKUP($G107,'Annuity Calc'!$H$7:$BE$12,2,FALSE)*HLOOKUP(BE107,'Annuity Calc'!$H$7:$BE$12,3,FALSE)</f>
        <v>#N/A</v>
      </c>
      <c r="BF103" t="e">
        <f>$G102/HLOOKUP($G107,'Annuity Calc'!$H$7:$BE$12,2,FALSE)*HLOOKUP(BF107,'Annuity Calc'!$H$7:$BE$12,3,FALSE)</f>
        <v>#N/A</v>
      </c>
      <c r="BG103" t="e">
        <f>$G102/HLOOKUP($G107,'Annuity Calc'!$H$7:$BE$12,2,FALSE)*HLOOKUP(BG107,'Annuity Calc'!$H$7:$BE$12,3,FALSE)</f>
        <v>#N/A</v>
      </c>
      <c r="BH103" t="e">
        <f>$G102/HLOOKUP($G107,'Annuity Calc'!$H$7:$BE$12,2,FALSE)*HLOOKUP(BH107,'Annuity Calc'!$H$7:$BE$12,3,FALSE)</f>
        <v>#N/A</v>
      </c>
      <c r="BI103" t="e">
        <f>$G102/HLOOKUP($G107,'Annuity Calc'!$H$7:$BE$12,2,FALSE)*HLOOKUP(BI107,'Annuity Calc'!$H$7:$BE$12,3,FALSE)</f>
        <v>#N/A</v>
      </c>
      <c r="BJ103" t="e">
        <f>$G102/HLOOKUP($G107,'Annuity Calc'!$H$7:$BE$12,2,FALSE)*HLOOKUP(BJ107,'Annuity Calc'!$H$7:$BE$12,3,FALSE)</f>
        <v>#N/A</v>
      </c>
      <c r="BK103" t="e">
        <f>$G102/HLOOKUP($G107,'Annuity Calc'!$H$7:$BE$12,2,FALSE)*HLOOKUP(BK107,'Annuity Calc'!$H$7:$BE$12,3,FALSE)</f>
        <v>#N/A</v>
      </c>
      <c r="BL103" t="e">
        <f>$G102/HLOOKUP($G107,'Annuity Calc'!$H$7:$BE$12,2,FALSE)*HLOOKUP(BL107,'Annuity Calc'!$H$7:$BE$12,3,FALSE)</f>
        <v>#N/A</v>
      </c>
      <c r="BM103" t="e">
        <f>$G102/HLOOKUP($G107,'Annuity Calc'!$H$7:$BE$12,2,FALSE)*HLOOKUP(BM107,'Annuity Calc'!$H$7:$BE$12,3,FALSE)</f>
        <v>#N/A</v>
      </c>
      <c r="BN103" t="e">
        <f>$G102/HLOOKUP($G107,'Annuity Calc'!$H$7:$BE$12,2,FALSE)*HLOOKUP(BN107,'Annuity Calc'!$H$7:$BE$12,3,FALSE)</f>
        <v>#N/A</v>
      </c>
      <c r="BO103" t="e">
        <f>$G102/HLOOKUP($G107,'Annuity Calc'!$H$7:$BE$12,2,FALSE)*HLOOKUP(BO107,'Annuity Calc'!$H$7:$BE$12,3,FALSE)</f>
        <v>#N/A</v>
      </c>
      <c r="BP103" t="e">
        <f>$G102/HLOOKUP($G107,'Annuity Calc'!$H$7:$BE$12,2,FALSE)*HLOOKUP(BP107,'Annuity Calc'!$H$7:$BE$12,3,FALSE)</f>
        <v>#N/A</v>
      </c>
      <c r="BQ103" t="e">
        <f>$G102/HLOOKUP($G107,'Annuity Calc'!$H$7:$BE$12,2,FALSE)*HLOOKUP(BQ107,'Annuity Calc'!$H$7:$BE$12,3,FALSE)</f>
        <v>#N/A</v>
      </c>
      <c r="BR103" t="e">
        <f>$G102/HLOOKUP($G107,'Annuity Calc'!$H$7:$BE$12,2,FALSE)*HLOOKUP(BR107,'Annuity Calc'!$H$7:$BE$12,3,FALSE)</f>
        <v>#N/A</v>
      </c>
      <c r="BS103" t="e">
        <f>$G102/HLOOKUP($G107,'Annuity Calc'!$H$7:$BE$12,2,FALSE)*HLOOKUP(BS107,'Annuity Calc'!$H$7:$BE$12,3,FALSE)</f>
        <v>#N/A</v>
      </c>
      <c r="BT103" t="e">
        <f>$G102/HLOOKUP($G107,'Annuity Calc'!$H$7:$BE$12,2,FALSE)*HLOOKUP(BT107,'Annuity Calc'!$H$7:$BE$12,3,FALSE)</f>
        <v>#N/A</v>
      </c>
      <c r="BU103" t="e">
        <f>$G102/HLOOKUP($G107,'Annuity Calc'!$H$7:$BE$12,2,FALSE)*HLOOKUP(BU107,'Annuity Calc'!$H$7:$BE$12,3,FALSE)</f>
        <v>#N/A</v>
      </c>
      <c r="BV103" t="e">
        <f>$G102/HLOOKUP($G107,'Annuity Calc'!$H$7:$BE$12,2,FALSE)*HLOOKUP(BV107,'Annuity Calc'!$H$7:$BE$12,3,FALSE)</f>
        <v>#N/A</v>
      </c>
      <c r="BW103" t="e">
        <f>$G102/HLOOKUP($G107,'Annuity Calc'!$H$7:$BE$12,2,FALSE)*HLOOKUP(BW107,'Annuity Calc'!$H$7:$BE$12,3,FALSE)</f>
        <v>#N/A</v>
      </c>
      <c r="BX103" t="e">
        <f>$G102/HLOOKUP($G107,'Annuity Calc'!$H$7:$BE$12,2,FALSE)*HLOOKUP(BX107,'Annuity Calc'!$H$7:$BE$12,3,FALSE)</f>
        <v>#N/A</v>
      </c>
      <c r="BY103" t="e">
        <f>$G102/HLOOKUP($G107,'Annuity Calc'!$H$7:$BE$12,2,FALSE)*HLOOKUP(BY107,'Annuity Calc'!$H$7:$BE$12,3,FALSE)</f>
        <v>#N/A</v>
      </c>
      <c r="BZ103" t="e">
        <f>$G102/HLOOKUP($G107,'Annuity Calc'!$H$7:$BE$12,2,FALSE)*HLOOKUP(BZ107,'Annuity Calc'!$H$7:$BE$12,3,FALSE)</f>
        <v>#N/A</v>
      </c>
      <c r="CA103" t="e">
        <f>$G102/HLOOKUP($G107,'Annuity Calc'!$H$7:$BE$12,2,FALSE)*HLOOKUP(CA107,'Annuity Calc'!$H$7:$BE$12,3,FALSE)</f>
        <v>#N/A</v>
      </c>
      <c r="CB103" t="e">
        <f>$G102/HLOOKUP($G107,'Annuity Calc'!$H$7:$BE$12,2,FALSE)*HLOOKUP(CB107,'Annuity Calc'!$H$7:$BE$12,3,FALSE)</f>
        <v>#N/A</v>
      </c>
      <c r="CC103" t="e">
        <f>$G102/HLOOKUP($G107,'Annuity Calc'!$H$7:$BE$12,2,FALSE)*HLOOKUP(CC107,'Annuity Calc'!$H$7:$BE$12,3,FALSE)</f>
        <v>#N/A</v>
      </c>
      <c r="CD103" t="e">
        <f>$G102/HLOOKUP($G107,'Annuity Calc'!$H$7:$BE$12,2,FALSE)*HLOOKUP(CD107,'Annuity Calc'!$H$7:$BE$12,3,FALSE)</f>
        <v>#N/A</v>
      </c>
      <c r="CE103" t="e">
        <f>$G102/HLOOKUP($G107,'Annuity Calc'!$H$7:$BE$12,2,FALSE)*HLOOKUP(CE107,'Annuity Calc'!$H$7:$BE$12,3,FALSE)</f>
        <v>#N/A</v>
      </c>
      <c r="CF103" t="e">
        <f>$G102/HLOOKUP($G107,'Annuity Calc'!$H$7:$BE$12,2,FALSE)*HLOOKUP(CF107,'Annuity Calc'!$H$7:$BE$12,3,FALSE)</f>
        <v>#N/A</v>
      </c>
      <c r="CG103" t="e">
        <f>$G102/HLOOKUP($G107,'Annuity Calc'!$H$7:$BE$12,2,FALSE)*HLOOKUP(CG107,'Annuity Calc'!$H$7:$BE$12,3,FALSE)</f>
        <v>#N/A</v>
      </c>
      <c r="CH103" t="e">
        <f>$G102/HLOOKUP($G107,'Annuity Calc'!$H$7:$BE$12,2,FALSE)*HLOOKUP(CH107,'Annuity Calc'!$H$7:$BE$12,3,FALSE)</f>
        <v>#N/A</v>
      </c>
    </row>
    <row r="104" spans="1:86">
      <c r="A104" t="s">
        <v>455</v>
      </c>
      <c r="B104">
        <f>B105-B103</f>
        <v>0</v>
      </c>
      <c r="C104">
        <f t="shared" ref="C104:F104" si="39">C105-C103</f>
        <v>0</v>
      </c>
      <c r="D104">
        <f t="shared" si="39"/>
        <v>0</v>
      </c>
      <c r="E104">
        <f t="shared" si="39"/>
        <v>0</v>
      </c>
      <c r="F104">
        <f t="shared" si="39"/>
        <v>0</v>
      </c>
      <c r="G104">
        <f>AVERAGE(G102,G106)*('2020 Opening RAB'!$C$111/(1+0.5*'2020 Opening RAB'!$C$111))</f>
        <v>7936958.4604123607</v>
      </c>
      <c r="H104">
        <f>AVERAGE(H102,H106)*('2020 Opening RAB'!$C$111/(1+0.5*'2020 Opening RAB'!$C$111))</f>
        <v>7813804.3824846223</v>
      </c>
      <c r="I104">
        <f>AVERAGE(I102,I106)*('2020 Opening RAB'!$C$111/(1+0.5*'2020 Opening RAB'!$C$111))</f>
        <v>7685341.1799388919</v>
      </c>
      <c r="J104">
        <f>AVERAGE(J102,J106)*('2020 Opening RAB'!$C$111/(1+0.5*'2020 Opening RAB'!$C$111))</f>
        <v>7551339.9784684218</v>
      </c>
      <c r="K104">
        <f>AVERAGE(K102,K106)*('2020 Opening RAB'!$C$111/(1+0.5*'2020 Opening RAB'!$C$111))</f>
        <v>7411562.037083705</v>
      </c>
      <c r="L104">
        <f>AVERAGE(L102,L106)*('2020 Opening RAB'!$C$111/(1+0.5*'2020 Opening RAB'!$C$111))</f>
        <v>7265758.3227636181</v>
      </c>
      <c r="M104">
        <f>AVERAGE(M102,M106)*('2020 Opening RAB'!$C$111/(1+0.5*'2020 Opening RAB'!$C$111))</f>
        <v>7113669.06676991</v>
      </c>
      <c r="N104">
        <f>AVERAGE(N102,N106)*('2020 Opening RAB'!$C$111/(1+0.5*'2020 Opening RAB'!$C$111))</f>
        <v>6955023.3018346</v>
      </c>
      <c r="O104">
        <f>AVERAGE(O102,O106)*('2020 Opening RAB'!$C$111/(1+0.5*'2020 Opening RAB'!$C$111))</f>
        <v>6789538.3793956917</v>
      </c>
      <c r="P104">
        <f>AVERAGE(P102,P106)*('2020 Opening RAB'!$C$111/(1+0.5*'2020 Opening RAB'!$C$111))</f>
        <v>6616919.4660211224</v>
      </c>
      <c r="Q104">
        <f>AVERAGE(Q102,Q106)*('2020 Opening RAB'!$C$111/(1+0.5*'2020 Opening RAB'!$C$111))</f>
        <v>6436859.0181237124</v>
      </c>
      <c r="R104">
        <f>AVERAGE(R102,R106)*('2020 Opening RAB'!$C$111/(1+0.5*'2020 Opening RAB'!$C$111))</f>
        <v>6249036.2340313187</v>
      </c>
      <c r="S104">
        <f>AVERAGE(S102,S106)*('2020 Opening RAB'!$C$111/(1+0.5*'2020 Opening RAB'!$C$111))</f>
        <v>6053116.4824359119</v>
      </c>
      <c r="T104">
        <f>AVERAGE(T102,T106)*('2020 Opening RAB'!$C$111/(1+0.5*'2020 Opening RAB'!$C$111))</f>
        <v>5848750.706203334</v>
      </c>
      <c r="U104">
        <f>AVERAGE(U102,U106)*('2020 Opening RAB'!$C$111/(1+0.5*'2020 Opening RAB'!$C$111))</f>
        <v>5635574.8004815206</v>
      </c>
      <c r="V104">
        <f>AVERAGE(V102,V106)*('2020 Opening RAB'!$C$111/(1+0.5*'2020 Opening RAB'!$C$111))</f>
        <v>5413208.9639991978</v>
      </c>
      <c r="W104">
        <f>AVERAGE(W102,W106)*('2020 Opening RAB'!$C$111/(1+0.5*'2020 Opening RAB'!$C$111))</f>
        <v>5181257.0223993417</v>
      </c>
      <c r="X104">
        <f>AVERAGE(X102,X106)*('2020 Opening RAB'!$C$111/(1+0.5*'2020 Opening RAB'!$C$111))</f>
        <v>4939305.7224017801</v>
      </c>
      <c r="Y104">
        <f>AVERAGE(Y102,Y106)*('2020 Opening RAB'!$C$111/(1+0.5*'2020 Opening RAB'!$C$111))</f>
        <v>4686923.995537431</v>
      </c>
      <c r="Z104">
        <f>AVERAGE(Z102,Z106)*('2020 Opening RAB'!$C$111/(1+0.5*'2020 Opening RAB'!$C$111))</f>
        <v>4423662.1901424108</v>
      </c>
      <c r="AA104">
        <f>AVERAGE(AA102,AA106)*('2020 Opening RAB'!$C$111/(1+0.5*'2020 Opening RAB'!$C$111))</f>
        <v>4149051.2702436917</v>
      </c>
      <c r="AB104">
        <f>AVERAGE(AB102,AB106)*('2020 Opening RAB'!$C$111/(1+0.5*'2020 Opening RAB'!$C$111))</f>
        <v>3862601.9799090493</v>
      </c>
      <c r="AC104">
        <f>AVERAGE(AC102,AC106)*('2020 Opening RAB'!$C$111/(1+0.5*'2020 Opening RAB'!$C$111))</f>
        <v>3563803.9715724438</v>
      </c>
      <c r="AD104">
        <f>AVERAGE(AD102,AD106)*('2020 Opening RAB'!$C$111/(1+0.5*'2020 Opening RAB'!$C$111))</f>
        <v>3252124.8967818543</v>
      </c>
      <c r="AE104">
        <f>AVERAGE(AE102,AE106)*('2020 Opening RAB'!$C$111/(1+0.5*'2020 Opening RAB'!$C$111))</f>
        <v>2927009.4577496029</v>
      </c>
      <c r="AF104">
        <f>AVERAGE(AF102,AF106)*('2020 Opening RAB'!$C$111/(1+0.5*'2020 Opening RAB'!$C$111))</f>
        <v>2587878.4180153781</v>
      </c>
      <c r="AG104">
        <f>AVERAGE(AG102,AG106)*('2020 Opening RAB'!$C$111/(1+0.5*'2020 Opening RAB'!$C$111))</f>
        <v>2234127.5704593291</v>
      </c>
      <c r="AH104">
        <f>AVERAGE(AH102,AH106)*('2020 Opening RAB'!$C$111/(1+0.5*'2020 Opening RAB'!$C$111))</f>
        <v>1865126.6608265964</v>
      </c>
      <c r="AI104">
        <f>AVERAGE(AI102,AI106)*('2020 Opening RAB'!$C$111/(1+0.5*'2020 Opening RAB'!$C$111))</f>
        <v>1480218.2648454104</v>
      </c>
      <c r="AJ104">
        <f>AVERAGE(AJ102,AJ106)*('2020 Opening RAB'!$C$111/(1+0.5*'2020 Opening RAB'!$C$111))</f>
        <v>1078716.6169381787</v>
      </c>
      <c r="AK104">
        <f>AVERAGE(AK102,AK106)*('2020 Opening RAB'!$C$111/(1+0.5*'2020 Opening RAB'!$C$111))</f>
        <v>659906.38843876671</v>
      </c>
      <c r="AL104">
        <f>AVERAGE(AL102,AL106)*('2020 Opening RAB'!$C$111/(1+0.5*'2020 Opening RAB'!$C$111))</f>
        <v>223041.41313919635</v>
      </c>
      <c r="AM104" t="e">
        <f>AVERAGE(AM102,AM106)*('2020 Opening RAB'!$C$111/(1+0.5*'2020 Opening RAB'!$C$111))</f>
        <v>#N/A</v>
      </c>
      <c r="AN104" t="e">
        <f>AVERAGE(AN102,AN106)*('2020 Opening RAB'!$C$111/(1+0.5*'2020 Opening RAB'!$C$111))</f>
        <v>#N/A</v>
      </c>
      <c r="AO104" t="e">
        <f>AVERAGE(AO102,AO106)*('2020 Opening RAB'!$C$111/(1+0.5*'2020 Opening RAB'!$C$111))</f>
        <v>#N/A</v>
      </c>
      <c r="AP104" t="e">
        <f>AVERAGE(AP102,AP106)*('2020 Opening RAB'!$C$111/(1+0.5*'2020 Opening RAB'!$C$111))</f>
        <v>#N/A</v>
      </c>
      <c r="AQ104" t="e">
        <f>AVERAGE(AQ102,AQ106)*('2020 Opening RAB'!$C$111/(1+0.5*'2020 Opening RAB'!$C$111))</f>
        <v>#N/A</v>
      </c>
      <c r="AR104" t="e">
        <f>AVERAGE(AR102,AR106)*('2020 Opening RAB'!$C$111/(1+0.5*'2020 Opening RAB'!$C$111))</f>
        <v>#N/A</v>
      </c>
      <c r="AS104" t="e">
        <f>AVERAGE(AS102,AS106)*('2020 Opening RAB'!$C$111/(1+0.5*'2020 Opening RAB'!$C$111))</f>
        <v>#N/A</v>
      </c>
      <c r="AT104" t="e">
        <f>AVERAGE(AT102,AT106)*('2020 Opening RAB'!$C$111/(1+0.5*'2020 Opening RAB'!$C$111))</f>
        <v>#N/A</v>
      </c>
      <c r="AU104" t="e">
        <f>AVERAGE(AU102,AU106)*('2020 Opening RAB'!$C$111/(1+0.5*'2020 Opening RAB'!$C$111))</f>
        <v>#N/A</v>
      </c>
      <c r="AV104" t="e">
        <f>AVERAGE(AV102,AV106)*('2020 Opening RAB'!$C$111/(1+0.5*'2020 Opening RAB'!$C$111))</f>
        <v>#N/A</v>
      </c>
      <c r="AW104" t="e">
        <f>AVERAGE(AW102,AW106)*('2020 Opening RAB'!$C$111/(1+0.5*'2020 Opening RAB'!$C$111))</f>
        <v>#N/A</v>
      </c>
      <c r="AX104" t="e">
        <f>AVERAGE(AX102,AX106)*('2020 Opening RAB'!$C$111/(1+0.5*'2020 Opening RAB'!$C$111))</f>
        <v>#N/A</v>
      </c>
      <c r="AY104" t="e">
        <f>AVERAGE(AY102,AY106)*('2020 Opening RAB'!$C$111/(1+0.5*'2020 Opening RAB'!$C$111))</f>
        <v>#N/A</v>
      </c>
      <c r="AZ104" t="e">
        <f>AVERAGE(AZ102,AZ106)*('2020 Opening RAB'!$C$111/(1+0.5*'2020 Opening RAB'!$C$111))</f>
        <v>#N/A</v>
      </c>
      <c r="BA104" t="e">
        <f>AVERAGE(BA102,BA106)*('2020 Opening RAB'!$C$111/(1+0.5*'2020 Opening RAB'!$C$111))</f>
        <v>#N/A</v>
      </c>
      <c r="BB104" t="e">
        <f>AVERAGE(BB102,BB106)*('2020 Opening RAB'!$C$111/(1+0.5*'2020 Opening RAB'!$C$111))</f>
        <v>#N/A</v>
      </c>
      <c r="BC104" t="e">
        <f>AVERAGE(BC102,BC106)*('2020 Opening RAB'!$C$111/(1+0.5*'2020 Opening RAB'!$C$111))</f>
        <v>#N/A</v>
      </c>
      <c r="BD104" t="e">
        <f>AVERAGE(BD102,BD106)*('2020 Opening RAB'!$C$111/(1+0.5*'2020 Opening RAB'!$C$111))</f>
        <v>#N/A</v>
      </c>
      <c r="BE104" t="e">
        <f>AVERAGE(BE102,BE106)*('2020 Opening RAB'!$C$111/(1+0.5*'2020 Opening RAB'!$C$111))</f>
        <v>#N/A</v>
      </c>
      <c r="BF104" t="e">
        <f>AVERAGE(BF102,BF106)*('2020 Opening RAB'!$C$111/(1+0.5*'2020 Opening RAB'!$C$111))</f>
        <v>#N/A</v>
      </c>
      <c r="BG104" t="e">
        <f>AVERAGE(BG102,BG106)*('2020 Opening RAB'!$C$111/(1+0.5*'2020 Opening RAB'!$C$111))</f>
        <v>#N/A</v>
      </c>
      <c r="BH104" t="e">
        <f>AVERAGE(BH102,BH106)*('2020 Opening RAB'!$C$111/(1+0.5*'2020 Opening RAB'!$C$111))</f>
        <v>#N/A</v>
      </c>
      <c r="BI104" t="e">
        <f>AVERAGE(BI102,BI106)*('2020 Opening RAB'!$C$111/(1+0.5*'2020 Opening RAB'!$C$111))</f>
        <v>#N/A</v>
      </c>
      <c r="BJ104" t="e">
        <f>AVERAGE(BJ102,BJ106)*('2020 Opening RAB'!$C$111/(1+0.5*'2020 Opening RAB'!$C$111))</f>
        <v>#N/A</v>
      </c>
      <c r="BK104" t="e">
        <f>AVERAGE(BK102,BK106)*('2020 Opening RAB'!$C$111/(1+0.5*'2020 Opening RAB'!$C$111))</f>
        <v>#N/A</v>
      </c>
      <c r="BL104" t="e">
        <f>AVERAGE(BL102,BL106)*('2020 Opening RAB'!$C$111/(1+0.5*'2020 Opening RAB'!$C$111))</f>
        <v>#N/A</v>
      </c>
      <c r="BM104" t="e">
        <f>AVERAGE(BM102,BM106)*('2020 Opening RAB'!$C$111/(1+0.5*'2020 Opening RAB'!$C$111))</f>
        <v>#N/A</v>
      </c>
      <c r="BN104" t="e">
        <f>AVERAGE(BN102,BN106)*('2020 Opening RAB'!$C$111/(1+0.5*'2020 Opening RAB'!$C$111))</f>
        <v>#N/A</v>
      </c>
      <c r="BO104" t="e">
        <f>AVERAGE(BO102,BO106)*('2020 Opening RAB'!$C$111/(1+0.5*'2020 Opening RAB'!$C$111))</f>
        <v>#N/A</v>
      </c>
      <c r="BP104" t="e">
        <f>AVERAGE(BP102,BP106)*('2020 Opening RAB'!$C$111/(1+0.5*'2020 Opening RAB'!$C$111))</f>
        <v>#N/A</v>
      </c>
      <c r="BQ104" t="e">
        <f>AVERAGE(BQ102,BQ106)*('2020 Opening RAB'!$C$111/(1+0.5*'2020 Opening RAB'!$C$111))</f>
        <v>#N/A</v>
      </c>
      <c r="BR104" t="e">
        <f>AVERAGE(BR102,BR106)*('2020 Opening RAB'!$C$111/(1+0.5*'2020 Opening RAB'!$C$111))</f>
        <v>#N/A</v>
      </c>
      <c r="BS104" t="e">
        <f>AVERAGE(BS102,BS106)*('2020 Opening RAB'!$C$111/(1+0.5*'2020 Opening RAB'!$C$111))</f>
        <v>#N/A</v>
      </c>
      <c r="BT104" t="e">
        <f>AVERAGE(BT102,BT106)*('2020 Opening RAB'!$C$111/(1+0.5*'2020 Opening RAB'!$C$111))</f>
        <v>#N/A</v>
      </c>
      <c r="BU104" t="e">
        <f>AVERAGE(BU102,BU106)*('2020 Opening RAB'!$C$111/(1+0.5*'2020 Opening RAB'!$C$111))</f>
        <v>#N/A</v>
      </c>
      <c r="BV104" t="e">
        <f>AVERAGE(BV102,BV106)*('2020 Opening RAB'!$C$111/(1+0.5*'2020 Opening RAB'!$C$111))</f>
        <v>#N/A</v>
      </c>
      <c r="BW104" t="e">
        <f>AVERAGE(BW102,BW106)*('2020 Opening RAB'!$C$111/(1+0.5*'2020 Opening RAB'!$C$111))</f>
        <v>#N/A</v>
      </c>
      <c r="BX104" t="e">
        <f>AVERAGE(BX102,BX106)*('2020 Opening RAB'!$C$111/(1+0.5*'2020 Opening RAB'!$C$111))</f>
        <v>#N/A</v>
      </c>
      <c r="BY104" t="e">
        <f>AVERAGE(BY102,BY106)*('2020 Opening RAB'!$C$111/(1+0.5*'2020 Opening RAB'!$C$111))</f>
        <v>#N/A</v>
      </c>
      <c r="BZ104" t="e">
        <f>AVERAGE(BZ102,BZ106)*('2020 Opening RAB'!$C$111/(1+0.5*'2020 Opening RAB'!$C$111))</f>
        <v>#N/A</v>
      </c>
      <c r="CA104" t="e">
        <f>AVERAGE(CA102,CA106)*('2020 Opening RAB'!$C$111/(1+0.5*'2020 Opening RAB'!$C$111))</f>
        <v>#N/A</v>
      </c>
      <c r="CB104" t="e">
        <f>AVERAGE(CB102,CB106)*('2020 Opening RAB'!$C$111/(1+0.5*'2020 Opening RAB'!$C$111))</f>
        <v>#N/A</v>
      </c>
      <c r="CC104" t="e">
        <f>AVERAGE(CC102,CC106)*('2020 Opening RAB'!$C$111/(1+0.5*'2020 Opening RAB'!$C$111))</f>
        <v>#N/A</v>
      </c>
      <c r="CD104" t="e">
        <f>AVERAGE(CD102,CD106)*('2020 Opening RAB'!$C$111/(1+0.5*'2020 Opening RAB'!$C$111))</f>
        <v>#N/A</v>
      </c>
      <c r="CE104" t="e">
        <f>AVERAGE(CE102,CE106)*('2020 Opening RAB'!$C$111/(1+0.5*'2020 Opening RAB'!$C$111))</f>
        <v>#N/A</v>
      </c>
      <c r="CF104" t="e">
        <f>AVERAGE(CF102,CF106)*('2020 Opening RAB'!$C$111/(1+0.5*'2020 Opening RAB'!$C$111))</f>
        <v>#N/A</v>
      </c>
      <c r="CG104" t="e">
        <f>AVERAGE(CG102,CG106)*('2020 Opening RAB'!$C$111/(1+0.5*'2020 Opening RAB'!$C$111))</f>
        <v>#N/A</v>
      </c>
      <c r="CH104" t="e">
        <f>AVERAGE(CH102,CH106)*('2020 Opening RAB'!$C$111/(1+0.5*'2020 Opening RAB'!$C$111))</f>
        <v>#N/A</v>
      </c>
    </row>
    <row r="105" spans="1:86">
      <c r="A105" t="s">
        <v>445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f>G104+G103</f>
        <v>10854002.263746601</v>
      </c>
      <c r="H105">
        <f t="shared" ref="H105:BS105" si="40">H104+H103</f>
        <v>10856600.814790875</v>
      </c>
      <c r="I105">
        <f t="shared" si="40"/>
        <v>10859311.388364591</v>
      </c>
      <c r="J105">
        <f t="shared" si="40"/>
        <v>10862138.813715618</v>
      </c>
      <c r="K105">
        <f t="shared" si="40"/>
        <v>10865088.128278833</v>
      </c>
      <c r="L105">
        <f t="shared" si="40"/>
        <v>10868164.586650988</v>
      </c>
      <c r="M105">
        <f t="shared" si="40"/>
        <v>10871373.669952456</v>
      </c>
      <c r="N105">
        <f t="shared" si="40"/>
        <v>10874721.095592592</v>
      </c>
      <c r="O105">
        <f t="shared" si="40"/>
        <v>10878212.82745605</v>
      </c>
      <c r="P105">
        <f t="shared" si="40"/>
        <v>10881855.086528255</v>
      </c>
      <c r="Q105">
        <f t="shared" si="40"/>
        <v>10885654.361978889</v>
      </c>
      <c r="R105">
        <f t="shared" si="40"/>
        <v>10889617.422723237</v>
      </c>
      <c r="S105">
        <f t="shared" si="40"/>
        <v>10893751.329481902</v>
      </c>
      <c r="T105">
        <f t="shared" si="40"/>
        <v>10898063.447360408</v>
      </c>
      <c r="U105">
        <f t="shared" si="40"/>
        <v>10902561.458971139</v>
      </c>
      <c r="V105">
        <f t="shared" si="40"/>
        <v>10907253.378120916</v>
      </c>
      <c r="W105">
        <f t="shared" si="40"/>
        <v>10912147.564088672</v>
      </c>
      <c r="X105">
        <f t="shared" si="40"/>
        <v>10917252.736518621</v>
      </c>
      <c r="Y105">
        <f t="shared" si="40"/>
        <v>10922577.990955459</v>
      </c>
      <c r="Z105">
        <f t="shared" si="40"/>
        <v>10928132.815049294</v>
      </c>
      <c r="AA105">
        <f t="shared" si="40"/>
        <v>10933927.105459157</v>
      </c>
      <c r="AB105">
        <f t="shared" si="40"/>
        <v>10939971.185485218</v>
      </c>
      <c r="AC105">
        <f t="shared" si="40"/>
        <v>10946275.823461121</v>
      </c>
      <c r="AD105">
        <f t="shared" si="40"/>
        <v>10952852.251939204</v>
      </c>
      <c r="AE105">
        <f t="shared" si="40"/>
        <v>10959712.187702784</v>
      </c>
      <c r="AF105">
        <f t="shared" si="40"/>
        <v>10966867.852641175</v>
      </c>
      <c r="AG105">
        <f t="shared" si="40"/>
        <v>10974331.995524608</v>
      </c>
      <c r="AH105">
        <f t="shared" si="40"/>
        <v>10982117.914717861</v>
      </c>
      <c r="AI105">
        <f t="shared" si="40"/>
        <v>10990239.481873062</v>
      </c>
      <c r="AJ105">
        <f t="shared" si="40"/>
        <v>10998711.166643905</v>
      </c>
      <c r="AK105">
        <f t="shared" si="40"/>
        <v>11007548.062465241</v>
      </c>
      <c r="AL105">
        <f t="shared" si="40"/>
        <v>11016765.913444061</v>
      </c>
      <c r="AM105" t="e">
        <f t="shared" si="40"/>
        <v>#N/A</v>
      </c>
      <c r="AN105" t="e">
        <f t="shared" si="40"/>
        <v>#N/A</v>
      </c>
      <c r="AO105" t="e">
        <f t="shared" si="40"/>
        <v>#N/A</v>
      </c>
      <c r="AP105" t="e">
        <f t="shared" si="40"/>
        <v>#N/A</v>
      </c>
      <c r="AQ105" t="e">
        <f t="shared" si="40"/>
        <v>#N/A</v>
      </c>
      <c r="AR105" t="e">
        <f t="shared" si="40"/>
        <v>#N/A</v>
      </c>
      <c r="AS105" t="e">
        <f t="shared" si="40"/>
        <v>#N/A</v>
      </c>
      <c r="AT105" t="e">
        <f t="shared" si="40"/>
        <v>#N/A</v>
      </c>
      <c r="AU105" t="e">
        <f t="shared" si="40"/>
        <v>#N/A</v>
      </c>
      <c r="AV105" t="e">
        <f t="shared" si="40"/>
        <v>#N/A</v>
      </c>
      <c r="AW105" t="e">
        <f t="shared" si="40"/>
        <v>#N/A</v>
      </c>
      <c r="AX105" t="e">
        <f t="shared" si="40"/>
        <v>#N/A</v>
      </c>
      <c r="AY105" t="e">
        <f t="shared" si="40"/>
        <v>#N/A</v>
      </c>
      <c r="AZ105" t="e">
        <f t="shared" si="40"/>
        <v>#N/A</v>
      </c>
      <c r="BA105" t="e">
        <f t="shared" si="40"/>
        <v>#N/A</v>
      </c>
      <c r="BB105" t="e">
        <f t="shared" si="40"/>
        <v>#N/A</v>
      </c>
      <c r="BC105" t="e">
        <f t="shared" si="40"/>
        <v>#N/A</v>
      </c>
      <c r="BD105" t="e">
        <f t="shared" si="40"/>
        <v>#N/A</v>
      </c>
      <c r="BE105" t="e">
        <f t="shared" si="40"/>
        <v>#N/A</v>
      </c>
      <c r="BF105" t="e">
        <f t="shared" si="40"/>
        <v>#N/A</v>
      </c>
      <c r="BG105" t="e">
        <f t="shared" si="40"/>
        <v>#N/A</v>
      </c>
      <c r="BH105" t="e">
        <f t="shared" si="40"/>
        <v>#N/A</v>
      </c>
      <c r="BI105" t="e">
        <f t="shared" si="40"/>
        <v>#N/A</v>
      </c>
      <c r="BJ105" t="e">
        <f t="shared" si="40"/>
        <v>#N/A</v>
      </c>
      <c r="BK105" t="e">
        <f t="shared" si="40"/>
        <v>#N/A</v>
      </c>
      <c r="BL105" t="e">
        <f t="shared" si="40"/>
        <v>#N/A</v>
      </c>
      <c r="BM105" t="e">
        <f t="shared" si="40"/>
        <v>#N/A</v>
      </c>
      <c r="BN105" t="e">
        <f t="shared" si="40"/>
        <v>#N/A</v>
      </c>
      <c r="BO105" t="e">
        <f t="shared" si="40"/>
        <v>#N/A</v>
      </c>
      <c r="BP105" t="e">
        <f t="shared" si="40"/>
        <v>#N/A</v>
      </c>
      <c r="BQ105" t="e">
        <f t="shared" si="40"/>
        <v>#N/A</v>
      </c>
      <c r="BR105" t="e">
        <f t="shared" si="40"/>
        <v>#N/A</v>
      </c>
      <c r="BS105" t="e">
        <f t="shared" si="40"/>
        <v>#N/A</v>
      </c>
      <c r="BT105" t="e">
        <f t="shared" ref="BT105:CH105" si="41">BT104+BT103</f>
        <v>#N/A</v>
      </c>
      <c r="BU105" t="e">
        <f t="shared" si="41"/>
        <v>#N/A</v>
      </c>
      <c r="BV105" t="e">
        <f t="shared" si="41"/>
        <v>#N/A</v>
      </c>
      <c r="BW105" t="e">
        <f t="shared" si="41"/>
        <v>#N/A</v>
      </c>
      <c r="BX105" t="e">
        <f t="shared" si="41"/>
        <v>#N/A</v>
      </c>
      <c r="BY105" t="e">
        <f t="shared" si="41"/>
        <v>#N/A</v>
      </c>
      <c r="BZ105" t="e">
        <f t="shared" si="41"/>
        <v>#N/A</v>
      </c>
      <c r="CA105" t="e">
        <f t="shared" si="41"/>
        <v>#N/A</v>
      </c>
      <c r="CB105" t="e">
        <f t="shared" si="41"/>
        <v>#N/A</v>
      </c>
      <c r="CC105" t="e">
        <f t="shared" si="41"/>
        <v>#N/A</v>
      </c>
      <c r="CD105" t="e">
        <f t="shared" si="41"/>
        <v>#N/A</v>
      </c>
      <c r="CE105" t="e">
        <f t="shared" si="41"/>
        <v>#N/A</v>
      </c>
      <c r="CF105" t="e">
        <f t="shared" si="41"/>
        <v>#N/A</v>
      </c>
      <c r="CG105" t="e">
        <f t="shared" si="41"/>
        <v>#N/A</v>
      </c>
      <c r="CH105" t="e">
        <f t="shared" si="41"/>
        <v>#N/A</v>
      </c>
    </row>
    <row r="106" spans="1:86">
      <c r="A106" t="s">
        <v>320</v>
      </c>
      <c r="B106">
        <f>B102-B103</f>
        <v>0</v>
      </c>
      <c r="C106">
        <f t="shared" ref="C106:E106" si="42">C102-C103</f>
        <v>0</v>
      </c>
      <c r="D106">
        <f t="shared" si="42"/>
        <v>0</v>
      </c>
      <c r="E106">
        <f t="shared" si="42"/>
        <v>0</v>
      </c>
      <c r="F106">
        <f>F102-F103</f>
        <v>0</v>
      </c>
      <c r="G106">
        <f>G102-G103</f>
        <v>190589541.69850019</v>
      </c>
      <c r="H106">
        <f t="shared" ref="H106:BS106" si="43">H102-H103</f>
        <v>187546745.26619393</v>
      </c>
      <c r="I106">
        <f t="shared" si="43"/>
        <v>184372775.05776823</v>
      </c>
      <c r="J106">
        <f t="shared" si="43"/>
        <v>181061976.22252104</v>
      </c>
      <c r="K106">
        <f t="shared" si="43"/>
        <v>177608450.1313259</v>
      </c>
      <c r="L106">
        <f t="shared" si="43"/>
        <v>174006043.86743852</v>
      </c>
      <c r="M106">
        <f t="shared" si="43"/>
        <v>170248339.26425597</v>
      </c>
      <c r="N106">
        <f t="shared" si="43"/>
        <v>166328641.47049797</v>
      </c>
      <c r="O106">
        <f t="shared" si="43"/>
        <v>162239967.0224376</v>
      </c>
      <c r="P106">
        <f t="shared" si="43"/>
        <v>157975031.40193048</v>
      </c>
      <c r="Q106">
        <f t="shared" si="43"/>
        <v>153526236.05807531</v>
      </c>
      <c r="R106">
        <f t="shared" si="43"/>
        <v>148885654.86938339</v>
      </c>
      <c r="S106">
        <f t="shared" si="43"/>
        <v>144045020.02233741</v>
      </c>
      <c r="T106">
        <f t="shared" si="43"/>
        <v>138995707.28118032</v>
      </c>
      <c r="U106">
        <f t="shared" si="43"/>
        <v>133728720.62269071</v>
      </c>
      <c r="V106">
        <f t="shared" si="43"/>
        <v>128234676.20856899</v>
      </c>
      <c r="W106">
        <f t="shared" si="43"/>
        <v>122503785.66687965</v>
      </c>
      <c r="X106">
        <f t="shared" si="43"/>
        <v>116525838.65276282</v>
      </c>
      <c r="Y106">
        <f t="shared" si="43"/>
        <v>110290184.65734479</v>
      </c>
      <c r="Z106">
        <f t="shared" si="43"/>
        <v>103785714.03243791</v>
      </c>
      <c r="AA106">
        <f t="shared" si="43"/>
        <v>97000838.197222441</v>
      </c>
      <c r="AB106">
        <f t="shared" si="43"/>
        <v>89923468.991646275</v>
      </c>
      <c r="AC106">
        <f t="shared" si="43"/>
        <v>82540997.139757603</v>
      </c>
      <c r="AD106">
        <f t="shared" si="43"/>
        <v>74840269.784600258</v>
      </c>
      <c r="AE106">
        <f t="shared" si="43"/>
        <v>66807567.054647073</v>
      </c>
      <c r="AF106">
        <f t="shared" si="43"/>
        <v>58428577.620021276</v>
      </c>
      <c r="AG106">
        <f t="shared" si="43"/>
        <v>49688373.194955997</v>
      </c>
      <c r="AH106">
        <f t="shared" si="43"/>
        <v>40571381.94106473</v>
      </c>
      <c r="AI106">
        <f t="shared" si="43"/>
        <v>31061360.724037081</v>
      </c>
      <c r="AJ106">
        <f t="shared" si="43"/>
        <v>21141366.174331356</v>
      </c>
      <c r="AK106">
        <f t="shared" si="43"/>
        <v>10793724.500304881</v>
      </c>
      <c r="AL106">
        <f t="shared" si="43"/>
        <v>1.6763806343078613E-8</v>
      </c>
      <c r="AM106" t="e">
        <f t="shared" si="43"/>
        <v>#N/A</v>
      </c>
      <c r="AN106" t="e">
        <f t="shared" si="43"/>
        <v>#N/A</v>
      </c>
      <c r="AO106" t="e">
        <f t="shared" si="43"/>
        <v>#N/A</v>
      </c>
      <c r="AP106" t="e">
        <f t="shared" si="43"/>
        <v>#N/A</v>
      </c>
      <c r="AQ106" t="e">
        <f t="shared" si="43"/>
        <v>#N/A</v>
      </c>
      <c r="AR106" t="e">
        <f t="shared" si="43"/>
        <v>#N/A</v>
      </c>
      <c r="AS106" t="e">
        <f t="shared" si="43"/>
        <v>#N/A</v>
      </c>
      <c r="AT106" t="e">
        <f t="shared" si="43"/>
        <v>#N/A</v>
      </c>
      <c r="AU106" t="e">
        <f t="shared" si="43"/>
        <v>#N/A</v>
      </c>
      <c r="AV106" t="e">
        <f t="shared" si="43"/>
        <v>#N/A</v>
      </c>
      <c r="AW106" t="e">
        <f t="shared" si="43"/>
        <v>#N/A</v>
      </c>
      <c r="AX106" t="e">
        <f t="shared" si="43"/>
        <v>#N/A</v>
      </c>
      <c r="AY106" t="e">
        <f t="shared" si="43"/>
        <v>#N/A</v>
      </c>
      <c r="AZ106" t="e">
        <f t="shared" si="43"/>
        <v>#N/A</v>
      </c>
      <c r="BA106" t="e">
        <f t="shared" si="43"/>
        <v>#N/A</v>
      </c>
      <c r="BB106" t="e">
        <f t="shared" si="43"/>
        <v>#N/A</v>
      </c>
      <c r="BC106" t="e">
        <f t="shared" si="43"/>
        <v>#N/A</v>
      </c>
      <c r="BD106" t="e">
        <f t="shared" si="43"/>
        <v>#N/A</v>
      </c>
      <c r="BE106" t="e">
        <f t="shared" si="43"/>
        <v>#N/A</v>
      </c>
      <c r="BF106" t="e">
        <f t="shared" si="43"/>
        <v>#N/A</v>
      </c>
      <c r="BG106" t="e">
        <f t="shared" si="43"/>
        <v>#N/A</v>
      </c>
      <c r="BH106" t="e">
        <f t="shared" si="43"/>
        <v>#N/A</v>
      </c>
      <c r="BI106" t="e">
        <f t="shared" si="43"/>
        <v>#N/A</v>
      </c>
      <c r="BJ106" t="e">
        <f t="shared" si="43"/>
        <v>#N/A</v>
      </c>
      <c r="BK106" t="e">
        <f t="shared" si="43"/>
        <v>#N/A</v>
      </c>
      <c r="BL106" t="e">
        <f t="shared" si="43"/>
        <v>#N/A</v>
      </c>
      <c r="BM106" t="e">
        <f t="shared" si="43"/>
        <v>#N/A</v>
      </c>
      <c r="BN106" t="e">
        <f t="shared" si="43"/>
        <v>#N/A</v>
      </c>
      <c r="BO106" t="e">
        <f t="shared" si="43"/>
        <v>#N/A</v>
      </c>
      <c r="BP106" t="e">
        <f t="shared" si="43"/>
        <v>#N/A</v>
      </c>
      <c r="BQ106" t="e">
        <f t="shared" si="43"/>
        <v>#N/A</v>
      </c>
      <c r="BR106" t="e">
        <f t="shared" si="43"/>
        <v>#N/A</v>
      </c>
      <c r="BS106" t="e">
        <f t="shared" si="43"/>
        <v>#N/A</v>
      </c>
      <c r="BT106" t="e">
        <f t="shared" ref="BT106:CH106" si="44">BT102-BT103</f>
        <v>#N/A</v>
      </c>
      <c r="BU106" t="e">
        <f t="shared" si="44"/>
        <v>#N/A</v>
      </c>
      <c r="BV106" t="e">
        <f t="shared" si="44"/>
        <v>#N/A</v>
      </c>
      <c r="BW106" t="e">
        <f t="shared" si="44"/>
        <v>#N/A</v>
      </c>
      <c r="BX106" t="e">
        <f t="shared" si="44"/>
        <v>#N/A</v>
      </c>
      <c r="BY106" t="e">
        <f t="shared" si="44"/>
        <v>#N/A</v>
      </c>
      <c r="BZ106" t="e">
        <f t="shared" si="44"/>
        <v>#N/A</v>
      </c>
      <c r="CA106" t="e">
        <f t="shared" si="44"/>
        <v>#N/A</v>
      </c>
      <c r="CB106" t="e">
        <f t="shared" si="44"/>
        <v>#N/A</v>
      </c>
      <c r="CC106" t="e">
        <f t="shared" si="44"/>
        <v>#N/A</v>
      </c>
      <c r="CD106" t="e">
        <f t="shared" si="44"/>
        <v>#N/A</v>
      </c>
      <c r="CE106" t="e">
        <f t="shared" si="44"/>
        <v>#N/A</v>
      </c>
      <c r="CF106" t="e">
        <f t="shared" si="44"/>
        <v>#N/A</v>
      </c>
      <c r="CG106" t="e">
        <f t="shared" si="44"/>
        <v>#N/A</v>
      </c>
      <c r="CH106" t="e">
        <f t="shared" si="44"/>
        <v>#N/A</v>
      </c>
    </row>
    <row r="107" spans="1:86">
      <c r="A107" t="s">
        <v>694</v>
      </c>
      <c r="B107">
        <f>2052-B100</f>
        <v>37</v>
      </c>
      <c r="C107">
        <f t="shared" ref="C107:BN107" si="45">2052-C100</f>
        <v>36</v>
      </c>
      <c r="D107">
        <f t="shared" si="45"/>
        <v>35</v>
      </c>
      <c r="E107">
        <f t="shared" si="45"/>
        <v>34</v>
      </c>
      <c r="F107">
        <f t="shared" si="45"/>
        <v>33</v>
      </c>
      <c r="G107">
        <f t="shared" si="45"/>
        <v>32</v>
      </c>
      <c r="H107">
        <f t="shared" si="45"/>
        <v>31</v>
      </c>
      <c r="I107">
        <f t="shared" si="45"/>
        <v>30</v>
      </c>
      <c r="J107">
        <f t="shared" si="45"/>
        <v>29</v>
      </c>
      <c r="K107">
        <f t="shared" si="45"/>
        <v>28</v>
      </c>
      <c r="L107">
        <f t="shared" si="45"/>
        <v>27</v>
      </c>
      <c r="M107">
        <f t="shared" si="45"/>
        <v>26</v>
      </c>
      <c r="N107">
        <f t="shared" si="45"/>
        <v>25</v>
      </c>
      <c r="O107">
        <f t="shared" si="45"/>
        <v>24</v>
      </c>
      <c r="P107">
        <f t="shared" si="45"/>
        <v>23</v>
      </c>
      <c r="Q107">
        <f t="shared" si="45"/>
        <v>22</v>
      </c>
      <c r="R107">
        <f t="shared" si="45"/>
        <v>21</v>
      </c>
      <c r="S107">
        <f t="shared" si="45"/>
        <v>20</v>
      </c>
      <c r="T107">
        <f t="shared" si="45"/>
        <v>19</v>
      </c>
      <c r="U107">
        <f t="shared" si="45"/>
        <v>18</v>
      </c>
      <c r="V107">
        <f t="shared" si="45"/>
        <v>17</v>
      </c>
      <c r="W107">
        <f t="shared" si="45"/>
        <v>16</v>
      </c>
      <c r="X107">
        <f t="shared" si="45"/>
        <v>15</v>
      </c>
      <c r="Y107">
        <f t="shared" si="45"/>
        <v>14</v>
      </c>
      <c r="Z107">
        <f t="shared" si="45"/>
        <v>13</v>
      </c>
      <c r="AA107">
        <f t="shared" si="45"/>
        <v>12</v>
      </c>
      <c r="AB107">
        <f t="shared" si="45"/>
        <v>11</v>
      </c>
      <c r="AC107">
        <f t="shared" si="45"/>
        <v>10</v>
      </c>
      <c r="AD107">
        <f t="shared" si="45"/>
        <v>9</v>
      </c>
      <c r="AE107">
        <f t="shared" si="45"/>
        <v>8</v>
      </c>
      <c r="AF107">
        <f t="shared" si="45"/>
        <v>7</v>
      </c>
      <c r="AG107">
        <f t="shared" si="45"/>
        <v>6</v>
      </c>
      <c r="AH107">
        <f t="shared" si="45"/>
        <v>5</v>
      </c>
      <c r="AI107">
        <f t="shared" si="45"/>
        <v>4</v>
      </c>
      <c r="AJ107">
        <f t="shared" si="45"/>
        <v>3</v>
      </c>
      <c r="AK107">
        <f t="shared" si="45"/>
        <v>2</v>
      </c>
      <c r="AL107">
        <f t="shared" si="45"/>
        <v>1</v>
      </c>
      <c r="AM107">
        <f t="shared" si="45"/>
        <v>0</v>
      </c>
      <c r="AN107">
        <f t="shared" si="45"/>
        <v>-1</v>
      </c>
      <c r="AO107">
        <f t="shared" si="45"/>
        <v>-2</v>
      </c>
      <c r="AP107">
        <f t="shared" si="45"/>
        <v>-3</v>
      </c>
      <c r="AQ107">
        <f t="shared" si="45"/>
        <v>-4</v>
      </c>
      <c r="AR107">
        <f t="shared" si="45"/>
        <v>-5</v>
      </c>
      <c r="AS107">
        <f t="shared" si="45"/>
        <v>-6</v>
      </c>
      <c r="AT107">
        <f t="shared" si="45"/>
        <v>-7</v>
      </c>
      <c r="AU107">
        <f t="shared" si="45"/>
        <v>-8</v>
      </c>
      <c r="AV107">
        <f t="shared" si="45"/>
        <v>-9</v>
      </c>
      <c r="AW107">
        <f t="shared" si="45"/>
        <v>-10</v>
      </c>
      <c r="AX107">
        <f t="shared" si="45"/>
        <v>-11</v>
      </c>
      <c r="AY107">
        <f t="shared" si="45"/>
        <v>-12</v>
      </c>
      <c r="AZ107">
        <f t="shared" si="45"/>
        <v>-13</v>
      </c>
      <c r="BA107">
        <f t="shared" si="45"/>
        <v>-14</v>
      </c>
      <c r="BB107">
        <f t="shared" si="45"/>
        <v>-15</v>
      </c>
      <c r="BC107">
        <f t="shared" si="45"/>
        <v>-16</v>
      </c>
      <c r="BD107">
        <f t="shared" si="45"/>
        <v>-17</v>
      </c>
      <c r="BE107">
        <f t="shared" si="45"/>
        <v>-18</v>
      </c>
      <c r="BF107">
        <f t="shared" si="45"/>
        <v>-19</v>
      </c>
      <c r="BG107">
        <f t="shared" si="45"/>
        <v>-20</v>
      </c>
      <c r="BH107">
        <f t="shared" si="45"/>
        <v>-21</v>
      </c>
      <c r="BI107">
        <f t="shared" si="45"/>
        <v>-22</v>
      </c>
      <c r="BJ107">
        <f t="shared" si="45"/>
        <v>-23</v>
      </c>
      <c r="BK107">
        <f t="shared" si="45"/>
        <v>-24</v>
      </c>
      <c r="BL107">
        <f t="shared" si="45"/>
        <v>-25</v>
      </c>
      <c r="BM107">
        <f t="shared" si="45"/>
        <v>-26</v>
      </c>
      <c r="BN107">
        <f t="shared" si="45"/>
        <v>-27</v>
      </c>
      <c r="BO107">
        <f t="shared" ref="BO107:CH107" si="46">2052-BO100</f>
        <v>-28</v>
      </c>
      <c r="BP107">
        <f t="shared" si="46"/>
        <v>-29</v>
      </c>
      <c r="BQ107">
        <f t="shared" si="46"/>
        <v>-30</v>
      </c>
      <c r="BR107">
        <f t="shared" si="46"/>
        <v>-31</v>
      </c>
      <c r="BS107">
        <f t="shared" si="46"/>
        <v>-32</v>
      </c>
      <c r="BT107">
        <f t="shared" si="46"/>
        <v>-33</v>
      </c>
      <c r="BU107">
        <f t="shared" si="46"/>
        <v>-34</v>
      </c>
      <c r="BV107">
        <f t="shared" si="46"/>
        <v>-35</v>
      </c>
      <c r="BW107">
        <f t="shared" si="46"/>
        <v>-36</v>
      </c>
      <c r="BX107">
        <f t="shared" si="46"/>
        <v>-37</v>
      </c>
      <c r="BY107">
        <f t="shared" si="46"/>
        <v>-38</v>
      </c>
      <c r="BZ107">
        <f t="shared" si="46"/>
        <v>-39</v>
      </c>
      <c r="CA107">
        <f t="shared" si="46"/>
        <v>-40</v>
      </c>
      <c r="CB107">
        <f t="shared" si="46"/>
        <v>-41</v>
      </c>
      <c r="CC107">
        <f t="shared" si="46"/>
        <v>-42</v>
      </c>
      <c r="CD107">
        <f t="shared" si="46"/>
        <v>-43</v>
      </c>
      <c r="CE107">
        <f t="shared" si="46"/>
        <v>-44</v>
      </c>
      <c r="CF107">
        <f t="shared" si="46"/>
        <v>-45</v>
      </c>
      <c r="CG107">
        <f t="shared" si="46"/>
        <v>-46</v>
      </c>
      <c r="CH107">
        <f t="shared" si="46"/>
        <v>-47</v>
      </c>
    </row>
    <row r="110" spans="1:86" s="98" customFormat="1" ht="18.75">
      <c r="A110" s="2" t="s">
        <v>547</v>
      </c>
    </row>
    <row r="111" spans="1:86">
      <c r="A111" t="s">
        <v>701</v>
      </c>
    </row>
    <row r="112" spans="1:86">
      <c r="B112" s="3">
        <v>2015</v>
      </c>
      <c r="C112" s="3">
        <v>2016</v>
      </c>
      <c r="D112" s="3">
        <v>2017</v>
      </c>
      <c r="E112" s="3">
        <v>2018</v>
      </c>
    </row>
    <row r="113" spans="1:6">
      <c r="A113" t="s">
        <v>702</v>
      </c>
      <c r="B113" s="116">
        <v>163827041.11601007</v>
      </c>
      <c r="C113" s="116">
        <v>173305605.63772205</v>
      </c>
      <c r="D113" s="116">
        <v>183332572.8210474</v>
      </c>
      <c r="E113" s="116">
        <v>192939671.677122</v>
      </c>
    </row>
    <row r="114" spans="1:6">
      <c r="A114" t="s">
        <v>703</v>
      </c>
      <c r="B114" s="15">
        <f>B113*'2020 Opening RAB'!$C$100</f>
        <v>164308413.42095429</v>
      </c>
      <c r="C114" s="15">
        <f>C113*'2020 Opening RAB'!$C$100</f>
        <v>173814828.76888087</v>
      </c>
      <c r="D114" s="15">
        <f>D113*'2020 Opening RAB'!$C$100</f>
        <v>183871258.14765185</v>
      </c>
      <c r="E114" s="15">
        <f>E113*'2020 Opening RAB'!$C$100</f>
        <v>193506585.50183442</v>
      </c>
    </row>
    <row r="118" spans="1:6" s="98" customFormat="1" ht="18.75">
      <c r="A118" s="2" t="s">
        <v>704</v>
      </c>
    </row>
    <row r="119" spans="1:6">
      <c r="A119" s="16" t="s">
        <v>705</v>
      </c>
    </row>
    <row r="121" spans="1:6">
      <c r="A121" s="4" t="s">
        <v>706</v>
      </c>
      <c r="B121" s="211" t="s">
        <v>707</v>
      </c>
      <c r="C121" s="163"/>
      <c r="D121" s="163"/>
    </row>
    <row r="122" spans="1:6">
      <c r="B122" s="16" t="s">
        <v>685</v>
      </c>
      <c r="C122" s="16" t="s">
        <v>590</v>
      </c>
      <c r="D122" s="16" t="s">
        <v>419</v>
      </c>
      <c r="F122" s="16" t="s">
        <v>708</v>
      </c>
    </row>
    <row r="123" spans="1:6">
      <c r="A123" t="s">
        <v>593</v>
      </c>
      <c r="B123" s="116">
        <v>44831181.818181813</v>
      </c>
      <c r="C123" s="119">
        <v>44995462</v>
      </c>
      <c r="D123" s="119">
        <f>MIN(B123:C123)</f>
        <v>44831181.818181813</v>
      </c>
      <c r="E123" s="115"/>
      <c r="F123" s="119">
        <v>11864653</v>
      </c>
    </row>
    <row r="124" spans="1:6">
      <c r="A124" t="s">
        <v>709</v>
      </c>
      <c r="B124" s="116">
        <v>14773912.190082645</v>
      </c>
      <c r="C124" s="119">
        <v>11697222</v>
      </c>
      <c r="D124" s="119">
        <f t="shared" ref="D124:D131" si="47">MIN(B124:C124)</f>
        <v>11697222</v>
      </c>
      <c r="E124" s="115"/>
      <c r="F124" s="119">
        <v>9519908</v>
      </c>
    </row>
    <row r="125" spans="1:6">
      <c r="A125" t="s">
        <v>710</v>
      </c>
      <c r="B125" s="116">
        <v>12872856.964599466</v>
      </c>
      <c r="C125" s="119">
        <v>29731245</v>
      </c>
      <c r="D125" s="119">
        <f t="shared" si="47"/>
        <v>12872856.964599466</v>
      </c>
      <c r="E125" s="115"/>
      <c r="F125" s="119">
        <v>5332419</v>
      </c>
    </row>
    <row r="126" spans="1:6">
      <c r="A126" t="s">
        <v>711</v>
      </c>
      <c r="B126" s="116">
        <v>3362338.6363636362</v>
      </c>
      <c r="C126" s="119">
        <v>1369289</v>
      </c>
      <c r="D126" s="119">
        <f t="shared" si="47"/>
        <v>1369289</v>
      </c>
      <c r="E126" s="115"/>
      <c r="F126" s="119">
        <v>1054908</v>
      </c>
    </row>
    <row r="127" spans="1:6">
      <c r="A127" t="s">
        <v>712</v>
      </c>
      <c r="B127" s="116">
        <v>11207795.454545455</v>
      </c>
      <c r="C127" s="119">
        <v>10963547</v>
      </c>
      <c r="D127" s="119">
        <f t="shared" si="47"/>
        <v>10963547</v>
      </c>
      <c r="E127" s="115"/>
      <c r="F127" s="119">
        <v>6479229</v>
      </c>
    </row>
    <row r="128" spans="1:6">
      <c r="A128" t="s">
        <v>147</v>
      </c>
      <c r="B128" s="116">
        <v>3056671.4876033058</v>
      </c>
      <c r="C128" s="119">
        <v>5833467</v>
      </c>
      <c r="D128" s="119">
        <f t="shared" si="47"/>
        <v>3056671.4876033058</v>
      </c>
      <c r="E128" s="115"/>
      <c r="F128" s="119">
        <v>1131422</v>
      </c>
    </row>
    <row r="129" spans="1:7">
      <c r="A129" t="s">
        <v>713</v>
      </c>
      <c r="B129" s="116">
        <v>27084938.556968387</v>
      </c>
      <c r="C129" s="119">
        <v>29965591</v>
      </c>
      <c r="D129" s="119">
        <f t="shared" si="47"/>
        <v>27084938.556968387</v>
      </c>
      <c r="E129" s="115"/>
      <c r="F129" s="119">
        <v>7201827</v>
      </c>
    </row>
    <row r="130" spans="1:7">
      <c r="A130" t="s">
        <v>11</v>
      </c>
      <c r="B130" s="116">
        <v>11744515</v>
      </c>
      <c r="C130" s="119">
        <v>10509330</v>
      </c>
      <c r="D130" s="119">
        <f t="shared" si="47"/>
        <v>10509330</v>
      </c>
      <c r="E130" s="115"/>
      <c r="F130" s="119">
        <v>5140845</v>
      </c>
    </row>
    <row r="131" spans="1:7" ht="30">
      <c r="A131" s="91" t="s">
        <v>714</v>
      </c>
      <c r="B131" s="116">
        <v>20504101.394318182</v>
      </c>
      <c r="C131" s="119">
        <v>19736348</v>
      </c>
      <c r="D131" s="119">
        <f t="shared" si="47"/>
        <v>19736348</v>
      </c>
      <c r="E131" s="115"/>
      <c r="F131" s="119">
        <v>4866255</v>
      </c>
    </row>
    <row r="132" spans="1:7">
      <c r="A132" t="s">
        <v>715</v>
      </c>
      <c r="B132" s="116">
        <v>11004017.3553719</v>
      </c>
      <c r="C132" s="119">
        <v>32425067</v>
      </c>
      <c r="D132" s="119">
        <f>MIN(B132:C132)</f>
        <v>11004017.3553719</v>
      </c>
      <c r="E132" s="115"/>
      <c r="F132" s="119">
        <v>24417717.247933883</v>
      </c>
    </row>
    <row r="133" spans="1:7">
      <c r="B133" s="120">
        <f>SUM(B123:B132)</f>
        <v>160442328.85803479</v>
      </c>
      <c r="C133" s="120">
        <f>SUM(C123:C132)</f>
        <v>197226568</v>
      </c>
      <c r="D133" s="120">
        <f>MIN(B133:C133)</f>
        <v>160442328.85803479</v>
      </c>
      <c r="E133" s="115"/>
      <c r="F133" s="120">
        <f>SUM(F123:F132)</f>
        <v>77009183.247933879</v>
      </c>
    </row>
    <row r="136" spans="1:7" ht="60">
      <c r="B136" s="95" t="s">
        <v>718</v>
      </c>
      <c r="C136" s="95" t="s">
        <v>719</v>
      </c>
      <c r="D136" s="95"/>
      <c r="E136" s="95" t="s">
        <v>720</v>
      </c>
      <c r="F136" s="95" t="s">
        <v>721</v>
      </c>
      <c r="G136" s="95" t="s">
        <v>722</v>
      </c>
    </row>
    <row r="137" spans="1:7">
      <c r="A137" t="s">
        <v>593</v>
      </c>
      <c r="B137" s="15">
        <f>F123*'2020 Opening RAB'!$C$100</f>
        <v>11899514.859941235</v>
      </c>
      <c r="C137" s="15">
        <f>'2020 Opening RAB'!C3*'2020 Opening RAB'!$C$100</f>
        <v>12282104.728697356</v>
      </c>
      <c r="E137" s="15">
        <f>B123*'2020 Opening RAB'!$C$100</f>
        <v>44962909.090909086</v>
      </c>
      <c r="F137" s="15">
        <f>C123*'2020 Opening RAB'!$C$100</f>
        <v>45127671.976493634</v>
      </c>
      <c r="G137" s="15">
        <f>MIN(E137:F137)</f>
        <v>44962909.090909086</v>
      </c>
    </row>
    <row r="138" spans="1:7">
      <c r="A138" t="s">
        <v>709</v>
      </c>
      <c r="B138" s="15">
        <f>F124*'2020 Opening RAB'!$C$100</f>
        <v>9547880.3055827618</v>
      </c>
      <c r="C138" s="15">
        <f>'2020 Opening RAB'!C4*'2020 Opening RAB'!$C$100</f>
        <v>6767651.1028403528</v>
      </c>
      <c r="E138" s="15">
        <f>B124*'2020 Opening RAB'!$C$100</f>
        <v>14817322.314049589</v>
      </c>
      <c r="F138" s="15">
        <f>C124*'2020 Opening RAB'!$C$100</f>
        <v>11731591.89813908</v>
      </c>
      <c r="G138" s="15">
        <f t="shared" ref="G138:G146" si="48">MIN(E138:F138)</f>
        <v>11731591.89813908</v>
      </c>
    </row>
    <row r="139" spans="1:7">
      <c r="A139" t="s">
        <v>710</v>
      </c>
      <c r="B139" s="15">
        <f>F125*'2020 Opening RAB'!$C$100</f>
        <v>5348087.2242899118</v>
      </c>
      <c r="C139" s="15">
        <f>'2020 Opening RAB'!C5*'2020 Opening RAB'!$C$100</f>
        <v>5243059.5259549459</v>
      </c>
      <c r="E139" s="15">
        <f>B125*'2020 Opening RAB'!$C$100</f>
        <v>12910681.226003774</v>
      </c>
      <c r="F139" s="15">
        <f>C125*'2020 Opening RAB'!$C$100</f>
        <v>29818604.191968661</v>
      </c>
      <c r="G139" s="15">
        <f t="shared" si="48"/>
        <v>12910681.226003774</v>
      </c>
    </row>
    <row r="140" spans="1:7">
      <c r="A140" t="s">
        <v>711</v>
      </c>
      <c r="B140" s="15">
        <f>F126*'2020 Opening RAB'!$C$100</f>
        <v>1058007.6317335945</v>
      </c>
      <c r="C140" s="15">
        <f>'2020 Opening RAB'!C6*'2020 Opening RAB'!$C$100</f>
        <v>1163440.5171400588</v>
      </c>
      <c r="E140" s="15">
        <f>B126*'2020 Opening RAB'!$C$100</f>
        <v>3372218.1818181816</v>
      </c>
      <c r="F140" s="15">
        <f>C126*'2020 Opening RAB'!$C$100</f>
        <v>1373312.376101861</v>
      </c>
      <c r="G140" s="15">
        <f t="shared" si="48"/>
        <v>1373312.376101861</v>
      </c>
    </row>
    <row r="141" spans="1:7">
      <c r="A141" t="s">
        <v>712</v>
      </c>
      <c r="B141" s="15">
        <f>F127*'2020 Opening RAB'!$C$100</f>
        <v>6498266.8912830558</v>
      </c>
      <c r="C141" s="15">
        <f>'2020 Opening RAB'!C7*'2020 Opening RAB'!$C$100</f>
        <v>6500083.2125367289</v>
      </c>
      <c r="E141" s="15">
        <f>B127*'2020 Opening RAB'!$C$100</f>
        <v>11240727.272727273</v>
      </c>
      <c r="F141" s="15">
        <f>C127*'2020 Opening RAB'!$C$100</f>
        <v>10995761.143976495</v>
      </c>
      <c r="G141" s="15">
        <f t="shared" si="48"/>
        <v>10995761.143976495</v>
      </c>
    </row>
    <row r="142" spans="1:7">
      <c r="A142" t="s">
        <v>147</v>
      </c>
      <c r="B142" s="15">
        <f>F128*'2020 Opening RAB'!$C$100</f>
        <v>1134746.4524975515</v>
      </c>
      <c r="C142" s="15">
        <f>'2020 Opening RAB'!C8*'2020 Opening RAB'!$C$100</f>
        <v>997530.45249755145</v>
      </c>
      <c r="E142" s="15">
        <f>B128*'2020 Opening RAB'!$C$100</f>
        <v>3065652.8925619838</v>
      </c>
      <c r="F142" s="15">
        <f>C128*'2020 Opening RAB'!$C$100</f>
        <v>5850607.4515181193</v>
      </c>
      <c r="G142" s="15">
        <f t="shared" si="48"/>
        <v>3065652.8925619838</v>
      </c>
    </row>
    <row r="143" spans="1:7">
      <c r="A143" t="s">
        <v>713</v>
      </c>
      <c r="B143" s="15">
        <f>F129*'2020 Opening RAB'!$C$100</f>
        <v>7222988.0979431933</v>
      </c>
      <c r="C143" s="15">
        <f>'2020 Opening RAB'!C9*'2020 Opening RAB'!$C$100</f>
        <v>6241692.2076395694</v>
      </c>
      <c r="E143" s="15">
        <f>B129*'2020 Opening RAB'!$C$100</f>
        <v>27164522.117860559</v>
      </c>
      <c r="F143" s="15">
        <f>C129*'2020 Opening RAB'!$C$100</f>
        <v>30053638.769833498</v>
      </c>
      <c r="G143" s="15">
        <f t="shared" si="48"/>
        <v>27164522.117860559</v>
      </c>
    </row>
    <row r="144" spans="1:7">
      <c r="A144" t="s">
        <v>11</v>
      </c>
      <c r="B144" s="15">
        <f>F130*'2020 Opening RAB'!$C$100</f>
        <v>5155950.323212537</v>
      </c>
      <c r="C144" s="15">
        <f>'2020 Opening RAB'!C10*'2020 Opening RAB'!$C$100</f>
        <v>3293592.1958863861</v>
      </c>
      <c r="E144" s="15">
        <f>B130*'2020 Opening RAB'!$C$100</f>
        <v>11779023.858961802</v>
      </c>
      <c r="F144" s="15">
        <f>C130*'2020 Opening RAB'!$C$100</f>
        <v>10540209.520078355</v>
      </c>
      <c r="G144" s="15">
        <f t="shared" si="48"/>
        <v>10540209.520078355</v>
      </c>
    </row>
    <row r="145" spans="1:7">
      <c r="A145" t="s">
        <v>714</v>
      </c>
      <c r="B145" s="15">
        <f>F131*'2020 Opening RAB'!$C$100</f>
        <v>4880553.4965719888</v>
      </c>
      <c r="C145" s="15">
        <f>'2020 Opening RAB'!C11*'2020 Opening RAB'!$C$100</f>
        <v>4051080.3996082274</v>
      </c>
      <c r="E145" s="15">
        <f>B131*'2020 Opening RAB'!$C$100</f>
        <v>20564348.509090912</v>
      </c>
      <c r="F145" s="15">
        <f>C131*'2020 Opening RAB'!$C$100</f>
        <v>19794339.22820764</v>
      </c>
      <c r="G145" s="15">
        <f t="shared" si="48"/>
        <v>19794339.22820764</v>
      </c>
    </row>
    <row r="146" spans="1:7">
      <c r="A146" t="s">
        <v>565</v>
      </c>
      <c r="B146" s="15">
        <f>F132*'2020 Opening RAB'!$C$100</f>
        <v>24489463.723686874</v>
      </c>
      <c r="C146" s="15">
        <f>'2020 Opening RAB'!C12*'2020 Opening RAB'!$C$100</f>
        <v>46540233.339862883</v>
      </c>
      <c r="E146" s="15">
        <f>B132*'2020 Opening RAB'!$C$100</f>
        <v>11036350.41322314</v>
      </c>
      <c r="F146" s="15">
        <f>C132*'2020 Opening RAB'!$C$100</f>
        <v>32520341.437806074</v>
      </c>
      <c r="G146" s="15">
        <f t="shared" si="48"/>
        <v>11036350.41322314</v>
      </c>
    </row>
    <row r="147" spans="1:7">
      <c r="B147" s="15">
        <f>SUM(B137:B146)</f>
        <v>77235459.006742701</v>
      </c>
      <c r="C147" s="15">
        <f>SUM(C137:C146)</f>
        <v>93080467.682664067</v>
      </c>
      <c r="E147" s="15">
        <f>SUM(E137:E146)</f>
        <v>160913755.8772063</v>
      </c>
      <c r="F147" s="15">
        <f>SUM(F137:F146)</f>
        <v>197806077.99412343</v>
      </c>
      <c r="G147" s="15">
        <f>SUM(G137:G146)</f>
        <v>153575329.90706199</v>
      </c>
    </row>
    <row r="148" spans="1:7">
      <c r="G148" s="15">
        <f>D133*'2020 Opening RAB'!C100</f>
        <v>160913755.8772063</v>
      </c>
    </row>
    <row r="149" spans="1:7">
      <c r="A149" s="16" t="s">
        <v>723</v>
      </c>
      <c r="B149" s="17">
        <f>-(G147-G148)</f>
        <v>7338425.9701443017</v>
      </c>
    </row>
    <row r="153" spans="1:7" s="98" customFormat="1" ht="18.75">
      <c r="A153" s="2" t="s">
        <v>724</v>
      </c>
    </row>
    <row r="154" spans="1:7">
      <c r="A154" s="3" t="s">
        <v>725</v>
      </c>
    </row>
    <row r="155" spans="1:7">
      <c r="B155" s="13" t="s">
        <v>727</v>
      </c>
    </row>
    <row r="156" spans="1:7">
      <c r="B156" s="16" t="s">
        <v>685</v>
      </c>
    </row>
    <row r="157" spans="1:7">
      <c r="A157" t="s">
        <v>65</v>
      </c>
      <c r="B157" s="15">
        <v>125000000</v>
      </c>
    </row>
    <row r="158" spans="1:7">
      <c r="A158" t="s">
        <v>90</v>
      </c>
      <c r="B158" s="15">
        <v>67000000</v>
      </c>
    </row>
    <row r="159" spans="1:7">
      <c r="A159" t="s">
        <v>726</v>
      </c>
      <c r="B159" s="15">
        <v>179100000</v>
      </c>
    </row>
    <row r="160" spans="1:7">
      <c r="A160" t="s">
        <v>182</v>
      </c>
      <c r="B160" s="15">
        <v>41000000</v>
      </c>
    </row>
    <row r="161" spans="1:6">
      <c r="A161" t="s">
        <v>564</v>
      </c>
      <c r="B161" s="15">
        <v>39000000</v>
      </c>
    </row>
    <row r="162" spans="1:6">
      <c r="A162" t="s">
        <v>147</v>
      </c>
      <c r="B162" s="15">
        <v>56000000</v>
      </c>
    </row>
    <row r="163" spans="1:6">
      <c r="A163" t="s">
        <v>23</v>
      </c>
      <c r="B163" s="15">
        <v>14000000</v>
      </c>
    </row>
    <row r="164" spans="1:6">
      <c r="A164" s="16" t="s">
        <v>443</v>
      </c>
      <c r="B164" s="17">
        <v>341000000</v>
      </c>
    </row>
    <row r="167" spans="1:6">
      <c r="B167" s="164" t="s">
        <v>728</v>
      </c>
      <c r="C167" s="164"/>
      <c r="D167" s="164"/>
      <c r="E167" s="164"/>
      <c r="F167" s="164"/>
    </row>
    <row r="168" spans="1:6" ht="50.25" customHeight="1">
      <c r="B168" s="95" t="s">
        <v>729</v>
      </c>
      <c r="C168" s="95" t="s">
        <v>730</v>
      </c>
      <c r="D168" s="95" t="s">
        <v>590</v>
      </c>
      <c r="E168" s="95" t="s">
        <v>419</v>
      </c>
    </row>
    <row r="169" spans="1:6">
      <c r="A169" t="s">
        <v>65</v>
      </c>
      <c r="B169" s="15">
        <f>B157*'2020 Opening RAB'!$C$100</f>
        <v>125367286.97355534</v>
      </c>
      <c r="C169" s="15">
        <f>124390000-'2020 Opening RAB'!D71</f>
        <v>104230940.25465231</v>
      </c>
      <c r="D169" s="15">
        <f>'2020 Opening RAB'!J17</f>
        <v>137381799.98399517</v>
      </c>
      <c r="E169" s="15">
        <f>MIN(C169:D169)</f>
        <v>104230940.25465231</v>
      </c>
    </row>
    <row r="170" spans="1:6">
      <c r="A170" t="s">
        <v>90</v>
      </c>
      <c r="B170" s="15">
        <f>B158*'2020 Opening RAB'!$C$100</f>
        <v>67196865.81782566</v>
      </c>
      <c r="C170" s="15">
        <f>B170</f>
        <v>67196865.81782566</v>
      </c>
      <c r="D170" s="15">
        <f>'2020 Opening RAB'!J18</f>
        <v>73790549.717686698</v>
      </c>
      <c r="E170" s="15">
        <f t="shared" ref="E170" si="49">MIN(C170:D170)</f>
        <v>67196865.81782566</v>
      </c>
    </row>
    <row r="171" spans="1:6">
      <c r="A171" t="s">
        <v>182</v>
      </c>
      <c r="B171" s="15">
        <f>B160*'2020 Opening RAB'!$C$100</f>
        <v>41120470.127326153</v>
      </c>
      <c r="C171" s="15">
        <f>B171</f>
        <v>41120470.127326153</v>
      </c>
      <c r="D171" s="15">
        <f>'2020 Opening RAB'!J19</f>
        <v>41245130.067636937</v>
      </c>
      <c r="E171" s="15">
        <f>MIN(C171:D171)</f>
        <v>41120470.127326153</v>
      </c>
    </row>
    <row r="172" spans="1:6">
      <c r="A172" t="s">
        <v>564</v>
      </c>
      <c r="B172" s="15">
        <f>B161*'2020 Opening RAB'!$C$100</f>
        <v>39114593.535749264</v>
      </c>
      <c r="C172" s="15">
        <f>B172</f>
        <v>39114593.535749264</v>
      </c>
      <c r="D172" s="15">
        <f>'2020 Opening RAB'!J20</f>
        <v>55806586.143650517</v>
      </c>
      <c r="E172" s="15">
        <f>MIN(C172:D172)</f>
        <v>39114593.535749264</v>
      </c>
    </row>
    <row r="173" spans="1:6">
      <c r="A173" t="s">
        <v>147</v>
      </c>
      <c r="B173" s="15">
        <f>B162*'2020 Opening RAB'!$C$100</f>
        <v>56164544.564152792</v>
      </c>
      <c r="C173" s="15">
        <f>B173</f>
        <v>56164544.564152792</v>
      </c>
      <c r="D173" s="15">
        <f>'2020 Opening RAB'!J21</f>
        <v>56263157.060513221</v>
      </c>
      <c r="E173" s="15">
        <f>MIN(C173:D173)</f>
        <v>56164544.564152792</v>
      </c>
    </row>
    <row r="174" spans="1:6">
      <c r="A174" t="s">
        <v>23</v>
      </c>
      <c r="B174" s="15">
        <f>B163*'2020 Opening RAB'!$C$100</f>
        <v>14041136.141038198</v>
      </c>
      <c r="C174" s="15">
        <f>B174</f>
        <v>14041136.141038198</v>
      </c>
      <c r="D174" s="15">
        <f>'2020 Opening RAB'!J22</f>
        <v>14257318.849083602</v>
      </c>
      <c r="E174" s="15">
        <f>MIN(C174:D174)</f>
        <v>14041136.141038198</v>
      </c>
    </row>
    <row r="175" spans="1:6">
      <c r="A175" s="16" t="s">
        <v>443</v>
      </c>
      <c r="B175" s="15">
        <f>SUM(B169:B174)</f>
        <v>343004897.15964741</v>
      </c>
      <c r="C175" s="15">
        <f>SUM(C169:C174)</f>
        <v>321868550.44074434</v>
      </c>
      <c r="D175" s="15">
        <f>'2020 Opening RAB'!J23</f>
        <v>367071138.98645359</v>
      </c>
      <c r="E175" s="15">
        <f>SUM(E169:E174)</f>
        <v>321868550.44074434</v>
      </c>
    </row>
    <row r="176" spans="1:6">
      <c r="C176" s="15"/>
      <c r="E176" s="15">
        <f>D175-E175</f>
        <v>45202588.545709252</v>
      </c>
    </row>
    <row r="177" spans="1:4">
      <c r="D177" s="15"/>
    </row>
    <row r="179" spans="1:4" ht="30">
      <c r="A179" s="95" t="s">
        <v>731</v>
      </c>
      <c r="B179" s="144">
        <f>-(B175-E175)</f>
        <v>-21136346.718903065</v>
      </c>
    </row>
    <row r="183" spans="1:4" s="49" customFormat="1" ht="18.75">
      <c r="A183" s="2" t="s">
        <v>732</v>
      </c>
    </row>
    <row r="184" spans="1:4">
      <c r="A184" s="13" t="s">
        <v>733</v>
      </c>
    </row>
    <row r="186" spans="1:4">
      <c r="A186" s="3" t="s">
        <v>734</v>
      </c>
      <c r="C186" s="4" t="s">
        <v>736</v>
      </c>
    </row>
    <row r="187" spans="1:4">
      <c r="A187" s="16" t="s">
        <v>735</v>
      </c>
      <c r="B187" t="s">
        <v>743</v>
      </c>
    </row>
    <row r="188" spans="1:4">
      <c r="A188" t="s">
        <v>790</v>
      </c>
      <c r="B188" s="15">
        <f>IF('2020 Opening RAB'!C35="n",(('2020 Opening RAB'!D35*'2020 Opening RAB'!C109*2.5)+('2020 Opening RAB'!D35*'2020 Opening RAB'!C110*5)),0)</f>
        <v>0</v>
      </c>
    </row>
    <row r="189" spans="1:4">
      <c r="A189" t="s">
        <v>737</v>
      </c>
      <c r="B189" s="15">
        <f>IF('2020 Opening RAB'!C36="n",(('2020 Opening RAB'!D36*'2020 Opening RAB'!$C$109*2.5)+('2020 Opening RAB'!$D$35*'2020 Opening RAB'!$C$110*5)),0)</f>
        <v>0</v>
      </c>
    </row>
    <row r="190" spans="1:4">
      <c r="A190" t="s">
        <v>738</v>
      </c>
      <c r="B190" s="15">
        <f>IF('2020 Opening RAB'!C40="n",(('2020 Opening RAB'!D40*'2020 Opening RAB'!$C$109*2.5)+('2020 Opening RAB'!$D$40*'2020 Opening RAB'!$C$110*5)),0)</f>
        <v>0</v>
      </c>
    </row>
    <row r="191" spans="1:4">
      <c r="A191" t="s">
        <v>739</v>
      </c>
      <c r="B191" s="15">
        <f>IF('2020 Opening RAB'!C38="n",(('2020 Opening RAB'!D38*'2020 Opening RAB'!$C$109*2.5)+('2020 Opening RAB'!$D$35*'2020 Opening RAB'!$C$110*5)),0)</f>
        <v>0</v>
      </c>
    </row>
    <row r="192" spans="1:4">
      <c r="A192" t="s">
        <v>740</v>
      </c>
      <c r="B192" s="15">
        <f>IF('2020 Opening RAB'!C38="n",(('2020 Opening RAB'!D38*'2020 Opening RAB'!$C$109*2.5)+('2020 Opening RAB'!$D$38*'2020 Opening RAB'!$C$110*5)),0)</f>
        <v>0</v>
      </c>
    </row>
    <row r="193" spans="1:2">
      <c r="B193" s="15"/>
    </row>
    <row r="194" spans="1:2">
      <c r="A194" s="16" t="s">
        <v>741</v>
      </c>
      <c r="B194" s="15" t="s">
        <v>747</v>
      </c>
    </row>
    <row r="195" spans="1:2">
      <c r="A195" t="s">
        <v>742</v>
      </c>
      <c r="B195" s="15">
        <f>IF('2020 Opening RAB'!C39="n",(('2020 Opening RAB'!$D$39*'2020 Opening RAB'!$C$110*5)),0)</f>
        <v>0</v>
      </c>
    </row>
    <row r="196" spans="1:2">
      <c r="B196" s="15"/>
    </row>
    <row r="197" spans="1:2">
      <c r="A197" s="16" t="s">
        <v>630</v>
      </c>
      <c r="B197" s="15" t="s">
        <v>746</v>
      </c>
    </row>
    <row r="198" spans="1:2">
      <c r="A198" t="s">
        <v>744</v>
      </c>
      <c r="B198" s="15">
        <f>IF('2020 Opening RAB'!C69="n",(('2020 Opening RAB'!$D$69*'2020 Opening RAB'!$C$110*2.5)),0)</f>
        <v>0</v>
      </c>
    </row>
    <row r="199" spans="1:2">
      <c r="A199" t="s">
        <v>634</v>
      </c>
      <c r="B199" s="15">
        <f>IF('2020 Opening RAB'!C70="n",(('2020 Opening RAB'!$D$70*'2020 Opening RAB'!$C$110*2.5)),0)</f>
        <v>0</v>
      </c>
    </row>
    <row r="200" spans="1:2">
      <c r="A200" t="s">
        <v>617</v>
      </c>
      <c r="B200" s="15">
        <f>IF('2020 Opening RAB'!C71="n",(('2020 Opening RAB'!$D$71*'2020 Opening RAB'!$C$110*2.5)),0)</f>
        <v>2918023.8981390791</v>
      </c>
    </row>
    <row r="201" spans="1:2">
      <c r="A201" t="s">
        <v>745</v>
      </c>
      <c r="B201" s="15">
        <f>IF('2020 Opening RAB'!C72="n",(('2020 Opening RAB'!$D$72*'2020 Opening RAB'!$C$110*2.5)),0)</f>
        <v>0</v>
      </c>
    </row>
    <row r="202" spans="1:2">
      <c r="A202" t="s">
        <v>636</v>
      </c>
      <c r="B202">
        <f>IF('2020 Opening RAB'!C73="n",(('2020 Opening RAB'!$D$73*'2020 Opening RAB'!$C$110*2.5)),0)</f>
        <v>0</v>
      </c>
    </row>
    <row r="205" spans="1:2">
      <c r="A205" s="16" t="s">
        <v>748</v>
      </c>
      <c r="B205" s="17">
        <f>SUM(B188:B192,B195,B198:B202)</f>
        <v>2918023.8981390791</v>
      </c>
    </row>
    <row r="208" spans="1:2" s="49" customFormat="1" ht="18.75">
      <c r="A208" s="2" t="s">
        <v>433</v>
      </c>
    </row>
    <row r="211" spans="1:52" ht="15.75" thickBot="1">
      <c r="A211" t="s">
        <v>435</v>
      </c>
      <c r="C211" s="54">
        <v>50</v>
      </c>
      <c r="D211" s="54">
        <v>49</v>
      </c>
      <c r="E211" s="54">
        <v>48</v>
      </c>
      <c r="F211" s="54">
        <v>47</v>
      </c>
      <c r="G211" s="54">
        <v>46</v>
      </c>
      <c r="H211" s="54">
        <v>45</v>
      </c>
      <c r="I211" s="54">
        <v>44</v>
      </c>
      <c r="J211" s="54">
        <v>43</v>
      </c>
      <c r="K211" s="54">
        <v>42</v>
      </c>
      <c r="L211" s="54">
        <v>41</v>
      </c>
      <c r="M211" s="54">
        <v>40</v>
      </c>
      <c r="N211" s="54">
        <v>39</v>
      </c>
      <c r="O211" s="54">
        <v>38</v>
      </c>
      <c r="P211" s="54">
        <v>37</v>
      </c>
      <c r="Q211" s="54">
        <v>36</v>
      </c>
      <c r="R211" s="54">
        <v>35</v>
      </c>
      <c r="S211" s="54">
        <v>34</v>
      </c>
      <c r="T211" s="54">
        <v>33</v>
      </c>
      <c r="U211" s="54">
        <v>32</v>
      </c>
      <c r="V211" s="54">
        <v>31</v>
      </c>
      <c r="W211" s="54">
        <v>30</v>
      </c>
      <c r="X211" s="54">
        <v>29</v>
      </c>
      <c r="Y211" s="54">
        <v>28</v>
      </c>
      <c r="Z211" s="54">
        <v>27</v>
      </c>
      <c r="AA211" s="54">
        <v>26</v>
      </c>
      <c r="AB211" s="54">
        <v>25</v>
      </c>
      <c r="AC211" s="54">
        <v>24</v>
      </c>
      <c r="AD211" s="54">
        <v>23</v>
      </c>
      <c r="AE211" s="54">
        <v>22</v>
      </c>
      <c r="AF211" s="54">
        <v>21</v>
      </c>
      <c r="AG211" s="54">
        <v>20</v>
      </c>
      <c r="AH211" s="54">
        <v>19</v>
      </c>
      <c r="AI211" s="54">
        <v>18</v>
      </c>
      <c r="AJ211" s="54">
        <v>17</v>
      </c>
      <c r="AK211" s="54">
        <v>16</v>
      </c>
      <c r="AL211" s="54">
        <v>15</v>
      </c>
      <c r="AM211" s="54">
        <v>14</v>
      </c>
      <c r="AN211" s="54">
        <v>13</v>
      </c>
      <c r="AO211" s="54">
        <v>12</v>
      </c>
      <c r="AP211" s="54">
        <v>11</v>
      </c>
      <c r="AQ211" s="54">
        <v>10</v>
      </c>
      <c r="AR211" s="54">
        <v>9</v>
      </c>
      <c r="AS211" s="54">
        <v>8</v>
      </c>
      <c r="AT211" s="54">
        <v>7</v>
      </c>
      <c r="AU211" s="54">
        <v>6</v>
      </c>
      <c r="AV211" s="54">
        <v>5</v>
      </c>
      <c r="AW211" s="54">
        <v>4</v>
      </c>
      <c r="AX211" s="54">
        <v>3</v>
      </c>
      <c r="AY211" s="54">
        <v>2</v>
      </c>
      <c r="AZ211" s="54">
        <v>1</v>
      </c>
    </row>
    <row r="212" spans="1:52">
      <c r="A212" s="55" t="s">
        <v>319</v>
      </c>
      <c r="B212" s="56"/>
      <c r="C212" s="57">
        <f>C216+C213</f>
        <v>1085.6357958893548</v>
      </c>
      <c r="D212" s="57">
        <f t="shared" ref="D212:AV212" si="50">D216+D213</f>
        <v>1079.1811734422517</v>
      </c>
      <c r="E212" s="57">
        <f t="shared" si="50"/>
        <v>1072.4482947204856</v>
      </c>
      <c r="F212" s="57">
        <f t="shared" si="50"/>
        <v>1065.4251642037877</v>
      </c>
      <c r="G212" s="57">
        <f t="shared" si="50"/>
        <v>1058.0992692496554</v>
      </c>
      <c r="H212" s="57">
        <f t="shared" si="50"/>
        <v>1050.4575578004119</v>
      </c>
      <c r="I212" s="57">
        <f t="shared" si="50"/>
        <v>1042.4864151292272</v>
      </c>
      <c r="J212" s="57">
        <f t="shared" si="50"/>
        <v>1034.1716395836693</v>
      </c>
      <c r="K212" s="57">
        <f t="shared" si="50"/>
        <v>1025.498417283568</v>
      </c>
      <c r="L212" s="57">
        <f t="shared" si="50"/>
        <v>1016.4512957281144</v>
      </c>
      <c r="M212" s="57">
        <f t="shared" si="50"/>
        <v>1007.0141562651727</v>
      </c>
      <c r="N212" s="57">
        <f t="shared" si="50"/>
        <v>997.17018537375407</v>
      </c>
      <c r="O212" s="57">
        <f t="shared" si="50"/>
        <v>986.90184470848942</v>
      </c>
      <c r="P212" s="57">
        <f t="shared" si="50"/>
        <v>976.19083985273119</v>
      </c>
      <c r="Q212" s="57">
        <f t="shared" si="50"/>
        <v>965.01808772461311</v>
      </c>
      <c r="R212" s="57">
        <f t="shared" si="50"/>
        <v>953.36368257799825</v>
      </c>
      <c r="S212" s="57">
        <f t="shared" si="50"/>
        <v>941.20686053774034</v>
      </c>
      <c r="T212" s="57">
        <f t="shared" si="50"/>
        <v>928.52596260607481</v>
      </c>
      <c r="U212" s="57">
        <f t="shared" si="50"/>
        <v>915.29839607422923</v>
      </c>
      <c r="V212" s="57">
        <f t="shared" si="50"/>
        <v>901.50059427050303</v>
      </c>
      <c r="W212" s="57">
        <f t="shared" si="50"/>
        <v>887.10797457310309</v>
      </c>
      <c r="X212" s="57">
        <f>X216+X213</f>
        <v>872.09489461292833</v>
      </c>
      <c r="Y212" s="57">
        <f t="shared" si="50"/>
        <v>856.43460658827371</v>
      </c>
      <c r="Z212" s="57">
        <f t="shared" si="50"/>
        <v>840.09920961005855</v>
      </c>
      <c r="AA212" s="57">
        <f t="shared" si="50"/>
        <v>823.05959999267623</v>
      </c>
      <c r="AB212" s="57">
        <f t="shared" si="50"/>
        <v>805.28541940190178</v>
      </c>
      <c r="AC212" s="57">
        <f t="shared" si="50"/>
        <v>786.74500076747563</v>
      </c>
      <c r="AD212" s="57">
        <f t="shared" si="50"/>
        <v>767.40531186399983</v>
      </c>
      <c r="AE212" s="57">
        <f t="shared" si="50"/>
        <v>747.23189645962839</v>
      </c>
      <c r="AF212" s="57">
        <f t="shared" si="50"/>
        <v>726.18881292770106</v>
      </c>
      <c r="AG212" s="57">
        <f t="shared" si="50"/>
        <v>704.23857021194772</v>
      </c>
      <c r="AH212" s="57">
        <f t="shared" si="50"/>
        <v>681.34206103117765</v>
      </c>
      <c r="AI212" s="57">
        <f t="shared" si="50"/>
        <v>657.45849220444939</v>
      </c>
      <c r="AJ212" s="57">
        <f t="shared" si="50"/>
        <v>632.54531197258484</v>
      </c>
      <c r="AK212" s="57">
        <f t="shared" si="50"/>
        <v>606.55813418654247</v>
      </c>
      <c r="AL212" s="57">
        <f t="shared" si="50"/>
        <v>579.45065922758045</v>
      </c>
      <c r="AM212" s="57">
        <f t="shared" si="50"/>
        <v>551.17459151831895</v>
      </c>
      <c r="AN212" s="57">
        <f t="shared" si="50"/>
        <v>521.67955347773568</v>
      </c>
      <c r="AO212" s="57">
        <f t="shared" si="50"/>
        <v>490.91299576679523</v>
      </c>
      <c r="AP212" s="57">
        <f t="shared" si="50"/>
        <v>458.82010366480193</v>
      </c>
      <c r="AQ212" s="57">
        <f t="shared" si="50"/>
        <v>425.34369940967338</v>
      </c>
      <c r="AR212" s="57">
        <f t="shared" si="50"/>
        <v>390.42414032814128</v>
      </c>
      <c r="AS212" s="57">
        <f t="shared" si="50"/>
        <v>353.99921257438456</v>
      </c>
      <c r="AT212" s="57">
        <f t="shared" si="50"/>
        <v>316.00402028777614</v>
      </c>
      <c r="AU212" s="57">
        <f t="shared" si="50"/>
        <v>276.37086997226299</v>
      </c>
      <c r="AV212" s="57">
        <f t="shared" si="50"/>
        <v>235.02914989138597</v>
      </c>
      <c r="AW212" s="57">
        <f>AW216+AW213</f>
        <v>191.90520426406601</v>
      </c>
      <c r="AX212" s="57">
        <f>AX216+AX213</f>
        <v>146.92220203701891</v>
      </c>
      <c r="AY212" s="57">
        <v>100</v>
      </c>
      <c r="AZ212" s="58">
        <f>AZ213</f>
        <v>51.054999999999993</v>
      </c>
    </row>
    <row r="213" spans="1:52">
      <c r="A213" s="59" t="s">
        <v>422</v>
      </c>
      <c r="C213" s="54">
        <f>(C215-C216*C218)/(1+C218/2)</f>
        <v>6.4546224471030911</v>
      </c>
      <c r="D213" s="54">
        <f t="shared" ref="D213:AX213" si="51">(D215-D216*D218)/(1+D218/2)</f>
        <v>6.7328787217662356</v>
      </c>
      <c r="E213" s="54">
        <f t="shared" si="51"/>
        <v>7.023130516697826</v>
      </c>
      <c r="F213" s="54">
        <f t="shared" si="51"/>
        <v>7.325894954132341</v>
      </c>
      <c r="G213" s="54">
        <f t="shared" si="51"/>
        <v>7.6417114492435747</v>
      </c>
      <c r="H213" s="54">
        <f t="shared" si="51"/>
        <v>7.9711426711846096</v>
      </c>
      <c r="I213" s="54">
        <f t="shared" si="51"/>
        <v>8.3147755455578771</v>
      </c>
      <c r="J213" s="54">
        <f t="shared" si="51"/>
        <v>8.6732223001012905</v>
      </c>
      <c r="K213" s="54">
        <f t="shared" si="51"/>
        <v>9.0471215554534989</v>
      </c>
      <c r="L213" s="54">
        <f t="shared" si="51"/>
        <v>9.437139462941639</v>
      </c>
      <c r="M213" s="54">
        <f t="shared" si="51"/>
        <v>9.843970891418639</v>
      </c>
      <c r="N213" s="54">
        <f t="shared" si="51"/>
        <v>10.268340665264658</v>
      </c>
      <c r="O213" s="54">
        <f t="shared" si="51"/>
        <v>10.711004855758242</v>
      </c>
      <c r="P213" s="54">
        <f t="shared" si="51"/>
        <v>11.172752128118033</v>
      </c>
      <c r="Q213" s="54">
        <f t="shared" si="51"/>
        <v>11.654405146614895</v>
      </c>
      <c r="R213" s="54">
        <f t="shared" si="51"/>
        <v>12.156822040257907</v>
      </c>
      <c r="S213" s="54">
        <f t="shared" si="51"/>
        <v>12.680897931665495</v>
      </c>
      <c r="T213" s="54">
        <f t="shared" si="51"/>
        <v>13.227566531845582</v>
      </c>
      <c r="U213" s="54">
        <f t="shared" si="51"/>
        <v>13.797801803726149</v>
      </c>
      <c r="V213" s="54">
        <f t="shared" si="51"/>
        <v>14.392619697399905</v>
      </c>
      <c r="W213" s="54">
        <f t="shared" si="51"/>
        <v>15.01307996017473</v>
      </c>
      <c r="X213" s="54">
        <f t="shared" si="51"/>
        <v>15.660288024654633</v>
      </c>
      <c r="Y213" s="54">
        <f t="shared" si="51"/>
        <v>16.335396978215183</v>
      </c>
      <c r="Z213" s="54">
        <f t="shared" si="51"/>
        <v>17.039609617382293</v>
      </c>
      <c r="AA213" s="54">
        <f t="shared" si="51"/>
        <v>17.774180590774403</v>
      </c>
      <c r="AB213" s="54">
        <f t="shared" si="51"/>
        <v>18.540418634426132</v>
      </c>
      <c r="AC213" s="54">
        <f t="shared" si="51"/>
        <v>19.33968890347586</v>
      </c>
      <c r="AD213" s="54">
        <f t="shared" si="51"/>
        <v>20.17341540437144</v>
      </c>
      <c r="AE213" s="54">
        <f t="shared" si="51"/>
        <v>21.043083531927341</v>
      </c>
      <c r="AF213" s="54">
        <f t="shared" si="51"/>
        <v>21.950242715753404</v>
      </c>
      <c r="AG213" s="54">
        <f t="shared" si="51"/>
        <v>22.89650918077005</v>
      </c>
      <c r="AH213" s="54">
        <f t="shared" si="51"/>
        <v>23.883568826728265</v>
      </c>
      <c r="AI213" s="54">
        <f t="shared" si="51"/>
        <v>24.913180231864573</v>
      </c>
      <c r="AJ213" s="54">
        <f t="shared" si="51"/>
        <v>25.987177786042409</v>
      </c>
      <c r="AK213" s="54">
        <f t="shared" si="51"/>
        <v>27.107474958962001</v>
      </c>
      <c r="AL213" s="54">
        <f t="shared" si="51"/>
        <v>28.276067709261518</v>
      </c>
      <c r="AM213" s="54">
        <f t="shared" si="51"/>
        <v>29.495038040583246</v>
      </c>
      <c r="AN213" s="54">
        <f t="shared" si="51"/>
        <v>30.766557710940393</v>
      </c>
      <c r="AO213" s="54">
        <f t="shared" si="51"/>
        <v>32.092892101993293</v>
      </c>
      <c r="AP213" s="54">
        <f t="shared" si="51"/>
        <v>33.476404255128564</v>
      </c>
      <c r="AQ213" s="54">
        <f t="shared" si="51"/>
        <v>34.919559081532107</v>
      </c>
      <c r="AR213" s="54">
        <f t="shared" si="51"/>
        <v>36.424927753756705</v>
      </c>
      <c r="AS213" s="54">
        <f t="shared" si="51"/>
        <v>37.995192286608408</v>
      </c>
      <c r="AT213" s="54">
        <f t="shared" si="51"/>
        <v>39.63315031551317</v>
      </c>
      <c r="AU213" s="54">
        <f t="shared" si="51"/>
        <v>41.341720080877003</v>
      </c>
      <c r="AV213" s="54">
        <f t="shared" si="51"/>
        <v>43.123945627319962</v>
      </c>
      <c r="AW213" s="54">
        <f t="shared" si="51"/>
        <v>44.983002227047109</v>
      </c>
      <c r="AX213" s="54">
        <f t="shared" si="51"/>
        <v>46.922202037018899</v>
      </c>
      <c r="AY213" s="54">
        <f>AY215-AY214</f>
        <v>48.944999999999993</v>
      </c>
      <c r="AZ213" s="60">
        <f>AY212*(1+AY218/2)/2</f>
        <v>51.054999999999993</v>
      </c>
    </row>
    <row r="214" spans="1:52">
      <c r="A214" s="59" t="s">
        <v>423</v>
      </c>
      <c r="C214" s="54">
        <f>C215-C213</f>
        <v>45.677638052896903</v>
      </c>
      <c r="D214" s="54">
        <f t="shared" ref="D214:AV214" si="52">D215-D213</f>
        <v>45.39938177823376</v>
      </c>
      <c r="E214" s="54">
        <f t="shared" si="52"/>
        <v>45.109129983302168</v>
      </c>
      <c r="F214" s="54">
        <f t="shared" si="52"/>
        <v>44.806365545867649</v>
      </c>
      <c r="G214" s="54">
        <f t="shared" si="52"/>
        <v>44.490549050756421</v>
      </c>
      <c r="H214" s="54">
        <f t="shared" si="52"/>
        <v>44.161117828815385</v>
      </c>
      <c r="I214" s="54">
        <f t="shared" si="52"/>
        <v>43.817484954442115</v>
      </c>
      <c r="J214" s="54">
        <f t="shared" si="52"/>
        <v>43.4590381998987</v>
      </c>
      <c r="K214" s="54">
        <f t="shared" si="52"/>
        <v>43.085138944546493</v>
      </c>
      <c r="L214" s="54">
        <f t="shared" si="52"/>
        <v>42.695121037058357</v>
      </c>
      <c r="M214" s="54">
        <f t="shared" si="52"/>
        <v>42.288289608581351</v>
      </c>
      <c r="N214" s="54">
        <f t="shared" si="52"/>
        <v>41.863919834735334</v>
      </c>
      <c r="O214" s="54">
        <f t="shared" si="52"/>
        <v>41.421255644241754</v>
      </c>
      <c r="P214" s="54">
        <f t="shared" si="52"/>
        <v>40.959508371881959</v>
      </c>
      <c r="Q214" s="54">
        <f t="shared" si="52"/>
        <v>40.477855353385095</v>
      </c>
      <c r="R214" s="54">
        <f t="shared" si="52"/>
        <v>39.975438459742087</v>
      </c>
      <c r="S214" s="54">
        <f t="shared" si="52"/>
        <v>39.451362568334503</v>
      </c>
      <c r="T214" s="54">
        <f t="shared" si="52"/>
        <v>38.904693968154412</v>
      </c>
      <c r="U214" s="54">
        <f t="shared" si="52"/>
        <v>38.334458696273842</v>
      </c>
      <c r="V214" s="54">
        <f t="shared" si="52"/>
        <v>37.739640802600093</v>
      </c>
      <c r="W214" s="54">
        <f t="shared" si="52"/>
        <v>37.119180539825265</v>
      </c>
      <c r="X214" s="54">
        <f t="shared" si="52"/>
        <v>36.47197247534536</v>
      </c>
      <c r="Y214" s="54">
        <f t="shared" si="52"/>
        <v>35.796863521784815</v>
      </c>
      <c r="Z214" s="54">
        <f t="shared" si="52"/>
        <v>35.092650882617704</v>
      </c>
      <c r="AA214" s="54">
        <f t="shared" si="52"/>
        <v>34.358079909225594</v>
      </c>
      <c r="AB214" s="54">
        <f t="shared" si="52"/>
        <v>33.591841865573862</v>
      </c>
      <c r="AC214" s="54">
        <f t="shared" si="52"/>
        <v>32.792571596524134</v>
      </c>
      <c r="AD214" s="54">
        <f t="shared" si="52"/>
        <v>31.958845095628554</v>
      </c>
      <c r="AE214" s="54">
        <f t="shared" si="52"/>
        <v>31.089176968072653</v>
      </c>
      <c r="AF214" s="54">
        <f t="shared" si="52"/>
        <v>30.18201778424659</v>
      </c>
      <c r="AG214" s="54">
        <f t="shared" si="52"/>
        <v>29.235751319229944</v>
      </c>
      <c r="AH214" s="54">
        <f t="shared" si="52"/>
        <v>28.248691673271729</v>
      </c>
      <c r="AI214" s="54">
        <f t="shared" si="52"/>
        <v>27.219080268135421</v>
      </c>
      <c r="AJ214" s="54">
        <f t="shared" si="52"/>
        <v>26.145082713957585</v>
      </c>
      <c r="AK214" s="54">
        <f t="shared" si="52"/>
        <v>25.024785541037993</v>
      </c>
      <c r="AL214" s="54">
        <f t="shared" si="52"/>
        <v>23.856192790738476</v>
      </c>
      <c r="AM214" s="54">
        <f t="shared" si="52"/>
        <v>22.637222459416748</v>
      </c>
      <c r="AN214" s="54">
        <f t="shared" si="52"/>
        <v>21.365702789059601</v>
      </c>
      <c r="AO214" s="54">
        <f t="shared" si="52"/>
        <v>20.039368398006701</v>
      </c>
      <c r="AP214" s="54">
        <f t="shared" si="52"/>
        <v>18.65585624487143</v>
      </c>
      <c r="AQ214" s="54">
        <f>AQ215-AQ213</f>
        <v>17.212701418467887</v>
      </c>
      <c r="AR214" s="54">
        <f t="shared" si="52"/>
        <v>15.707332746243289</v>
      </c>
      <c r="AS214" s="54">
        <f t="shared" si="52"/>
        <v>14.137068213391586</v>
      </c>
      <c r="AT214" s="54">
        <f t="shared" si="52"/>
        <v>12.499110184486824</v>
      </c>
      <c r="AU214" s="54">
        <f t="shared" si="52"/>
        <v>10.790540419122991</v>
      </c>
      <c r="AV214" s="54">
        <f t="shared" si="52"/>
        <v>9.0083148726800317</v>
      </c>
      <c r="AW214" s="54">
        <f>AW215-AW213</f>
        <v>7.1492582729528849</v>
      </c>
      <c r="AX214" s="54">
        <f>AX215-AX213</f>
        <v>5.2100584629810953</v>
      </c>
      <c r="AY214" s="54">
        <f>AVERAGE(AY212,AY216)*AY218</f>
        <v>3.1872605000000003</v>
      </c>
      <c r="AZ214" s="62">
        <f>AY218/2*AZ212</f>
        <v>1.0772605</v>
      </c>
    </row>
    <row r="215" spans="1:52">
      <c r="A215" s="59" t="s">
        <v>147</v>
      </c>
      <c r="C215" s="54">
        <f t="shared" ref="C215:AV215" si="53">D215</f>
        <v>52.132260499999994</v>
      </c>
      <c r="D215" s="54">
        <f t="shared" si="53"/>
        <v>52.132260499999994</v>
      </c>
      <c r="E215" s="54">
        <f t="shared" si="53"/>
        <v>52.132260499999994</v>
      </c>
      <c r="F215" s="54">
        <f t="shared" si="53"/>
        <v>52.132260499999994</v>
      </c>
      <c r="G215" s="54">
        <f t="shared" si="53"/>
        <v>52.132260499999994</v>
      </c>
      <c r="H215" s="54">
        <f t="shared" si="53"/>
        <v>52.132260499999994</v>
      </c>
      <c r="I215" s="54">
        <f t="shared" si="53"/>
        <v>52.132260499999994</v>
      </c>
      <c r="J215" s="54">
        <f t="shared" si="53"/>
        <v>52.132260499999994</v>
      </c>
      <c r="K215" s="54">
        <f t="shared" si="53"/>
        <v>52.132260499999994</v>
      </c>
      <c r="L215" s="54">
        <f t="shared" si="53"/>
        <v>52.132260499999994</v>
      </c>
      <c r="M215" s="54">
        <f t="shared" si="53"/>
        <v>52.132260499999994</v>
      </c>
      <c r="N215" s="54">
        <f t="shared" si="53"/>
        <v>52.132260499999994</v>
      </c>
      <c r="O215" s="54">
        <f t="shared" si="53"/>
        <v>52.132260499999994</v>
      </c>
      <c r="P215" s="54">
        <f t="shared" si="53"/>
        <v>52.132260499999994</v>
      </c>
      <c r="Q215" s="54">
        <f t="shared" si="53"/>
        <v>52.132260499999994</v>
      </c>
      <c r="R215" s="54">
        <f t="shared" si="53"/>
        <v>52.132260499999994</v>
      </c>
      <c r="S215" s="54">
        <f t="shared" si="53"/>
        <v>52.132260499999994</v>
      </c>
      <c r="T215" s="54">
        <f t="shared" si="53"/>
        <v>52.132260499999994</v>
      </c>
      <c r="U215" s="54">
        <f t="shared" si="53"/>
        <v>52.132260499999994</v>
      </c>
      <c r="V215" s="54">
        <f t="shared" si="53"/>
        <v>52.132260499999994</v>
      </c>
      <c r="W215" s="54">
        <f t="shared" si="53"/>
        <v>52.132260499999994</v>
      </c>
      <c r="X215" s="54">
        <f t="shared" si="53"/>
        <v>52.132260499999994</v>
      </c>
      <c r="Y215" s="54">
        <f t="shared" si="53"/>
        <v>52.132260499999994</v>
      </c>
      <c r="Z215" s="54">
        <f t="shared" si="53"/>
        <v>52.132260499999994</v>
      </c>
      <c r="AA215" s="54">
        <f t="shared" si="53"/>
        <v>52.132260499999994</v>
      </c>
      <c r="AB215" s="54">
        <f t="shared" si="53"/>
        <v>52.132260499999994</v>
      </c>
      <c r="AC215" s="54">
        <f t="shared" si="53"/>
        <v>52.132260499999994</v>
      </c>
      <c r="AD215" s="54">
        <f t="shared" si="53"/>
        <v>52.132260499999994</v>
      </c>
      <c r="AE215" s="54">
        <f t="shared" si="53"/>
        <v>52.132260499999994</v>
      </c>
      <c r="AF215" s="54">
        <f t="shared" si="53"/>
        <v>52.132260499999994</v>
      </c>
      <c r="AG215" s="54">
        <f t="shared" si="53"/>
        <v>52.132260499999994</v>
      </c>
      <c r="AH215" s="54">
        <f t="shared" si="53"/>
        <v>52.132260499999994</v>
      </c>
      <c r="AI215" s="54">
        <f t="shared" si="53"/>
        <v>52.132260499999994</v>
      </c>
      <c r="AJ215" s="54">
        <f t="shared" si="53"/>
        <v>52.132260499999994</v>
      </c>
      <c r="AK215" s="54">
        <f t="shared" si="53"/>
        <v>52.132260499999994</v>
      </c>
      <c r="AL215" s="54">
        <f t="shared" si="53"/>
        <v>52.132260499999994</v>
      </c>
      <c r="AM215" s="54">
        <f t="shared" si="53"/>
        <v>52.132260499999994</v>
      </c>
      <c r="AN215" s="54">
        <f t="shared" si="53"/>
        <v>52.132260499999994</v>
      </c>
      <c r="AO215" s="54">
        <f t="shared" si="53"/>
        <v>52.132260499999994</v>
      </c>
      <c r="AP215" s="54">
        <f t="shared" si="53"/>
        <v>52.132260499999994</v>
      </c>
      <c r="AQ215" s="54">
        <f>AR215</f>
        <v>52.132260499999994</v>
      </c>
      <c r="AR215" s="54">
        <f t="shared" si="53"/>
        <v>52.132260499999994</v>
      </c>
      <c r="AS215" s="54">
        <f t="shared" si="53"/>
        <v>52.132260499999994</v>
      </c>
      <c r="AT215" s="54">
        <f t="shared" si="53"/>
        <v>52.132260499999994</v>
      </c>
      <c r="AU215" s="54">
        <f t="shared" si="53"/>
        <v>52.132260499999994</v>
      </c>
      <c r="AV215" s="54">
        <f t="shared" si="53"/>
        <v>52.132260499999994</v>
      </c>
      <c r="AW215" s="54">
        <f>AX215</f>
        <v>52.132260499999994</v>
      </c>
      <c r="AX215" s="54">
        <f>AY215</f>
        <v>52.132260499999994</v>
      </c>
      <c r="AY215" s="54">
        <f>AZ215</f>
        <v>52.132260499999994</v>
      </c>
      <c r="AZ215" s="60">
        <f>AZ213+AZ214</f>
        <v>52.132260499999994</v>
      </c>
    </row>
    <row r="216" spans="1:52">
      <c r="A216" s="59" t="s">
        <v>320</v>
      </c>
      <c r="C216" s="54">
        <f t="shared" ref="C216:AV216" si="54">D212</f>
        <v>1079.1811734422517</v>
      </c>
      <c r="D216" s="54">
        <f t="shared" si="54"/>
        <v>1072.4482947204856</v>
      </c>
      <c r="E216" s="54">
        <f t="shared" si="54"/>
        <v>1065.4251642037877</v>
      </c>
      <c r="F216" s="54">
        <f t="shared" si="54"/>
        <v>1058.0992692496554</v>
      </c>
      <c r="G216" s="54">
        <f t="shared" si="54"/>
        <v>1050.4575578004119</v>
      </c>
      <c r="H216" s="54">
        <f t="shared" si="54"/>
        <v>1042.4864151292272</v>
      </c>
      <c r="I216" s="54">
        <f t="shared" si="54"/>
        <v>1034.1716395836693</v>
      </c>
      <c r="J216" s="54">
        <f t="shared" si="54"/>
        <v>1025.498417283568</v>
      </c>
      <c r="K216" s="54">
        <f t="shared" si="54"/>
        <v>1016.4512957281144</v>
      </c>
      <c r="L216" s="54">
        <f t="shared" si="54"/>
        <v>1007.0141562651727</v>
      </c>
      <c r="M216" s="54">
        <f t="shared" si="54"/>
        <v>997.17018537375407</v>
      </c>
      <c r="N216" s="54">
        <f t="shared" si="54"/>
        <v>986.90184470848942</v>
      </c>
      <c r="O216" s="54">
        <f t="shared" si="54"/>
        <v>976.19083985273119</v>
      </c>
      <c r="P216" s="54">
        <f t="shared" si="54"/>
        <v>965.01808772461311</v>
      </c>
      <c r="Q216" s="54">
        <f t="shared" si="54"/>
        <v>953.36368257799825</v>
      </c>
      <c r="R216" s="54">
        <f t="shared" si="54"/>
        <v>941.20686053774034</v>
      </c>
      <c r="S216" s="54">
        <f t="shared" si="54"/>
        <v>928.52596260607481</v>
      </c>
      <c r="T216" s="54">
        <f t="shared" si="54"/>
        <v>915.29839607422923</v>
      </c>
      <c r="U216" s="54">
        <f t="shared" si="54"/>
        <v>901.50059427050303</v>
      </c>
      <c r="V216" s="54">
        <f t="shared" si="54"/>
        <v>887.10797457310309</v>
      </c>
      <c r="W216" s="54">
        <f t="shared" si="54"/>
        <v>872.09489461292833</v>
      </c>
      <c r="X216" s="54">
        <f t="shared" si="54"/>
        <v>856.43460658827371</v>
      </c>
      <c r="Y216" s="54">
        <f t="shared" si="54"/>
        <v>840.09920961005855</v>
      </c>
      <c r="Z216" s="54">
        <f t="shared" si="54"/>
        <v>823.05959999267623</v>
      </c>
      <c r="AA216" s="54">
        <f t="shared" si="54"/>
        <v>805.28541940190178</v>
      </c>
      <c r="AB216" s="54">
        <f t="shared" si="54"/>
        <v>786.74500076747563</v>
      </c>
      <c r="AC216" s="54">
        <f t="shared" si="54"/>
        <v>767.40531186399983</v>
      </c>
      <c r="AD216" s="54">
        <f t="shared" si="54"/>
        <v>747.23189645962839</v>
      </c>
      <c r="AE216" s="54">
        <f t="shared" si="54"/>
        <v>726.18881292770106</v>
      </c>
      <c r="AF216" s="54">
        <f t="shared" si="54"/>
        <v>704.23857021194772</v>
      </c>
      <c r="AG216" s="54">
        <f t="shared" si="54"/>
        <v>681.34206103117765</v>
      </c>
      <c r="AH216" s="54">
        <f t="shared" si="54"/>
        <v>657.45849220444939</v>
      </c>
      <c r="AI216" s="54">
        <f t="shared" si="54"/>
        <v>632.54531197258484</v>
      </c>
      <c r="AJ216" s="54">
        <f t="shared" si="54"/>
        <v>606.55813418654247</v>
      </c>
      <c r="AK216" s="54">
        <f t="shared" si="54"/>
        <v>579.45065922758045</v>
      </c>
      <c r="AL216" s="54">
        <f t="shared" si="54"/>
        <v>551.17459151831895</v>
      </c>
      <c r="AM216" s="54">
        <f t="shared" si="54"/>
        <v>521.67955347773568</v>
      </c>
      <c r="AN216" s="54">
        <f t="shared" si="54"/>
        <v>490.91299576679523</v>
      </c>
      <c r="AO216" s="54">
        <f t="shared" si="54"/>
        <v>458.82010366480193</v>
      </c>
      <c r="AP216" s="54">
        <f t="shared" si="54"/>
        <v>425.34369940967338</v>
      </c>
      <c r="AQ216" s="54">
        <f t="shared" si="54"/>
        <v>390.42414032814128</v>
      </c>
      <c r="AR216" s="54">
        <f t="shared" si="54"/>
        <v>353.99921257438456</v>
      </c>
      <c r="AS216" s="54">
        <f t="shared" si="54"/>
        <v>316.00402028777614</v>
      </c>
      <c r="AT216" s="54">
        <f t="shared" si="54"/>
        <v>276.37086997226299</v>
      </c>
      <c r="AU216" s="54">
        <f t="shared" si="54"/>
        <v>235.02914989138597</v>
      </c>
      <c r="AV216" s="54">
        <f t="shared" si="54"/>
        <v>191.90520426406601</v>
      </c>
      <c r="AW216" s="54">
        <f>AX212</f>
        <v>146.92220203701891</v>
      </c>
      <c r="AX216" s="54">
        <f>AY212</f>
        <v>100</v>
      </c>
      <c r="AY216" s="54">
        <f>AZ212</f>
        <v>51.054999999999993</v>
      </c>
      <c r="AZ216" s="60">
        <f>AZ212-AZ213</f>
        <v>0</v>
      </c>
    </row>
    <row r="217" spans="1:52">
      <c r="A217" s="59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15"/>
      <c r="AV217" s="15"/>
      <c r="AW217" s="15"/>
      <c r="AX217" s="15"/>
      <c r="AY217" s="15"/>
      <c r="AZ217" s="64"/>
    </row>
    <row r="218" spans="1:52" ht="15.75" thickBot="1">
      <c r="A218" s="65"/>
      <c r="B218" s="66"/>
      <c r="C218" s="67">
        <f>'2020 Opening RAB'!C111</f>
        <v>4.2200000000000001E-2</v>
      </c>
      <c r="D218" s="67">
        <f>C218</f>
        <v>4.2200000000000001E-2</v>
      </c>
      <c r="E218" s="67">
        <f t="shared" ref="E218:AZ218" si="55">D218</f>
        <v>4.2200000000000001E-2</v>
      </c>
      <c r="F218" s="67">
        <f t="shared" si="55"/>
        <v>4.2200000000000001E-2</v>
      </c>
      <c r="G218" s="67">
        <f t="shared" si="55"/>
        <v>4.2200000000000001E-2</v>
      </c>
      <c r="H218" s="67">
        <f t="shared" si="55"/>
        <v>4.2200000000000001E-2</v>
      </c>
      <c r="I218" s="67">
        <f t="shared" si="55"/>
        <v>4.2200000000000001E-2</v>
      </c>
      <c r="J218" s="67">
        <f t="shared" si="55"/>
        <v>4.2200000000000001E-2</v>
      </c>
      <c r="K218" s="67">
        <f t="shared" si="55"/>
        <v>4.2200000000000001E-2</v>
      </c>
      <c r="L218" s="67">
        <f t="shared" si="55"/>
        <v>4.2200000000000001E-2</v>
      </c>
      <c r="M218" s="67">
        <f t="shared" si="55"/>
        <v>4.2200000000000001E-2</v>
      </c>
      <c r="N218" s="67">
        <f t="shared" si="55"/>
        <v>4.2200000000000001E-2</v>
      </c>
      <c r="O218" s="67">
        <f t="shared" si="55"/>
        <v>4.2200000000000001E-2</v>
      </c>
      <c r="P218" s="67">
        <f t="shared" si="55"/>
        <v>4.2200000000000001E-2</v>
      </c>
      <c r="Q218" s="67">
        <f t="shared" si="55"/>
        <v>4.2200000000000001E-2</v>
      </c>
      <c r="R218" s="67">
        <f t="shared" si="55"/>
        <v>4.2200000000000001E-2</v>
      </c>
      <c r="S218" s="67">
        <f t="shared" si="55"/>
        <v>4.2200000000000001E-2</v>
      </c>
      <c r="T218" s="67">
        <f t="shared" si="55"/>
        <v>4.2200000000000001E-2</v>
      </c>
      <c r="U218" s="67">
        <f t="shared" si="55"/>
        <v>4.2200000000000001E-2</v>
      </c>
      <c r="V218" s="67">
        <f t="shared" si="55"/>
        <v>4.2200000000000001E-2</v>
      </c>
      <c r="W218" s="67">
        <f t="shared" si="55"/>
        <v>4.2200000000000001E-2</v>
      </c>
      <c r="X218" s="67">
        <f t="shared" si="55"/>
        <v>4.2200000000000001E-2</v>
      </c>
      <c r="Y218" s="67">
        <f t="shared" si="55"/>
        <v>4.2200000000000001E-2</v>
      </c>
      <c r="Z218" s="67">
        <f t="shared" si="55"/>
        <v>4.2200000000000001E-2</v>
      </c>
      <c r="AA218" s="67">
        <f t="shared" si="55"/>
        <v>4.2200000000000001E-2</v>
      </c>
      <c r="AB218" s="67">
        <f t="shared" si="55"/>
        <v>4.2200000000000001E-2</v>
      </c>
      <c r="AC218" s="67">
        <f t="shared" si="55"/>
        <v>4.2200000000000001E-2</v>
      </c>
      <c r="AD218" s="67">
        <f t="shared" si="55"/>
        <v>4.2200000000000001E-2</v>
      </c>
      <c r="AE218" s="67">
        <f t="shared" si="55"/>
        <v>4.2200000000000001E-2</v>
      </c>
      <c r="AF218" s="67">
        <f t="shared" si="55"/>
        <v>4.2200000000000001E-2</v>
      </c>
      <c r="AG218" s="67">
        <f t="shared" si="55"/>
        <v>4.2200000000000001E-2</v>
      </c>
      <c r="AH218" s="67">
        <f t="shared" si="55"/>
        <v>4.2200000000000001E-2</v>
      </c>
      <c r="AI218" s="67">
        <f t="shared" si="55"/>
        <v>4.2200000000000001E-2</v>
      </c>
      <c r="AJ218" s="67">
        <f t="shared" si="55"/>
        <v>4.2200000000000001E-2</v>
      </c>
      <c r="AK218" s="67">
        <f t="shared" si="55"/>
        <v>4.2200000000000001E-2</v>
      </c>
      <c r="AL218" s="67">
        <f t="shared" si="55"/>
        <v>4.2200000000000001E-2</v>
      </c>
      <c r="AM218" s="67">
        <f t="shared" si="55"/>
        <v>4.2200000000000001E-2</v>
      </c>
      <c r="AN218" s="67">
        <f t="shared" si="55"/>
        <v>4.2200000000000001E-2</v>
      </c>
      <c r="AO218" s="67">
        <f t="shared" si="55"/>
        <v>4.2200000000000001E-2</v>
      </c>
      <c r="AP218" s="67">
        <f t="shared" si="55"/>
        <v>4.2200000000000001E-2</v>
      </c>
      <c r="AQ218" s="67">
        <f t="shared" si="55"/>
        <v>4.2200000000000001E-2</v>
      </c>
      <c r="AR218" s="67">
        <f t="shared" si="55"/>
        <v>4.2200000000000001E-2</v>
      </c>
      <c r="AS218" s="67">
        <f t="shared" si="55"/>
        <v>4.2200000000000001E-2</v>
      </c>
      <c r="AT218" s="67">
        <f t="shared" si="55"/>
        <v>4.2200000000000001E-2</v>
      </c>
      <c r="AU218" s="67">
        <f t="shared" si="55"/>
        <v>4.2200000000000001E-2</v>
      </c>
      <c r="AV218" s="67">
        <f t="shared" si="55"/>
        <v>4.2200000000000001E-2</v>
      </c>
      <c r="AW218" s="67">
        <f t="shared" si="55"/>
        <v>4.2200000000000001E-2</v>
      </c>
      <c r="AX218" s="67">
        <f t="shared" si="55"/>
        <v>4.2200000000000001E-2</v>
      </c>
      <c r="AY218" s="67">
        <f t="shared" si="55"/>
        <v>4.2200000000000001E-2</v>
      </c>
      <c r="AZ218" s="68">
        <f t="shared" si="55"/>
        <v>4.2200000000000001E-2</v>
      </c>
    </row>
    <row r="222" spans="1:52" s="49" customFormat="1" ht="18.75">
      <c r="A222" s="2" t="s">
        <v>548</v>
      </c>
    </row>
    <row r="224" spans="1:52">
      <c r="A224" s="3" t="s">
        <v>749</v>
      </c>
      <c r="B224" s="15">
        <f>G240+G250+G260+G270+G280+G290+G300</f>
        <v>29407718.420000002</v>
      </c>
    </row>
    <row r="225" spans="1:86">
      <c r="A225" t="s">
        <v>750</v>
      </c>
      <c r="B225" s="46">
        <f>'2020 Opening RAB'!C111</f>
        <v>4.2200000000000001E-2</v>
      </c>
    </row>
    <row r="226" spans="1:86">
      <c r="A226" t="s">
        <v>751</v>
      </c>
      <c r="B226">
        <v>2020</v>
      </c>
    </row>
    <row r="229" spans="1:86">
      <c r="A229" s="16" t="s">
        <v>58</v>
      </c>
      <c r="B229" s="16" t="s">
        <v>553</v>
      </c>
      <c r="C229" s="16" t="s">
        <v>60</v>
      </c>
      <c r="D229" s="103" t="s">
        <v>752</v>
      </c>
    </row>
    <row r="230" spans="1:86">
      <c r="A230" t="s">
        <v>753</v>
      </c>
      <c r="B230" s="15">
        <f>Inputs!H232</f>
        <v>9600000</v>
      </c>
      <c r="C230">
        <v>40</v>
      </c>
    </row>
    <row r="231" spans="1:86">
      <c r="A231" t="s">
        <v>554</v>
      </c>
      <c r="B231" s="15">
        <f>Inputs!H233</f>
        <v>6700000</v>
      </c>
      <c r="C231">
        <v>40</v>
      </c>
    </row>
    <row r="232" spans="1:86">
      <c r="A232" t="s">
        <v>754</v>
      </c>
      <c r="B232" s="15">
        <f>Inputs!H234</f>
        <v>200000</v>
      </c>
      <c r="C232">
        <v>5</v>
      </c>
    </row>
    <row r="233" spans="1:86">
      <c r="A233" t="s">
        <v>755</v>
      </c>
      <c r="B233" s="15">
        <f>Inputs!H235</f>
        <v>5500000</v>
      </c>
      <c r="C233" s="123">
        <v>5</v>
      </c>
    </row>
    <row r="234" spans="1:86">
      <c r="A234" t="s">
        <v>414</v>
      </c>
      <c r="B234" s="15">
        <f>Inputs!H236</f>
        <v>1000000</v>
      </c>
      <c r="C234">
        <v>7</v>
      </c>
    </row>
    <row r="235" spans="1:86">
      <c r="A235" t="s">
        <v>400</v>
      </c>
      <c r="B235" s="15">
        <f>Inputs!H224</f>
        <v>4800000</v>
      </c>
      <c r="C235">
        <v>15</v>
      </c>
      <c r="E235" s="15">
        <f>SUM(B230:B236)</f>
        <v>29407718.420000002</v>
      </c>
    </row>
    <row r="236" spans="1:86">
      <c r="A236" t="s">
        <v>415</v>
      </c>
      <c r="B236" s="15">
        <v>1607718.4200000002</v>
      </c>
      <c r="C236">
        <v>40</v>
      </c>
    </row>
    <row r="238" spans="1:86">
      <c r="B238" s="164">
        <v>2015</v>
      </c>
      <c r="C238" s="164">
        <v>2016</v>
      </c>
      <c r="D238" s="164">
        <v>2017</v>
      </c>
      <c r="E238" s="164">
        <v>2018</v>
      </c>
      <c r="F238" s="164">
        <v>2019</v>
      </c>
      <c r="G238" s="82">
        <v>2020</v>
      </c>
      <c r="H238" s="82">
        <v>2021</v>
      </c>
      <c r="I238" s="82">
        <v>2022</v>
      </c>
      <c r="J238" s="82">
        <v>2023</v>
      </c>
      <c r="K238" s="82">
        <v>2024</v>
      </c>
      <c r="L238" s="82">
        <v>2025</v>
      </c>
      <c r="M238" s="82">
        <v>2026</v>
      </c>
      <c r="N238" s="82">
        <v>2027</v>
      </c>
      <c r="O238" s="82">
        <v>2028</v>
      </c>
      <c r="P238" s="82">
        <v>2029</v>
      </c>
      <c r="Q238" s="82">
        <v>2030</v>
      </c>
      <c r="R238" s="82">
        <v>2031</v>
      </c>
      <c r="S238" s="82">
        <v>2032</v>
      </c>
      <c r="T238" s="82">
        <v>2033</v>
      </c>
      <c r="U238" s="82">
        <v>2034</v>
      </c>
      <c r="V238" s="82">
        <v>2035</v>
      </c>
      <c r="W238" s="82">
        <v>2036</v>
      </c>
      <c r="X238" s="82">
        <v>2037</v>
      </c>
      <c r="Y238" s="82">
        <v>2038</v>
      </c>
      <c r="Z238" s="82">
        <v>2039</v>
      </c>
      <c r="AA238" s="82">
        <v>2040</v>
      </c>
      <c r="AB238" s="82">
        <v>2041</v>
      </c>
      <c r="AC238" s="82">
        <v>2042</v>
      </c>
      <c r="AD238" s="82">
        <v>2043</v>
      </c>
      <c r="AE238" s="82">
        <v>2044</v>
      </c>
      <c r="AF238" s="82">
        <v>2045</v>
      </c>
      <c r="AG238" s="82">
        <v>2046</v>
      </c>
      <c r="AH238" s="82">
        <v>2047</v>
      </c>
      <c r="AI238" s="82">
        <v>2048</v>
      </c>
      <c r="AJ238" s="82">
        <v>2049</v>
      </c>
      <c r="AK238" s="82">
        <v>2050</v>
      </c>
      <c r="AL238" s="82">
        <v>2051</v>
      </c>
      <c r="AM238" s="82">
        <v>2052</v>
      </c>
      <c r="AN238" s="82">
        <v>2053</v>
      </c>
      <c r="AO238" s="82">
        <v>2054</v>
      </c>
      <c r="AP238" s="82">
        <v>2055</v>
      </c>
      <c r="AQ238" s="82">
        <v>2056</v>
      </c>
      <c r="AR238" s="82">
        <v>2057</v>
      </c>
      <c r="AS238" s="82">
        <v>2058</v>
      </c>
      <c r="AT238" s="82">
        <v>2059</v>
      </c>
      <c r="AU238" s="82">
        <v>2060</v>
      </c>
      <c r="AV238" s="82">
        <v>2061</v>
      </c>
      <c r="AW238" s="82">
        <v>2062</v>
      </c>
      <c r="AX238" s="82">
        <v>2063</v>
      </c>
      <c r="AY238" s="82">
        <v>2064</v>
      </c>
      <c r="AZ238" s="82">
        <v>2065</v>
      </c>
      <c r="BA238" s="82">
        <v>2066</v>
      </c>
      <c r="BB238" s="82">
        <v>2067</v>
      </c>
      <c r="BC238" s="82">
        <v>2068</v>
      </c>
      <c r="BD238" s="82">
        <v>2069</v>
      </c>
      <c r="BE238" s="82">
        <v>2070</v>
      </c>
      <c r="BF238" s="82">
        <v>2071</v>
      </c>
      <c r="BG238" s="82">
        <v>2072</v>
      </c>
      <c r="BH238" s="82">
        <v>2073</v>
      </c>
      <c r="BI238" s="82">
        <v>2074</v>
      </c>
      <c r="BJ238" s="82">
        <v>2075</v>
      </c>
      <c r="BK238" s="82">
        <v>2076</v>
      </c>
      <c r="BL238" s="82">
        <v>2077</v>
      </c>
      <c r="BM238" s="82">
        <v>2078</v>
      </c>
      <c r="BN238" s="82">
        <v>2079</v>
      </c>
      <c r="BO238" s="82">
        <v>2080</v>
      </c>
      <c r="BP238" s="82">
        <v>2081</v>
      </c>
      <c r="BQ238" s="82">
        <v>2082</v>
      </c>
      <c r="BR238" s="82">
        <v>2083</v>
      </c>
      <c r="BS238" s="82">
        <v>2084</v>
      </c>
      <c r="BT238" s="82">
        <v>2085</v>
      </c>
      <c r="BU238" s="82">
        <v>2086</v>
      </c>
      <c r="BV238" s="82">
        <v>2087</v>
      </c>
      <c r="BW238" s="82">
        <v>2088</v>
      </c>
      <c r="BX238" s="82">
        <v>2089</v>
      </c>
      <c r="BY238" s="82">
        <v>2090</v>
      </c>
      <c r="BZ238" s="82">
        <v>2091</v>
      </c>
      <c r="CA238" s="82">
        <v>2092</v>
      </c>
      <c r="CB238" s="82">
        <v>2093</v>
      </c>
      <c r="CC238" s="82">
        <v>2094</v>
      </c>
      <c r="CD238" s="82">
        <v>2095</v>
      </c>
      <c r="CE238" s="82">
        <v>2096</v>
      </c>
      <c r="CF238" s="82">
        <v>2097</v>
      </c>
      <c r="CG238" s="82">
        <v>2098</v>
      </c>
      <c r="CH238" s="82">
        <v>2099</v>
      </c>
    </row>
    <row r="239" spans="1:86">
      <c r="A239" s="16" t="s">
        <v>753</v>
      </c>
      <c r="G239">
        <f>C230</f>
        <v>40</v>
      </c>
      <c r="H239">
        <f>IF(G239&gt;0,G239-1,0)</f>
        <v>39</v>
      </c>
      <c r="I239">
        <f t="shared" ref="I239:BT239" si="56">IF(H239&gt;0,H239-1,0)</f>
        <v>38</v>
      </c>
      <c r="J239">
        <f t="shared" si="56"/>
        <v>37</v>
      </c>
      <c r="K239">
        <f t="shared" si="56"/>
        <v>36</v>
      </c>
      <c r="L239">
        <f t="shared" si="56"/>
        <v>35</v>
      </c>
      <c r="M239">
        <f t="shared" si="56"/>
        <v>34</v>
      </c>
      <c r="N239">
        <f t="shared" si="56"/>
        <v>33</v>
      </c>
      <c r="O239">
        <f t="shared" si="56"/>
        <v>32</v>
      </c>
      <c r="P239">
        <f t="shared" si="56"/>
        <v>31</v>
      </c>
      <c r="Q239">
        <f t="shared" si="56"/>
        <v>30</v>
      </c>
      <c r="R239">
        <f t="shared" si="56"/>
        <v>29</v>
      </c>
      <c r="S239">
        <f t="shared" si="56"/>
        <v>28</v>
      </c>
      <c r="T239">
        <f t="shared" si="56"/>
        <v>27</v>
      </c>
      <c r="U239">
        <f t="shared" si="56"/>
        <v>26</v>
      </c>
      <c r="V239">
        <f t="shared" si="56"/>
        <v>25</v>
      </c>
      <c r="W239">
        <f t="shared" si="56"/>
        <v>24</v>
      </c>
      <c r="X239">
        <f t="shared" si="56"/>
        <v>23</v>
      </c>
      <c r="Y239">
        <f t="shared" si="56"/>
        <v>22</v>
      </c>
      <c r="Z239">
        <f t="shared" si="56"/>
        <v>21</v>
      </c>
      <c r="AA239">
        <f t="shared" si="56"/>
        <v>20</v>
      </c>
      <c r="AB239">
        <f t="shared" si="56"/>
        <v>19</v>
      </c>
      <c r="AC239">
        <f t="shared" si="56"/>
        <v>18</v>
      </c>
      <c r="AD239">
        <f t="shared" si="56"/>
        <v>17</v>
      </c>
      <c r="AE239">
        <f t="shared" si="56"/>
        <v>16</v>
      </c>
      <c r="AF239">
        <f t="shared" si="56"/>
        <v>15</v>
      </c>
      <c r="AG239">
        <f t="shared" si="56"/>
        <v>14</v>
      </c>
      <c r="AH239">
        <f t="shared" si="56"/>
        <v>13</v>
      </c>
      <c r="AI239">
        <f t="shared" si="56"/>
        <v>12</v>
      </c>
      <c r="AJ239">
        <f t="shared" si="56"/>
        <v>11</v>
      </c>
      <c r="AK239">
        <f t="shared" si="56"/>
        <v>10</v>
      </c>
      <c r="AL239">
        <f t="shared" si="56"/>
        <v>9</v>
      </c>
      <c r="AM239">
        <f t="shared" si="56"/>
        <v>8</v>
      </c>
      <c r="AN239">
        <f t="shared" si="56"/>
        <v>7</v>
      </c>
      <c r="AO239">
        <f t="shared" si="56"/>
        <v>6</v>
      </c>
      <c r="AP239">
        <f t="shared" si="56"/>
        <v>5</v>
      </c>
      <c r="AQ239">
        <f t="shared" si="56"/>
        <v>4</v>
      </c>
      <c r="AR239">
        <f t="shared" si="56"/>
        <v>3</v>
      </c>
      <c r="AS239">
        <f t="shared" si="56"/>
        <v>2</v>
      </c>
      <c r="AT239">
        <f t="shared" si="56"/>
        <v>1</v>
      </c>
      <c r="AU239">
        <f t="shared" si="56"/>
        <v>0</v>
      </c>
      <c r="AV239">
        <f t="shared" si="56"/>
        <v>0</v>
      </c>
      <c r="AW239">
        <f t="shared" si="56"/>
        <v>0</v>
      </c>
      <c r="AX239">
        <f t="shared" si="56"/>
        <v>0</v>
      </c>
      <c r="AY239">
        <f t="shared" si="56"/>
        <v>0</v>
      </c>
      <c r="AZ239">
        <f t="shared" si="56"/>
        <v>0</v>
      </c>
      <c r="BA239">
        <f t="shared" si="56"/>
        <v>0</v>
      </c>
      <c r="BB239">
        <f t="shared" si="56"/>
        <v>0</v>
      </c>
      <c r="BC239">
        <f t="shared" si="56"/>
        <v>0</v>
      </c>
      <c r="BD239">
        <f t="shared" si="56"/>
        <v>0</v>
      </c>
      <c r="BE239">
        <f t="shared" si="56"/>
        <v>0</v>
      </c>
      <c r="BF239">
        <f t="shared" si="56"/>
        <v>0</v>
      </c>
      <c r="BG239">
        <f t="shared" si="56"/>
        <v>0</v>
      </c>
      <c r="BH239">
        <f t="shared" si="56"/>
        <v>0</v>
      </c>
      <c r="BI239">
        <f t="shared" si="56"/>
        <v>0</v>
      </c>
      <c r="BJ239">
        <f t="shared" si="56"/>
        <v>0</v>
      </c>
      <c r="BK239">
        <f t="shared" si="56"/>
        <v>0</v>
      </c>
      <c r="BL239">
        <f t="shared" si="56"/>
        <v>0</v>
      </c>
      <c r="BM239">
        <f t="shared" si="56"/>
        <v>0</v>
      </c>
      <c r="BN239">
        <f t="shared" si="56"/>
        <v>0</v>
      </c>
      <c r="BO239">
        <f t="shared" si="56"/>
        <v>0</v>
      </c>
      <c r="BP239">
        <f t="shared" si="56"/>
        <v>0</v>
      </c>
      <c r="BQ239">
        <f t="shared" si="56"/>
        <v>0</v>
      </c>
      <c r="BR239">
        <f t="shared" si="56"/>
        <v>0</v>
      </c>
      <c r="BS239">
        <f t="shared" si="56"/>
        <v>0</v>
      </c>
      <c r="BT239">
        <f t="shared" si="56"/>
        <v>0</v>
      </c>
      <c r="BU239">
        <f t="shared" ref="BU239:CH239" si="57">IF(BT239&gt;0,BT239-1,0)</f>
        <v>0</v>
      </c>
      <c r="BV239">
        <f t="shared" si="57"/>
        <v>0</v>
      </c>
      <c r="BW239">
        <f t="shared" si="57"/>
        <v>0</v>
      </c>
      <c r="BX239">
        <f t="shared" si="57"/>
        <v>0</v>
      </c>
      <c r="BY239">
        <f t="shared" si="57"/>
        <v>0</v>
      </c>
      <c r="BZ239">
        <f t="shared" si="57"/>
        <v>0</v>
      </c>
      <c r="CA239">
        <f t="shared" si="57"/>
        <v>0</v>
      </c>
      <c r="CB239">
        <f t="shared" si="57"/>
        <v>0</v>
      </c>
      <c r="CC239">
        <f t="shared" si="57"/>
        <v>0</v>
      </c>
      <c r="CD239">
        <f t="shared" si="57"/>
        <v>0</v>
      </c>
      <c r="CE239">
        <f t="shared" si="57"/>
        <v>0</v>
      </c>
      <c r="CF239">
        <f t="shared" si="57"/>
        <v>0</v>
      </c>
      <c r="CG239">
        <f t="shared" si="57"/>
        <v>0</v>
      </c>
      <c r="CH239">
        <f t="shared" si="57"/>
        <v>0</v>
      </c>
    </row>
    <row r="240" spans="1:86" s="15" customFormat="1">
      <c r="A240" s="15" t="s">
        <v>756</v>
      </c>
      <c r="B240" s="15">
        <f>IF(B238=$B$226,$B$230,0)</f>
        <v>0</v>
      </c>
      <c r="C240" s="15">
        <f>IF(C238=$B$226,$B$230,0)+B244</f>
        <v>0</v>
      </c>
      <c r="D240" s="15">
        <f>IF(D238=$B$226,$B$230,0)+C244</f>
        <v>0</v>
      </c>
      <c r="E240" s="15">
        <f>IF(E238=$B$226,$B$230,0)+D244</f>
        <v>0</v>
      </c>
      <c r="F240" s="15">
        <f>IF(F238=$B$226,$B$230,0)+E244</f>
        <v>0</v>
      </c>
      <c r="G240" s="15">
        <f>B230</f>
        <v>9600000</v>
      </c>
      <c r="H240" s="15">
        <f>G244</f>
        <v>9506156.1151154917</v>
      </c>
      <c r="I240" s="15">
        <f t="shared" ref="I240:BT240" si="58">H244</f>
        <v>9408266.6566870809</v>
      </c>
      <c r="J240" s="15">
        <f t="shared" si="58"/>
        <v>9306157.221605612</v>
      </c>
      <c r="K240" s="15">
        <f t="shared" si="58"/>
        <v>9199645.8883114159</v>
      </c>
      <c r="L240" s="15">
        <f t="shared" si="58"/>
        <v>9088542.8926768228</v>
      </c>
      <c r="M240" s="15">
        <f t="shared" si="58"/>
        <v>8972650.2899160888</v>
      </c>
      <c r="N240" s="15">
        <f t="shared" si="58"/>
        <v>8851761.6019203942</v>
      </c>
      <c r="O240" s="15">
        <f t="shared" si="58"/>
        <v>8725661.44938959</v>
      </c>
      <c r="P240" s="15">
        <f t="shared" si="58"/>
        <v>8594125.1681052875</v>
      </c>
      <c r="Q240" s="15">
        <f t="shared" si="58"/>
        <v>8456918.4086616244</v>
      </c>
      <c r="R240" s="15">
        <f t="shared" si="58"/>
        <v>8313796.7189405859</v>
      </c>
      <c r="S240" s="15">
        <f t="shared" si="58"/>
        <v>8164505.1085879933</v>
      </c>
      <c r="T240" s="15">
        <f t="shared" si="58"/>
        <v>8008777.5947142253</v>
      </c>
      <c r="U240" s="15">
        <f t="shared" si="58"/>
        <v>7846336.728010267</v>
      </c>
      <c r="V240" s="15">
        <f t="shared" si="58"/>
        <v>7676893.0984348133</v>
      </c>
      <c r="W240" s="15">
        <f t="shared" si="58"/>
        <v>7500144.819591728</v>
      </c>
      <c r="X240" s="15">
        <f t="shared" si="58"/>
        <v>7315776.99087922</v>
      </c>
      <c r="Y240" s="15">
        <f t="shared" si="58"/>
        <v>7123461.1364524737</v>
      </c>
      <c r="Z240" s="15">
        <f t="shared" si="58"/>
        <v>6922854.6200001799</v>
      </c>
      <c r="AA240" s="15">
        <f t="shared" si="58"/>
        <v>6713600.0342923058</v>
      </c>
      <c r="AB240" s="15">
        <f t="shared" si="58"/>
        <v>6495324.5644115116</v>
      </c>
      <c r="AC240" s="15">
        <f t="shared" si="58"/>
        <v>6267639.323533711</v>
      </c>
      <c r="AD240" s="15">
        <f t="shared" si="58"/>
        <v>6030138.660074397</v>
      </c>
      <c r="AE240" s="15">
        <f t="shared" si="58"/>
        <v>5782399.4349663109</v>
      </c>
      <c r="AF240" s="15">
        <f t="shared" si="58"/>
        <v>5523980.2677808302</v>
      </c>
      <c r="AG240" s="15">
        <f t="shared" si="58"/>
        <v>5254420.7503499445</v>
      </c>
      <c r="AH240" s="15">
        <f t="shared" si="58"/>
        <v>4973240.6264877748</v>
      </c>
      <c r="AI240" s="15">
        <f t="shared" si="58"/>
        <v>4679938.9363502115</v>
      </c>
      <c r="AJ240" s="15">
        <f t="shared" si="58"/>
        <v>4373993.1239082189</v>
      </c>
      <c r="AK240" s="15">
        <f t="shared" si="58"/>
        <v>4054858.1059446698</v>
      </c>
      <c r="AL240" s="15">
        <f t="shared" si="58"/>
        <v>3721965.3009159844</v>
      </c>
      <c r="AM240" s="15">
        <f t="shared" si="58"/>
        <v>3374721.6159483772</v>
      </c>
      <c r="AN240" s="15">
        <f t="shared" si="58"/>
        <v>3012508.3901639013</v>
      </c>
      <c r="AO240" s="15">
        <f t="shared" si="58"/>
        <v>2634680.2924536872</v>
      </c>
      <c r="AP240" s="15">
        <f t="shared" si="58"/>
        <v>2240564.1717346152</v>
      </c>
      <c r="AQ240" s="15">
        <f t="shared" si="58"/>
        <v>1829457.8576409954</v>
      </c>
      <c r="AR240" s="15">
        <f t="shared" si="58"/>
        <v>1400628.909514532</v>
      </c>
      <c r="AS240" s="15">
        <f t="shared" si="58"/>
        <v>953313.31146372808</v>
      </c>
      <c r="AT240" s="15">
        <f t="shared" si="58"/>
        <v>486714.11116780835</v>
      </c>
      <c r="AU240" s="15">
        <f t="shared" si="58"/>
        <v>4.0745362639427185E-9</v>
      </c>
      <c r="AV240" s="15" t="e">
        <f t="shared" si="58"/>
        <v>#N/A</v>
      </c>
      <c r="AW240" s="15" t="e">
        <f t="shared" si="58"/>
        <v>#N/A</v>
      </c>
      <c r="AX240" s="15" t="e">
        <f t="shared" si="58"/>
        <v>#N/A</v>
      </c>
      <c r="AY240" s="15" t="e">
        <f t="shared" si="58"/>
        <v>#N/A</v>
      </c>
      <c r="AZ240" s="15" t="e">
        <f t="shared" si="58"/>
        <v>#N/A</v>
      </c>
      <c r="BA240" s="15" t="e">
        <f t="shared" si="58"/>
        <v>#N/A</v>
      </c>
      <c r="BB240" s="15" t="e">
        <f t="shared" si="58"/>
        <v>#N/A</v>
      </c>
      <c r="BC240" s="15" t="e">
        <f t="shared" si="58"/>
        <v>#N/A</v>
      </c>
      <c r="BD240" s="15" t="e">
        <f t="shared" si="58"/>
        <v>#N/A</v>
      </c>
      <c r="BE240" s="15" t="e">
        <f t="shared" si="58"/>
        <v>#N/A</v>
      </c>
      <c r="BF240" s="15" t="e">
        <f t="shared" si="58"/>
        <v>#N/A</v>
      </c>
      <c r="BG240" s="15" t="e">
        <f t="shared" si="58"/>
        <v>#N/A</v>
      </c>
      <c r="BH240" s="15" t="e">
        <f t="shared" si="58"/>
        <v>#N/A</v>
      </c>
      <c r="BI240" s="15" t="e">
        <f t="shared" si="58"/>
        <v>#N/A</v>
      </c>
      <c r="BJ240" s="15" t="e">
        <f t="shared" si="58"/>
        <v>#N/A</v>
      </c>
      <c r="BK240" s="15" t="e">
        <f t="shared" si="58"/>
        <v>#N/A</v>
      </c>
      <c r="BL240" s="15" t="e">
        <f t="shared" si="58"/>
        <v>#N/A</v>
      </c>
      <c r="BM240" s="15" t="e">
        <f t="shared" si="58"/>
        <v>#N/A</v>
      </c>
      <c r="BN240" s="15" t="e">
        <f t="shared" si="58"/>
        <v>#N/A</v>
      </c>
      <c r="BO240" s="15" t="e">
        <f t="shared" si="58"/>
        <v>#N/A</v>
      </c>
      <c r="BP240" s="15" t="e">
        <f t="shared" si="58"/>
        <v>#N/A</v>
      </c>
      <c r="BQ240" s="15" t="e">
        <f t="shared" si="58"/>
        <v>#N/A</v>
      </c>
      <c r="BR240" s="15" t="e">
        <f t="shared" si="58"/>
        <v>#N/A</v>
      </c>
      <c r="BS240" s="15" t="e">
        <f t="shared" si="58"/>
        <v>#N/A</v>
      </c>
      <c r="BT240" s="15" t="e">
        <f t="shared" si="58"/>
        <v>#N/A</v>
      </c>
      <c r="BU240" s="15" t="e">
        <f t="shared" ref="BU240:CH240" si="59">BT244</f>
        <v>#N/A</v>
      </c>
      <c r="BV240" s="15" t="e">
        <f t="shared" si="59"/>
        <v>#N/A</v>
      </c>
      <c r="BW240" s="15" t="e">
        <f t="shared" si="59"/>
        <v>#N/A</v>
      </c>
      <c r="BX240" s="15" t="e">
        <f t="shared" si="59"/>
        <v>#N/A</v>
      </c>
      <c r="BY240" s="15" t="e">
        <f t="shared" si="59"/>
        <v>#N/A</v>
      </c>
      <c r="BZ240" s="15" t="e">
        <f t="shared" si="59"/>
        <v>#N/A</v>
      </c>
      <c r="CA240" s="15" t="e">
        <f t="shared" si="59"/>
        <v>#N/A</v>
      </c>
      <c r="CB240" s="15" t="e">
        <f t="shared" si="59"/>
        <v>#N/A</v>
      </c>
      <c r="CC240" s="15" t="e">
        <f t="shared" si="59"/>
        <v>#N/A</v>
      </c>
      <c r="CD240" s="15" t="e">
        <f t="shared" si="59"/>
        <v>#N/A</v>
      </c>
      <c r="CE240" s="15" t="e">
        <f t="shared" si="59"/>
        <v>#N/A</v>
      </c>
      <c r="CF240" s="15" t="e">
        <f t="shared" si="59"/>
        <v>#N/A</v>
      </c>
      <c r="CG240" s="15" t="e">
        <f t="shared" si="59"/>
        <v>#N/A</v>
      </c>
      <c r="CH240" s="15" t="e">
        <f t="shared" si="59"/>
        <v>#N/A</v>
      </c>
    </row>
    <row r="241" spans="1:86" s="15" customFormat="1">
      <c r="A241" s="15" t="s">
        <v>444</v>
      </c>
      <c r="B241" s="15">
        <f>(1+$B$225/2)*B243-$B$225*B240</f>
        <v>0</v>
      </c>
      <c r="C241" s="15">
        <f>(1+$B$225/2)*C243-$B$225*C240</f>
        <v>0</v>
      </c>
      <c r="D241" s="15">
        <f>(1+$B$225/2)*D243-$B$225*D240</f>
        <v>0</v>
      </c>
      <c r="E241" s="15">
        <f>(1+$B$225/2)*E243-$B$225*E240</f>
        <v>0</v>
      </c>
      <c r="F241" s="15">
        <f>(1+$B$225/2)*F243-$B$225*F240</f>
        <v>0</v>
      </c>
      <c r="G241" s="15">
        <f>IF($G239&gt;=1,($B230/HLOOKUP($G239,'Annuity Calc'!$H$7:$BE$11,2,FALSE))*HLOOKUP(G239,'Annuity Calc'!$H$7:$BE$11,3,FALSE),(IF(G239&lt;=(-1),G239,0)))</f>
        <v>93843.884884508108</v>
      </c>
      <c r="H241" s="15">
        <f>IF($G239&gt;=1,($B230/HLOOKUP($G239,'Annuity Calc'!$H$7:$BE$11,2,FALSE))*HLOOKUP(H239,'Annuity Calc'!$H$7:$BE$11,3,FALSE),(IF(H239&lt;=(-1),H239,0)))</f>
        <v>97889.458428410711</v>
      </c>
      <c r="I241" s="15">
        <f>IF($G239&gt;=1,($B230/HLOOKUP($G239,'Annuity Calc'!$H$7:$BE$11,2,FALSE))*HLOOKUP(I239,'Annuity Calc'!$H$7:$BE$11,3,FALSE),(IF(I239&lt;=(-1),I239,0)))</f>
        <v>102109.43508146919</v>
      </c>
      <c r="J241" s="15">
        <f>IF($G239&gt;=1,($B230/HLOOKUP($G239,'Annuity Calc'!$H$7:$BE$11,2,FALSE))*HLOOKUP(J239,'Annuity Calc'!$H$7:$BE$11,3,FALSE),(IF(J239&lt;=(-1),J239,0)))</f>
        <v>106511.33329419572</v>
      </c>
      <c r="K241" s="15">
        <f>IF($G239&gt;=1,($B230/HLOOKUP($G239,'Annuity Calc'!$H$7:$BE$11,2,FALSE))*HLOOKUP(K239,'Annuity Calc'!$H$7:$BE$11,3,FALSE),(IF(K239&lt;=(-1),K239,0)))</f>
        <v>111102.99563459314</v>
      </c>
      <c r="L241" s="15">
        <f>IF($G239&gt;=1,($B230/HLOOKUP($G239,'Annuity Calc'!$H$7:$BE$11,2,FALSE))*HLOOKUP(L239,'Annuity Calc'!$H$7:$BE$11,3,FALSE),(IF(L239&lt;=(-1),L239,0)))</f>
        <v>115892.60276073453</v>
      </c>
      <c r="M241" s="15">
        <f>IF($G239&gt;=1,($B230/HLOOKUP($G239,'Annuity Calc'!$H$7:$BE$11,2,FALSE))*HLOOKUP(M239,'Annuity Calc'!$H$7:$BE$11,3,FALSE),(IF(M239&lt;=(-1),M239,0)))</f>
        <v>120888.68799569523</v>
      </c>
      <c r="N241" s="15">
        <f>IF($G239&gt;=1,($B230/HLOOKUP($G239,'Annuity Calc'!$H$7:$BE$11,2,FALSE))*HLOOKUP(N239,'Annuity Calc'!$H$7:$BE$11,3,FALSE),(IF(N239&lt;=(-1),N239,0)))</f>
        <v>126100.15253080441</v>
      </c>
      <c r="O241" s="15">
        <f>IF($G239&gt;=1,($B230/HLOOKUP($G239,'Annuity Calc'!$H$7:$BE$11,2,FALSE))*HLOOKUP(O239,'Annuity Calc'!$H$7:$BE$11,3,FALSE),(IF(O239&lt;=(-1),O239,0)))</f>
        <v>131536.2812843032</v>
      </c>
      <c r="P241" s="15">
        <f>IF($G239&gt;=1,($B230/HLOOKUP($G239,'Annuity Calc'!$H$7:$BE$11,2,FALSE))*HLOOKUP(P239,'Annuity Calc'!$H$7:$BE$11,3,FALSE),(IF(P239&lt;=(-1),P239,0)))</f>
        <v>137206.75944366326</v>
      </c>
      <c r="Q241" s="15">
        <f>IF($G239&gt;=1,($B230/HLOOKUP($G239,'Annuity Calc'!$H$7:$BE$11,2,FALSE))*HLOOKUP(Q239,'Annuity Calc'!$H$7:$BE$11,3,FALSE),(IF(Q239&lt;=(-1),Q239,0)))</f>
        <v>143121.68972103848</v>
      </c>
      <c r="R241" s="15">
        <f>IF($G239&gt;=1,($B230/HLOOKUP($G239,'Annuity Calc'!$H$7:$BE$11,2,FALSE))*HLOOKUP(R239,'Annuity Calc'!$H$7:$BE$11,3,FALSE),(IF(R239&lt;=(-1),R239,0)))</f>
        <v>149291.61035259211</v>
      </c>
      <c r="S241" s="15">
        <f>IF($G239&gt;=1,($B230/HLOOKUP($G239,'Annuity Calc'!$H$7:$BE$11,2,FALSE))*HLOOKUP(S239,'Annuity Calc'!$H$7:$BE$11,3,FALSE),(IF(S239&lt;=(-1),S239,0)))</f>
        <v>155727.51387376827</v>
      </c>
      <c r="T241" s="15">
        <f>IF($G239&gt;=1,($B230/HLOOKUP($G239,'Annuity Calc'!$H$7:$BE$11,2,FALSE))*HLOOKUP(T239,'Annuity Calc'!$H$7:$BE$11,3,FALSE),(IF(T239&lt;=(-1),T239,0)))</f>
        <v>162440.86670395837</v>
      </c>
      <c r="U241" s="15">
        <f>IF($G239&gt;=1,($B230/HLOOKUP($G239,'Annuity Calc'!$H$7:$BE$11,2,FALSE))*HLOOKUP(U239,'Annuity Calc'!$H$7:$BE$11,3,FALSE),(IF(U239&lt;=(-1),U239,0)))</f>
        <v>169443.62957545399</v>
      </c>
      <c r="V241" s="15">
        <f>IF($G239&gt;=1,($B230/HLOOKUP($G239,'Annuity Calc'!$H$7:$BE$11,2,FALSE))*HLOOKUP(V239,'Annuity Calc'!$H$7:$BE$11,3,FALSE),(IF(V239&lt;=(-1),V239,0)))</f>
        <v>176748.27884308514</v>
      </c>
      <c r="W241" s="15">
        <f>IF($G239&gt;=1,($B230/HLOOKUP($G239,'Annuity Calc'!$H$7:$BE$11,2,FALSE))*HLOOKUP(W239,'Annuity Calc'!$H$7:$BE$11,3,FALSE),(IF(W239&lt;=(-1),W239,0)))</f>
        <v>184367.82871250811</v>
      </c>
      <c r="X241" s="15">
        <f>IF($G239&gt;=1,($B230/HLOOKUP($G239,'Annuity Calc'!$H$7:$BE$11,2,FALSE))*HLOOKUP(X239,'Annuity Calc'!$H$7:$BE$11,3,FALSE),(IF(X239&lt;=(-1),X239,0)))</f>
        <v>192315.8544267464</v>
      </c>
      <c r="Y241" s="15">
        <f>IF($G239&gt;=1,($B230/HLOOKUP($G239,'Annuity Calc'!$H$7:$BE$11,2,FALSE))*HLOOKUP(Y239,'Annuity Calc'!$H$7:$BE$11,3,FALSE),(IF(Y239&lt;=(-1),Y239,0)))</f>
        <v>200606.51645229413</v>
      </c>
      <c r="Z241" s="15">
        <f>IF($G239&gt;=1,($B230/HLOOKUP($G239,'Annuity Calc'!$H$7:$BE$11,2,FALSE))*HLOOKUP(Z239,'Annuity Calc'!$H$7:$BE$11,3,FALSE),(IF(Z239&lt;=(-1),Z239,0)))</f>
        <v>209254.58570787366</v>
      </c>
      <c r="AA241" s="15">
        <f>IF($G239&gt;=1,($B230/HLOOKUP($G239,'Annuity Calc'!$H$7:$BE$11,2,FALSE))*HLOOKUP(AA239,'Annuity Calc'!$H$7:$BE$11,3,FALSE),(IF(AA239&lt;=(-1),AA239,0)))</f>
        <v>218275.46988079458</v>
      </c>
      <c r="AB241" s="15">
        <f>IF($G239&gt;=1,($B230/HLOOKUP($G239,'Annuity Calc'!$H$7:$BE$11,2,FALSE))*HLOOKUP(AB239,'Annuity Calc'!$H$7:$BE$11,3,FALSE),(IF(AB239&lt;=(-1),AB239,0)))</f>
        <v>227685.24087780094</v>
      </c>
      <c r="AC241" s="15">
        <f>IF($G239&gt;=1,($B230/HLOOKUP($G239,'Annuity Calc'!$H$7:$BE$11,2,FALSE))*HLOOKUP(AC239,'Annuity Calc'!$H$7:$BE$11,3,FALSE),(IF(AC239&lt;=(-1),AC239,0)))</f>
        <v>237500.66345931406</v>
      </c>
      <c r="AD241" s="15">
        <f>IF($G239&gt;=1,($B230/HLOOKUP($G239,'Annuity Calc'!$H$7:$BE$11,2,FALSE))*HLOOKUP(AD239,'Annuity Calc'!$H$7:$BE$11,3,FALSE),(IF(AD239&lt;=(-1),AD239,0)))</f>
        <v>247739.22510808619</v>
      </c>
      <c r="AE241" s="15">
        <f>IF($G239&gt;=1,($B230/HLOOKUP($G239,'Annuity Calc'!$H$7:$BE$11,2,FALSE))*HLOOKUP(AE239,'Annuity Calc'!$H$7:$BE$11,3,FALSE),(IF(AE239&lt;=(-1),AE239,0)))</f>
        <v>258419.16718548044</v>
      </c>
      <c r="AF241" s="15">
        <f>IF($G239&gt;=1,($B230/HLOOKUP($G239,'Annuity Calc'!$H$7:$BE$11,2,FALSE))*HLOOKUP(AF239,'Annuity Calc'!$H$7:$BE$11,3,FALSE),(IF(AF239&lt;=(-1),AF239,0)))</f>
        <v>269559.51743088581</v>
      </c>
      <c r="AG241" s="15">
        <f>IF($G239&gt;=1,($B230/HLOOKUP($G239,'Annuity Calc'!$H$7:$BE$11,2,FALSE))*HLOOKUP(AG239,'Annuity Calc'!$H$7:$BE$11,3,FALSE),(IF(AG239&lt;=(-1),AG239,0)))</f>
        <v>281180.12386216928</v>
      </c>
      <c r="AH241" s="15">
        <f>IF($G239&gt;=1,($B230/HLOOKUP($G239,'Annuity Calc'!$H$7:$BE$11,2,FALSE))*HLOOKUP(AH239,'Annuity Calc'!$H$7:$BE$11,3,FALSE),(IF(AH239&lt;=(-1),AH239,0)))</f>
        <v>293301.69013756362</v>
      </c>
      <c r="AI241" s="15">
        <f>IF($G239&gt;=1,($B230/HLOOKUP($G239,'Annuity Calc'!$H$7:$BE$11,2,FALSE))*HLOOKUP(AI239,'Annuity Calc'!$H$7:$BE$11,3,FALSE),(IF(AI239&lt;=(-1),AI239,0)))</f>
        <v>305945.81244199222</v>
      </c>
      <c r="AJ241" s="15">
        <f>IF($G239&gt;=1,($B230/HLOOKUP($G239,'Annuity Calc'!$H$7:$BE$11,2,FALSE))*HLOOKUP(AJ239,'Annuity Calc'!$H$7:$BE$11,3,FALSE),(IF(AJ239&lt;=(-1),AJ239,0)))</f>
        <v>319135.01796354918</v>
      </c>
      <c r="AK241" s="15">
        <f>IF($G239&gt;=1,($B230/HLOOKUP($G239,'Annuity Calc'!$H$7:$BE$11,2,FALSE))*HLOOKUP(AK239,'Annuity Calc'!$H$7:$BE$11,3,FALSE),(IF(AK239&lt;=(-1),AK239,0)))</f>
        <v>332892.80502868531</v>
      </c>
      <c r="AL241" s="15">
        <f>IF($G239&gt;=1,($B230/HLOOKUP($G239,'Annuity Calc'!$H$7:$BE$11,2,FALSE))*HLOOKUP(AL239,'Annuity Calc'!$H$7:$BE$11,3,FALSE),(IF(AL239&lt;=(-1),AL239,0)))</f>
        <v>347243.68496760714</v>
      </c>
      <c r="AM241" s="15">
        <f>IF($G239&gt;=1,($B230/HLOOKUP($G239,'Annuity Calc'!$H$7:$BE$11,2,FALSE))*HLOOKUP(AM239,'Annuity Calc'!$H$7:$BE$11,3,FALSE),(IF(AM239&lt;=(-1),AM239,0)))</f>
        <v>362213.22578447609</v>
      </c>
      <c r="AN241" s="15">
        <f>IF($G239&gt;=1,($B230/HLOOKUP($G239,'Annuity Calc'!$H$7:$BE$11,2,FALSE))*HLOOKUP(AN239,'Annuity Calc'!$H$7:$BE$11,3,FALSE),(IF(AN239&lt;=(-1),AN239,0)))</f>
        <v>377828.09771021403</v>
      </c>
      <c r="AO241" s="15">
        <f>IF($G239&gt;=1,($B230/HLOOKUP($G239,'Annuity Calc'!$H$7:$BE$11,2,FALSE))*HLOOKUP(AO239,'Annuity Calc'!$H$7:$BE$11,3,FALSE),(IF(AO239&lt;=(-1),AO239,0)))</f>
        <v>394116.12071907194</v>
      </c>
      <c r="AP241" s="15">
        <f>IF($G239&gt;=1,($B230/HLOOKUP($G239,'Annuity Calc'!$H$7:$BE$11,2,FALSE))*HLOOKUP(AP239,'Annuity Calc'!$H$7:$BE$11,3,FALSE),(IF(AP239&lt;=(-1),AP239,0)))</f>
        <v>411106.31409361982</v>
      </c>
      <c r="AQ241" s="15">
        <f>IF($G239&gt;=1,($B230/HLOOKUP($G239,'Annuity Calc'!$H$7:$BE$11,2,FALSE))*HLOOKUP(AQ239,'Annuity Calc'!$H$7:$BE$11,3,FALSE),(IF(AQ239&lt;=(-1),AQ239,0)))</f>
        <v>428828.94812646357</v>
      </c>
      <c r="AR241" s="15">
        <f>IF($G239&gt;=1,($B230/HLOOKUP($G239,'Annuity Calc'!$H$7:$BE$11,2,FALSE))*HLOOKUP(AR239,'Annuity Calc'!$H$7:$BE$11,3,FALSE),(IF(AR239&lt;=(-1),AR239,0)))</f>
        <v>447315.59805080388</v>
      </c>
      <c r="AS241" s="15">
        <f>IF($G239&gt;=1,($B230/HLOOKUP($G239,'Annuity Calc'!$H$7:$BE$11,2,FALSE))*HLOOKUP(AS239,'Annuity Calc'!$H$7:$BE$11,3,FALSE),(IF(AS239&lt;=(-1),AS239,0)))</f>
        <v>466599.20029591973</v>
      </c>
      <c r="AT241" s="15">
        <f>IF($G239&gt;=1,($B230/HLOOKUP($G239,'Annuity Calc'!$H$7:$BE$11,2,FALSE))*HLOOKUP(AT239,'Annuity Calc'!$H$7:$BE$11,3,FALSE),(IF(AT239&lt;=(-1),AT239,0)))</f>
        <v>486714.11116780428</v>
      </c>
      <c r="AU241" s="15" t="e">
        <f>IF($G239&gt;=1,($B230/HLOOKUP($G239,'Annuity Calc'!$H$7:$BE$11,2,FALSE))*HLOOKUP(AU239,'Annuity Calc'!$H$7:$BE$11,3,FALSE),(IF(AU239&lt;=(-1),AU239,0)))</f>
        <v>#N/A</v>
      </c>
      <c r="AV241" s="15" t="e">
        <f>IF($G239&gt;=1,($B230/HLOOKUP($G239,'Annuity Calc'!$H$7:$BE$11,2,FALSE))*HLOOKUP(AV239,'Annuity Calc'!$H$7:$BE$11,3,FALSE),(IF(AV239&lt;=(-1),AV239,0)))</f>
        <v>#N/A</v>
      </c>
      <c r="AW241" s="15" t="e">
        <f>IF($G239&gt;=1,($B230/HLOOKUP($G239,'Annuity Calc'!$H$7:$BE$11,2,FALSE))*HLOOKUP(AW239,'Annuity Calc'!$H$7:$BE$11,3,FALSE),(IF(AW239&lt;=(-1),AW239,0)))</f>
        <v>#N/A</v>
      </c>
      <c r="AX241" s="15" t="e">
        <f>IF($G239&gt;=1,($B230/HLOOKUP($G239,'Annuity Calc'!$H$7:$BE$11,2,FALSE))*HLOOKUP(AX239,'Annuity Calc'!$H$7:$BE$11,3,FALSE),(IF(AX239&lt;=(-1),AX239,0)))</f>
        <v>#N/A</v>
      </c>
      <c r="AY241" s="15" t="e">
        <f>IF($G239&gt;=1,($B230/HLOOKUP($G239,'Annuity Calc'!$H$7:$BE$11,2,FALSE))*HLOOKUP(AY239,'Annuity Calc'!$H$7:$BE$11,3,FALSE),(IF(AY239&lt;=(-1),AY239,0)))</f>
        <v>#N/A</v>
      </c>
      <c r="AZ241" s="15" t="e">
        <f>IF($G239&gt;=1,($B230/HLOOKUP($G239,'Annuity Calc'!$H$7:$BE$11,2,FALSE))*HLOOKUP(AZ239,'Annuity Calc'!$H$7:$BE$11,3,FALSE),(IF(AZ239&lt;=(-1),AZ239,0)))</f>
        <v>#N/A</v>
      </c>
      <c r="BA241" s="15" t="e">
        <f>IF($G239&gt;=1,($B230/HLOOKUP($G239,'Annuity Calc'!$H$7:$BE$11,2,FALSE))*HLOOKUP(BA239,'Annuity Calc'!$H$7:$BE$11,3,FALSE),(IF(BA239&lt;=(-1),BA239,0)))</f>
        <v>#N/A</v>
      </c>
      <c r="BB241" s="15" t="e">
        <f>IF($G239&gt;=1,($B230/HLOOKUP($G239,'Annuity Calc'!$H$7:$BE$11,2,FALSE))*HLOOKUP(BB239,'Annuity Calc'!$H$7:$BE$11,3,FALSE),(IF(BB239&lt;=(-1),BB239,0)))</f>
        <v>#N/A</v>
      </c>
      <c r="BC241" s="15" t="e">
        <f>IF($G239&gt;=1,($B230/HLOOKUP($G239,'Annuity Calc'!$H$7:$BE$11,2,FALSE))*HLOOKUP(BC239,'Annuity Calc'!$H$7:$BE$11,3,FALSE),(IF(BC239&lt;=(-1),BC239,0)))</f>
        <v>#N/A</v>
      </c>
      <c r="BD241" s="15" t="e">
        <f>IF($G239&gt;=1,($B230/HLOOKUP($G239,'Annuity Calc'!$H$7:$BE$11,2,FALSE))*HLOOKUP(BD239,'Annuity Calc'!$H$7:$BE$11,3,FALSE),(IF(BD239&lt;=(-1),BD239,0)))</f>
        <v>#N/A</v>
      </c>
      <c r="BE241" s="15" t="e">
        <f>IF($G239&gt;=1,($B230/HLOOKUP($G239,'Annuity Calc'!$H$7:$BE$11,2,FALSE))*HLOOKUP(BE239,'Annuity Calc'!$H$7:$BE$11,3,FALSE),(IF(BE239&lt;=(-1),BE239,0)))</f>
        <v>#N/A</v>
      </c>
      <c r="BF241" s="15" t="e">
        <f>IF($G239&gt;=1,($B230/HLOOKUP($G239,'Annuity Calc'!$H$7:$BE$11,2,FALSE))*HLOOKUP(BF239,'Annuity Calc'!$H$7:$BE$11,3,FALSE),(IF(BF239&lt;=(-1),BF239,0)))</f>
        <v>#N/A</v>
      </c>
      <c r="BG241" s="15" t="e">
        <f>IF($G239&gt;=1,($B230/HLOOKUP($G239,'Annuity Calc'!$H$7:$BE$11,2,FALSE))*HLOOKUP(BG239,'Annuity Calc'!$H$7:$BE$11,3,FALSE),(IF(BG239&lt;=(-1),BG239,0)))</f>
        <v>#N/A</v>
      </c>
      <c r="BH241" s="15" t="e">
        <f>IF($G239&gt;=1,($B230/HLOOKUP($G239,'Annuity Calc'!$H$7:$BE$11,2,FALSE))*HLOOKUP(BH239,'Annuity Calc'!$H$7:$BE$11,3,FALSE),(IF(BH239&lt;=(-1),BH239,0)))</f>
        <v>#N/A</v>
      </c>
      <c r="BI241" s="15" t="e">
        <f>IF($G239&gt;=1,($B230/HLOOKUP($G239,'Annuity Calc'!$H$7:$BE$11,2,FALSE))*HLOOKUP(BI239,'Annuity Calc'!$H$7:$BE$11,3,FALSE),(IF(BI239&lt;=(-1),BI239,0)))</f>
        <v>#N/A</v>
      </c>
      <c r="BJ241" s="15" t="e">
        <f>IF($G239&gt;=1,($B230/HLOOKUP($G239,'Annuity Calc'!$H$7:$BE$11,2,FALSE))*HLOOKUP(BJ239,'Annuity Calc'!$H$7:$BE$11,3,FALSE),(IF(BJ239&lt;=(-1),BJ239,0)))</f>
        <v>#N/A</v>
      </c>
      <c r="BK241" s="15" t="e">
        <f>IF($G239&gt;=1,($B230/HLOOKUP($G239,'Annuity Calc'!$H$7:$BE$11,2,FALSE))*HLOOKUP(BK239,'Annuity Calc'!$H$7:$BE$11,3,FALSE),(IF(BK239&lt;=(-1),BK239,0)))</f>
        <v>#N/A</v>
      </c>
      <c r="BL241" s="15" t="e">
        <f>IF($G239&gt;=1,($B230/HLOOKUP($G239,'Annuity Calc'!$H$7:$BE$11,2,FALSE))*HLOOKUP(BL239,'Annuity Calc'!$H$7:$BE$11,3,FALSE),(IF(BL239&lt;=(-1),BL239,0)))</f>
        <v>#N/A</v>
      </c>
      <c r="BM241" s="15" t="e">
        <f>IF($G239&gt;=1,($B230/HLOOKUP($G239,'Annuity Calc'!$H$7:$BE$11,2,FALSE))*HLOOKUP(BM239,'Annuity Calc'!$H$7:$BE$11,3,FALSE),(IF(BM239&lt;=(-1),BM239,0)))</f>
        <v>#N/A</v>
      </c>
      <c r="BN241" s="15" t="e">
        <f>IF($G239&gt;=1,($B230/HLOOKUP($G239,'Annuity Calc'!$H$7:$BE$11,2,FALSE))*HLOOKUP(BN239,'Annuity Calc'!$H$7:$BE$11,3,FALSE),(IF(BN239&lt;=(-1),BN239,0)))</f>
        <v>#N/A</v>
      </c>
      <c r="BO241" s="15" t="e">
        <f>IF($G239&gt;=1,($B230/HLOOKUP($G239,'Annuity Calc'!$H$7:$BE$11,2,FALSE))*HLOOKUP(BO239,'Annuity Calc'!$H$7:$BE$11,3,FALSE),(IF(BO239&lt;=(-1),BO239,0)))</f>
        <v>#N/A</v>
      </c>
      <c r="BP241" s="15" t="e">
        <f>IF($G239&gt;=1,($B230/HLOOKUP($G239,'Annuity Calc'!$H$7:$BE$11,2,FALSE))*HLOOKUP(BP239,'Annuity Calc'!$H$7:$BE$11,3,FALSE),(IF(BP239&lt;=(-1),BP239,0)))</f>
        <v>#N/A</v>
      </c>
      <c r="BQ241" s="15" t="e">
        <f>IF($G239&gt;=1,($B230/HLOOKUP($G239,'Annuity Calc'!$H$7:$BE$11,2,FALSE))*HLOOKUP(BQ239,'Annuity Calc'!$H$7:$BE$11,3,FALSE),(IF(BQ239&lt;=(-1),BQ239,0)))</f>
        <v>#N/A</v>
      </c>
      <c r="BR241" s="15" t="e">
        <f>IF($G239&gt;=1,($B230/HLOOKUP($G239,'Annuity Calc'!$H$7:$BE$11,2,FALSE))*HLOOKUP(BR239,'Annuity Calc'!$H$7:$BE$11,3,FALSE),(IF(BR239&lt;=(-1),BR239,0)))</f>
        <v>#N/A</v>
      </c>
      <c r="BS241" s="15" t="e">
        <f>IF($G239&gt;=1,($B230/HLOOKUP($G239,'Annuity Calc'!$H$7:$BE$11,2,FALSE))*HLOOKUP(BS239,'Annuity Calc'!$H$7:$BE$11,3,FALSE),(IF(BS239&lt;=(-1),BS239,0)))</f>
        <v>#N/A</v>
      </c>
      <c r="BT241" s="15" t="e">
        <f>IF($G239&gt;=1,($B230/HLOOKUP($G239,'Annuity Calc'!$H$7:$BE$11,2,FALSE))*HLOOKUP(BT239,'Annuity Calc'!$H$7:$BE$11,3,FALSE),(IF(BT239&lt;=(-1),BT239,0)))</f>
        <v>#N/A</v>
      </c>
      <c r="BU241" s="15" t="e">
        <f>IF($G239&gt;=1,($B230/HLOOKUP($G239,'Annuity Calc'!$H$7:$BE$11,2,FALSE))*HLOOKUP(BU239,'Annuity Calc'!$H$7:$BE$11,3,FALSE),(IF(BU239&lt;=(-1),BU239,0)))</f>
        <v>#N/A</v>
      </c>
      <c r="BV241" s="15" t="e">
        <f>IF($G239&gt;=1,($B230/HLOOKUP($G239,'Annuity Calc'!$H$7:$BE$11,2,FALSE))*HLOOKUP(BV239,'Annuity Calc'!$H$7:$BE$11,3,FALSE),(IF(BV239&lt;=(-1),BV239,0)))</f>
        <v>#N/A</v>
      </c>
      <c r="BW241" s="15" t="e">
        <f>IF($G239&gt;=1,($B230/HLOOKUP($G239,'Annuity Calc'!$H$7:$BE$11,2,FALSE))*HLOOKUP(BW239,'Annuity Calc'!$H$7:$BE$11,3,FALSE),(IF(BW239&lt;=(-1),BW239,0)))</f>
        <v>#N/A</v>
      </c>
      <c r="BX241" s="15" t="e">
        <f>IF($G239&gt;=1,($B230/HLOOKUP($G239,'Annuity Calc'!$H$7:$BE$11,2,FALSE))*HLOOKUP(BX239,'Annuity Calc'!$H$7:$BE$11,3,FALSE),(IF(BX239&lt;=(-1),BX239,0)))</f>
        <v>#N/A</v>
      </c>
      <c r="BY241" s="15" t="e">
        <f>IF($G239&gt;=1,($B230/HLOOKUP($G239,'Annuity Calc'!$H$7:$BE$11,2,FALSE))*HLOOKUP(BY239,'Annuity Calc'!$H$7:$BE$11,3,FALSE),(IF(BY239&lt;=(-1),BY239,0)))</f>
        <v>#N/A</v>
      </c>
      <c r="BZ241" s="15" t="e">
        <f>IF($G239&gt;=1,($B230/HLOOKUP($G239,'Annuity Calc'!$H$7:$BE$11,2,FALSE))*HLOOKUP(BZ239,'Annuity Calc'!$H$7:$BE$11,3,FALSE),(IF(BZ239&lt;=(-1),BZ239,0)))</f>
        <v>#N/A</v>
      </c>
      <c r="CA241" s="15" t="e">
        <f>IF($G239&gt;=1,($B230/HLOOKUP($G239,'Annuity Calc'!$H$7:$BE$11,2,FALSE))*HLOOKUP(CA239,'Annuity Calc'!$H$7:$BE$11,3,FALSE),(IF(CA239&lt;=(-1),CA239,0)))</f>
        <v>#N/A</v>
      </c>
      <c r="CB241" s="15" t="e">
        <f>IF($G239&gt;=1,($B230/HLOOKUP($G239,'Annuity Calc'!$H$7:$BE$11,2,FALSE))*HLOOKUP(CB239,'Annuity Calc'!$H$7:$BE$11,3,FALSE),(IF(CB239&lt;=(-1),CB239,0)))</f>
        <v>#N/A</v>
      </c>
      <c r="CC241" s="15" t="e">
        <f>IF($G239&gt;=1,($B230/HLOOKUP($G239,'Annuity Calc'!$H$7:$BE$11,2,FALSE))*HLOOKUP(CC239,'Annuity Calc'!$H$7:$BE$11,3,FALSE),(IF(CC239&lt;=(-1),CC239,0)))</f>
        <v>#N/A</v>
      </c>
      <c r="CD241" s="15" t="e">
        <f>IF($G239&gt;=1,($B230/HLOOKUP($G239,'Annuity Calc'!$H$7:$BE$11,2,FALSE))*HLOOKUP(CD239,'Annuity Calc'!$H$7:$BE$11,3,FALSE),(IF(CD239&lt;=(-1),CD239,0)))</f>
        <v>#N/A</v>
      </c>
      <c r="CE241" s="15" t="e">
        <f>IF($G239&gt;=1,($B230/HLOOKUP($G239,'Annuity Calc'!$H$7:$BE$11,2,FALSE))*HLOOKUP(CE239,'Annuity Calc'!$H$7:$BE$11,3,FALSE),(IF(CE239&lt;=(-1),CE239,0)))</f>
        <v>#N/A</v>
      </c>
      <c r="CF241" s="15" t="e">
        <f>IF($G239&gt;=1,($B230/HLOOKUP($G239,'Annuity Calc'!$H$7:$BE$11,2,FALSE))*HLOOKUP(CF239,'Annuity Calc'!$H$7:$BE$11,3,FALSE),(IF(CF239&lt;=(-1),CF239,0)))</f>
        <v>#N/A</v>
      </c>
      <c r="CG241" s="15" t="e">
        <f>IF($G239&gt;=1,($B230/HLOOKUP($G239,'Annuity Calc'!$H$7:$BE$11,2,FALSE))*HLOOKUP(CG239,'Annuity Calc'!$H$7:$BE$11,3,FALSE),(IF(CG239&lt;=(-1),CG239,0)))</f>
        <v>#N/A</v>
      </c>
      <c r="CH241" s="15" t="e">
        <f>IF($G239&gt;=1,($B230/HLOOKUP($G239,'Annuity Calc'!$H$7:$BE$11,2,FALSE))*HLOOKUP(CH239,'Annuity Calc'!$H$7:$BE$11,3,FALSE),(IF(CH239&lt;=(-1),CH239,0)))</f>
        <v>#N/A</v>
      </c>
    </row>
    <row r="242" spans="1:86" s="15" customFormat="1">
      <c r="A242" s="15" t="s">
        <v>455</v>
      </c>
      <c r="B242" s="15">
        <f>B243-B241</f>
        <v>0</v>
      </c>
      <c r="C242" s="15">
        <f t="shared" ref="C242:F242" si="60">C243-C241</f>
        <v>0</v>
      </c>
      <c r="D242" s="15">
        <f t="shared" si="60"/>
        <v>0</v>
      </c>
      <c r="E242" s="15">
        <f t="shared" si="60"/>
        <v>0</v>
      </c>
      <c r="F242" s="15">
        <f t="shared" si="60"/>
        <v>0</v>
      </c>
      <c r="G242" s="15">
        <f>IF($G239&gt;=1,($B230/HLOOKUP($G239,'Annuity Calc'!$H$7:$BE$11,2,FALSE))*HLOOKUP(G239,'Annuity Calc'!$H$7:$BE$11,4,FALSE),(IF(G239&lt;=(-1),G239,0)))</f>
        <v>403139.8940289368</v>
      </c>
      <c r="H242" s="15">
        <f>IF($G239&gt;=1,($B230/HLOOKUP($G239,'Annuity Calc'!$H$7:$BE$11,2,FALSE))*HLOOKUP(H239,'Annuity Calc'!$H$7:$BE$11,4,FALSE),(IF(H239&lt;=(-1),H239,0)))</f>
        <v>399094.32048503426</v>
      </c>
      <c r="I242" s="15">
        <f>IF($G239&gt;=1,($B230/HLOOKUP($G239,'Annuity Calc'!$H$7:$BE$11,2,FALSE))*HLOOKUP(I239,'Annuity Calc'!$H$7:$BE$11,4,FALSE),(IF(I239&lt;=(-1),I239,0)))</f>
        <v>394874.34383197583</v>
      </c>
      <c r="J242" s="15">
        <f>IF($G239&gt;=1,($B230/HLOOKUP($G239,'Annuity Calc'!$H$7:$BE$11,2,FALSE))*HLOOKUP(J239,'Annuity Calc'!$H$7:$BE$11,4,FALSE),(IF(J239&lt;=(-1),J239,0)))</f>
        <v>390472.44561924925</v>
      </c>
      <c r="K242" s="15">
        <f>IF($G239&gt;=1,($B230/HLOOKUP($G239,'Annuity Calc'!$H$7:$BE$11,2,FALSE))*HLOOKUP(K239,'Annuity Calc'!$H$7:$BE$11,4,FALSE),(IF(K239&lt;=(-1),K239,0)))</f>
        <v>385880.78327885177</v>
      </c>
      <c r="L242" s="15">
        <f>IF($G239&gt;=1,($B230/HLOOKUP($G239,'Annuity Calc'!$H$7:$BE$11,2,FALSE))*HLOOKUP(L239,'Annuity Calc'!$H$7:$BE$11,4,FALSE),(IF(L239&lt;=(-1),L239,0)))</f>
        <v>381091.17615271045</v>
      </c>
      <c r="M242" s="15">
        <f>IF($G239&gt;=1,($B230/HLOOKUP($G239,'Annuity Calc'!$H$7:$BE$11,2,FALSE))*HLOOKUP(M239,'Annuity Calc'!$H$7:$BE$11,4,FALSE),(IF(M239&lt;=(-1),M239,0)))</f>
        <v>376095.0909177498</v>
      </c>
      <c r="N242" s="15">
        <f>IF($G239&gt;=1,($B230/HLOOKUP($G239,'Annuity Calc'!$H$7:$BE$11,2,FALSE))*HLOOKUP(N239,'Annuity Calc'!$H$7:$BE$11,4,FALSE),(IF(N239&lt;=(-1),N239,0)))</f>
        <v>370883.62638264056</v>
      </c>
      <c r="O242" s="15">
        <f>IF($G239&gt;=1,($B230/HLOOKUP($G239,'Annuity Calc'!$H$7:$BE$11,2,FALSE))*HLOOKUP(O239,'Annuity Calc'!$H$7:$BE$11,4,FALSE),(IF(O239&lt;=(-1),O239,0)))</f>
        <v>365447.49762914173</v>
      </c>
      <c r="P242" s="15">
        <f>IF($G239&gt;=1,($B230/HLOOKUP($G239,'Annuity Calc'!$H$7:$BE$11,2,FALSE))*HLOOKUP(P239,'Annuity Calc'!$H$7:$BE$11,4,FALSE),(IF(P239&lt;=(-1),P239,0)))</f>
        <v>359777.01946978172</v>
      </c>
      <c r="Q242" s="15">
        <f>IF($G239&gt;=1,($B230/HLOOKUP($G239,'Annuity Calc'!$H$7:$BE$11,2,FALSE))*HLOOKUP(Q239,'Annuity Calc'!$H$7:$BE$11,4,FALSE),(IF(Q239&lt;=(-1),Q239,0)))</f>
        <v>353862.08919240651</v>
      </c>
      <c r="R242" s="15">
        <f>IF($G239&gt;=1,($B230/HLOOKUP($G239,'Annuity Calc'!$H$7:$BE$11,2,FALSE))*HLOOKUP(R239,'Annuity Calc'!$H$7:$BE$11,4,FALSE),(IF(R239&lt;=(-1),R239,0)))</f>
        <v>347692.16856085288</v>
      </c>
      <c r="S242" s="15">
        <f>IF($G239&gt;=1,($B230/HLOOKUP($G239,'Annuity Calc'!$H$7:$BE$11,2,FALSE))*HLOOKUP(S239,'Annuity Calc'!$H$7:$BE$11,4,FALSE),(IF(S239&lt;=(-1),S239,0)))</f>
        <v>341256.26503967674</v>
      </c>
      <c r="T242" s="15">
        <f>IF($G239&gt;=1,($B230/HLOOKUP($G239,'Annuity Calc'!$H$7:$BE$11,2,FALSE))*HLOOKUP(T239,'Annuity Calc'!$H$7:$BE$11,4,FALSE),(IF(T239&lt;=(-1),T239,0)))</f>
        <v>334542.91220948665</v>
      </c>
      <c r="U242" s="15">
        <f>IF($G239&gt;=1,($B230/HLOOKUP($G239,'Annuity Calc'!$H$7:$BE$11,2,FALSE))*HLOOKUP(U239,'Annuity Calc'!$H$7:$BE$11,4,FALSE),(IF(U239&lt;=(-1),U239,0)))</f>
        <v>327540.14933799102</v>
      </c>
      <c r="V242" s="15">
        <f>IF($G239&gt;=1,($B230/HLOOKUP($G239,'Annuity Calc'!$H$7:$BE$11,2,FALSE))*HLOOKUP(V239,'Annuity Calc'!$H$7:$BE$11,4,FALSE),(IF(V239&lt;=(-1),V239,0)))</f>
        <v>320235.50007035985</v>
      </c>
      <c r="W242" s="15">
        <f>IF($G239&gt;=1,($B230/HLOOKUP($G239,'Annuity Calc'!$H$7:$BE$11,2,FALSE))*HLOOKUP(W239,'Annuity Calc'!$H$7:$BE$11,4,FALSE),(IF(W239&lt;=(-1),W239,0)))</f>
        <v>312615.95020093687</v>
      </c>
      <c r="X242" s="15">
        <f>IF($G239&gt;=1,($B230/HLOOKUP($G239,'Annuity Calc'!$H$7:$BE$11,2,FALSE))*HLOOKUP(X239,'Annuity Calc'!$H$7:$BE$11,4,FALSE),(IF(X239&lt;=(-1),X239,0)))</f>
        <v>304667.92448669858</v>
      </c>
      <c r="Y242" s="15">
        <f>IF($G239&gt;=1,($B230/HLOOKUP($G239,'Annuity Calc'!$H$7:$BE$11,2,FALSE))*HLOOKUP(Y239,'Annuity Calc'!$H$7:$BE$11,4,FALSE),(IF(Y239&lt;=(-1),Y239,0)))</f>
        <v>296377.26246115082</v>
      </c>
      <c r="Z242" s="15">
        <f>IF($G239&gt;=1,($B230/HLOOKUP($G239,'Annuity Calc'!$H$7:$BE$11,2,FALSE))*HLOOKUP(Z239,'Annuity Calc'!$H$7:$BE$11,4,FALSE),(IF(Z239&lt;=(-1),Z239,0)))</f>
        <v>287729.19320557133</v>
      </c>
      <c r="AA242" s="15">
        <f>IF($G239&gt;=1,($B230/HLOOKUP($G239,'Annuity Calc'!$H$7:$BE$11,2,FALSE))*HLOOKUP(AA239,'Annuity Calc'!$H$7:$BE$11,4,FALSE),(IF(AA239&lt;=(-1),AA239,0)))</f>
        <v>278708.30903265037</v>
      </c>
      <c r="AB242" s="15">
        <f>IF($G239&gt;=1,($B230/HLOOKUP($G239,'Annuity Calc'!$H$7:$BE$11,2,FALSE))*HLOOKUP(AB239,'Annuity Calc'!$H$7:$BE$11,4,FALSE),(IF(AB239&lt;=(-1),AB239,0)))</f>
        <v>269298.53803564404</v>
      </c>
      <c r="AC242" s="15">
        <f>IF($G239&gt;=1,($B230/HLOOKUP($G239,'Annuity Calc'!$H$7:$BE$11,2,FALSE))*HLOOKUP(AC239,'Annuity Calc'!$H$7:$BE$11,4,FALSE),(IF(AC239&lt;=(-1),AC239,0)))</f>
        <v>259483.11545413089</v>
      </c>
      <c r="AD242" s="15">
        <f>IF($G239&gt;=1,($B230/HLOOKUP($G239,'Annuity Calc'!$H$7:$BE$11,2,FALSE))*HLOOKUP(AD239,'Annuity Calc'!$H$7:$BE$11,4,FALSE),(IF(AD239&lt;=(-1),AD239,0)))</f>
        <v>249244.55380535877</v>
      </c>
      <c r="AE242" s="15">
        <f>IF($G239&gt;=1,($B230/HLOOKUP($G239,'Annuity Calc'!$H$7:$BE$11,2,FALSE))*HLOOKUP(AE239,'Annuity Calc'!$H$7:$BE$11,4,FALSE),(IF(AE239&lt;=(-1),AE239,0)))</f>
        <v>238564.61172796451</v>
      </c>
      <c r="AF242" s="15">
        <f>IF($G239&gt;=1,($B230/HLOOKUP($G239,'Annuity Calc'!$H$7:$BE$11,2,FALSE))*HLOOKUP(AF239,'Annuity Calc'!$H$7:$BE$11,4,FALSE),(IF(AF239&lt;=(-1),AF239,0)))</f>
        <v>227424.26148255917</v>
      </c>
      <c r="AG242" s="15">
        <f>IF($G239&gt;=1,($B230/HLOOKUP($G239,'Annuity Calc'!$H$7:$BE$11,2,FALSE))*HLOOKUP(AG239,'Annuity Calc'!$H$7:$BE$11,4,FALSE),(IF(AG239&lt;=(-1),AG239,0)))</f>
        <v>215803.65505127568</v>
      </c>
      <c r="AH242" s="15">
        <f>IF($G239&gt;=1,($B230/HLOOKUP($G239,'Annuity Calc'!$H$7:$BE$11,2,FALSE))*HLOOKUP(AH239,'Annuity Calc'!$H$7:$BE$11,4,FALSE),(IF(AH239&lt;=(-1),AH239,0)))</f>
        <v>203682.08877588133</v>
      </c>
      <c r="AI242" s="15">
        <f>IF($G239&gt;=1,($B230/HLOOKUP($G239,'Annuity Calc'!$H$7:$BE$11,2,FALSE))*HLOOKUP(AI239,'Annuity Calc'!$H$7:$BE$11,4,FALSE),(IF(AI239&lt;=(-1),AI239,0)))</f>
        <v>191037.96647145273</v>
      </c>
      <c r="AJ242" s="15">
        <f>IF($G239&gt;=1,($B230/HLOOKUP($G239,'Annuity Calc'!$H$7:$BE$11,2,FALSE))*HLOOKUP(AJ239,'Annuity Calc'!$H$7:$BE$11,4,FALSE),(IF(AJ239&lt;=(-1),AJ239,0)))</f>
        <v>177848.7609498958</v>
      </c>
      <c r="AK242" s="15">
        <f>IF($G239&gt;=1,($B230/HLOOKUP($G239,'Annuity Calc'!$H$7:$BE$11,2,FALSE))*HLOOKUP(AK239,'Annuity Calc'!$H$7:$BE$11,4,FALSE),(IF(AK239&lt;=(-1),AK239,0)))</f>
        <v>164090.97388475962</v>
      </c>
      <c r="AL242" s="15">
        <f>IF($G239&gt;=1,($B230/HLOOKUP($G239,'Annuity Calc'!$H$7:$BE$11,2,FALSE))*HLOOKUP(AL239,'Annuity Calc'!$H$7:$BE$11,4,FALSE),(IF(AL239&lt;=(-1),AL239,0)))</f>
        <v>149740.09394583781</v>
      </c>
      <c r="AM242" s="15">
        <f>IF($G239&gt;=1,($B230/HLOOKUP($G239,'Annuity Calc'!$H$7:$BE$11,2,FALSE))*HLOOKUP(AM239,'Annuity Calc'!$H$7:$BE$11,4,FALSE),(IF(AM239&lt;=(-1),AM239,0)))</f>
        <v>134770.55312896887</v>
      </c>
      <c r="AN242" s="15">
        <f>IF($G239&gt;=1,($B230/HLOOKUP($G239,'Annuity Calc'!$H$7:$BE$11,2,FALSE))*HLOOKUP(AN239,'Annuity Calc'!$H$7:$BE$11,4,FALSE),(IF(AN239&lt;=(-1),AN239,0)))</f>
        <v>119155.68120323094</v>
      </c>
      <c r="AO242" s="15">
        <f>IF($G239&gt;=1,($B230/HLOOKUP($G239,'Annuity Calc'!$H$7:$BE$11,2,FALSE))*HLOOKUP(AO239,'Annuity Calc'!$H$7:$BE$11,4,FALSE),(IF(AO239&lt;=(-1),AO239,0)))</f>
        <v>102867.658194373</v>
      </c>
      <c r="AP242" s="15">
        <f>IF($G239&gt;=1,($B230/HLOOKUP($G239,'Annuity Calc'!$H$7:$BE$11,2,FALSE))*HLOOKUP(AP239,'Annuity Calc'!$H$7:$BE$11,4,FALSE),(IF(AP239&lt;=(-1),AP239,0)))</f>
        <v>85877.464819825182</v>
      </c>
      <c r="AQ242" s="15">
        <f>IF($G239&gt;=1,($B230/HLOOKUP($G239,'Annuity Calc'!$H$7:$BE$11,2,FALSE))*HLOOKUP(AQ239,'Annuity Calc'!$H$7:$BE$11,4,FALSE),(IF(AQ239&lt;=(-1),AQ239,0)))</f>
        <v>68154.830786981402</v>
      </c>
      <c r="AR242" s="15">
        <f>IF($G239&gt;=1,($B230/HLOOKUP($G239,'Annuity Calc'!$H$7:$BE$11,2,FALSE))*HLOOKUP(AR239,'Annuity Calc'!$H$7:$BE$11,4,FALSE),(IF(AR239&lt;=(-1),AR239,0)))</f>
        <v>49668.180862641086</v>
      </c>
      <c r="AS242" s="15">
        <f>IF($G239&gt;=1,($B230/HLOOKUP($G239,'Annuity Calc'!$H$7:$BE$11,2,FALSE))*HLOOKUP(AS239,'Annuity Calc'!$H$7:$BE$11,4,FALSE),(IF(AS239&lt;=(-1),AS239,0)))</f>
        <v>30384.578617525254</v>
      </c>
      <c r="AT242" s="15">
        <f>IF($G239&gt;=1,($B230/HLOOKUP($G239,'Annuity Calc'!$H$7:$BE$11,2,FALSE))*HLOOKUP(AT239,'Annuity Calc'!$H$7:$BE$11,4,FALSE),(IF(AT239&lt;=(-1),AT239,0)))</f>
        <v>10269.667745640671</v>
      </c>
      <c r="AU242" s="15" t="e">
        <f>IF($G239&gt;=1,($B230/HLOOKUP($G239,'Annuity Calc'!$H$7:$BE$11,2,FALSE))*HLOOKUP(AU239,'Annuity Calc'!$H$7:$BE$11,4,FALSE),(IF(AU239&lt;=(-1),AU239,0)))</f>
        <v>#N/A</v>
      </c>
      <c r="AV242" s="15" t="e">
        <f>IF($G239&gt;=1,($B230/HLOOKUP($G239,'Annuity Calc'!$H$7:$BE$11,2,FALSE))*HLOOKUP(AV239,'Annuity Calc'!$H$7:$BE$11,4,FALSE),(IF(AV239&lt;=(-1),AV239,0)))</f>
        <v>#N/A</v>
      </c>
      <c r="AW242" s="15" t="e">
        <f>IF($G239&gt;=1,($B230/HLOOKUP($G239,'Annuity Calc'!$H$7:$BE$11,2,FALSE))*HLOOKUP(AW239,'Annuity Calc'!$H$7:$BE$11,4,FALSE),(IF(AW239&lt;=(-1),AW239,0)))</f>
        <v>#N/A</v>
      </c>
      <c r="AX242" s="15" t="e">
        <f>IF($G239&gt;=1,($B230/HLOOKUP($G239,'Annuity Calc'!$H$7:$BE$11,2,FALSE))*HLOOKUP(AX239,'Annuity Calc'!$H$7:$BE$11,4,FALSE),(IF(AX239&lt;=(-1),AX239,0)))</f>
        <v>#N/A</v>
      </c>
      <c r="AY242" s="15" t="e">
        <f>IF($G239&gt;=1,($B230/HLOOKUP($G239,'Annuity Calc'!$H$7:$BE$11,2,FALSE))*HLOOKUP(AY239,'Annuity Calc'!$H$7:$BE$11,4,FALSE),(IF(AY239&lt;=(-1),AY239,0)))</f>
        <v>#N/A</v>
      </c>
      <c r="AZ242" s="15" t="e">
        <f>IF($G239&gt;=1,($B230/HLOOKUP($G239,'Annuity Calc'!$H$7:$BE$11,2,FALSE))*HLOOKUP(AZ239,'Annuity Calc'!$H$7:$BE$11,4,FALSE),(IF(AZ239&lt;=(-1),AZ239,0)))</f>
        <v>#N/A</v>
      </c>
      <c r="BA242" s="15" t="e">
        <f>IF($G239&gt;=1,($B230/HLOOKUP($G239,'Annuity Calc'!$H$7:$BE$11,2,FALSE))*HLOOKUP(BA239,'Annuity Calc'!$H$7:$BE$11,4,FALSE),(IF(BA239&lt;=(-1),BA239,0)))</f>
        <v>#N/A</v>
      </c>
      <c r="BB242" s="15" t="e">
        <f>IF($G239&gt;=1,($B230/HLOOKUP($G239,'Annuity Calc'!$H$7:$BE$11,2,FALSE))*HLOOKUP(BB239,'Annuity Calc'!$H$7:$BE$11,4,FALSE),(IF(BB239&lt;=(-1),BB239,0)))</f>
        <v>#N/A</v>
      </c>
      <c r="BC242" s="15" t="e">
        <f>IF($G239&gt;=1,($B230/HLOOKUP($G239,'Annuity Calc'!$H$7:$BE$11,2,FALSE))*HLOOKUP(BC239,'Annuity Calc'!$H$7:$BE$11,4,FALSE),(IF(BC239&lt;=(-1),BC239,0)))</f>
        <v>#N/A</v>
      </c>
      <c r="BD242" s="15" t="e">
        <f>IF($G239&gt;=1,($B230/HLOOKUP($G239,'Annuity Calc'!$H$7:$BE$11,2,FALSE))*HLOOKUP(BD239,'Annuity Calc'!$H$7:$BE$11,4,FALSE),(IF(BD239&lt;=(-1),BD239,0)))</f>
        <v>#N/A</v>
      </c>
      <c r="BE242" s="15" t="e">
        <f>IF($G239&gt;=1,($B230/HLOOKUP($G239,'Annuity Calc'!$H$7:$BE$11,2,FALSE))*HLOOKUP(BE239,'Annuity Calc'!$H$7:$BE$11,4,FALSE),(IF(BE239&lt;=(-1),BE239,0)))</f>
        <v>#N/A</v>
      </c>
      <c r="BF242" s="15" t="e">
        <f>IF($G239&gt;=1,($B230/HLOOKUP($G239,'Annuity Calc'!$H$7:$BE$11,2,FALSE))*HLOOKUP(BF239,'Annuity Calc'!$H$7:$BE$11,4,FALSE),(IF(BF239&lt;=(-1),BF239,0)))</f>
        <v>#N/A</v>
      </c>
      <c r="BG242" s="15" t="e">
        <f>IF($G239&gt;=1,($B230/HLOOKUP($G239,'Annuity Calc'!$H$7:$BE$11,2,FALSE))*HLOOKUP(BG239,'Annuity Calc'!$H$7:$BE$11,4,FALSE),(IF(BG239&lt;=(-1),BG239,0)))</f>
        <v>#N/A</v>
      </c>
      <c r="BH242" s="15" t="e">
        <f>IF($G239&gt;=1,($B230/HLOOKUP($G239,'Annuity Calc'!$H$7:$BE$11,2,FALSE))*HLOOKUP(BH239,'Annuity Calc'!$H$7:$BE$11,4,FALSE),(IF(BH239&lt;=(-1),BH239,0)))</f>
        <v>#N/A</v>
      </c>
      <c r="BI242" s="15" t="e">
        <f>IF($G239&gt;=1,($B230/HLOOKUP($G239,'Annuity Calc'!$H$7:$BE$11,2,FALSE))*HLOOKUP(BI239,'Annuity Calc'!$H$7:$BE$11,4,FALSE),(IF(BI239&lt;=(-1),BI239,0)))</f>
        <v>#N/A</v>
      </c>
      <c r="BJ242" s="15" t="e">
        <f>IF($G239&gt;=1,($B230/HLOOKUP($G239,'Annuity Calc'!$H$7:$BE$11,2,FALSE))*HLOOKUP(BJ239,'Annuity Calc'!$H$7:$BE$11,4,FALSE),(IF(BJ239&lt;=(-1),BJ239,0)))</f>
        <v>#N/A</v>
      </c>
      <c r="BK242" s="15" t="e">
        <f>IF($G239&gt;=1,($B230/HLOOKUP($G239,'Annuity Calc'!$H$7:$BE$11,2,FALSE))*HLOOKUP(BK239,'Annuity Calc'!$H$7:$BE$11,4,FALSE),(IF(BK239&lt;=(-1),BK239,0)))</f>
        <v>#N/A</v>
      </c>
      <c r="BL242" s="15" t="e">
        <f>IF($G239&gt;=1,($B230/HLOOKUP($G239,'Annuity Calc'!$H$7:$BE$11,2,FALSE))*HLOOKUP(BL239,'Annuity Calc'!$H$7:$BE$11,4,FALSE),(IF(BL239&lt;=(-1),BL239,0)))</f>
        <v>#N/A</v>
      </c>
      <c r="BM242" s="15" t="e">
        <f>IF($G239&gt;=1,($B230/HLOOKUP($G239,'Annuity Calc'!$H$7:$BE$11,2,FALSE))*HLOOKUP(BM239,'Annuity Calc'!$H$7:$BE$11,4,FALSE),(IF(BM239&lt;=(-1),BM239,0)))</f>
        <v>#N/A</v>
      </c>
      <c r="BN242" s="15" t="e">
        <f>IF($G239&gt;=1,($B230/HLOOKUP($G239,'Annuity Calc'!$H$7:$BE$11,2,FALSE))*HLOOKUP(BN239,'Annuity Calc'!$H$7:$BE$11,4,FALSE),(IF(BN239&lt;=(-1),BN239,0)))</f>
        <v>#N/A</v>
      </c>
      <c r="BO242" s="15" t="e">
        <f>IF($G239&gt;=1,($B230/HLOOKUP($G239,'Annuity Calc'!$H$7:$BE$11,2,FALSE))*HLOOKUP(BO239,'Annuity Calc'!$H$7:$BE$11,4,FALSE),(IF(BO239&lt;=(-1),BO239,0)))</f>
        <v>#N/A</v>
      </c>
      <c r="BP242" s="15" t="e">
        <f>IF($G239&gt;=1,($B230/HLOOKUP($G239,'Annuity Calc'!$H$7:$BE$11,2,FALSE))*HLOOKUP(BP239,'Annuity Calc'!$H$7:$BE$11,4,FALSE),(IF(BP239&lt;=(-1),BP239,0)))</f>
        <v>#N/A</v>
      </c>
      <c r="BQ242" s="15" t="e">
        <f>IF($G239&gt;=1,($B230/HLOOKUP($G239,'Annuity Calc'!$H$7:$BE$11,2,FALSE))*HLOOKUP(BQ239,'Annuity Calc'!$H$7:$BE$11,4,FALSE),(IF(BQ239&lt;=(-1),BQ239,0)))</f>
        <v>#N/A</v>
      </c>
      <c r="BR242" s="15" t="e">
        <f>IF($G239&gt;=1,($B230/HLOOKUP($G239,'Annuity Calc'!$H$7:$BE$11,2,FALSE))*HLOOKUP(BR239,'Annuity Calc'!$H$7:$BE$11,4,FALSE),(IF(BR239&lt;=(-1),BR239,0)))</f>
        <v>#N/A</v>
      </c>
      <c r="BS242" s="15" t="e">
        <f>IF($G239&gt;=1,($B230/HLOOKUP($G239,'Annuity Calc'!$H$7:$BE$11,2,FALSE))*HLOOKUP(BS239,'Annuity Calc'!$H$7:$BE$11,4,FALSE),(IF(BS239&lt;=(-1),BS239,0)))</f>
        <v>#N/A</v>
      </c>
      <c r="BT242" s="15" t="e">
        <f>IF($G239&gt;=1,($B230/HLOOKUP($G239,'Annuity Calc'!$H$7:$BE$11,2,FALSE))*HLOOKUP(BT239,'Annuity Calc'!$H$7:$BE$11,4,FALSE),(IF(BT239&lt;=(-1),BT239,0)))</f>
        <v>#N/A</v>
      </c>
      <c r="BU242" s="15" t="e">
        <f>IF($G239&gt;=1,($B230/HLOOKUP($G239,'Annuity Calc'!$H$7:$BE$11,2,FALSE))*HLOOKUP(BU239,'Annuity Calc'!$H$7:$BE$11,4,FALSE),(IF(BU239&lt;=(-1),BU239,0)))</f>
        <v>#N/A</v>
      </c>
      <c r="BV242" s="15" t="e">
        <f>IF($G239&gt;=1,($B230/HLOOKUP($G239,'Annuity Calc'!$H$7:$BE$11,2,FALSE))*HLOOKUP(BV239,'Annuity Calc'!$H$7:$BE$11,4,FALSE),(IF(BV239&lt;=(-1),BV239,0)))</f>
        <v>#N/A</v>
      </c>
      <c r="BW242" s="15" t="e">
        <f>IF($G239&gt;=1,($B230/HLOOKUP($G239,'Annuity Calc'!$H$7:$BE$11,2,FALSE))*HLOOKUP(BW239,'Annuity Calc'!$H$7:$BE$11,4,FALSE),(IF(BW239&lt;=(-1),BW239,0)))</f>
        <v>#N/A</v>
      </c>
      <c r="BX242" s="15" t="e">
        <f>IF($G239&gt;=1,($B230/HLOOKUP($G239,'Annuity Calc'!$H$7:$BE$11,2,FALSE))*HLOOKUP(BX239,'Annuity Calc'!$H$7:$BE$11,4,FALSE),(IF(BX239&lt;=(-1),BX239,0)))</f>
        <v>#N/A</v>
      </c>
      <c r="BY242" s="15" t="e">
        <f>IF($G239&gt;=1,($B230/HLOOKUP($G239,'Annuity Calc'!$H$7:$BE$11,2,FALSE))*HLOOKUP(BY239,'Annuity Calc'!$H$7:$BE$11,4,FALSE),(IF(BY239&lt;=(-1),BY239,0)))</f>
        <v>#N/A</v>
      </c>
      <c r="BZ242" s="15" t="e">
        <f>IF($G239&gt;=1,($B230/HLOOKUP($G239,'Annuity Calc'!$H$7:$BE$11,2,FALSE))*HLOOKUP(BZ239,'Annuity Calc'!$H$7:$BE$11,4,FALSE),(IF(BZ239&lt;=(-1),BZ239,0)))</f>
        <v>#N/A</v>
      </c>
      <c r="CA242" s="15" t="e">
        <f>IF($G239&gt;=1,($B230/HLOOKUP($G239,'Annuity Calc'!$H$7:$BE$11,2,FALSE))*HLOOKUP(CA239,'Annuity Calc'!$H$7:$BE$11,4,FALSE),(IF(CA239&lt;=(-1),CA239,0)))</f>
        <v>#N/A</v>
      </c>
      <c r="CB242" s="15" t="e">
        <f>IF($G239&gt;=1,($B230/HLOOKUP($G239,'Annuity Calc'!$H$7:$BE$11,2,FALSE))*HLOOKUP(CB239,'Annuity Calc'!$H$7:$BE$11,4,FALSE),(IF(CB239&lt;=(-1),CB239,0)))</f>
        <v>#N/A</v>
      </c>
      <c r="CC242" s="15" t="e">
        <f>IF($G239&gt;=1,($B230/HLOOKUP($G239,'Annuity Calc'!$H$7:$BE$11,2,FALSE))*HLOOKUP(CC239,'Annuity Calc'!$H$7:$BE$11,4,FALSE),(IF(CC239&lt;=(-1),CC239,0)))</f>
        <v>#N/A</v>
      </c>
      <c r="CD242" s="15" t="e">
        <f>IF($G239&gt;=1,($B230/HLOOKUP($G239,'Annuity Calc'!$H$7:$BE$11,2,FALSE))*HLOOKUP(CD239,'Annuity Calc'!$H$7:$BE$11,4,FALSE),(IF(CD239&lt;=(-1),CD239,0)))</f>
        <v>#N/A</v>
      </c>
      <c r="CE242" s="15" t="e">
        <f>IF($G239&gt;=1,($B230/HLOOKUP($G239,'Annuity Calc'!$H$7:$BE$11,2,FALSE))*HLOOKUP(CE239,'Annuity Calc'!$H$7:$BE$11,4,FALSE),(IF(CE239&lt;=(-1),CE239,0)))</f>
        <v>#N/A</v>
      </c>
      <c r="CF242" s="15" t="e">
        <f>IF($G239&gt;=1,($B230/HLOOKUP($G239,'Annuity Calc'!$H$7:$BE$11,2,FALSE))*HLOOKUP(CF239,'Annuity Calc'!$H$7:$BE$11,4,FALSE),(IF(CF239&lt;=(-1),CF239,0)))</f>
        <v>#N/A</v>
      </c>
      <c r="CG242" s="15" t="e">
        <f>IF($G239&gt;=1,($B230/HLOOKUP($G239,'Annuity Calc'!$H$7:$BE$11,2,FALSE))*HLOOKUP(CG239,'Annuity Calc'!$H$7:$BE$11,4,FALSE),(IF(CG239&lt;=(-1),CG239,0)))</f>
        <v>#N/A</v>
      </c>
      <c r="CH242" s="15" t="e">
        <f>IF($G239&gt;=1,($B230/HLOOKUP($G239,'Annuity Calc'!$H$7:$BE$11,2,FALSE))*HLOOKUP(CH239,'Annuity Calc'!$H$7:$BE$11,4,FALSE),(IF(CH239&lt;=(-1),CH239,0)))</f>
        <v>#N/A</v>
      </c>
    </row>
    <row r="243" spans="1:86" s="15" customFormat="1">
      <c r="A243" s="15" t="s">
        <v>445</v>
      </c>
      <c r="B243" s="15">
        <f>IF(B240&gt;=1,(B230/HLOOKUP($B240,'Annuity Calc'!$H$7:$BE$11,2,FALSE))*HLOOKUP(B240,'Annuity Calc'!$H$7:$BE$11,5,FALSE),(IF(B240&lt;=(-1),B240,0)))</f>
        <v>0</v>
      </c>
      <c r="C243" s="15">
        <f>IF(C240&gt;=1,(C230/HLOOKUP($B240,'Annuity Calc'!$H$7:$BE$11,2,FALSE))*HLOOKUP(C240,'Annuity Calc'!$H$7:$BE$11,5,FALSE),(IF(C240&lt;=(-1),C240,0)))</f>
        <v>0</v>
      </c>
      <c r="D243" s="15">
        <f>IF(D240&gt;=1,(D230/HLOOKUP($B240,'Annuity Calc'!$H$7:$BE$11,2,FALSE))*HLOOKUP(D240,'Annuity Calc'!$H$7:$BE$11,5,FALSE),(IF(D240&lt;=(-1),D240,0)))</f>
        <v>0</v>
      </c>
      <c r="E243" s="15">
        <f>IF(E240&gt;=1,(E230/HLOOKUP($B240,'Annuity Calc'!$H$7:$BE$11,2,FALSE))*HLOOKUP(E240,'Annuity Calc'!$H$7:$BE$11,5,FALSE),(IF(E240&lt;=(-1),E240,0)))</f>
        <v>0</v>
      </c>
      <c r="F243" s="15">
        <f>IF(F240&gt;=1,(F230/HLOOKUP($B240,'Annuity Calc'!$H$7:$BE$11,2,FALSE))*HLOOKUP(F240,'Annuity Calc'!$H$7:$BE$11,5,FALSE),(IF(F240&lt;=(-1),F240,0)))</f>
        <v>0</v>
      </c>
      <c r="G243" s="15">
        <f>IF($G239&gt;=1,($B230/HLOOKUP($G239,'Annuity Calc'!$H$7:$BE$11,2,FALSE))*HLOOKUP(G239,'Annuity Calc'!$H$7:$BE$11,5,FALSE),(IF(G239&lt;=(-1),G239,0)))</f>
        <v>496983.77891344496</v>
      </c>
      <c r="H243" s="15">
        <f>IF($G239&gt;=1,($B230/HLOOKUP($G239,'Annuity Calc'!$H$7:$BE$11,2,FALSE))*HLOOKUP(H239,'Annuity Calc'!$H$7:$BE$11,5,FALSE),(IF(H239&lt;=(-1),H239,0)))</f>
        <v>496983.77891344496</v>
      </c>
      <c r="I243" s="15">
        <f>IF($G239&gt;=1,($B230/HLOOKUP($G239,'Annuity Calc'!$H$7:$BE$11,2,FALSE))*HLOOKUP(I239,'Annuity Calc'!$H$7:$BE$11,5,FALSE),(IF(I239&lt;=(-1),I239,0)))</f>
        <v>496983.77891344496</v>
      </c>
      <c r="J243" s="15">
        <f>IF($G239&gt;=1,($B230/HLOOKUP($G239,'Annuity Calc'!$H$7:$BE$11,2,FALSE))*HLOOKUP(J239,'Annuity Calc'!$H$7:$BE$11,5,FALSE),(IF(J239&lt;=(-1),J239,0)))</f>
        <v>496983.77891344496</v>
      </c>
      <c r="K243" s="15">
        <f>IF($G239&gt;=1,($B230/HLOOKUP($G239,'Annuity Calc'!$H$7:$BE$11,2,FALSE))*HLOOKUP(K239,'Annuity Calc'!$H$7:$BE$11,5,FALSE),(IF(K239&lt;=(-1),K239,0)))</f>
        <v>496983.77891344496</v>
      </c>
      <c r="L243" s="15">
        <f>IF($G239&gt;=1,($B230/HLOOKUP($G239,'Annuity Calc'!$H$7:$BE$11,2,FALSE))*HLOOKUP(L239,'Annuity Calc'!$H$7:$BE$11,5,FALSE),(IF(L239&lt;=(-1),L239,0)))</f>
        <v>496983.77891344496</v>
      </c>
      <c r="M243" s="15">
        <f>IF($G239&gt;=1,($B230/HLOOKUP($G239,'Annuity Calc'!$H$7:$BE$11,2,FALSE))*HLOOKUP(M239,'Annuity Calc'!$H$7:$BE$11,5,FALSE),(IF(M239&lt;=(-1),M239,0)))</f>
        <v>496983.77891344496</v>
      </c>
      <c r="N243" s="15">
        <f>IF($G239&gt;=1,($B230/HLOOKUP($G239,'Annuity Calc'!$H$7:$BE$11,2,FALSE))*HLOOKUP(N239,'Annuity Calc'!$H$7:$BE$11,5,FALSE),(IF(N239&lt;=(-1),N239,0)))</f>
        <v>496983.77891344496</v>
      </c>
      <c r="O243" s="15">
        <f>IF($G239&gt;=1,($B230/HLOOKUP($G239,'Annuity Calc'!$H$7:$BE$11,2,FALSE))*HLOOKUP(O239,'Annuity Calc'!$H$7:$BE$11,5,FALSE),(IF(O239&lt;=(-1),O239,0)))</f>
        <v>496983.77891344496</v>
      </c>
      <c r="P243" s="15">
        <f>IF($G239&gt;=1,($B230/HLOOKUP($G239,'Annuity Calc'!$H$7:$BE$11,2,FALSE))*HLOOKUP(P239,'Annuity Calc'!$H$7:$BE$11,5,FALSE),(IF(P239&lt;=(-1),P239,0)))</f>
        <v>496983.77891344496</v>
      </c>
      <c r="Q243" s="15">
        <f>IF($G239&gt;=1,($B230/HLOOKUP($G239,'Annuity Calc'!$H$7:$BE$11,2,FALSE))*HLOOKUP(Q239,'Annuity Calc'!$H$7:$BE$11,5,FALSE),(IF(Q239&lt;=(-1),Q239,0)))</f>
        <v>496983.77891344496</v>
      </c>
      <c r="R243" s="15">
        <f>IF($G239&gt;=1,($B230/HLOOKUP($G239,'Annuity Calc'!$H$7:$BE$11,2,FALSE))*HLOOKUP(R239,'Annuity Calc'!$H$7:$BE$11,5,FALSE),(IF(R239&lt;=(-1),R239,0)))</f>
        <v>496983.77891344496</v>
      </c>
      <c r="S243" s="15">
        <f>IF($G239&gt;=1,($B230/HLOOKUP($G239,'Annuity Calc'!$H$7:$BE$11,2,FALSE))*HLOOKUP(S239,'Annuity Calc'!$H$7:$BE$11,5,FALSE),(IF(S239&lt;=(-1),S239,0)))</f>
        <v>496983.77891344496</v>
      </c>
      <c r="T243" s="15">
        <f>IF($G239&gt;=1,($B230/HLOOKUP($G239,'Annuity Calc'!$H$7:$BE$11,2,FALSE))*HLOOKUP(T239,'Annuity Calc'!$H$7:$BE$11,5,FALSE),(IF(T239&lt;=(-1),T239,0)))</f>
        <v>496983.77891344496</v>
      </c>
      <c r="U243" s="15">
        <f>IF($G239&gt;=1,($B230/HLOOKUP($G239,'Annuity Calc'!$H$7:$BE$11,2,FALSE))*HLOOKUP(U239,'Annuity Calc'!$H$7:$BE$11,5,FALSE),(IF(U239&lt;=(-1),U239,0)))</f>
        <v>496983.77891344496</v>
      </c>
      <c r="V243" s="15">
        <f>IF($G239&gt;=1,($B230/HLOOKUP($G239,'Annuity Calc'!$H$7:$BE$11,2,FALSE))*HLOOKUP(V239,'Annuity Calc'!$H$7:$BE$11,5,FALSE),(IF(V239&lt;=(-1),V239,0)))</f>
        <v>496983.77891344496</v>
      </c>
      <c r="W243" s="15">
        <f>IF($G239&gt;=1,($B230/HLOOKUP($G239,'Annuity Calc'!$H$7:$BE$11,2,FALSE))*HLOOKUP(W239,'Annuity Calc'!$H$7:$BE$11,5,FALSE),(IF(W239&lt;=(-1),W239,0)))</f>
        <v>496983.77891344496</v>
      </c>
      <c r="X243" s="15">
        <f>IF($G239&gt;=1,($B230/HLOOKUP($G239,'Annuity Calc'!$H$7:$BE$11,2,FALSE))*HLOOKUP(X239,'Annuity Calc'!$H$7:$BE$11,5,FALSE),(IF(X239&lt;=(-1),X239,0)))</f>
        <v>496983.77891344496</v>
      </c>
      <c r="Y243" s="15">
        <f>IF($G239&gt;=1,($B230/HLOOKUP($G239,'Annuity Calc'!$H$7:$BE$11,2,FALSE))*HLOOKUP(Y239,'Annuity Calc'!$H$7:$BE$11,5,FALSE),(IF(Y239&lt;=(-1),Y239,0)))</f>
        <v>496983.77891344496</v>
      </c>
      <c r="Z243" s="15">
        <f>IF($G239&gt;=1,($B230/HLOOKUP($G239,'Annuity Calc'!$H$7:$BE$11,2,FALSE))*HLOOKUP(Z239,'Annuity Calc'!$H$7:$BE$11,5,FALSE),(IF(Z239&lt;=(-1),Z239,0)))</f>
        <v>496983.77891344496</v>
      </c>
      <c r="AA243" s="15">
        <f>IF($G239&gt;=1,($B230/HLOOKUP($G239,'Annuity Calc'!$H$7:$BE$11,2,FALSE))*HLOOKUP(AA239,'Annuity Calc'!$H$7:$BE$11,5,FALSE),(IF(AA239&lt;=(-1),AA239,0)))</f>
        <v>496983.77891344496</v>
      </c>
      <c r="AB243" s="15">
        <f>IF($G239&gt;=1,($B230/HLOOKUP($G239,'Annuity Calc'!$H$7:$BE$11,2,FALSE))*HLOOKUP(AB239,'Annuity Calc'!$H$7:$BE$11,5,FALSE),(IF(AB239&lt;=(-1),AB239,0)))</f>
        <v>496983.77891344496</v>
      </c>
      <c r="AC243" s="15">
        <f>IF($G239&gt;=1,($B230/HLOOKUP($G239,'Annuity Calc'!$H$7:$BE$11,2,FALSE))*HLOOKUP(AC239,'Annuity Calc'!$H$7:$BE$11,5,FALSE),(IF(AC239&lt;=(-1),AC239,0)))</f>
        <v>496983.77891344496</v>
      </c>
      <c r="AD243" s="15">
        <f>IF($G239&gt;=1,($B230/HLOOKUP($G239,'Annuity Calc'!$H$7:$BE$11,2,FALSE))*HLOOKUP(AD239,'Annuity Calc'!$H$7:$BE$11,5,FALSE),(IF(AD239&lt;=(-1),AD239,0)))</f>
        <v>496983.77891344496</v>
      </c>
      <c r="AE243" s="15">
        <f>IF($G239&gt;=1,($B230/HLOOKUP($G239,'Annuity Calc'!$H$7:$BE$11,2,FALSE))*HLOOKUP(AE239,'Annuity Calc'!$H$7:$BE$11,5,FALSE),(IF(AE239&lt;=(-1),AE239,0)))</f>
        <v>496983.77891344496</v>
      </c>
      <c r="AF243" s="15">
        <f>IF($G239&gt;=1,($B230/HLOOKUP($G239,'Annuity Calc'!$H$7:$BE$11,2,FALSE))*HLOOKUP(AF239,'Annuity Calc'!$H$7:$BE$11,5,FALSE),(IF(AF239&lt;=(-1),AF239,0)))</f>
        <v>496983.77891344496</v>
      </c>
      <c r="AG243" s="15">
        <f>IF($G239&gt;=1,($B230/HLOOKUP($G239,'Annuity Calc'!$H$7:$BE$11,2,FALSE))*HLOOKUP(AG239,'Annuity Calc'!$H$7:$BE$11,5,FALSE),(IF(AG239&lt;=(-1),AG239,0)))</f>
        <v>496983.77891344496</v>
      </c>
      <c r="AH243" s="15">
        <f>IF($G239&gt;=1,($B230/HLOOKUP($G239,'Annuity Calc'!$H$7:$BE$11,2,FALSE))*HLOOKUP(AH239,'Annuity Calc'!$H$7:$BE$11,5,FALSE),(IF(AH239&lt;=(-1),AH239,0)))</f>
        <v>496983.77891344496</v>
      </c>
      <c r="AI243" s="15">
        <f>IF($G239&gt;=1,($B230/HLOOKUP($G239,'Annuity Calc'!$H$7:$BE$11,2,FALSE))*HLOOKUP(AI239,'Annuity Calc'!$H$7:$BE$11,5,FALSE),(IF(AI239&lt;=(-1),AI239,0)))</f>
        <v>496983.77891344496</v>
      </c>
      <c r="AJ243" s="15">
        <f>IF($G239&gt;=1,($B230/HLOOKUP($G239,'Annuity Calc'!$H$7:$BE$11,2,FALSE))*HLOOKUP(AJ239,'Annuity Calc'!$H$7:$BE$11,5,FALSE),(IF(AJ239&lt;=(-1),AJ239,0)))</f>
        <v>496983.77891344496</v>
      </c>
      <c r="AK243" s="15">
        <f>IF($G239&gt;=1,($B230/HLOOKUP($G239,'Annuity Calc'!$H$7:$BE$11,2,FALSE))*HLOOKUP(AK239,'Annuity Calc'!$H$7:$BE$11,5,FALSE),(IF(AK239&lt;=(-1),AK239,0)))</f>
        <v>496983.77891344496</v>
      </c>
      <c r="AL243" s="15">
        <f>IF($G239&gt;=1,($B230/HLOOKUP($G239,'Annuity Calc'!$H$7:$BE$11,2,FALSE))*HLOOKUP(AL239,'Annuity Calc'!$H$7:$BE$11,5,FALSE),(IF(AL239&lt;=(-1),AL239,0)))</f>
        <v>496983.77891344496</v>
      </c>
      <c r="AM243" s="15">
        <f>IF($G239&gt;=1,($B230/HLOOKUP($G239,'Annuity Calc'!$H$7:$BE$11,2,FALSE))*HLOOKUP(AM239,'Annuity Calc'!$H$7:$BE$11,5,FALSE),(IF(AM239&lt;=(-1),AM239,0)))</f>
        <v>496983.77891344496</v>
      </c>
      <c r="AN243" s="15">
        <f>IF($G239&gt;=1,($B230/HLOOKUP($G239,'Annuity Calc'!$H$7:$BE$11,2,FALSE))*HLOOKUP(AN239,'Annuity Calc'!$H$7:$BE$11,5,FALSE),(IF(AN239&lt;=(-1),AN239,0)))</f>
        <v>496983.77891344496</v>
      </c>
      <c r="AO243" s="15">
        <f>IF($G239&gt;=1,($B230/HLOOKUP($G239,'Annuity Calc'!$H$7:$BE$11,2,FALSE))*HLOOKUP(AO239,'Annuity Calc'!$H$7:$BE$11,5,FALSE),(IF(AO239&lt;=(-1),AO239,0)))</f>
        <v>496983.77891344496</v>
      </c>
      <c r="AP243" s="15">
        <f>IF($G239&gt;=1,($B230/HLOOKUP($G239,'Annuity Calc'!$H$7:$BE$11,2,FALSE))*HLOOKUP(AP239,'Annuity Calc'!$H$7:$BE$11,5,FALSE),(IF(AP239&lt;=(-1),AP239,0)))</f>
        <v>496983.77891344496</v>
      </c>
      <c r="AQ243" s="15">
        <f>IF($G239&gt;=1,($B230/HLOOKUP($G239,'Annuity Calc'!$H$7:$BE$11,2,FALSE))*HLOOKUP(AQ239,'Annuity Calc'!$H$7:$BE$11,5,FALSE),(IF(AQ239&lt;=(-1),AQ239,0)))</f>
        <v>496983.77891344496</v>
      </c>
      <c r="AR243" s="15">
        <f>IF($G239&gt;=1,($B230/HLOOKUP($G239,'Annuity Calc'!$H$7:$BE$11,2,FALSE))*HLOOKUP(AR239,'Annuity Calc'!$H$7:$BE$11,5,FALSE),(IF(AR239&lt;=(-1),AR239,0)))</f>
        <v>496983.77891344496</v>
      </c>
      <c r="AS243" s="15">
        <f>IF($G239&gt;=1,($B230/HLOOKUP($G239,'Annuity Calc'!$H$7:$BE$11,2,FALSE))*HLOOKUP(AS239,'Annuity Calc'!$H$7:$BE$11,5,FALSE),(IF(AS239&lt;=(-1),AS239,0)))</f>
        <v>496983.77891344496</v>
      </c>
      <c r="AT243" s="15">
        <f>IF($G239&gt;=1,($B230/HLOOKUP($G239,'Annuity Calc'!$H$7:$BE$11,2,FALSE))*HLOOKUP(AT239,'Annuity Calc'!$H$7:$BE$11,5,FALSE),(IF(AT239&lt;=(-1),AT239,0)))</f>
        <v>496983.77891344496</v>
      </c>
      <c r="AU243" s="15" t="e">
        <f>IF($G239&gt;=1,($B230/HLOOKUP($G239,'Annuity Calc'!$H$7:$BE$11,2,FALSE))*HLOOKUP(AU239,'Annuity Calc'!$H$7:$BE$11,5,FALSE),(IF(AU239&lt;=(-1),AU239,0)))</f>
        <v>#N/A</v>
      </c>
      <c r="AV243" s="15" t="e">
        <f>IF($G239&gt;=1,($B230/HLOOKUP($G239,'Annuity Calc'!$H$7:$BE$11,2,FALSE))*HLOOKUP(AV239,'Annuity Calc'!$H$7:$BE$11,5,FALSE),(IF(AV239&lt;=(-1),AV239,0)))</f>
        <v>#N/A</v>
      </c>
      <c r="AW243" s="15" t="e">
        <f>IF($G239&gt;=1,($B230/HLOOKUP($G239,'Annuity Calc'!$H$7:$BE$11,2,FALSE))*HLOOKUP(AW239,'Annuity Calc'!$H$7:$BE$11,5,FALSE),(IF(AW239&lt;=(-1),AW239,0)))</f>
        <v>#N/A</v>
      </c>
      <c r="AX243" s="15" t="e">
        <f>IF($G239&gt;=1,($B230/HLOOKUP($G239,'Annuity Calc'!$H$7:$BE$11,2,FALSE))*HLOOKUP(AX239,'Annuity Calc'!$H$7:$BE$11,5,FALSE),(IF(AX239&lt;=(-1),AX239,0)))</f>
        <v>#N/A</v>
      </c>
      <c r="AY243" s="15" t="e">
        <f>IF($G239&gt;=1,($B230/HLOOKUP($G239,'Annuity Calc'!$H$7:$BE$11,2,FALSE))*HLOOKUP(AY239,'Annuity Calc'!$H$7:$BE$11,5,FALSE),(IF(AY239&lt;=(-1),AY239,0)))</f>
        <v>#N/A</v>
      </c>
      <c r="AZ243" s="15" t="e">
        <f>IF($G239&gt;=1,($B230/HLOOKUP($G239,'Annuity Calc'!$H$7:$BE$11,2,FALSE))*HLOOKUP(AZ239,'Annuity Calc'!$H$7:$BE$11,5,FALSE),(IF(AZ239&lt;=(-1),AZ239,0)))</f>
        <v>#N/A</v>
      </c>
      <c r="BA243" s="15" t="e">
        <f>IF($G239&gt;=1,($B230/HLOOKUP($G239,'Annuity Calc'!$H$7:$BE$11,2,FALSE))*HLOOKUP(BA239,'Annuity Calc'!$H$7:$BE$11,5,FALSE),(IF(BA239&lt;=(-1),BA239,0)))</f>
        <v>#N/A</v>
      </c>
      <c r="BB243" s="15" t="e">
        <f>IF($G239&gt;=1,($B230/HLOOKUP($G239,'Annuity Calc'!$H$7:$BE$11,2,FALSE))*HLOOKUP(BB239,'Annuity Calc'!$H$7:$BE$11,5,FALSE),(IF(BB239&lt;=(-1),BB239,0)))</f>
        <v>#N/A</v>
      </c>
      <c r="BC243" s="15" t="e">
        <f>IF($G239&gt;=1,($B230/HLOOKUP($G239,'Annuity Calc'!$H$7:$BE$11,2,FALSE))*HLOOKUP(BC239,'Annuity Calc'!$H$7:$BE$11,5,FALSE),(IF(BC239&lt;=(-1),BC239,0)))</f>
        <v>#N/A</v>
      </c>
      <c r="BD243" s="15" t="e">
        <f>IF($G239&gt;=1,($B230/HLOOKUP($G239,'Annuity Calc'!$H$7:$BE$11,2,FALSE))*HLOOKUP(BD239,'Annuity Calc'!$H$7:$BE$11,5,FALSE),(IF(BD239&lt;=(-1),BD239,0)))</f>
        <v>#N/A</v>
      </c>
      <c r="BE243" s="15" t="e">
        <f>IF($G239&gt;=1,($B230/HLOOKUP($G239,'Annuity Calc'!$H$7:$BE$11,2,FALSE))*HLOOKUP(BE239,'Annuity Calc'!$H$7:$BE$11,5,FALSE),(IF(BE239&lt;=(-1),BE239,0)))</f>
        <v>#N/A</v>
      </c>
      <c r="BF243" s="15" t="e">
        <f>IF($G239&gt;=1,($B230/HLOOKUP($G239,'Annuity Calc'!$H$7:$BE$11,2,FALSE))*HLOOKUP(BF239,'Annuity Calc'!$H$7:$BE$11,5,FALSE),(IF(BF239&lt;=(-1),BF239,0)))</f>
        <v>#N/A</v>
      </c>
      <c r="BG243" s="15" t="e">
        <f>IF($G239&gt;=1,($B230/HLOOKUP($G239,'Annuity Calc'!$H$7:$BE$11,2,FALSE))*HLOOKUP(BG239,'Annuity Calc'!$H$7:$BE$11,5,FALSE),(IF(BG239&lt;=(-1),BG239,0)))</f>
        <v>#N/A</v>
      </c>
      <c r="BH243" s="15" t="e">
        <f>IF($G239&gt;=1,($B230/HLOOKUP($G239,'Annuity Calc'!$H$7:$BE$11,2,FALSE))*HLOOKUP(BH239,'Annuity Calc'!$H$7:$BE$11,5,FALSE),(IF(BH239&lt;=(-1),BH239,0)))</f>
        <v>#N/A</v>
      </c>
      <c r="BI243" s="15" t="e">
        <f>IF($G239&gt;=1,($B230/HLOOKUP($G239,'Annuity Calc'!$H$7:$BE$11,2,FALSE))*HLOOKUP(BI239,'Annuity Calc'!$H$7:$BE$11,5,FALSE),(IF(BI239&lt;=(-1),BI239,0)))</f>
        <v>#N/A</v>
      </c>
      <c r="BJ243" s="15" t="e">
        <f>IF($G239&gt;=1,($B230/HLOOKUP($G239,'Annuity Calc'!$H$7:$BE$11,2,FALSE))*HLOOKUP(BJ239,'Annuity Calc'!$H$7:$BE$11,5,FALSE),(IF(BJ239&lt;=(-1),BJ239,0)))</f>
        <v>#N/A</v>
      </c>
      <c r="BK243" s="15" t="e">
        <f>IF($G239&gt;=1,($B230/HLOOKUP($G239,'Annuity Calc'!$H$7:$BE$11,2,FALSE))*HLOOKUP(BK239,'Annuity Calc'!$H$7:$BE$11,5,FALSE),(IF(BK239&lt;=(-1),BK239,0)))</f>
        <v>#N/A</v>
      </c>
      <c r="BL243" s="15" t="e">
        <f>IF($G239&gt;=1,($B230/HLOOKUP($G239,'Annuity Calc'!$H$7:$BE$11,2,FALSE))*HLOOKUP(BL239,'Annuity Calc'!$H$7:$BE$11,5,FALSE),(IF(BL239&lt;=(-1),BL239,0)))</f>
        <v>#N/A</v>
      </c>
      <c r="BM243" s="15" t="e">
        <f>IF($G239&gt;=1,($B230/HLOOKUP($G239,'Annuity Calc'!$H$7:$BE$11,2,FALSE))*HLOOKUP(BM239,'Annuity Calc'!$H$7:$BE$11,5,FALSE),(IF(BM239&lt;=(-1),BM239,0)))</f>
        <v>#N/A</v>
      </c>
      <c r="BN243" s="15" t="e">
        <f>IF($G239&gt;=1,($B230/HLOOKUP($G239,'Annuity Calc'!$H$7:$BE$11,2,FALSE))*HLOOKUP(BN239,'Annuity Calc'!$H$7:$BE$11,5,FALSE),(IF(BN239&lt;=(-1),BN239,0)))</f>
        <v>#N/A</v>
      </c>
      <c r="BO243" s="15" t="e">
        <f>IF($G239&gt;=1,($B230/HLOOKUP($G239,'Annuity Calc'!$H$7:$BE$11,2,FALSE))*HLOOKUP(BO239,'Annuity Calc'!$H$7:$BE$11,5,FALSE),(IF(BO239&lt;=(-1),BO239,0)))</f>
        <v>#N/A</v>
      </c>
      <c r="BP243" s="15" t="e">
        <f>IF($G239&gt;=1,($B230/HLOOKUP($G239,'Annuity Calc'!$H$7:$BE$11,2,FALSE))*HLOOKUP(BP239,'Annuity Calc'!$H$7:$BE$11,5,FALSE),(IF(BP239&lt;=(-1),BP239,0)))</f>
        <v>#N/A</v>
      </c>
      <c r="BQ243" s="15" t="e">
        <f>IF($G239&gt;=1,($B230/HLOOKUP($G239,'Annuity Calc'!$H$7:$BE$11,2,FALSE))*HLOOKUP(BQ239,'Annuity Calc'!$H$7:$BE$11,5,FALSE),(IF(BQ239&lt;=(-1),BQ239,0)))</f>
        <v>#N/A</v>
      </c>
      <c r="BR243" s="15" t="e">
        <f>IF($G239&gt;=1,($B230/HLOOKUP($G239,'Annuity Calc'!$H$7:$BE$11,2,FALSE))*HLOOKUP(BR239,'Annuity Calc'!$H$7:$BE$11,5,FALSE),(IF(BR239&lt;=(-1),BR239,0)))</f>
        <v>#N/A</v>
      </c>
      <c r="BS243" s="15" t="e">
        <f>IF($G239&gt;=1,($B230/HLOOKUP($G239,'Annuity Calc'!$H$7:$BE$11,2,FALSE))*HLOOKUP(BS239,'Annuity Calc'!$H$7:$BE$11,5,FALSE),(IF(BS239&lt;=(-1),BS239,0)))</f>
        <v>#N/A</v>
      </c>
      <c r="BT243" s="15" t="e">
        <f>IF($G239&gt;=1,($B230/HLOOKUP($G239,'Annuity Calc'!$H$7:$BE$11,2,FALSE))*HLOOKUP(BT239,'Annuity Calc'!$H$7:$BE$11,5,FALSE),(IF(BT239&lt;=(-1),BT239,0)))</f>
        <v>#N/A</v>
      </c>
      <c r="BU243" s="15" t="e">
        <f>IF($G239&gt;=1,($B230/HLOOKUP($G239,'Annuity Calc'!$H$7:$BE$11,2,FALSE))*HLOOKUP(BU239,'Annuity Calc'!$H$7:$BE$11,5,FALSE),(IF(BU239&lt;=(-1),BU239,0)))</f>
        <v>#N/A</v>
      </c>
      <c r="BV243" s="15" t="e">
        <f>IF($G239&gt;=1,($B230/HLOOKUP($G239,'Annuity Calc'!$H$7:$BE$11,2,FALSE))*HLOOKUP(BV239,'Annuity Calc'!$H$7:$BE$11,5,FALSE),(IF(BV239&lt;=(-1),BV239,0)))</f>
        <v>#N/A</v>
      </c>
      <c r="BW243" s="15" t="e">
        <f>IF($G239&gt;=1,($B230/HLOOKUP($G239,'Annuity Calc'!$H$7:$BE$11,2,FALSE))*HLOOKUP(BW239,'Annuity Calc'!$H$7:$BE$11,5,FALSE),(IF(BW239&lt;=(-1),BW239,0)))</f>
        <v>#N/A</v>
      </c>
      <c r="BX243" s="15" t="e">
        <f>IF($G239&gt;=1,($B230/HLOOKUP($G239,'Annuity Calc'!$H$7:$BE$11,2,FALSE))*HLOOKUP(BX239,'Annuity Calc'!$H$7:$BE$11,5,FALSE),(IF(BX239&lt;=(-1),BX239,0)))</f>
        <v>#N/A</v>
      </c>
      <c r="BY243" s="15" t="e">
        <f>IF($G239&gt;=1,($B230/HLOOKUP($G239,'Annuity Calc'!$H$7:$BE$11,2,FALSE))*HLOOKUP(BY239,'Annuity Calc'!$H$7:$BE$11,5,FALSE),(IF(BY239&lt;=(-1),BY239,0)))</f>
        <v>#N/A</v>
      </c>
      <c r="BZ243" s="15" t="e">
        <f>IF($G239&gt;=1,($B230/HLOOKUP($G239,'Annuity Calc'!$H$7:$BE$11,2,FALSE))*HLOOKUP(BZ239,'Annuity Calc'!$H$7:$BE$11,5,FALSE),(IF(BZ239&lt;=(-1),BZ239,0)))</f>
        <v>#N/A</v>
      </c>
      <c r="CA243" s="15" t="e">
        <f>IF($G239&gt;=1,($B230/HLOOKUP($G239,'Annuity Calc'!$H$7:$BE$11,2,FALSE))*HLOOKUP(CA239,'Annuity Calc'!$H$7:$BE$11,5,FALSE),(IF(CA239&lt;=(-1),CA239,0)))</f>
        <v>#N/A</v>
      </c>
      <c r="CB243" s="15" t="e">
        <f>IF($G239&gt;=1,($B230/HLOOKUP($G239,'Annuity Calc'!$H$7:$BE$11,2,FALSE))*HLOOKUP(CB239,'Annuity Calc'!$H$7:$BE$11,5,FALSE),(IF(CB239&lt;=(-1),CB239,0)))</f>
        <v>#N/A</v>
      </c>
      <c r="CC243" s="15" t="e">
        <f>IF($G239&gt;=1,($B230/HLOOKUP($G239,'Annuity Calc'!$H$7:$BE$11,2,FALSE))*HLOOKUP(CC239,'Annuity Calc'!$H$7:$BE$11,5,FALSE),(IF(CC239&lt;=(-1),CC239,0)))</f>
        <v>#N/A</v>
      </c>
      <c r="CD243" s="15" t="e">
        <f>IF($G239&gt;=1,($B230/HLOOKUP($G239,'Annuity Calc'!$H$7:$BE$11,2,FALSE))*HLOOKUP(CD239,'Annuity Calc'!$H$7:$BE$11,5,FALSE),(IF(CD239&lt;=(-1),CD239,0)))</f>
        <v>#N/A</v>
      </c>
      <c r="CE243" s="15" t="e">
        <f>IF($G239&gt;=1,($B230/HLOOKUP($G239,'Annuity Calc'!$H$7:$BE$11,2,FALSE))*HLOOKUP(CE239,'Annuity Calc'!$H$7:$BE$11,5,FALSE),(IF(CE239&lt;=(-1),CE239,0)))</f>
        <v>#N/A</v>
      </c>
      <c r="CF243" s="15" t="e">
        <f>IF($G239&gt;=1,($B230/HLOOKUP($G239,'Annuity Calc'!$H$7:$BE$11,2,FALSE))*HLOOKUP(CF239,'Annuity Calc'!$H$7:$BE$11,5,FALSE),(IF(CF239&lt;=(-1),CF239,0)))</f>
        <v>#N/A</v>
      </c>
      <c r="CG243" s="15" t="e">
        <f>IF($G239&gt;=1,($B230/HLOOKUP($G239,'Annuity Calc'!$H$7:$BE$11,2,FALSE))*HLOOKUP(CG239,'Annuity Calc'!$H$7:$BE$11,5,FALSE),(IF(CG239&lt;=(-1),CG239,0)))</f>
        <v>#N/A</v>
      </c>
      <c r="CH243" s="15" t="e">
        <f>IF($G239&gt;=1,($B230/HLOOKUP($G239,'Annuity Calc'!$H$7:$BE$11,2,FALSE))*HLOOKUP(CH239,'Annuity Calc'!$H$7:$BE$11,5,FALSE),(IF(CH239&lt;=(-1),CH239,0)))</f>
        <v>#N/A</v>
      </c>
    </row>
    <row r="244" spans="1:86" s="15" customFormat="1">
      <c r="A244" s="15" t="s">
        <v>320</v>
      </c>
      <c r="B244" s="15">
        <f>B240-B241</f>
        <v>0</v>
      </c>
      <c r="C244" s="15">
        <f t="shared" ref="C244:F244" si="61">C240-C241</f>
        <v>0</v>
      </c>
      <c r="D244" s="15">
        <f t="shared" si="61"/>
        <v>0</v>
      </c>
      <c r="E244" s="15">
        <f t="shared" si="61"/>
        <v>0</v>
      </c>
      <c r="F244" s="15">
        <f t="shared" si="61"/>
        <v>0</v>
      </c>
      <c r="G244" s="15">
        <f>G240-G241</f>
        <v>9506156.1151154917</v>
      </c>
      <c r="H244" s="15">
        <f>H240-H241</f>
        <v>9408266.6566870809</v>
      </c>
      <c r="I244" s="15">
        <f t="shared" ref="I244:BT244" si="62">I240-I241</f>
        <v>9306157.221605612</v>
      </c>
      <c r="J244" s="15">
        <f t="shared" si="62"/>
        <v>9199645.8883114159</v>
      </c>
      <c r="K244" s="15">
        <f t="shared" si="62"/>
        <v>9088542.8926768228</v>
      </c>
      <c r="L244" s="15">
        <f t="shared" si="62"/>
        <v>8972650.2899160888</v>
      </c>
      <c r="M244" s="15">
        <f t="shared" si="62"/>
        <v>8851761.6019203942</v>
      </c>
      <c r="N244" s="15">
        <f t="shared" si="62"/>
        <v>8725661.44938959</v>
      </c>
      <c r="O244" s="15">
        <f t="shared" si="62"/>
        <v>8594125.1681052875</v>
      </c>
      <c r="P244" s="15">
        <f t="shared" si="62"/>
        <v>8456918.4086616244</v>
      </c>
      <c r="Q244" s="15">
        <f t="shared" si="62"/>
        <v>8313796.7189405859</v>
      </c>
      <c r="R244" s="15">
        <f t="shared" si="62"/>
        <v>8164505.1085879933</v>
      </c>
      <c r="S244" s="15">
        <f t="shared" si="62"/>
        <v>8008777.5947142253</v>
      </c>
      <c r="T244" s="15">
        <f t="shared" si="62"/>
        <v>7846336.728010267</v>
      </c>
      <c r="U244" s="15">
        <f t="shared" si="62"/>
        <v>7676893.0984348133</v>
      </c>
      <c r="V244" s="15">
        <f t="shared" si="62"/>
        <v>7500144.819591728</v>
      </c>
      <c r="W244" s="15">
        <f t="shared" si="62"/>
        <v>7315776.99087922</v>
      </c>
      <c r="X244" s="15">
        <f t="shared" si="62"/>
        <v>7123461.1364524737</v>
      </c>
      <c r="Y244" s="15">
        <f t="shared" si="62"/>
        <v>6922854.6200001799</v>
      </c>
      <c r="Z244" s="15">
        <f t="shared" si="62"/>
        <v>6713600.0342923058</v>
      </c>
      <c r="AA244" s="15">
        <f t="shared" si="62"/>
        <v>6495324.5644115116</v>
      </c>
      <c r="AB244" s="15">
        <f t="shared" si="62"/>
        <v>6267639.323533711</v>
      </c>
      <c r="AC244" s="15">
        <f t="shared" si="62"/>
        <v>6030138.660074397</v>
      </c>
      <c r="AD244" s="15">
        <f t="shared" si="62"/>
        <v>5782399.4349663109</v>
      </c>
      <c r="AE244" s="15">
        <f t="shared" si="62"/>
        <v>5523980.2677808302</v>
      </c>
      <c r="AF244" s="15">
        <f t="shared" si="62"/>
        <v>5254420.7503499445</v>
      </c>
      <c r="AG244" s="15">
        <f t="shared" si="62"/>
        <v>4973240.6264877748</v>
      </c>
      <c r="AH244" s="15">
        <f t="shared" si="62"/>
        <v>4679938.9363502115</v>
      </c>
      <c r="AI244" s="15">
        <f t="shared" si="62"/>
        <v>4373993.1239082189</v>
      </c>
      <c r="AJ244" s="15">
        <f t="shared" si="62"/>
        <v>4054858.1059446698</v>
      </c>
      <c r="AK244" s="15">
        <f t="shared" si="62"/>
        <v>3721965.3009159844</v>
      </c>
      <c r="AL244" s="15">
        <f t="shared" si="62"/>
        <v>3374721.6159483772</v>
      </c>
      <c r="AM244" s="15">
        <f t="shared" si="62"/>
        <v>3012508.3901639013</v>
      </c>
      <c r="AN244" s="15">
        <f t="shared" si="62"/>
        <v>2634680.2924536872</v>
      </c>
      <c r="AO244" s="15">
        <f t="shared" si="62"/>
        <v>2240564.1717346152</v>
      </c>
      <c r="AP244" s="15">
        <f t="shared" si="62"/>
        <v>1829457.8576409954</v>
      </c>
      <c r="AQ244" s="15">
        <f t="shared" si="62"/>
        <v>1400628.909514532</v>
      </c>
      <c r="AR244" s="15">
        <f t="shared" si="62"/>
        <v>953313.31146372808</v>
      </c>
      <c r="AS244" s="15">
        <f t="shared" si="62"/>
        <v>486714.11116780835</v>
      </c>
      <c r="AT244" s="15">
        <f t="shared" si="62"/>
        <v>4.0745362639427185E-9</v>
      </c>
      <c r="AU244" s="15" t="e">
        <f t="shared" si="62"/>
        <v>#N/A</v>
      </c>
      <c r="AV244" s="15" t="e">
        <f t="shared" si="62"/>
        <v>#N/A</v>
      </c>
      <c r="AW244" s="15" t="e">
        <f t="shared" si="62"/>
        <v>#N/A</v>
      </c>
      <c r="AX244" s="15" t="e">
        <f t="shared" si="62"/>
        <v>#N/A</v>
      </c>
      <c r="AY244" s="15" t="e">
        <f t="shared" si="62"/>
        <v>#N/A</v>
      </c>
      <c r="AZ244" s="15" t="e">
        <f t="shared" si="62"/>
        <v>#N/A</v>
      </c>
      <c r="BA244" s="15" t="e">
        <f t="shared" si="62"/>
        <v>#N/A</v>
      </c>
      <c r="BB244" s="15" t="e">
        <f t="shared" si="62"/>
        <v>#N/A</v>
      </c>
      <c r="BC244" s="15" t="e">
        <f t="shared" si="62"/>
        <v>#N/A</v>
      </c>
      <c r="BD244" s="15" t="e">
        <f t="shared" si="62"/>
        <v>#N/A</v>
      </c>
      <c r="BE244" s="15" t="e">
        <f t="shared" si="62"/>
        <v>#N/A</v>
      </c>
      <c r="BF244" s="15" t="e">
        <f t="shared" si="62"/>
        <v>#N/A</v>
      </c>
      <c r="BG244" s="15" t="e">
        <f t="shared" si="62"/>
        <v>#N/A</v>
      </c>
      <c r="BH244" s="15" t="e">
        <f t="shared" si="62"/>
        <v>#N/A</v>
      </c>
      <c r="BI244" s="15" t="e">
        <f t="shared" si="62"/>
        <v>#N/A</v>
      </c>
      <c r="BJ244" s="15" t="e">
        <f t="shared" si="62"/>
        <v>#N/A</v>
      </c>
      <c r="BK244" s="15" t="e">
        <f t="shared" si="62"/>
        <v>#N/A</v>
      </c>
      <c r="BL244" s="15" t="e">
        <f t="shared" si="62"/>
        <v>#N/A</v>
      </c>
      <c r="BM244" s="15" t="e">
        <f t="shared" si="62"/>
        <v>#N/A</v>
      </c>
      <c r="BN244" s="15" t="e">
        <f t="shared" si="62"/>
        <v>#N/A</v>
      </c>
      <c r="BO244" s="15" t="e">
        <f t="shared" si="62"/>
        <v>#N/A</v>
      </c>
      <c r="BP244" s="15" t="e">
        <f t="shared" si="62"/>
        <v>#N/A</v>
      </c>
      <c r="BQ244" s="15" t="e">
        <f t="shared" si="62"/>
        <v>#N/A</v>
      </c>
      <c r="BR244" s="15" t="e">
        <f t="shared" si="62"/>
        <v>#N/A</v>
      </c>
      <c r="BS244" s="15" t="e">
        <f t="shared" si="62"/>
        <v>#N/A</v>
      </c>
      <c r="BT244" s="15" t="e">
        <f t="shared" si="62"/>
        <v>#N/A</v>
      </c>
      <c r="BU244" s="15" t="e">
        <f t="shared" ref="BU244:CH244" si="63">BU240-BU241</f>
        <v>#N/A</v>
      </c>
      <c r="BV244" s="15" t="e">
        <f t="shared" si="63"/>
        <v>#N/A</v>
      </c>
      <c r="BW244" s="15" t="e">
        <f t="shared" si="63"/>
        <v>#N/A</v>
      </c>
      <c r="BX244" s="15" t="e">
        <f t="shared" si="63"/>
        <v>#N/A</v>
      </c>
      <c r="BY244" s="15" t="e">
        <f t="shared" si="63"/>
        <v>#N/A</v>
      </c>
      <c r="BZ244" s="15" t="e">
        <f t="shared" si="63"/>
        <v>#N/A</v>
      </c>
      <c r="CA244" s="15" t="e">
        <f t="shared" si="63"/>
        <v>#N/A</v>
      </c>
      <c r="CB244" s="15" t="e">
        <f t="shared" si="63"/>
        <v>#N/A</v>
      </c>
      <c r="CC244" s="15" t="e">
        <f t="shared" si="63"/>
        <v>#N/A</v>
      </c>
      <c r="CD244" s="15" t="e">
        <f t="shared" si="63"/>
        <v>#N/A</v>
      </c>
      <c r="CE244" s="15" t="e">
        <f t="shared" si="63"/>
        <v>#N/A</v>
      </c>
      <c r="CF244" s="15" t="e">
        <f t="shared" si="63"/>
        <v>#N/A</v>
      </c>
      <c r="CG244" s="15" t="e">
        <f t="shared" si="63"/>
        <v>#N/A</v>
      </c>
      <c r="CH244" s="15" t="e">
        <f t="shared" si="63"/>
        <v>#N/A</v>
      </c>
    </row>
    <row r="248" spans="1:86">
      <c r="B248" s="164">
        <v>2015</v>
      </c>
      <c r="C248" s="164">
        <v>2016</v>
      </c>
      <c r="D248" s="164">
        <v>2017</v>
      </c>
      <c r="E248" s="164">
        <v>2018</v>
      </c>
      <c r="F248" s="164">
        <v>2019</v>
      </c>
      <c r="G248" s="82">
        <v>2020</v>
      </c>
      <c r="H248" s="82">
        <v>2021</v>
      </c>
      <c r="I248" s="82">
        <v>2022</v>
      </c>
      <c r="J248" s="82">
        <v>2023</v>
      </c>
      <c r="K248" s="82">
        <v>2024</v>
      </c>
      <c r="L248" s="82">
        <v>2025</v>
      </c>
      <c r="M248" s="82">
        <v>2026</v>
      </c>
      <c r="N248" s="82">
        <v>2027</v>
      </c>
      <c r="O248" s="82">
        <v>2028</v>
      </c>
      <c r="P248" s="82">
        <v>2029</v>
      </c>
      <c r="Q248" s="82">
        <v>2030</v>
      </c>
      <c r="R248" s="82">
        <v>2031</v>
      </c>
      <c r="S248" s="82">
        <v>2032</v>
      </c>
      <c r="T248" s="82">
        <v>2033</v>
      </c>
      <c r="U248" s="82">
        <v>2034</v>
      </c>
      <c r="V248" s="82">
        <v>2035</v>
      </c>
      <c r="W248" s="82">
        <v>2036</v>
      </c>
      <c r="X248" s="82">
        <v>2037</v>
      </c>
      <c r="Y248" s="82">
        <v>2038</v>
      </c>
      <c r="Z248" s="82">
        <v>2039</v>
      </c>
      <c r="AA248" s="82">
        <v>2040</v>
      </c>
      <c r="AB248" s="82">
        <v>2041</v>
      </c>
      <c r="AC248" s="82">
        <v>2042</v>
      </c>
      <c r="AD248" s="82">
        <v>2043</v>
      </c>
      <c r="AE248" s="82">
        <v>2044</v>
      </c>
      <c r="AF248" s="82">
        <v>2045</v>
      </c>
      <c r="AG248" s="82">
        <v>2046</v>
      </c>
      <c r="AH248" s="82">
        <v>2047</v>
      </c>
      <c r="AI248" s="82">
        <v>2048</v>
      </c>
      <c r="AJ248" s="82">
        <v>2049</v>
      </c>
      <c r="AK248" s="82">
        <v>2050</v>
      </c>
      <c r="AL248" s="82">
        <v>2051</v>
      </c>
      <c r="AM248" s="82">
        <v>2052</v>
      </c>
      <c r="AN248" s="82">
        <v>2053</v>
      </c>
      <c r="AO248" s="82">
        <v>2054</v>
      </c>
      <c r="AP248" s="82">
        <v>2055</v>
      </c>
      <c r="AQ248" s="82">
        <v>2056</v>
      </c>
      <c r="AR248" s="82">
        <v>2057</v>
      </c>
      <c r="AS248" s="82">
        <v>2058</v>
      </c>
      <c r="AT248" s="82">
        <v>2059</v>
      </c>
      <c r="AU248" s="82">
        <v>2060</v>
      </c>
      <c r="AV248" s="82">
        <v>2061</v>
      </c>
      <c r="AW248" s="82">
        <v>2062</v>
      </c>
      <c r="AX248" s="82">
        <v>2063</v>
      </c>
      <c r="AY248" s="82">
        <v>2064</v>
      </c>
      <c r="AZ248" s="82">
        <v>2065</v>
      </c>
      <c r="BA248" s="82">
        <v>2066</v>
      </c>
      <c r="BB248" s="82">
        <v>2067</v>
      </c>
      <c r="BC248" s="82">
        <v>2068</v>
      </c>
      <c r="BD248" s="82">
        <v>2069</v>
      </c>
      <c r="BE248" s="82">
        <v>2070</v>
      </c>
      <c r="BF248" s="82">
        <v>2071</v>
      </c>
      <c r="BG248" s="82">
        <v>2072</v>
      </c>
      <c r="BH248" s="82">
        <v>2073</v>
      </c>
      <c r="BI248" s="82">
        <v>2074</v>
      </c>
      <c r="BJ248" s="82">
        <v>2075</v>
      </c>
      <c r="BK248" s="82">
        <v>2076</v>
      </c>
      <c r="BL248" s="82">
        <v>2077</v>
      </c>
      <c r="BM248" s="82">
        <v>2078</v>
      </c>
      <c r="BN248" s="82">
        <v>2079</v>
      </c>
      <c r="BO248" s="82">
        <v>2080</v>
      </c>
      <c r="BP248" s="82">
        <v>2081</v>
      </c>
      <c r="BQ248" s="82">
        <v>2082</v>
      </c>
      <c r="BR248" s="82">
        <v>2083</v>
      </c>
      <c r="BS248" s="82">
        <v>2084</v>
      </c>
      <c r="BT248" s="82">
        <v>2085</v>
      </c>
      <c r="BU248" s="82">
        <v>2086</v>
      </c>
      <c r="BV248" s="82">
        <v>2087</v>
      </c>
      <c r="BW248" s="82">
        <v>2088</v>
      </c>
      <c r="BX248" s="82">
        <v>2089</v>
      </c>
      <c r="BY248" s="82">
        <v>2090</v>
      </c>
      <c r="BZ248" s="82">
        <v>2091</v>
      </c>
      <c r="CA248" s="82">
        <v>2092</v>
      </c>
      <c r="CB248" s="82">
        <v>2093</v>
      </c>
      <c r="CC248" s="82">
        <v>2094</v>
      </c>
      <c r="CD248" s="82">
        <v>2095</v>
      </c>
      <c r="CE248" s="82">
        <v>2096</v>
      </c>
      <c r="CF248" s="82">
        <v>2097</v>
      </c>
      <c r="CG248" s="82">
        <v>2098</v>
      </c>
      <c r="CH248" s="82">
        <v>2099</v>
      </c>
    </row>
    <row r="249" spans="1:86">
      <c r="A249" s="16" t="s">
        <v>411</v>
      </c>
      <c r="G249">
        <f>C231</f>
        <v>40</v>
      </c>
      <c r="H249">
        <f>IF(G249&gt;0,G249-1,0)</f>
        <v>39</v>
      </c>
      <c r="I249">
        <f t="shared" ref="I249:BT249" si="64">IF(H249&gt;0,H249-1,0)</f>
        <v>38</v>
      </c>
      <c r="J249">
        <f t="shared" si="64"/>
        <v>37</v>
      </c>
      <c r="K249">
        <f t="shared" si="64"/>
        <v>36</v>
      </c>
      <c r="L249">
        <f t="shared" si="64"/>
        <v>35</v>
      </c>
      <c r="M249">
        <f t="shared" si="64"/>
        <v>34</v>
      </c>
      <c r="N249">
        <f t="shared" si="64"/>
        <v>33</v>
      </c>
      <c r="O249">
        <f t="shared" si="64"/>
        <v>32</v>
      </c>
      <c r="P249">
        <f t="shared" si="64"/>
        <v>31</v>
      </c>
      <c r="Q249">
        <f t="shared" si="64"/>
        <v>30</v>
      </c>
      <c r="R249">
        <f t="shared" si="64"/>
        <v>29</v>
      </c>
      <c r="S249">
        <f t="shared" si="64"/>
        <v>28</v>
      </c>
      <c r="T249">
        <f t="shared" si="64"/>
        <v>27</v>
      </c>
      <c r="U249">
        <f t="shared" si="64"/>
        <v>26</v>
      </c>
      <c r="V249">
        <f t="shared" si="64"/>
        <v>25</v>
      </c>
      <c r="W249">
        <f t="shared" si="64"/>
        <v>24</v>
      </c>
      <c r="X249">
        <f t="shared" si="64"/>
        <v>23</v>
      </c>
      <c r="Y249">
        <f t="shared" si="64"/>
        <v>22</v>
      </c>
      <c r="Z249">
        <f t="shared" si="64"/>
        <v>21</v>
      </c>
      <c r="AA249">
        <f t="shared" si="64"/>
        <v>20</v>
      </c>
      <c r="AB249">
        <f t="shared" si="64"/>
        <v>19</v>
      </c>
      <c r="AC249">
        <f t="shared" si="64"/>
        <v>18</v>
      </c>
      <c r="AD249">
        <f t="shared" si="64"/>
        <v>17</v>
      </c>
      <c r="AE249">
        <f t="shared" si="64"/>
        <v>16</v>
      </c>
      <c r="AF249">
        <f t="shared" si="64"/>
        <v>15</v>
      </c>
      <c r="AG249">
        <f t="shared" si="64"/>
        <v>14</v>
      </c>
      <c r="AH249">
        <f t="shared" si="64"/>
        <v>13</v>
      </c>
      <c r="AI249">
        <f t="shared" si="64"/>
        <v>12</v>
      </c>
      <c r="AJ249">
        <f t="shared" si="64"/>
        <v>11</v>
      </c>
      <c r="AK249">
        <f t="shared" si="64"/>
        <v>10</v>
      </c>
      <c r="AL249">
        <f t="shared" si="64"/>
        <v>9</v>
      </c>
      <c r="AM249">
        <f t="shared" si="64"/>
        <v>8</v>
      </c>
      <c r="AN249">
        <f t="shared" si="64"/>
        <v>7</v>
      </c>
      <c r="AO249">
        <f t="shared" si="64"/>
        <v>6</v>
      </c>
      <c r="AP249">
        <f t="shared" si="64"/>
        <v>5</v>
      </c>
      <c r="AQ249">
        <f t="shared" si="64"/>
        <v>4</v>
      </c>
      <c r="AR249">
        <f t="shared" si="64"/>
        <v>3</v>
      </c>
      <c r="AS249">
        <f t="shared" si="64"/>
        <v>2</v>
      </c>
      <c r="AT249">
        <f t="shared" si="64"/>
        <v>1</v>
      </c>
      <c r="AU249">
        <f t="shared" si="64"/>
        <v>0</v>
      </c>
      <c r="AV249">
        <f t="shared" si="64"/>
        <v>0</v>
      </c>
      <c r="AW249">
        <f t="shared" si="64"/>
        <v>0</v>
      </c>
      <c r="AX249">
        <f t="shared" si="64"/>
        <v>0</v>
      </c>
      <c r="AY249">
        <f t="shared" si="64"/>
        <v>0</v>
      </c>
      <c r="AZ249">
        <f t="shared" si="64"/>
        <v>0</v>
      </c>
      <c r="BA249">
        <f t="shared" si="64"/>
        <v>0</v>
      </c>
      <c r="BB249">
        <f t="shared" si="64"/>
        <v>0</v>
      </c>
      <c r="BC249">
        <f t="shared" si="64"/>
        <v>0</v>
      </c>
      <c r="BD249">
        <f t="shared" si="64"/>
        <v>0</v>
      </c>
      <c r="BE249">
        <f t="shared" si="64"/>
        <v>0</v>
      </c>
      <c r="BF249">
        <f t="shared" si="64"/>
        <v>0</v>
      </c>
      <c r="BG249">
        <f t="shared" si="64"/>
        <v>0</v>
      </c>
      <c r="BH249">
        <f t="shared" si="64"/>
        <v>0</v>
      </c>
      <c r="BI249">
        <f t="shared" si="64"/>
        <v>0</v>
      </c>
      <c r="BJ249">
        <f t="shared" si="64"/>
        <v>0</v>
      </c>
      <c r="BK249">
        <f t="shared" si="64"/>
        <v>0</v>
      </c>
      <c r="BL249">
        <f t="shared" si="64"/>
        <v>0</v>
      </c>
      <c r="BM249">
        <f t="shared" si="64"/>
        <v>0</v>
      </c>
      <c r="BN249">
        <f t="shared" si="64"/>
        <v>0</v>
      </c>
      <c r="BO249">
        <f t="shared" si="64"/>
        <v>0</v>
      </c>
      <c r="BP249">
        <f t="shared" si="64"/>
        <v>0</v>
      </c>
      <c r="BQ249">
        <f t="shared" si="64"/>
        <v>0</v>
      </c>
      <c r="BR249">
        <f t="shared" si="64"/>
        <v>0</v>
      </c>
      <c r="BS249">
        <f t="shared" si="64"/>
        <v>0</v>
      </c>
      <c r="BT249">
        <f t="shared" si="64"/>
        <v>0</v>
      </c>
      <c r="BU249">
        <f t="shared" ref="BU249:CH249" si="65">IF(BT249&gt;0,BT249-1,0)</f>
        <v>0</v>
      </c>
      <c r="BV249">
        <f t="shared" si="65"/>
        <v>0</v>
      </c>
      <c r="BW249">
        <f t="shared" si="65"/>
        <v>0</v>
      </c>
      <c r="BX249">
        <f t="shared" si="65"/>
        <v>0</v>
      </c>
      <c r="BY249">
        <f t="shared" si="65"/>
        <v>0</v>
      </c>
      <c r="BZ249">
        <f t="shared" si="65"/>
        <v>0</v>
      </c>
      <c r="CA249">
        <f t="shared" si="65"/>
        <v>0</v>
      </c>
      <c r="CB249">
        <f t="shared" si="65"/>
        <v>0</v>
      </c>
      <c r="CC249">
        <f t="shared" si="65"/>
        <v>0</v>
      </c>
      <c r="CD249">
        <f t="shared" si="65"/>
        <v>0</v>
      </c>
      <c r="CE249">
        <f t="shared" si="65"/>
        <v>0</v>
      </c>
      <c r="CF249">
        <f t="shared" si="65"/>
        <v>0</v>
      </c>
      <c r="CG249">
        <f t="shared" si="65"/>
        <v>0</v>
      </c>
      <c r="CH249">
        <f t="shared" si="65"/>
        <v>0</v>
      </c>
    </row>
    <row r="250" spans="1:86">
      <c r="A250" t="s">
        <v>319</v>
      </c>
      <c r="B250" s="15">
        <f>IF(B248=$B$226,$B$230,0)</f>
        <v>0</v>
      </c>
      <c r="C250" s="15">
        <f>IF(C248=$B$226,$B$230,0)</f>
        <v>0</v>
      </c>
      <c r="D250" s="15">
        <f>IF(D248=$B$226,$B$230,0)</f>
        <v>0</v>
      </c>
      <c r="E250" s="15">
        <f>IF(E248=$B$226,$B$230,0)</f>
        <v>0</v>
      </c>
      <c r="F250" s="15">
        <f>IF(F248=$B$226,$B$230,0)</f>
        <v>0</v>
      </c>
      <c r="G250" s="15">
        <f>B231</f>
        <v>6700000</v>
      </c>
      <c r="H250" s="15">
        <f>G254</f>
        <v>6634504.7886743536</v>
      </c>
      <c r="I250" s="15">
        <f t="shared" ref="I250:BT250" si="66">H254</f>
        <v>6566186.1041461919</v>
      </c>
      <c r="J250" s="15">
        <f t="shared" si="66"/>
        <v>6494922.2275789166</v>
      </c>
      <c r="K250" s="15">
        <f t="shared" si="66"/>
        <v>6420586.1928840093</v>
      </c>
      <c r="L250" s="15">
        <f t="shared" si="66"/>
        <v>6343045.5605140328</v>
      </c>
      <c r="M250" s="15">
        <f t="shared" si="66"/>
        <v>6262162.1815039366</v>
      </c>
      <c r="N250" s="15">
        <f t="shared" si="66"/>
        <v>6177791.951340274</v>
      </c>
      <c r="O250" s="15">
        <f t="shared" si="66"/>
        <v>6089784.5532198166</v>
      </c>
      <c r="P250" s="15">
        <f t="shared" si="66"/>
        <v>5997983.1902401466</v>
      </c>
      <c r="Q250" s="15">
        <f t="shared" si="66"/>
        <v>5902224.3060450898</v>
      </c>
      <c r="R250" s="15">
        <f t="shared" si="66"/>
        <v>5802337.293427282</v>
      </c>
      <c r="S250" s="15">
        <f t="shared" si="66"/>
        <v>5698144.1903687017</v>
      </c>
      <c r="T250" s="15">
        <f t="shared" si="66"/>
        <v>5589459.3629776342</v>
      </c>
      <c r="U250" s="15">
        <f t="shared" si="66"/>
        <v>5476089.174757163</v>
      </c>
      <c r="V250" s="15">
        <f t="shared" si="66"/>
        <v>5357831.6416159607</v>
      </c>
      <c r="W250" s="15">
        <f t="shared" si="66"/>
        <v>5234476.0720067238</v>
      </c>
      <c r="X250" s="15">
        <f t="shared" si="66"/>
        <v>5105802.6915511191</v>
      </c>
      <c r="Y250" s="15">
        <f t="shared" si="66"/>
        <v>4971582.2514824523</v>
      </c>
      <c r="Z250" s="15">
        <f t="shared" si="66"/>
        <v>4831575.6202084552</v>
      </c>
      <c r="AA250" s="15">
        <f t="shared" si="66"/>
        <v>4685533.3572665015</v>
      </c>
      <c r="AB250" s="15">
        <f t="shared" si="66"/>
        <v>4533195.2689121971</v>
      </c>
      <c r="AC250" s="15">
        <f t="shared" si="66"/>
        <v>4374289.9445495652</v>
      </c>
      <c r="AD250" s="15">
        <f t="shared" si="66"/>
        <v>4208534.2731769187</v>
      </c>
      <c r="AE250" s="15">
        <f t="shared" si="66"/>
        <v>4035632.9389869003</v>
      </c>
      <c r="AF250" s="15">
        <f t="shared" si="66"/>
        <v>3855277.8952220338</v>
      </c>
      <c r="AG250" s="15">
        <f t="shared" si="66"/>
        <v>3667147.8153483947</v>
      </c>
      <c r="AH250" s="15">
        <f t="shared" si="66"/>
        <v>3470907.520569589</v>
      </c>
      <c r="AI250" s="15">
        <f t="shared" si="66"/>
        <v>3266207.3826610809</v>
      </c>
      <c r="AJ250" s="15">
        <f t="shared" si="66"/>
        <v>3052682.7010609405</v>
      </c>
      <c r="AK250" s="15">
        <f t="shared" si="66"/>
        <v>2829953.0531072132</v>
      </c>
      <c r="AL250" s="15">
        <f t="shared" si="66"/>
        <v>2597621.6162642767</v>
      </c>
      <c r="AM250" s="15">
        <f t="shared" si="66"/>
        <v>2355274.461130634</v>
      </c>
      <c r="AN250" s="15">
        <f t="shared" si="66"/>
        <v>2102479.8139685518</v>
      </c>
      <c r="AO250" s="15">
        <f t="shared" si="66"/>
        <v>1838787.2874416315</v>
      </c>
      <c r="AP250" s="15">
        <f t="shared" si="66"/>
        <v>1563727.0781897791</v>
      </c>
      <c r="AQ250" s="15">
        <f t="shared" si="66"/>
        <v>1276809.1298119402</v>
      </c>
      <c r="AR250" s="15">
        <f t="shared" si="66"/>
        <v>977522.25976534584</v>
      </c>
      <c r="AS250" s="15">
        <f t="shared" si="66"/>
        <v>665333.24862572225</v>
      </c>
      <c r="AT250" s="15">
        <f t="shared" si="66"/>
        <v>339685.89008586161</v>
      </c>
      <c r="AU250" s="15">
        <f t="shared" si="66"/>
        <v>-1.8044374883174896E-9</v>
      </c>
      <c r="AV250" s="15" t="e">
        <f t="shared" si="66"/>
        <v>#N/A</v>
      </c>
      <c r="AW250" s="15" t="e">
        <f t="shared" si="66"/>
        <v>#N/A</v>
      </c>
      <c r="AX250" s="15" t="e">
        <f t="shared" si="66"/>
        <v>#N/A</v>
      </c>
      <c r="AY250" s="15" t="e">
        <f t="shared" si="66"/>
        <v>#N/A</v>
      </c>
      <c r="AZ250" s="15" t="e">
        <f t="shared" si="66"/>
        <v>#N/A</v>
      </c>
      <c r="BA250" s="15" t="e">
        <f t="shared" si="66"/>
        <v>#N/A</v>
      </c>
      <c r="BB250" s="15" t="e">
        <f t="shared" si="66"/>
        <v>#N/A</v>
      </c>
      <c r="BC250" s="15" t="e">
        <f t="shared" si="66"/>
        <v>#N/A</v>
      </c>
      <c r="BD250" s="15" t="e">
        <f t="shared" si="66"/>
        <v>#N/A</v>
      </c>
      <c r="BE250" s="15" t="e">
        <f t="shared" si="66"/>
        <v>#N/A</v>
      </c>
      <c r="BF250" s="15" t="e">
        <f t="shared" si="66"/>
        <v>#N/A</v>
      </c>
      <c r="BG250" s="15" t="e">
        <f t="shared" si="66"/>
        <v>#N/A</v>
      </c>
      <c r="BH250" s="15" t="e">
        <f t="shared" si="66"/>
        <v>#N/A</v>
      </c>
      <c r="BI250" s="15" t="e">
        <f t="shared" si="66"/>
        <v>#N/A</v>
      </c>
      <c r="BJ250" s="15" t="e">
        <f t="shared" si="66"/>
        <v>#N/A</v>
      </c>
      <c r="BK250" s="15" t="e">
        <f t="shared" si="66"/>
        <v>#N/A</v>
      </c>
      <c r="BL250" s="15" t="e">
        <f t="shared" si="66"/>
        <v>#N/A</v>
      </c>
      <c r="BM250" s="15" t="e">
        <f t="shared" si="66"/>
        <v>#N/A</v>
      </c>
      <c r="BN250" s="15" t="e">
        <f t="shared" si="66"/>
        <v>#N/A</v>
      </c>
      <c r="BO250" s="15" t="e">
        <f t="shared" si="66"/>
        <v>#N/A</v>
      </c>
      <c r="BP250" s="15" t="e">
        <f t="shared" si="66"/>
        <v>#N/A</v>
      </c>
      <c r="BQ250" s="15" t="e">
        <f t="shared" si="66"/>
        <v>#N/A</v>
      </c>
      <c r="BR250" s="15" t="e">
        <f t="shared" si="66"/>
        <v>#N/A</v>
      </c>
      <c r="BS250" s="15" t="e">
        <f t="shared" si="66"/>
        <v>#N/A</v>
      </c>
      <c r="BT250" s="15" t="e">
        <f t="shared" si="66"/>
        <v>#N/A</v>
      </c>
      <c r="BU250" s="15" t="e">
        <f t="shared" ref="BU250:CH250" si="67">BT254</f>
        <v>#N/A</v>
      </c>
      <c r="BV250" s="15" t="e">
        <f t="shared" si="67"/>
        <v>#N/A</v>
      </c>
      <c r="BW250" s="15" t="e">
        <f t="shared" si="67"/>
        <v>#N/A</v>
      </c>
      <c r="BX250" s="15" t="e">
        <f t="shared" si="67"/>
        <v>#N/A</v>
      </c>
      <c r="BY250" s="15" t="e">
        <f t="shared" si="67"/>
        <v>#N/A</v>
      </c>
      <c r="BZ250" s="15" t="e">
        <f t="shared" si="67"/>
        <v>#N/A</v>
      </c>
      <c r="CA250" s="15" t="e">
        <f t="shared" si="67"/>
        <v>#N/A</v>
      </c>
      <c r="CB250" s="15" t="e">
        <f t="shared" si="67"/>
        <v>#N/A</v>
      </c>
      <c r="CC250" s="15" t="e">
        <f t="shared" si="67"/>
        <v>#N/A</v>
      </c>
      <c r="CD250" s="15" t="e">
        <f t="shared" si="67"/>
        <v>#N/A</v>
      </c>
      <c r="CE250" s="15" t="e">
        <f t="shared" si="67"/>
        <v>#N/A</v>
      </c>
      <c r="CF250" s="15" t="e">
        <f t="shared" si="67"/>
        <v>#N/A</v>
      </c>
      <c r="CG250" s="15" t="e">
        <f t="shared" si="67"/>
        <v>#N/A</v>
      </c>
      <c r="CH250" s="15" t="e">
        <f t="shared" si="67"/>
        <v>#N/A</v>
      </c>
    </row>
    <row r="251" spans="1:86">
      <c r="A251" t="s">
        <v>444</v>
      </c>
      <c r="B251" s="15">
        <f>(1+$B$225/2)*B253-$B$225*B250</f>
        <v>0</v>
      </c>
      <c r="C251" s="15">
        <f>(1+$B$225/2)*C253-$B$225*C250</f>
        <v>0</v>
      </c>
      <c r="D251" s="15">
        <f>(1+$B$225/2)*D253-$B$225*D250</f>
        <v>0</v>
      </c>
      <c r="E251" s="15">
        <f>(1+$B$225/2)*E253-$B$225*E250</f>
        <v>0</v>
      </c>
      <c r="F251" s="15">
        <f>(1+$B$225/2)*F253-$B$225*F250</f>
        <v>0</v>
      </c>
      <c r="G251" s="15">
        <f>IF($G249&gt;=1,($B231/HLOOKUP($G249,'Annuity Calc'!$H$7:$BE$11,2,FALSE))*HLOOKUP(G249,'Annuity Calc'!$H$7:$BE$11,3,FALSE),(IF(G249&lt;=(-1),G249,0)))</f>
        <v>65495.211325646291</v>
      </c>
      <c r="H251" s="15">
        <f>IF($G249&gt;=1,($B231/HLOOKUP($G249,'Annuity Calc'!$H$7:$BE$11,2,FALSE))*HLOOKUP(H249,'Annuity Calc'!$H$7:$BE$11,3,FALSE),(IF(H249&lt;=(-1),H249,0)))</f>
        <v>68318.684528161641</v>
      </c>
      <c r="I251" s="15">
        <f>IF($G249&gt;=1,($B231/HLOOKUP($G249,'Annuity Calc'!$H$7:$BE$11,2,FALSE))*HLOOKUP(I249,'Annuity Calc'!$H$7:$BE$11,3,FALSE),(IF(I249&lt;=(-1),I249,0)))</f>
        <v>71263.87656727538</v>
      </c>
      <c r="J251" s="15">
        <f>IF($G249&gt;=1,($B231/HLOOKUP($G249,'Annuity Calc'!$H$7:$BE$11,2,FALSE))*HLOOKUP(J249,'Annuity Calc'!$H$7:$BE$11,3,FALSE),(IF(J249&lt;=(-1),J249,0)))</f>
        <v>74336.034694907445</v>
      </c>
      <c r="K251" s="15">
        <f>IF($G249&gt;=1,($B231/HLOOKUP($G249,'Annuity Calc'!$H$7:$BE$11,2,FALSE))*HLOOKUP(K249,'Annuity Calc'!$H$7:$BE$11,3,FALSE),(IF(K249&lt;=(-1),K249,0)))</f>
        <v>77540.632369976476</v>
      </c>
      <c r="L251" s="15">
        <f>IF($G249&gt;=1,($B231/HLOOKUP($G249,'Annuity Calc'!$H$7:$BE$11,2,FALSE))*HLOOKUP(L249,'Annuity Calc'!$H$7:$BE$11,3,FALSE),(IF(L249&lt;=(-1),L249,0)))</f>
        <v>80883.379010095974</v>
      </c>
      <c r="M251" s="15">
        <f>IF($G249&gt;=1,($B231/HLOOKUP($G249,'Annuity Calc'!$H$7:$BE$11,2,FALSE))*HLOOKUP(M249,'Annuity Calc'!$H$7:$BE$11,3,FALSE),(IF(M249&lt;=(-1),M249,0)))</f>
        <v>84370.230163662301</v>
      </c>
      <c r="N251" s="15">
        <f>IF($G249&gt;=1,($B231/HLOOKUP($G249,'Annuity Calc'!$H$7:$BE$11,2,FALSE))*HLOOKUP(N249,'Annuity Calc'!$H$7:$BE$11,3,FALSE),(IF(N249&lt;=(-1),N249,0)))</f>
        <v>88007.398120457248</v>
      </c>
      <c r="O251" s="15">
        <f>IF($G249&gt;=1,($B231/HLOOKUP($G249,'Annuity Calc'!$H$7:$BE$11,2,FALSE))*HLOOKUP(O249,'Annuity Calc'!$H$7:$BE$11,3,FALSE),(IF(O249&lt;=(-1),O249,0)))</f>
        <v>91801.362979669953</v>
      </c>
      <c r="P251" s="15">
        <f>IF($G249&gt;=1,($B231/HLOOKUP($G249,'Annuity Calc'!$H$7:$BE$11,2,FALSE))*HLOOKUP(P249,'Annuity Calc'!$H$7:$BE$11,3,FALSE),(IF(P249&lt;=(-1),P249,0)))</f>
        <v>95758.884195056657</v>
      </c>
      <c r="Q251" s="15">
        <f>IF($G249&gt;=1,($B231/HLOOKUP($G249,'Annuity Calc'!$H$7:$BE$11,2,FALSE))*HLOOKUP(Q249,'Annuity Calc'!$H$7:$BE$11,3,FALSE),(IF(Q249&lt;=(-1),Q249,0)))</f>
        <v>99887.012617808112</v>
      </c>
      <c r="R251" s="15">
        <f>IF($G249&gt;=1,($B231/HLOOKUP($G249,'Annuity Calc'!$H$7:$BE$11,2,FALSE))*HLOOKUP(R249,'Annuity Calc'!$H$7:$BE$11,3,FALSE),(IF(R249&lt;=(-1),R249,0)))</f>
        <v>104193.10305857992</v>
      </c>
      <c r="S251" s="15">
        <f>IF($G249&gt;=1,($B231/HLOOKUP($G249,'Annuity Calc'!$H$7:$BE$11,2,FALSE))*HLOOKUP(S249,'Annuity Calc'!$H$7:$BE$11,3,FALSE),(IF(S249&lt;=(-1),S249,0)))</f>
        <v>108684.82739106746</v>
      </c>
      <c r="T251" s="15">
        <f>IF($G249&gt;=1,($B231/HLOOKUP($G249,'Annuity Calc'!$H$7:$BE$11,2,FALSE))*HLOOKUP(T249,'Annuity Calc'!$H$7:$BE$11,3,FALSE),(IF(T249&lt;=(-1),T249,0)))</f>
        <v>113370.18822047094</v>
      </c>
      <c r="U251" s="15">
        <f>IF($G249&gt;=1,($B231/HLOOKUP($G249,'Annuity Calc'!$H$7:$BE$11,2,FALSE))*HLOOKUP(U249,'Annuity Calc'!$H$7:$BE$11,3,FALSE),(IF(U249&lt;=(-1),U249,0)))</f>
        <v>118257.53314120226</v>
      </c>
      <c r="V251" s="15">
        <f>IF($G249&gt;=1,($B231/HLOOKUP($G249,'Annuity Calc'!$H$7:$BE$11,2,FALSE))*HLOOKUP(V249,'Annuity Calc'!$H$7:$BE$11,3,FALSE),(IF(V249&lt;=(-1),V249,0)))</f>
        <v>123355.56960923651</v>
      </c>
      <c r="W251" s="15">
        <f>IF($G249&gt;=1,($B231/HLOOKUP($G249,'Annuity Calc'!$H$7:$BE$11,2,FALSE))*HLOOKUP(W249,'Annuity Calc'!$H$7:$BE$11,3,FALSE),(IF(W249&lt;=(-1),W249,0)))</f>
        <v>128673.38045560464</v>
      </c>
      <c r="X251" s="15">
        <f>IF($G249&gt;=1,($B231/HLOOKUP($G249,'Annuity Calc'!$H$7:$BE$11,2,FALSE))*HLOOKUP(X249,'Annuity Calc'!$H$7:$BE$11,3,FALSE),(IF(X249&lt;=(-1),X249,0)))</f>
        <v>134220.44006866677</v>
      </c>
      <c r="Y251" s="15">
        <f>IF($G249&gt;=1,($B231/HLOOKUP($G249,'Annuity Calc'!$H$7:$BE$11,2,FALSE))*HLOOKUP(Y249,'Annuity Calc'!$H$7:$BE$11,3,FALSE),(IF(Y249&lt;=(-1),Y249,0)))</f>
        <v>140006.63127399696</v>
      </c>
      <c r="Z251" s="15">
        <f>IF($G249&gt;=1,($B231/HLOOKUP($G249,'Annuity Calc'!$H$7:$BE$11,2,FALSE))*HLOOKUP(Z249,'Annuity Calc'!$H$7:$BE$11,3,FALSE),(IF(Z249&lt;=(-1),Z249,0)))</f>
        <v>146042.26294195349</v>
      </c>
      <c r="AA251" s="15">
        <f>IF($G249&gt;=1,($B231/HLOOKUP($G249,'Annuity Calc'!$H$7:$BE$11,2,FALSE))*HLOOKUP(AA249,'Annuity Calc'!$H$7:$BE$11,3,FALSE),(IF(AA249&lt;=(-1),AA249,0)))</f>
        <v>152338.08835430455</v>
      </c>
      <c r="AB251" s="15">
        <f>IF($G249&gt;=1,($B231/HLOOKUP($G249,'Annuity Calc'!$H$7:$BE$11,2,FALSE))*HLOOKUP(AB249,'Annuity Calc'!$H$7:$BE$11,3,FALSE),(IF(AB249&lt;=(-1),AB249,0)))</f>
        <v>158905.32436263192</v>
      </c>
      <c r="AC251" s="15">
        <f>IF($G249&gt;=1,($B231/HLOOKUP($G249,'Annuity Calc'!$H$7:$BE$11,2,FALSE))*HLOOKUP(AC249,'Annuity Calc'!$H$7:$BE$11,3,FALSE),(IF(AC249&lt;=(-1),AC249,0)))</f>
        <v>165755.67137264629</v>
      </c>
      <c r="AD251" s="15">
        <f>IF($G249&gt;=1,($B231/HLOOKUP($G249,'Annuity Calc'!$H$7:$BE$11,2,FALSE))*HLOOKUP(AD249,'Annuity Calc'!$H$7:$BE$11,3,FALSE),(IF(AD249&lt;=(-1),AD249,0)))</f>
        <v>172901.3341900185</v>
      </c>
      <c r="AE251" s="15">
        <f>IF($G249&gt;=1,($B231/HLOOKUP($G249,'Annuity Calc'!$H$7:$BE$11,2,FALSE))*HLOOKUP(AE249,'Annuity Calc'!$H$7:$BE$11,3,FALSE),(IF(AE249&lt;=(-1),AE249,0)))</f>
        <v>180355.04376486657</v>
      </c>
      <c r="AF251" s="15">
        <f>IF($G249&gt;=1,($B231/HLOOKUP($G249,'Annuity Calc'!$H$7:$BE$11,2,FALSE))*HLOOKUP(AF249,'Annuity Calc'!$H$7:$BE$11,3,FALSE),(IF(AF249&lt;=(-1),AF249,0)))</f>
        <v>188130.07987363904</v>
      </c>
      <c r="AG251" s="15">
        <f>IF($G249&gt;=1,($B231/HLOOKUP($G249,'Annuity Calc'!$H$7:$BE$11,2,FALSE))*HLOOKUP(AG249,'Annuity Calc'!$H$7:$BE$11,3,FALSE),(IF(AG249&lt;=(-1),AG249,0)))</f>
        <v>196240.29477880566</v>
      </c>
      <c r="AH251" s="15">
        <f>IF($G249&gt;=1,($B231/HLOOKUP($G249,'Annuity Calc'!$H$7:$BE$11,2,FALSE))*HLOOKUP(AH249,'Annuity Calc'!$H$7:$BE$11,3,FALSE),(IF(AH249&lt;=(-1),AH249,0)))</f>
        <v>204700.13790850795</v>
      </c>
      <c r="AI251" s="15">
        <f>IF($G249&gt;=1,($B231/HLOOKUP($G249,'Annuity Calc'!$H$7:$BE$11,2,FALSE))*HLOOKUP(AI249,'Annuity Calc'!$H$7:$BE$11,3,FALSE),(IF(AI249&lt;=(-1),AI249,0)))</f>
        <v>213524.68160014044</v>
      </c>
      <c r="AJ251" s="15">
        <f>IF($G249&gt;=1,($B231/HLOOKUP($G249,'Annuity Calc'!$H$7:$BE$11,2,FALSE))*HLOOKUP(AJ249,'Annuity Calc'!$H$7:$BE$11,3,FALSE),(IF(AJ249&lt;=(-1),AJ249,0)))</f>
        <v>222729.64795372705</v>
      </c>
      <c r="AK251" s="15">
        <f>IF($G249&gt;=1,($B231/HLOOKUP($G249,'Annuity Calc'!$H$7:$BE$11,2,FALSE))*HLOOKUP(AK249,'Annuity Calc'!$H$7:$BE$11,3,FALSE),(IF(AK249&lt;=(-1),AK249,0)))</f>
        <v>232331.43684293664</v>
      </c>
      <c r="AL251" s="15">
        <f>IF($G249&gt;=1,($B231/HLOOKUP($G249,'Annuity Calc'!$H$7:$BE$11,2,FALSE))*HLOOKUP(AL249,'Annuity Calc'!$H$7:$BE$11,3,FALSE),(IF(AL249&lt;=(-1),AL249,0)))</f>
        <v>242347.15513364252</v>
      </c>
      <c r="AM251" s="15">
        <f>IF($G249&gt;=1,($B231/HLOOKUP($G249,'Annuity Calc'!$H$7:$BE$11,2,FALSE))*HLOOKUP(AM249,'Annuity Calc'!$H$7:$BE$11,3,FALSE),(IF(AM249&lt;=(-1),AM249,0)))</f>
        <v>252794.64716208228</v>
      </c>
      <c r="AN251" s="15">
        <f>IF($G249&gt;=1,($B231/HLOOKUP($G249,'Annuity Calc'!$H$7:$BE$11,2,FALSE))*HLOOKUP(AN249,'Annuity Calc'!$H$7:$BE$11,3,FALSE),(IF(AN249&lt;=(-1),AN249,0)))</f>
        <v>263692.52652692021</v>
      </c>
      <c r="AO251" s="15">
        <f>IF($G249&gt;=1,($B231/HLOOKUP($G249,'Annuity Calc'!$H$7:$BE$11,2,FALSE))*HLOOKUP(AO249,'Annuity Calc'!$H$7:$BE$11,3,FALSE),(IF(AO249&lt;=(-1),AO249,0)))</f>
        <v>275060.20925185236</v>
      </c>
      <c r="AP251" s="15">
        <f>IF($G249&gt;=1,($B231/HLOOKUP($G249,'Annuity Calc'!$H$7:$BE$11,2,FALSE))*HLOOKUP(AP249,'Annuity Calc'!$H$7:$BE$11,3,FALSE),(IF(AP249&lt;=(-1),AP249,0)))</f>
        <v>286917.94837783882</v>
      </c>
      <c r="AQ251" s="15">
        <f>IF($G249&gt;=1,($B231/HLOOKUP($G249,'Annuity Calc'!$H$7:$BE$11,2,FALSE))*HLOOKUP(AQ249,'Annuity Calc'!$H$7:$BE$11,3,FALSE),(IF(AQ249&lt;=(-1),AQ249,0)))</f>
        <v>299286.87004659435</v>
      </c>
      <c r="AR251" s="15">
        <f>IF($G249&gt;=1,($B231/HLOOKUP($G249,'Annuity Calc'!$H$7:$BE$11,2,FALSE))*HLOOKUP(AR249,'Annuity Calc'!$H$7:$BE$11,3,FALSE),(IF(AR249&lt;=(-1),AR249,0)))</f>
        <v>312189.01113962359</v>
      </c>
      <c r="AS251" s="15">
        <f>IF($G249&gt;=1,($B231/HLOOKUP($G249,'Annuity Calc'!$H$7:$BE$11,2,FALSE))*HLOOKUP(AS249,'Annuity Calc'!$H$7:$BE$11,3,FALSE),(IF(AS249&lt;=(-1),AS249,0)))</f>
        <v>325647.35853986064</v>
      </c>
      <c r="AT251" s="15">
        <f>IF($G249&gt;=1,($B231/HLOOKUP($G249,'Annuity Calc'!$H$7:$BE$11,2,FALSE))*HLOOKUP(AT249,'Annuity Calc'!$H$7:$BE$11,3,FALSE),(IF(AT249&lt;=(-1),AT249,0)))</f>
        <v>339685.89008586342</v>
      </c>
      <c r="AU251" s="15" t="e">
        <f>IF($G249&gt;=1,($B231/HLOOKUP($G249,'Annuity Calc'!$H$7:$BE$11,2,FALSE))*HLOOKUP(AU249,'Annuity Calc'!$H$7:$BE$11,3,FALSE),(IF(AU249&lt;=(-1),AU249,0)))</f>
        <v>#N/A</v>
      </c>
      <c r="AV251" s="15" t="e">
        <f>IF($G249&gt;=1,($B231/HLOOKUP($G249,'Annuity Calc'!$H$7:$BE$11,2,FALSE))*HLOOKUP(AV249,'Annuity Calc'!$H$7:$BE$11,3,FALSE),(IF(AV249&lt;=(-1),AV249,0)))</f>
        <v>#N/A</v>
      </c>
      <c r="AW251" s="15" t="e">
        <f>IF($G249&gt;=1,($B231/HLOOKUP($G249,'Annuity Calc'!$H$7:$BE$11,2,FALSE))*HLOOKUP(AW249,'Annuity Calc'!$H$7:$BE$11,3,FALSE),(IF(AW249&lt;=(-1),AW249,0)))</f>
        <v>#N/A</v>
      </c>
      <c r="AX251" s="15" t="e">
        <f>IF($G249&gt;=1,($B231/HLOOKUP($G249,'Annuity Calc'!$H$7:$BE$11,2,FALSE))*HLOOKUP(AX249,'Annuity Calc'!$H$7:$BE$11,3,FALSE),(IF(AX249&lt;=(-1),AX249,0)))</f>
        <v>#N/A</v>
      </c>
      <c r="AY251" s="15" t="e">
        <f>IF($G249&gt;=1,($B231/HLOOKUP($G249,'Annuity Calc'!$H$7:$BE$11,2,FALSE))*HLOOKUP(AY249,'Annuity Calc'!$H$7:$BE$11,3,FALSE),(IF(AY249&lt;=(-1),AY249,0)))</f>
        <v>#N/A</v>
      </c>
      <c r="AZ251" s="15" t="e">
        <f>IF($G249&gt;=1,($B231/HLOOKUP($G249,'Annuity Calc'!$H$7:$BE$11,2,FALSE))*HLOOKUP(AZ249,'Annuity Calc'!$H$7:$BE$11,3,FALSE),(IF(AZ249&lt;=(-1),AZ249,0)))</f>
        <v>#N/A</v>
      </c>
      <c r="BA251" s="15" t="e">
        <f>IF($G249&gt;=1,($B231/HLOOKUP($G249,'Annuity Calc'!$H$7:$BE$11,2,FALSE))*HLOOKUP(BA249,'Annuity Calc'!$H$7:$BE$11,3,FALSE),(IF(BA249&lt;=(-1),BA249,0)))</f>
        <v>#N/A</v>
      </c>
      <c r="BB251" s="15" t="e">
        <f>IF($G249&gt;=1,($B231/HLOOKUP($G249,'Annuity Calc'!$H$7:$BE$11,2,FALSE))*HLOOKUP(BB249,'Annuity Calc'!$H$7:$BE$11,3,FALSE),(IF(BB249&lt;=(-1),BB249,0)))</f>
        <v>#N/A</v>
      </c>
      <c r="BC251" s="15" t="e">
        <f>IF($G249&gt;=1,($B231/HLOOKUP($G249,'Annuity Calc'!$H$7:$BE$11,2,FALSE))*HLOOKUP(BC249,'Annuity Calc'!$H$7:$BE$11,3,FALSE),(IF(BC249&lt;=(-1),BC249,0)))</f>
        <v>#N/A</v>
      </c>
      <c r="BD251" s="15" t="e">
        <f>IF($G249&gt;=1,($B231/HLOOKUP($G249,'Annuity Calc'!$H$7:$BE$11,2,FALSE))*HLOOKUP(BD249,'Annuity Calc'!$H$7:$BE$11,3,FALSE),(IF(BD249&lt;=(-1),BD249,0)))</f>
        <v>#N/A</v>
      </c>
      <c r="BE251" s="15" t="e">
        <f>IF($G249&gt;=1,($B231/HLOOKUP($G249,'Annuity Calc'!$H$7:$BE$11,2,FALSE))*HLOOKUP(BE249,'Annuity Calc'!$H$7:$BE$11,3,FALSE),(IF(BE249&lt;=(-1),BE249,0)))</f>
        <v>#N/A</v>
      </c>
      <c r="BF251" s="15" t="e">
        <f>IF($G249&gt;=1,($B231/HLOOKUP($G249,'Annuity Calc'!$H$7:$BE$11,2,FALSE))*HLOOKUP(BF249,'Annuity Calc'!$H$7:$BE$11,3,FALSE),(IF(BF249&lt;=(-1),BF249,0)))</f>
        <v>#N/A</v>
      </c>
      <c r="BG251" s="15" t="e">
        <f>IF($G249&gt;=1,($B231/HLOOKUP($G249,'Annuity Calc'!$H$7:$BE$11,2,FALSE))*HLOOKUP(BG249,'Annuity Calc'!$H$7:$BE$11,3,FALSE),(IF(BG249&lt;=(-1),BG249,0)))</f>
        <v>#N/A</v>
      </c>
      <c r="BH251" s="15" t="e">
        <f>IF($G249&gt;=1,($B231/HLOOKUP($G249,'Annuity Calc'!$H$7:$BE$11,2,FALSE))*HLOOKUP(BH249,'Annuity Calc'!$H$7:$BE$11,3,FALSE),(IF(BH249&lt;=(-1),BH249,0)))</f>
        <v>#N/A</v>
      </c>
      <c r="BI251" s="15" t="e">
        <f>IF($G249&gt;=1,($B231/HLOOKUP($G249,'Annuity Calc'!$H$7:$BE$11,2,FALSE))*HLOOKUP(BI249,'Annuity Calc'!$H$7:$BE$11,3,FALSE),(IF(BI249&lt;=(-1),BI249,0)))</f>
        <v>#N/A</v>
      </c>
      <c r="BJ251" s="15" t="e">
        <f>IF($G249&gt;=1,($B231/HLOOKUP($G249,'Annuity Calc'!$H$7:$BE$11,2,FALSE))*HLOOKUP(BJ249,'Annuity Calc'!$H$7:$BE$11,3,FALSE),(IF(BJ249&lt;=(-1),BJ249,0)))</f>
        <v>#N/A</v>
      </c>
      <c r="BK251" s="15" t="e">
        <f>IF($G249&gt;=1,($B231/HLOOKUP($G249,'Annuity Calc'!$H$7:$BE$11,2,FALSE))*HLOOKUP(BK249,'Annuity Calc'!$H$7:$BE$11,3,FALSE),(IF(BK249&lt;=(-1),BK249,0)))</f>
        <v>#N/A</v>
      </c>
      <c r="BL251" s="15" t="e">
        <f>IF($G249&gt;=1,($B231/HLOOKUP($G249,'Annuity Calc'!$H$7:$BE$11,2,FALSE))*HLOOKUP(BL249,'Annuity Calc'!$H$7:$BE$11,3,FALSE),(IF(BL249&lt;=(-1),BL249,0)))</f>
        <v>#N/A</v>
      </c>
      <c r="BM251" s="15" t="e">
        <f>IF($G249&gt;=1,($B231/HLOOKUP($G249,'Annuity Calc'!$H$7:$BE$11,2,FALSE))*HLOOKUP(BM249,'Annuity Calc'!$H$7:$BE$11,3,FALSE),(IF(BM249&lt;=(-1),BM249,0)))</f>
        <v>#N/A</v>
      </c>
      <c r="BN251" s="15" t="e">
        <f>IF($G249&gt;=1,($B231/HLOOKUP($G249,'Annuity Calc'!$H$7:$BE$11,2,FALSE))*HLOOKUP(BN249,'Annuity Calc'!$H$7:$BE$11,3,FALSE),(IF(BN249&lt;=(-1),BN249,0)))</f>
        <v>#N/A</v>
      </c>
      <c r="BO251" s="15" t="e">
        <f>IF($G249&gt;=1,($B231/HLOOKUP($G249,'Annuity Calc'!$H$7:$BE$11,2,FALSE))*HLOOKUP(BO249,'Annuity Calc'!$H$7:$BE$11,3,FALSE),(IF(BO249&lt;=(-1),BO249,0)))</f>
        <v>#N/A</v>
      </c>
      <c r="BP251" s="15" t="e">
        <f>IF($G249&gt;=1,($B231/HLOOKUP($G249,'Annuity Calc'!$H$7:$BE$11,2,FALSE))*HLOOKUP(BP249,'Annuity Calc'!$H$7:$BE$11,3,FALSE),(IF(BP249&lt;=(-1),BP249,0)))</f>
        <v>#N/A</v>
      </c>
      <c r="BQ251" s="15" t="e">
        <f>IF($G249&gt;=1,($B231/HLOOKUP($G249,'Annuity Calc'!$H$7:$BE$11,2,FALSE))*HLOOKUP(BQ249,'Annuity Calc'!$H$7:$BE$11,3,FALSE),(IF(BQ249&lt;=(-1),BQ249,0)))</f>
        <v>#N/A</v>
      </c>
      <c r="BR251" s="15" t="e">
        <f>IF($G249&gt;=1,($B231/HLOOKUP($G249,'Annuity Calc'!$H$7:$BE$11,2,FALSE))*HLOOKUP(BR249,'Annuity Calc'!$H$7:$BE$11,3,FALSE),(IF(BR249&lt;=(-1),BR249,0)))</f>
        <v>#N/A</v>
      </c>
      <c r="BS251" s="15" t="e">
        <f>IF($G249&gt;=1,($B231/HLOOKUP($G249,'Annuity Calc'!$H$7:$BE$11,2,FALSE))*HLOOKUP(BS249,'Annuity Calc'!$H$7:$BE$11,3,FALSE),(IF(BS249&lt;=(-1),BS249,0)))</f>
        <v>#N/A</v>
      </c>
      <c r="BT251" s="15" t="e">
        <f>IF($G249&gt;=1,($B231/HLOOKUP($G249,'Annuity Calc'!$H$7:$BE$11,2,FALSE))*HLOOKUP(BT249,'Annuity Calc'!$H$7:$BE$11,3,FALSE),(IF(BT249&lt;=(-1),BT249,0)))</f>
        <v>#N/A</v>
      </c>
      <c r="BU251" s="15" t="e">
        <f>IF($G249&gt;=1,($B231/HLOOKUP($G249,'Annuity Calc'!$H$7:$BE$11,2,FALSE))*HLOOKUP(BU249,'Annuity Calc'!$H$7:$BE$11,3,FALSE),(IF(BU249&lt;=(-1),BU249,0)))</f>
        <v>#N/A</v>
      </c>
      <c r="BV251" s="15" t="e">
        <f>IF($G249&gt;=1,($B231/HLOOKUP($G249,'Annuity Calc'!$H$7:$BE$11,2,FALSE))*HLOOKUP(BV249,'Annuity Calc'!$H$7:$BE$11,3,FALSE),(IF(BV249&lt;=(-1),BV249,0)))</f>
        <v>#N/A</v>
      </c>
      <c r="BW251" s="15" t="e">
        <f>IF($G249&gt;=1,($B231/HLOOKUP($G249,'Annuity Calc'!$H$7:$BE$11,2,FALSE))*HLOOKUP(BW249,'Annuity Calc'!$H$7:$BE$11,3,FALSE),(IF(BW249&lt;=(-1),BW249,0)))</f>
        <v>#N/A</v>
      </c>
      <c r="BX251" s="15" t="e">
        <f>IF($G249&gt;=1,($B231/HLOOKUP($G249,'Annuity Calc'!$H$7:$BE$11,2,FALSE))*HLOOKUP(BX249,'Annuity Calc'!$H$7:$BE$11,3,FALSE),(IF(BX249&lt;=(-1),BX249,0)))</f>
        <v>#N/A</v>
      </c>
      <c r="BY251" s="15" t="e">
        <f>IF($G249&gt;=1,($B231/HLOOKUP($G249,'Annuity Calc'!$H$7:$BE$11,2,FALSE))*HLOOKUP(BY249,'Annuity Calc'!$H$7:$BE$11,3,FALSE),(IF(BY249&lt;=(-1),BY249,0)))</f>
        <v>#N/A</v>
      </c>
      <c r="BZ251" s="15" t="e">
        <f>IF($G249&gt;=1,($B231/HLOOKUP($G249,'Annuity Calc'!$H$7:$BE$11,2,FALSE))*HLOOKUP(BZ249,'Annuity Calc'!$H$7:$BE$11,3,FALSE),(IF(BZ249&lt;=(-1),BZ249,0)))</f>
        <v>#N/A</v>
      </c>
      <c r="CA251" s="15" t="e">
        <f>IF($G249&gt;=1,($B231/HLOOKUP($G249,'Annuity Calc'!$H$7:$BE$11,2,FALSE))*HLOOKUP(CA249,'Annuity Calc'!$H$7:$BE$11,3,FALSE),(IF(CA249&lt;=(-1),CA249,0)))</f>
        <v>#N/A</v>
      </c>
      <c r="CB251" s="15" t="e">
        <f>IF($G249&gt;=1,($B231/HLOOKUP($G249,'Annuity Calc'!$H$7:$BE$11,2,FALSE))*HLOOKUP(CB249,'Annuity Calc'!$H$7:$BE$11,3,FALSE),(IF(CB249&lt;=(-1),CB249,0)))</f>
        <v>#N/A</v>
      </c>
      <c r="CC251" s="15" t="e">
        <f>IF($G249&gt;=1,($B231/HLOOKUP($G249,'Annuity Calc'!$H$7:$BE$11,2,FALSE))*HLOOKUP(CC249,'Annuity Calc'!$H$7:$BE$11,3,FALSE),(IF(CC249&lt;=(-1),CC249,0)))</f>
        <v>#N/A</v>
      </c>
      <c r="CD251" s="15" t="e">
        <f>IF($G249&gt;=1,($B231/HLOOKUP($G249,'Annuity Calc'!$H$7:$BE$11,2,FALSE))*HLOOKUP(CD249,'Annuity Calc'!$H$7:$BE$11,3,FALSE),(IF(CD249&lt;=(-1),CD249,0)))</f>
        <v>#N/A</v>
      </c>
      <c r="CE251" s="15" t="e">
        <f>IF($G249&gt;=1,($B231/HLOOKUP($G249,'Annuity Calc'!$H$7:$BE$11,2,FALSE))*HLOOKUP(CE249,'Annuity Calc'!$H$7:$BE$11,3,FALSE),(IF(CE249&lt;=(-1),CE249,0)))</f>
        <v>#N/A</v>
      </c>
      <c r="CF251" s="15" t="e">
        <f>IF($G249&gt;=1,($B231/HLOOKUP($G249,'Annuity Calc'!$H$7:$BE$11,2,FALSE))*HLOOKUP(CF249,'Annuity Calc'!$H$7:$BE$11,3,FALSE),(IF(CF249&lt;=(-1),CF249,0)))</f>
        <v>#N/A</v>
      </c>
      <c r="CG251" s="15" t="e">
        <f>IF($G249&gt;=1,($B231/HLOOKUP($G249,'Annuity Calc'!$H$7:$BE$11,2,FALSE))*HLOOKUP(CG249,'Annuity Calc'!$H$7:$BE$11,3,FALSE),(IF(CG249&lt;=(-1),CG249,0)))</f>
        <v>#N/A</v>
      </c>
      <c r="CH251" s="15" t="e">
        <f>IF($G249&gt;=1,($B231/HLOOKUP($G249,'Annuity Calc'!$H$7:$BE$11,2,FALSE))*HLOOKUP(CH249,'Annuity Calc'!$H$7:$BE$11,3,FALSE),(IF(CH249&lt;=(-1),CH249,0)))</f>
        <v>#N/A</v>
      </c>
    </row>
    <row r="252" spans="1:86">
      <c r="A252" t="s">
        <v>455</v>
      </c>
      <c r="B252" s="15">
        <f>B253-B251</f>
        <v>0</v>
      </c>
      <c r="C252" s="15">
        <f t="shared" ref="C252:F252" si="68">C253-C251</f>
        <v>0</v>
      </c>
      <c r="D252" s="15">
        <f t="shared" si="68"/>
        <v>0</v>
      </c>
      <c r="E252" s="15">
        <f t="shared" si="68"/>
        <v>0</v>
      </c>
      <c r="F252" s="15">
        <f t="shared" si="68"/>
        <v>0</v>
      </c>
      <c r="G252" s="15">
        <f>IF($G249&gt;=1,($B231/HLOOKUP($G249,'Annuity Calc'!$H$7:$BE$11,2,FALSE))*HLOOKUP(G249,'Annuity Calc'!$H$7:$BE$11,4,FALSE),(IF(G249&lt;=(-1),G249,0)))</f>
        <v>281358.05104102887</v>
      </c>
      <c r="H252" s="15">
        <f>IF($G249&gt;=1,($B231/HLOOKUP($G249,'Annuity Calc'!$H$7:$BE$11,2,FALSE))*HLOOKUP(H249,'Annuity Calc'!$H$7:$BE$11,4,FALSE),(IF(H249&lt;=(-1),H249,0)))</f>
        <v>278534.57783851348</v>
      </c>
      <c r="I252" s="15">
        <f>IF($G249&gt;=1,($B231/HLOOKUP($G249,'Annuity Calc'!$H$7:$BE$11,2,FALSE))*HLOOKUP(I249,'Annuity Calc'!$H$7:$BE$11,4,FALSE),(IF(I249&lt;=(-1),I249,0)))</f>
        <v>275589.38579939981</v>
      </c>
      <c r="J252" s="15">
        <f>IF($G249&gt;=1,($B231/HLOOKUP($G249,'Annuity Calc'!$H$7:$BE$11,2,FALSE))*HLOOKUP(J249,'Annuity Calc'!$H$7:$BE$11,4,FALSE),(IF(J249&lt;=(-1),J249,0)))</f>
        <v>272517.2276717677</v>
      </c>
      <c r="K252" s="15">
        <f>IF($G249&gt;=1,($B231/HLOOKUP($G249,'Annuity Calc'!$H$7:$BE$11,2,FALSE))*HLOOKUP(K249,'Annuity Calc'!$H$7:$BE$11,4,FALSE),(IF(K249&lt;=(-1),K249,0)))</f>
        <v>269312.62999669864</v>
      </c>
      <c r="L252" s="15">
        <f>IF($G249&gt;=1,($B231/HLOOKUP($G249,'Annuity Calc'!$H$7:$BE$11,2,FALSE))*HLOOKUP(L249,'Annuity Calc'!$H$7:$BE$11,4,FALSE),(IF(L249&lt;=(-1),L249,0)))</f>
        <v>265969.88335657917</v>
      </c>
      <c r="M252" s="15">
        <f>IF($G249&gt;=1,($B231/HLOOKUP($G249,'Annuity Calc'!$H$7:$BE$11,2,FALSE))*HLOOKUP(M249,'Annuity Calc'!$H$7:$BE$11,4,FALSE),(IF(M249&lt;=(-1),M249,0)))</f>
        <v>262483.0322030129</v>
      </c>
      <c r="N252" s="15">
        <f>IF($G249&gt;=1,($B231/HLOOKUP($G249,'Annuity Calc'!$H$7:$BE$11,2,FALSE))*HLOOKUP(N249,'Annuity Calc'!$H$7:$BE$11,4,FALSE),(IF(N249&lt;=(-1),N249,0)))</f>
        <v>258845.86424621791</v>
      </c>
      <c r="O252" s="15">
        <f>IF($G249&gt;=1,($B231/HLOOKUP($G249,'Annuity Calc'!$H$7:$BE$11,2,FALSE))*HLOOKUP(O249,'Annuity Calc'!$H$7:$BE$11,4,FALSE),(IF(O249&lt;=(-1),O249,0)))</f>
        <v>255051.89938700519</v>
      </c>
      <c r="P252" s="15">
        <f>IF($G249&gt;=1,($B231/HLOOKUP($G249,'Annuity Calc'!$H$7:$BE$11,2,FALSE))*HLOOKUP(P249,'Annuity Calc'!$H$7:$BE$11,4,FALSE),(IF(P249&lt;=(-1),P249,0)))</f>
        <v>251094.37817161853</v>
      </c>
      <c r="Q252" s="15">
        <f>IF($G249&gt;=1,($B231/HLOOKUP($G249,'Annuity Calc'!$H$7:$BE$11,2,FALSE))*HLOOKUP(Q249,'Annuity Calc'!$H$7:$BE$11,4,FALSE),(IF(Q249&lt;=(-1),Q249,0)))</f>
        <v>246966.24974886706</v>
      </c>
      <c r="R252" s="15">
        <f>IF($G249&gt;=1,($B231/HLOOKUP($G249,'Annuity Calc'!$H$7:$BE$11,2,FALSE))*HLOOKUP(R249,'Annuity Calc'!$H$7:$BE$11,4,FALSE),(IF(R249&lt;=(-1),R249,0)))</f>
        <v>242660.15930809523</v>
      </c>
      <c r="S252" s="15">
        <f>IF($G249&gt;=1,($B231/HLOOKUP($G249,'Annuity Calc'!$H$7:$BE$11,2,FALSE))*HLOOKUP(S249,'Annuity Calc'!$H$7:$BE$11,4,FALSE),(IF(S249&lt;=(-1),S249,0)))</f>
        <v>238168.43497560773</v>
      </c>
      <c r="T252" s="15">
        <f>IF($G249&gt;=1,($B231/HLOOKUP($G249,'Annuity Calc'!$H$7:$BE$11,2,FALSE))*HLOOKUP(T249,'Annuity Calc'!$H$7:$BE$11,4,FALSE),(IF(T249&lt;=(-1),T249,0)))</f>
        <v>233483.07414620425</v>
      </c>
      <c r="U252" s="15">
        <f>IF($G249&gt;=1,($B231/HLOOKUP($G249,'Annuity Calc'!$H$7:$BE$11,2,FALSE))*HLOOKUP(U249,'Annuity Calc'!$H$7:$BE$11,4,FALSE),(IF(U249&lt;=(-1),U249,0)))</f>
        <v>228595.7292254729</v>
      </c>
      <c r="V252" s="15">
        <f>IF($G249&gt;=1,($B231/HLOOKUP($G249,'Annuity Calc'!$H$7:$BE$11,2,FALSE))*HLOOKUP(V249,'Annuity Calc'!$H$7:$BE$11,4,FALSE),(IF(V249&lt;=(-1),V249,0)))</f>
        <v>223497.69275743864</v>
      </c>
      <c r="W252" s="15">
        <f>IF($G249&gt;=1,($B231/HLOOKUP($G249,'Annuity Calc'!$H$7:$BE$11,2,FALSE))*HLOOKUP(W249,'Annuity Calc'!$H$7:$BE$11,4,FALSE),(IF(W249&lt;=(-1),W249,0)))</f>
        <v>218179.88191107052</v>
      </c>
      <c r="X252" s="15">
        <f>IF($G249&gt;=1,($B231/HLOOKUP($G249,'Annuity Calc'!$H$7:$BE$11,2,FALSE))*HLOOKUP(X249,'Annuity Calc'!$H$7:$BE$11,4,FALSE),(IF(X249&lt;=(-1),X249,0)))</f>
        <v>212632.8222980084</v>
      </c>
      <c r="Y252" s="15">
        <f>IF($G249&gt;=1,($B231/HLOOKUP($G249,'Annuity Calc'!$H$7:$BE$11,2,FALSE))*HLOOKUP(Y249,'Annuity Calc'!$H$7:$BE$11,4,FALSE),(IF(Y249&lt;=(-1),Y249,0)))</f>
        <v>206846.6310926782</v>
      </c>
      <c r="Z252" s="15">
        <f>IF($G249&gt;=1,($B231/HLOOKUP($G249,'Annuity Calc'!$H$7:$BE$11,2,FALSE))*HLOOKUP(Z249,'Annuity Calc'!$H$7:$BE$11,4,FALSE),(IF(Z249&lt;=(-1),Z249,0)))</f>
        <v>200810.99942472164</v>
      </c>
      <c r="AA252" s="15">
        <f>IF($G249&gt;=1,($B231/HLOOKUP($G249,'Annuity Calc'!$H$7:$BE$11,2,FALSE))*HLOOKUP(AA249,'Annuity Calc'!$H$7:$BE$11,4,FALSE),(IF(AA249&lt;=(-1),AA249,0)))</f>
        <v>194515.17401237061</v>
      </c>
      <c r="AB252" s="15">
        <f>IF($G249&gt;=1,($B231/HLOOKUP($G249,'Annuity Calc'!$H$7:$BE$11,2,FALSE))*HLOOKUP(AB249,'Annuity Calc'!$H$7:$BE$11,4,FALSE),(IF(AB249&lt;=(-1),AB249,0)))</f>
        <v>187947.93800404324</v>
      </c>
      <c r="AC252" s="15">
        <f>IF($G249&gt;=1,($B231/HLOOKUP($G249,'Annuity Calc'!$H$7:$BE$11,2,FALSE))*HLOOKUP(AC249,'Annuity Calc'!$H$7:$BE$11,4,FALSE),(IF(AC249&lt;=(-1),AC249,0)))</f>
        <v>181097.59099402887</v>
      </c>
      <c r="AD252" s="15">
        <f>IF($G249&gt;=1,($B231/HLOOKUP($G249,'Annuity Calc'!$H$7:$BE$11,2,FALSE))*HLOOKUP(AD249,'Annuity Calc'!$H$7:$BE$11,4,FALSE),(IF(AD249&lt;=(-1),AD249,0)))</f>
        <v>173951.92817665666</v>
      </c>
      <c r="AE252" s="15">
        <f>IF($G249&gt;=1,($B231/HLOOKUP($G249,'Annuity Calc'!$H$7:$BE$11,2,FALSE))*HLOOKUP(AE249,'Annuity Calc'!$H$7:$BE$11,4,FALSE),(IF(AE249&lt;=(-1),AE249,0)))</f>
        <v>166498.21860180859</v>
      </c>
      <c r="AF252" s="15">
        <f>IF($G249&gt;=1,($B231/HLOOKUP($G249,'Annuity Calc'!$H$7:$BE$11,2,FALSE))*HLOOKUP(AF249,'Annuity Calc'!$H$7:$BE$11,4,FALSE),(IF(AF249&lt;=(-1),AF249,0)))</f>
        <v>158723.18249303612</v>
      </c>
      <c r="AG252" s="15">
        <f>IF($G249&gt;=1,($B231/HLOOKUP($G249,'Annuity Calc'!$H$7:$BE$11,2,FALSE))*HLOOKUP(AG249,'Annuity Calc'!$H$7:$BE$11,4,FALSE),(IF(AG249&lt;=(-1),AG249,0)))</f>
        <v>150612.9675878695</v>
      </c>
      <c r="AH252" s="15">
        <f>IF($G249&gt;=1,($B231/HLOOKUP($G249,'Annuity Calc'!$H$7:$BE$11,2,FALSE))*HLOOKUP(AH249,'Annuity Calc'!$H$7:$BE$11,4,FALSE),(IF(AH249&lt;=(-1),AH249,0)))</f>
        <v>142153.12445816721</v>
      </c>
      <c r="AI252" s="15">
        <f>IF($G249&gt;=1,($B231/HLOOKUP($G249,'Annuity Calc'!$H$7:$BE$11,2,FALSE))*HLOOKUP(AI249,'Annuity Calc'!$H$7:$BE$11,4,FALSE),(IF(AI249&lt;=(-1),AI249,0)))</f>
        <v>133328.58076653472</v>
      </c>
      <c r="AJ252" s="15">
        <f>IF($G249&gt;=1,($B231/HLOOKUP($G249,'Annuity Calc'!$H$7:$BE$11,2,FALSE))*HLOOKUP(AJ249,'Annuity Calc'!$H$7:$BE$11,4,FALSE),(IF(AJ249&lt;=(-1),AJ249,0)))</f>
        <v>124123.61441294813</v>
      </c>
      <c r="AK252" s="15">
        <f>IF($G249&gt;=1,($B231/HLOOKUP($G249,'Annuity Calc'!$H$7:$BE$11,2,FALSE))*HLOOKUP(AK249,'Annuity Calc'!$H$7:$BE$11,4,FALSE),(IF(AK249&lt;=(-1),AK249,0)))</f>
        <v>114521.8255237385</v>
      </c>
      <c r="AL252" s="15">
        <f>IF($G249&gt;=1,($B231/HLOOKUP($G249,'Annuity Calc'!$H$7:$BE$11,2,FALSE))*HLOOKUP(AL249,'Annuity Calc'!$H$7:$BE$11,4,FALSE),(IF(AL249&lt;=(-1),AL249,0)))</f>
        <v>104506.10723303264</v>
      </c>
      <c r="AM252" s="15">
        <f>IF($G249&gt;=1,($B231/HLOOKUP($G249,'Annuity Calc'!$H$7:$BE$11,2,FALSE))*HLOOKUP(AM249,'Annuity Calc'!$H$7:$BE$11,4,FALSE),(IF(AM249&lt;=(-1),AM249,0)))</f>
        <v>94058.615204592861</v>
      </c>
      <c r="AN252" s="15">
        <f>IF($G249&gt;=1,($B231/HLOOKUP($G249,'Annuity Calc'!$H$7:$BE$11,2,FALSE))*HLOOKUP(AN249,'Annuity Calc'!$H$7:$BE$11,4,FALSE),(IF(AN249&lt;=(-1),AN249,0)))</f>
        <v>83160.735839754925</v>
      </c>
      <c r="AO252" s="15">
        <f>IF($G249&gt;=1,($B231/HLOOKUP($G249,'Annuity Calc'!$H$7:$BE$11,2,FALSE))*HLOOKUP(AO249,'Annuity Calc'!$H$7:$BE$11,4,FALSE),(IF(AO249&lt;=(-1),AO249,0)))</f>
        <v>71793.053114822833</v>
      </c>
      <c r="AP252" s="15">
        <f>IF($G249&gt;=1,($B231/HLOOKUP($G249,'Annuity Calc'!$H$7:$BE$11,2,FALSE))*HLOOKUP(AP249,'Annuity Calc'!$H$7:$BE$11,4,FALSE),(IF(AP249&lt;=(-1),AP249,0)))</f>
        <v>59935.313988836322</v>
      </c>
      <c r="AQ252" s="15">
        <f>IF($G249&gt;=1,($B231/HLOOKUP($G249,'Annuity Calc'!$H$7:$BE$11,2,FALSE))*HLOOKUP(AQ249,'Annuity Calc'!$H$7:$BE$11,4,FALSE),(IF(AQ249&lt;=(-1),AQ249,0)))</f>
        <v>47566.392320080769</v>
      </c>
      <c r="AR252" s="15">
        <f>IF($G249&gt;=1,($B231/HLOOKUP($G249,'Annuity Calc'!$H$7:$BE$11,2,FALSE))*HLOOKUP(AR249,'Annuity Calc'!$H$7:$BE$11,4,FALSE),(IF(AR249&lt;=(-1),AR249,0)))</f>
        <v>34664.251227051594</v>
      </c>
      <c r="AS252" s="15">
        <f>IF($G249&gt;=1,($B231/HLOOKUP($G249,'Annuity Calc'!$H$7:$BE$11,2,FALSE))*HLOOKUP(AS249,'Annuity Calc'!$H$7:$BE$11,4,FALSE),(IF(AS249&lt;=(-1),AS249,0)))</f>
        <v>21205.903826814501</v>
      </c>
      <c r="AT252" s="15">
        <f>IF($G249&gt;=1,($B231/HLOOKUP($G249,'Annuity Calc'!$H$7:$BE$11,2,FALSE))*HLOOKUP(AT249,'Annuity Calc'!$H$7:$BE$11,4,FALSE),(IF(AT249&lt;=(-1),AT249,0)))</f>
        <v>7167.3722808117191</v>
      </c>
      <c r="AU252" s="15" t="e">
        <f>IF($G249&gt;=1,($B231/HLOOKUP($G249,'Annuity Calc'!$H$7:$BE$11,2,FALSE))*HLOOKUP(AU249,'Annuity Calc'!$H$7:$BE$11,4,FALSE),(IF(AU249&lt;=(-1),AU249,0)))</f>
        <v>#N/A</v>
      </c>
      <c r="AV252" s="15" t="e">
        <f>IF($G249&gt;=1,($B231/HLOOKUP($G249,'Annuity Calc'!$H$7:$BE$11,2,FALSE))*HLOOKUP(AV249,'Annuity Calc'!$H$7:$BE$11,4,FALSE),(IF(AV249&lt;=(-1),AV249,0)))</f>
        <v>#N/A</v>
      </c>
      <c r="AW252" s="15" t="e">
        <f>IF($G249&gt;=1,($B231/HLOOKUP($G249,'Annuity Calc'!$H$7:$BE$11,2,FALSE))*HLOOKUP(AW249,'Annuity Calc'!$H$7:$BE$11,4,FALSE),(IF(AW249&lt;=(-1),AW249,0)))</f>
        <v>#N/A</v>
      </c>
      <c r="AX252" s="15" t="e">
        <f>IF($G249&gt;=1,($B231/HLOOKUP($G249,'Annuity Calc'!$H$7:$BE$11,2,FALSE))*HLOOKUP(AX249,'Annuity Calc'!$H$7:$BE$11,4,FALSE),(IF(AX249&lt;=(-1),AX249,0)))</f>
        <v>#N/A</v>
      </c>
      <c r="AY252" s="15" t="e">
        <f>IF($G249&gt;=1,($B231/HLOOKUP($G249,'Annuity Calc'!$H$7:$BE$11,2,FALSE))*HLOOKUP(AY249,'Annuity Calc'!$H$7:$BE$11,4,FALSE),(IF(AY249&lt;=(-1),AY249,0)))</f>
        <v>#N/A</v>
      </c>
      <c r="AZ252" s="15" t="e">
        <f>IF($G249&gt;=1,($B231/HLOOKUP($G249,'Annuity Calc'!$H$7:$BE$11,2,FALSE))*HLOOKUP(AZ249,'Annuity Calc'!$H$7:$BE$11,4,FALSE),(IF(AZ249&lt;=(-1),AZ249,0)))</f>
        <v>#N/A</v>
      </c>
      <c r="BA252" s="15" t="e">
        <f>IF($G249&gt;=1,($B231/HLOOKUP($G249,'Annuity Calc'!$H$7:$BE$11,2,FALSE))*HLOOKUP(BA249,'Annuity Calc'!$H$7:$BE$11,4,FALSE),(IF(BA249&lt;=(-1),BA249,0)))</f>
        <v>#N/A</v>
      </c>
      <c r="BB252" s="15" t="e">
        <f>IF($G249&gt;=1,($B231/HLOOKUP($G249,'Annuity Calc'!$H$7:$BE$11,2,FALSE))*HLOOKUP(BB249,'Annuity Calc'!$H$7:$BE$11,4,FALSE),(IF(BB249&lt;=(-1),BB249,0)))</f>
        <v>#N/A</v>
      </c>
      <c r="BC252" s="15" t="e">
        <f>IF($G249&gt;=1,($B231/HLOOKUP($G249,'Annuity Calc'!$H$7:$BE$11,2,FALSE))*HLOOKUP(BC249,'Annuity Calc'!$H$7:$BE$11,4,FALSE),(IF(BC249&lt;=(-1),BC249,0)))</f>
        <v>#N/A</v>
      </c>
      <c r="BD252" s="15" t="e">
        <f>IF($G249&gt;=1,($B231/HLOOKUP($G249,'Annuity Calc'!$H$7:$BE$11,2,FALSE))*HLOOKUP(BD249,'Annuity Calc'!$H$7:$BE$11,4,FALSE),(IF(BD249&lt;=(-1),BD249,0)))</f>
        <v>#N/A</v>
      </c>
      <c r="BE252" s="15" t="e">
        <f>IF($G249&gt;=1,($B231/HLOOKUP($G249,'Annuity Calc'!$H$7:$BE$11,2,FALSE))*HLOOKUP(BE249,'Annuity Calc'!$H$7:$BE$11,4,FALSE),(IF(BE249&lt;=(-1),BE249,0)))</f>
        <v>#N/A</v>
      </c>
      <c r="BF252" s="15" t="e">
        <f>IF($G249&gt;=1,($B231/HLOOKUP($G249,'Annuity Calc'!$H$7:$BE$11,2,FALSE))*HLOOKUP(BF249,'Annuity Calc'!$H$7:$BE$11,4,FALSE),(IF(BF249&lt;=(-1),BF249,0)))</f>
        <v>#N/A</v>
      </c>
      <c r="BG252" s="15" t="e">
        <f>IF($G249&gt;=1,($B231/HLOOKUP($G249,'Annuity Calc'!$H$7:$BE$11,2,FALSE))*HLOOKUP(BG249,'Annuity Calc'!$H$7:$BE$11,4,FALSE),(IF(BG249&lt;=(-1),BG249,0)))</f>
        <v>#N/A</v>
      </c>
      <c r="BH252" s="15" t="e">
        <f>IF($G249&gt;=1,($B231/HLOOKUP($G249,'Annuity Calc'!$H$7:$BE$11,2,FALSE))*HLOOKUP(BH249,'Annuity Calc'!$H$7:$BE$11,4,FALSE),(IF(BH249&lt;=(-1),BH249,0)))</f>
        <v>#N/A</v>
      </c>
      <c r="BI252" s="15" t="e">
        <f>IF($G249&gt;=1,($B231/HLOOKUP($G249,'Annuity Calc'!$H$7:$BE$11,2,FALSE))*HLOOKUP(BI249,'Annuity Calc'!$H$7:$BE$11,4,FALSE),(IF(BI249&lt;=(-1),BI249,0)))</f>
        <v>#N/A</v>
      </c>
      <c r="BJ252" s="15" t="e">
        <f>IF($G249&gt;=1,($B231/HLOOKUP($G249,'Annuity Calc'!$H$7:$BE$11,2,FALSE))*HLOOKUP(BJ249,'Annuity Calc'!$H$7:$BE$11,4,FALSE),(IF(BJ249&lt;=(-1),BJ249,0)))</f>
        <v>#N/A</v>
      </c>
      <c r="BK252" s="15" t="e">
        <f>IF($G249&gt;=1,($B231/HLOOKUP($G249,'Annuity Calc'!$H$7:$BE$11,2,FALSE))*HLOOKUP(BK249,'Annuity Calc'!$H$7:$BE$11,4,FALSE),(IF(BK249&lt;=(-1),BK249,0)))</f>
        <v>#N/A</v>
      </c>
      <c r="BL252" s="15" t="e">
        <f>IF($G249&gt;=1,($B231/HLOOKUP($G249,'Annuity Calc'!$H$7:$BE$11,2,FALSE))*HLOOKUP(BL249,'Annuity Calc'!$H$7:$BE$11,4,FALSE),(IF(BL249&lt;=(-1),BL249,0)))</f>
        <v>#N/A</v>
      </c>
      <c r="BM252" s="15" t="e">
        <f>IF($G249&gt;=1,($B231/HLOOKUP($G249,'Annuity Calc'!$H$7:$BE$11,2,FALSE))*HLOOKUP(BM249,'Annuity Calc'!$H$7:$BE$11,4,FALSE),(IF(BM249&lt;=(-1),BM249,0)))</f>
        <v>#N/A</v>
      </c>
      <c r="BN252" s="15" t="e">
        <f>IF($G249&gt;=1,($B231/HLOOKUP($G249,'Annuity Calc'!$H$7:$BE$11,2,FALSE))*HLOOKUP(BN249,'Annuity Calc'!$H$7:$BE$11,4,FALSE),(IF(BN249&lt;=(-1),BN249,0)))</f>
        <v>#N/A</v>
      </c>
      <c r="BO252" s="15" t="e">
        <f>IF($G249&gt;=1,($B231/HLOOKUP($G249,'Annuity Calc'!$H$7:$BE$11,2,FALSE))*HLOOKUP(BO249,'Annuity Calc'!$H$7:$BE$11,4,FALSE),(IF(BO249&lt;=(-1),BO249,0)))</f>
        <v>#N/A</v>
      </c>
      <c r="BP252" s="15" t="e">
        <f>IF($G249&gt;=1,($B231/HLOOKUP($G249,'Annuity Calc'!$H$7:$BE$11,2,FALSE))*HLOOKUP(BP249,'Annuity Calc'!$H$7:$BE$11,4,FALSE),(IF(BP249&lt;=(-1),BP249,0)))</f>
        <v>#N/A</v>
      </c>
      <c r="BQ252" s="15" t="e">
        <f>IF($G249&gt;=1,($B231/HLOOKUP($G249,'Annuity Calc'!$H$7:$BE$11,2,FALSE))*HLOOKUP(BQ249,'Annuity Calc'!$H$7:$BE$11,4,FALSE),(IF(BQ249&lt;=(-1),BQ249,0)))</f>
        <v>#N/A</v>
      </c>
      <c r="BR252" s="15" t="e">
        <f>IF($G249&gt;=1,($B231/HLOOKUP($G249,'Annuity Calc'!$H$7:$BE$11,2,FALSE))*HLOOKUP(BR249,'Annuity Calc'!$H$7:$BE$11,4,FALSE),(IF(BR249&lt;=(-1),BR249,0)))</f>
        <v>#N/A</v>
      </c>
      <c r="BS252" s="15" t="e">
        <f>IF($G249&gt;=1,($B231/HLOOKUP($G249,'Annuity Calc'!$H$7:$BE$11,2,FALSE))*HLOOKUP(BS249,'Annuity Calc'!$H$7:$BE$11,4,FALSE),(IF(BS249&lt;=(-1),BS249,0)))</f>
        <v>#N/A</v>
      </c>
      <c r="BT252" s="15" t="e">
        <f>IF($G249&gt;=1,($B231/HLOOKUP($G249,'Annuity Calc'!$H$7:$BE$11,2,FALSE))*HLOOKUP(BT249,'Annuity Calc'!$H$7:$BE$11,4,FALSE),(IF(BT249&lt;=(-1),BT249,0)))</f>
        <v>#N/A</v>
      </c>
      <c r="BU252" s="15" t="e">
        <f>IF($G249&gt;=1,($B231/HLOOKUP($G249,'Annuity Calc'!$H$7:$BE$11,2,FALSE))*HLOOKUP(BU249,'Annuity Calc'!$H$7:$BE$11,4,FALSE),(IF(BU249&lt;=(-1),BU249,0)))</f>
        <v>#N/A</v>
      </c>
      <c r="BV252" s="15" t="e">
        <f>IF($G249&gt;=1,($B231/HLOOKUP($G249,'Annuity Calc'!$H$7:$BE$11,2,FALSE))*HLOOKUP(BV249,'Annuity Calc'!$H$7:$BE$11,4,FALSE),(IF(BV249&lt;=(-1),BV249,0)))</f>
        <v>#N/A</v>
      </c>
      <c r="BW252" s="15" t="e">
        <f>IF($G249&gt;=1,($B231/HLOOKUP($G249,'Annuity Calc'!$H$7:$BE$11,2,FALSE))*HLOOKUP(BW249,'Annuity Calc'!$H$7:$BE$11,4,FALSE),(IF(BW249&lt;=(-1),BW249,0)))</f>
        <v>#N/A</v>
      </c>
      <c r="BX252" s="15" t="e">
        <f>IF($G249&gt;=1,($B231/HLOOKUP($G249,'Annuity Calc'!$H$7:$BE$11,2,FALSE))*HLOOKUP(BX249,'Annuity Calc'!$H$7:$BE$11,4,FALSE),(IF(BX249&lt;=(-1),BX249,0)))</f>
        <v>#N/A</v>
      </c>
      <c r="BY252" s="15" t="e">
        <f>IF($G249&gt;=1,($B231/HLOOKUP($G249,'Annuity Calc'!$H$7:$BE$11,2,FALSE))*HLOOKUP(BY249,'Annuity Calc'!$H$7:$BE$11,4,FALSE),(IF(BY249&lt;=(-1),BY249,0)))</f>
        <v>#N/A</v>
      </c>
      <c r="BZ252" s="15" t="e">
        <f>IF($G249&gt;=1,($B231/HLOOKUP($G249,'Annuity Calc'!$H$7:$BE$11,2,FALSE))*HLOOKUP(BZ249,'Annuity Calc'!$H$7:$BE$11,4,FALSE),(IF(BZ249&lt;=(-1),BZ249,0)))</f>
        <v>#N/A</v>
      </c>
      <c r="CA252" s="15" t="e">
        <f>IF($G249&gt;=1,($B231/HLOOKUP($G249,'Annuity Calc'!$H$7:$BE$11,2,FALSE))*HLOOKUP(CA249,'Annuity Calc'!$H$7:$BE$11,4,FALSE),(IF(CA249&lt;=(-1),CA249,0)))</f>
        <v>#N/A</v>
      </c>
      <c r="CB252" s="15" t="e">
        <f>IF($G249&gt;=1,($B231/HLOOKUP($G249,'Annuity Calc'!$H$7:$BE$11,2,FALSE))*HLOOKUP(CB249,'Annuity Calc'!$H$7:$BE$11,4,FALSE),(IF(CB249&lt;=(-1),CB249,0)))</f>
        <v>#N/A</v>
      </c>
      <c r="CC252" s="15" t="e">
        <f>IF($G249&gt;=1,($B231/HLOOKUP($G249,'Annuity Calc'!$H$7:$BE$11,2,FALSE))*HLOOKUP(CC249,'Annuity Calc'!$H$7:$BE$11,4,FALSE),(IF(CC249&lt;=(-1),CC249,0)))</f>
        <v>#N/A</v>
      </c>
      <c r="CD252" s="15" t="e">
        <f>IF($G249&gt;=1,($B231/HLOOKUP($G249,'Annuity Calc'!$H$7:$BE$11,2,FALSE))*HLOOKUP(CD249,'Annuity Calc'!$H$7:$BE$11,4,FALSE),(IF(CD249&lt;=(-1),CD249,0)))</f>
        <v>#N/A</v>
      </c>
      <c r="CE252" s="15" t="e">
        <f>IF($G249&gt;=1,($B231/HLOOKUP($G249,'Annuity Calc'!$H$7:$BE$11,2,FALSE))*HLOOKUP(CE249,'Annuity Calc'!$H$7:$BE$11,4,FALSE),(IF(CE249&lt;=(-1),CE249,0)))</f>
        <v>#N/A</v>
      </c>
      <c r="CF252" s="15" t="e">
        <f>IF($G249&gt;=1,($B231/HLOOKUP($G249,'Annuity Calc'!$H$7:$BE$11,2,FALSE))*HLOOKUP(CF249,'Annuity Calc'!$H$7:$BE$11,4,FALSE),(IF(CF249&lt;=(-1),CF249,0)))</f>
        <v>#N/A</v>
      </c>
      <c r="CG252" s="15" t="e">
        <f>IF($G249&gt;=1,($B231/HLOOKUP($G249,'Annuity Calc'!$H$7:$BE$11,2,FALSE))*HLOOKUP(CG249,'Annuity Calc'!$H$7:$BE$11,4,FALSE),(IF(CG249&lt;=(-1),CG249,0)))</f>
        <v>#N/A</v>
      </c>
      <c r="CH252" s="15" t="e">
        <f>IF($G249&gt;=1,($B231/HLOOKUP($G249,'Annuity Calc'!$H$7:$BE$11,2,FALSE))*HLOOKUP(CH249,'Annuity Calc'!$H$7:$BE$11,4,FALSE),(IF(CH249&lt;=(-1),CH249,0)))</f>
        <v>#N/A</v>
      </c>
    </row>
    <row r="253" spans="1:86">
      <c r="A253" t="s">
        <v>445</v>
      </c>
      <c r="B253" s="15">
        <f>IF(B250&gt;=1,(B231/HLOOKUP($B250,'Annuity Calc'!$H$7:$BE$11,2,FALSE))*HLOOKUP(B250,'Annuity Calc'!$H$7:$BE$11,5,FALSE),(IF(B250&lt;=(-1),B250,0)))</f>
        <v>0</v>
      </c>
      <c r="C253" s="15">
        <f>IF(C250&gt;=1,(C231/HLOOKUP($B250,'Annuity Calc'!$H$7:$BE$11,2,FALSE))*HLOOKUP(C250,'Annuity Calc'!$H$7:$BE$11,5,FALSE),(IF(C250&lt;=(-1),C250,0)))</f>
        <v>0</v>
      </c>
      <c r="D253" s="15">
        <f>IF(D250&gt;=1,(D231/HLOOKUP($B250,'Annuity Calc'!$H$7:$BE$11,2,FALSE))*HLOOKUP(D250,'Annuity Calc'!$H$7:$BE$11,5,FALSE),(IF(D250&lt;=(-1),D250,0)))</f>
        <v>0</v>
      </c>
      <c r="E253" s="15">
        <f>IF(E250&gt;=1,(E231/HLOOKUP($B250,'Annuity Calc'!$H$7:$BE$11,2,FALSE))*HLOOKUP(E250,'Annuity Calc'!$H$7:$BE$11,5,FALSE),(IF(E250&lt;=(-1),E250,0)))</f>
        <v>0</v>
      </c>
      <c r="F253" s="15">
        <f>IF(F250&gt;=1,(F231/HLOOKUP($B250,'Annuity Calc'!$H$7:$BE$11,2,FALSE))*HLOOKUP(F250,'Annuity Calc'!$H$7:$BE$11,5,FALSE),(IF(F250&lt;=(-1),F250,0)))</f>
        <v>0</v>
      </c>
      <c r="G253" s="15">
        <f>IF($G249&gt;=1,($B231/HLOOKUP($G249,'Annuity Calc'!$H$7:$BE$11,2,FALSE))*HLOOKUP(G249,'Annuity Calc'!$H$7:$BE$11,5,FALSE),(IF(G249&lt;=(-1),G249,0)))</f>
        <v>346853.26236667513</v>
      </c>
      <c r="H253" s="15">
        <f>IF($G249&gt;=1,($B231/HLOOKUP($G249,'Annuity Calc'!$H$7:$BE$11,2,FALSE))*HLOOKUP(H249,'Annuity Calc'!$H$7:$BE$11,5,FALSE),(IF(H249&lt;=(-1),H249,0)))</f>
        <v>346853.26236667513</v>
      </c>
      <c r="I253" s="15">
        <f>IF($G249&gt;=1,($B231/HLOOKUP($G249,'Annuity Calc'!$H$7:$BE$11,2,FALSE))*HLOOKUP(I249,'Annuity Calc'!$H$7:$BE$11,5,FALSE),(IF(I249&lt;=(-1),I249,0)))</f>
        <v>346853.26236667513</v>
      </c>
      <c r="J253" s="15">
        <f>IF($G249&gt;=1,($B231/HLOOKUP($G249,'Annuity Calc'!$H$7:$BE$11,2,FALSE))*HLOOKUP(J249,'Annuity Calc'!$H$7:$BE$11,5,FALSE),(IF(J249&lt;=(-1),J249,0)))</f>
        <v>346853.26236667513</v>
      </c>
      <c r="K253" s="15">
        <f>IF($G249&gt;=1,($B231/HLOOKUP($G249,'Annuity Calc'!$H$7:$BE$11,2,FALSE))*HLOOKUP(K249,'Annuity Calc'!$H$7:$BE$11,5,FALSE),(IF(K249&lt;=(-1),K249,0)))</f>
        <v>346853.26236667513</v>
      </c>
      <c r="L253" s="15">
        <f>IF($G249&gt;=1,($B231/HLOOKUP($G249,'Annuity Calc'!$H$7:$BE$11,2,FALSE))*HLOOKUP(L249,'Annuity Calc'!$H$7:$BE$11,5,FALSE),(IF(L249&lt;=(-1),L249,0)))</f>
        <v>346853.26236667513</v>
      </c>
      <c r="M253" s="15">
        <f>IF($G249&gt;=1,($B231/HLOOKUP($G249,'Annuity Calc'!$H$7:$BE$11,2,FALSE))*HLOOKUP(M249,'Annuity Calc'!$H$7:$BE$11,5,FALSE),(IF(M249&lt;=(-1),M249,0)))</f>
        <v>346853.26236667513</v>
      </c>
      <c r="N253" s="15">
        <f>IF($G249&gt;=1,($B231/HLOOKUP($G249,'Annuity Calc'!$H$7:$BE$11,2,FALSE))*HLOOKUP(N249,'Annuity Calc'!$H$7:$BE$11,5,FALSE),(IF(N249&lt;=(-1),N249,0)))</f>
        <v>346853.26236667513</v>
      </c>
      <c r="O253" s="15">
        <f>IF($G249&gt;=1,($B231/HLOOKUP($G249,'Annuity Calc'!$H$7:$BE$11,2,FALSE))*HLOOKUP(O249,'Annuity Calc'!$H$7:$BE$11,5,FALSE),(IF(O249&lt;=(-1),O249,0)))</f>
        <v>346853.26236667513</v>
      </c>
      <c r="P253" s="15">
        <f>IF($G249&gt;=1,($B231/HLOOKUP($G249,'Annuity Calc'!$H$7:$BE$11,2,FALSE))*HLOOKUP(P249,'Annuity Calc'!$H$7:$BE$11,5,FALSE),(IF(P249&lt;=(-1),P249,0)))</f>
        <v>346853.26236667513</v>
      </c>
      <c r="Q253" s="15">
        <f>IF($G249&gt;=1,($B231/HLOOKUP($G249,'Annuity Calc'!$H$7:$BE$11,2,FALSE))*HLOOKUP(Q249,'Annuity Calc'!$H$7:$BE$11,5,FALSE),(IF(Q249&lt;=(-1),Q249,0)))</f>
        <v>346853.26236667513</v>
      </c>
      <c r="R253" s="15">
        <f>IF($G249&gt;=1,($B231/HLOOKUP($G249,'Annuity Calc'!$H$7:$BE$11,2,FALSE))*HLOOKUP(R249,'Annuity Calc'!$H$7:$BE$11,5,FALSE),(IF(R249&lt;=(-1),R249,0)))</f>
        <v>346853.26236667513</v>
      </c>
      <c r="S253" s="15">
        <f>IF($G249&gt;=1,($B231/HLOOKUP($G249,'Annuity Calc'!$H$7:$BE$11,2,FALSE))*HLOOKUP(S249,'Annuity Calc'!$H$7:$BE$11,5,FALSE),(IF(S249&lt;=(-1),S249,0)))</f>
        <v>346853.26236667513</v>
      </c>
      <c r="T253" s="15">
        <f>IF($G249&gt;=1,($B231/HLOOKUP($G249,'Annuity Calc'!$H$7:$BE$11,2,FALSE))*HLOOKUP(T249,'Annuity Calc'!$H$7:$BE$11,5,FALSE),(IF(T249&lt;=(-1),T249,0)))</f>
        <v>346853.26236667513</v>
      </c>
      <c r="U253" s="15">
        <f>IF($G249&gt;=1,($B231/HLOOKUP($G249,'Annuity Calc'!$H$7:$BE$11,2,FALSE))*HLOOKUP(U249,'Annuity Calc'!$H$7:$BE$11,5,FALSE),(IF(U249&lt;=(-1),U249,0)))</f>
        <v>346853.26236667513</v>
      </c>
      <c r="V253" s="15">
        <f>IF($G249&gt;=1,($B231/HLOOKUP($G249,'Annuity Calc'!$H$7:$BE$11,2,FALSE))*HLOOKUP(V249,'Annuity Calc'!$H$7:$BE$11,5,FALSE),(IF(V249&lt;=(-1),V249,0)))</f>
        <v>346853.26236667513</v>
      </c>
      <c r="W253" s="15">
        <f>IF($G249&gt;=1,($B231/HLOOKUP($G249,'Annuity Calc'!$H$7:$BE$11,2,FALSE))*HLOOKUP(W249,'Annuity Calc'!$H$7:$BE$11,5,FALSE),(IF(W249&lt;=(-1),W249,0)))</f>
        <v>346853.26236667513</v>
      </c>
      <c r="X253" s="15">
        <f>IF($G249&gt;=1,($B231/HLOOKUP($G249,'Annuity Calc'!$H$7:$BE$11,2,FALSE))*HLOOKUP(X249,'Annuity Calc'!$H$7:$BE$11,5,FALSE),(IF(X249&lt;=(-1),X249,0)))</f>
        <v>346853.26236667513</v>
      </c>
      <c r="Y253" s="15">
        <f>IF($G249&gt;=1,($B231/HLOOKUP($G249,'Annuity Calc'!$H$7:$BE$11,2,FALSE))*HLOOKUP(Y249,'Annuity Calc'!$H$7:$BE$11,5,FALSE),(IF(Y249&lt;=(-1),Y249,0)))</f>
        <v>346853.26236667513</v>
      </c>
      <c r="Z253" s="15">
        <f>IF($G249&gt;=1,($B231/HLOOKUP($G249,'Annuity Calc'!$H$7:$BE$11,2,FALSE))*HLOOKUP(Z249,'Annuity Calc'!$H$7:$BE$11,5,FALSE),(IF(Z249&lt;=(-1),Z249,0)))</f>
        <v>346853.26236667513</v>
      </c>
      <c r="AA253" s="15">
        <f>IF($G249&gt;=1,($B231/HLOOKUP($G249,'Annuity Calc'!$H$7:$BE$11,2,FALSE))*HLOOKUP(AA249,'Annuity Calc'!$H$7:$BE$11,5,FALSE),(IF(AA249&lt;=(-1),AA249,0)))</f>
        <v>346853.26236667513</v>
      </c>
      <c r="AB253" s="15">
        <f>IF($G249&gt;=1,($B231/HLOOKUP($G249,'Annuity Calc'!$H$7:$BE$11,2,FALSE))*HLOOKUP(AB249,'Annuity Calc'!$H$7:$BE$11,5,FALSE),(IF(AB249&lt;=(-1),AB249,0)))</f>
        <v>346853.26236667513</v>
      </c>
      <c r="AC253" s="15">
        <f>IF($G249&gt;=1,($B231/HLOOKUP($G249,'Annuity Calc'!$H$7:$BE$11,2,FALSE))*HLOOKUP(AC249,'Annuity Calc'!$H$7:$BE$11,5,FALSE),(IF(AC249&lt;=(-1),AC249,0)))</f>
        <v>346853.26236667513</v>
      </c>
      <c r="AD253" s="15">
        <f>IF($G249&gt;=1,($B231/HLOOKUP($G249,'Annuity Calc'!$H$7:$BE$11,2,FALSE))*HLOOKUP(AD249,'Annuity Calc'!$H$7:$BE$11,5,FALSE),(IF(AD249&lt;=(-1),AD249,0)))</f>
        <v>346853.26236667513</v>
      </c>
      <c r="AE253" s="15">
        <f>IF($G249&gt;=1,($B231/HLOOKUP($G249,'Annuity Calc'!$H$7:$BE$11,2,FALSE))*HLOOKUP(AE249,'Annuity Calc'!$H$7:$BE$11,5,FALSE),(IF(AE249&lt;=(-1),AE249,0)))</f>
        <v>346853.26236667513</v>
      </c>
      <c r="AF253" s="15">
        <f>IF($G249&gt;=1,($B231/HLOOKUP($G249,'Annuity Calc'!$H$7:$BE$11,2,FALSE))*HLOOKUP(AF249,'Annuity Calc'!$H$7:$BE$11,5,FALSE),(IF(AF249&lt;=(-1),AF249,0)))</f>
        <v>346853.26236667513</v>
      </c>
      <c r="AG253" s="15">
        <f>IF($G249&gt;=1,($B231/HLOOKUP($G249,'Annuity Calc'!$H$7:$BE$11,2,FALSE))*HLOOKUP(AG249,'Annuity Calc'!$H$7:$BE$11,5,FALSE),(IF(AG249&lt;=(-1),AG249,0)))</f>
        <v>346853.26236667513</v>
      </c>
      <c r="AH253" s="15">
        <f>IF($G249&gt;=1,($B231/HLOOKUP($G249,'Annuity Calc'!$H$7:$BE$11,2,FALSE))*HLOOKUP(AH249,'Annuity Calc'!$H$7:$BE$11,5,FALSE),(IF(AH249&lt;=(-1),AH249,0)))</f>
        <v>346853.26236667513</v>
      </c>
      <c r="AI253" s="15">
        <f>IF($G249&gt;=1,($B231/HLOOKUP($G249,'Annuity Calc'!$H$7:$BE$11,2,FALSE))*HLOOKUP(AI249,'Annuity Calc'!$H$7:$BE$11,5,FALSE),(IF(AI249&lt;=(-1),AI249,0)))</f>
        <v>346853.26236667513</v>
      </c>
      <c r="AJ253" s="15">
        <f>IF($G249&gt;=1,($B231/HLOOKUP($G249,'Annuity Calc'!$H$7:$BE$11,2,FALSE))*HLOOKUP(AJ249,'Annuity Calc'!$H$7:$BE$11,5,FALSE),(IF(AJ249&lt;=(-1),AJ249,0)))</f>
        <v>346853.26236667513</v>
      </c>
      <c r="AK253" s="15">
        <f>IF($G249&gt;=1,($B231/HLOOKUP($G249,'Annuity Calc'!$H$7:$BE$11,2,FALSE))*HLOOKUP(AK249,'Annuity Calc'!$H$7:$BE$11,5,FALSE),(IF(AK249&lt;=(-1),AK249,0)))</f>
        <v>346853.26236667513</v>
      </c>
      <c r="AL253" s="15">
        <f>IF($G249&gt;=1,($B231/HLOOKUP($G249,'Annuity Calc'!$H$7:$BE$11,2,FALSE))*HLOOKUP(AL249,'Annuity Calc'!$H$7:$BE$11,5,FALSE),(IF(AL249&lt;=(-1),AL249,0)))</f>
        <v>346853.26236667513</v>
      </c>
      <c r="AM253" s="15">
        <f>IF($G249&gt;=1,($B231/HLOOKUP($G249,'Annuity Calc'!$H$7:$BE$11,2,FALSE))*HLOOKUP(AM249,'Annuity Calc'!$H$7:$BE$11,5,FALSE),(IF(AM249&lt;=(-1),AM249,0)))</f>
        <v>346853.26236667513</v>
      </c>
      <c r="AN253" s="15">
        <f>IF($G249&gt;=1,($B231/HLOOKUP($G249,'Annuity Calc'!$H$7:$BE$11,2,FALSE))*HLOOKUP(AN249,'Annuity Calc'!$H$7:$BE$11,5,FALSE),(IF(AN249&lt;=(-1),AN249,0)))</f>
        <v>346853.26236667513</v>
      </c>
      <c r="AO253" s="15">
        <f>IF($G249&gt;=1,($B231/HLOOKUP($G249,'Annuity Calc'!$H$7:$BE$11,2,FALSE))*HLOOKUP(AO249,'Annuity Calc'!$H$7:$BE$11,5,FALSE),(IF(AO249&lt;=(-1),AO249,0)))</f>
        <v>346853.26236667513</v>
      </c>
      <c r="AP253" s="15">
        <f>IF($G249&gt;=1,($B231/HLOOKUP($G249,'Annuity Calc'!$H$7:$BE$11,2,FALSE))*HLOOKUP(AP249,'Annuity Calc'!$H$7:$BE$11,5,FALSE),(IF(AP249&lt;=(-1),AP249,0)))</f>
        <v>346853.26236667513</v>
      </c>
      <c r="AQ253" s="15">
        <f>IF($G249&gt;=1,($B231/HLOOKUP($G249,'Annuity Calc'!$H$7:$BE$11,2,FALSE))*HLOOKUP(AQ249,'Annuity Calc'!$H$7:$BE$11,5,FALSE),(IF(AQ249&lt;=(-1),AQ249,0)))</f>
        <v>346853.26236667513</v>
      </c>
      <c r="AR253" s="15">
        <f>IF($G249&gt;=1,($B231/HLOOKUP($G249,'Annuity Calc'!$H$7:$BE$11,2,FALSE))*HLOOKUP(AR249,'Annuity Calc'!$H$7:$BE$11,5,FALSE),(IF(AR249&lt;=(-1),AR249,0)))</f>
        <v>346853.26236667513</v>
      </c>
      <c r="AS253" s="15">
        <f>IF($G249&gt;=1,($B231/HLOOKUP($G249,'Annuity Calc'!$H$7:$BE$11,2,FALSE))*HLOOKUP(AS249,'Annuity Calc'!$H$7:$BE$11,5,FALSE),(IF(AS249&lt;=(-1),AS249,0)))</f>
        <v>346853.26236667513</v>
      </c>
      <c r="AT253" s="15">
        <f>IF($G249&gt;=1,($B231/HLOOKUP($G249,'Annuity Calc'!$H$7:$BE$11,2,FALSE))*HLOOKUP(AT249,'Annuity Calc'!$H$7:$BE$11,5,FALSE),(IF(AT249&lt;=(-1),AT249,0)))</f>
        <v>346853.26236667513</v>
      </c>
      <c r="AU253" s="15" t="e">
        <f>IF($G249&gt;=1,($B231/HLOOKUP($G249,'Annuity Calc'!$H$7:$BE$11,2,FALSE))*HLOOKUP(AU249,'Annuity Calc'!$H$7:$BE$11,5,FALSE),(IF(AU249&lt;=(-1),AU249,0)))</f>
        <v>#N/A</v>
      </c>
      <c r="AV253" s="15" t="e">
        <f>IF($G249&gt;=1,($B231/HLOOKUP($G249,'Annuity Calc'!$H$7:$BE$11,2,FALSE))*HLOOKUP(AV249,'Annuity Calc'!$H$7:$BE$11,5,FALSE),(IF(AV249&lt;=(-1),AV249,0)))</f>
        <v>#N/A</v>
      </c>
      <c r="AW253" s="15" t="e">
        <f>IF($G249&gt;=1,($B231/HLOOKUP($G249,'Annuity Calc'!$H$7:$BE$11,2,FALSE))*HLOOKUP(AW249,'Annuity Calc'!$H$7:$BE$11,5,FALSE),(IF(AW249&lt;=(-1),AW249,0)))</f>
        <v>#N/A</v>
      </c>
      <c r="AX253" s="15" t="e">
        <f>IF($G249&gt;=1,($B231/HLOOKUP($G249,'Annuity Calc'!$H$7:$BE$11,2,FALSE))*HLOOKUP(AX249,'Annuity Calc'!$H$7:$BE$11,5,FALSE),(IF(AX249&lt;=(-1),AX249,0)))</f>
        <v>#N/A</v>
      </c>
      <c r="AY253" s="15" t="e">
        <f>IF($G249&gt;=1,($B231/HLOOKUP($G249,'Annuity Calc'!$H$7:$BE$11,2,FALSE))*HLOOKUP(AY249,'Annuity Calc'!$H$7:$BE$11,5,FALSE),(IF(AY249&lt;=(-1),AY249,0)))</f>
        <v>#N/A</v>
      </c>
      <c r="AZ253" s="15" t="e">
        <f>IF($G249&gt;=1,($B231/HLOOKUP($G249,'Annuity Calc'!$H$7:$BE$11,2,FALSE))*HLOOKUP(AZ249,'Annuity Calc'!$H$7:$BE$11,5,FALSE),(IF(AZ249&lt;=(-1),AZ249,0)))</f>
        <v>#N/A</v>
      </c>
      <c r="BA253" s="15" t="e">
        <f>IF($G249&gt;=1,($B231/HLOOKUP($G249,'Annuity Calc'!$H$7:$BE$11,2,FALSE))*HLOOKUP(BA249,'Annuity Calc'!$H$7:$BE$11,5,FALSE),(IF(BA249&lt;=(-1),BA249,0)))</f>
        <v>#N/A</v>
      </c>
      <c r="BB253" s="15" t="e">
        <f>IF($G249&gt;=1,($B231/HLOOKUP($G249,'Annuity Calc'!$H$7:$BE$11,2,FALSE))*HLOOKUP(BB249,'Annuity Calc'!$H$7:$BE$11,5,FALSE),(IF(BB249&lt;=(-1),BB249,0)))</f>
        <v>#N/A</v>
      </c>
      <c r="BC253" s="15" t="e">
        <f>IF($G249&gt;=1,($B231/HLOOKUP($G249,'Annuity Calc'!$H$7:$BE$11,2,FALSE))*HLOOKUP(BC249,'Annuity Calc'!$H$7:$BE$11,5,FALSE),(IF(BC249&lt;=(-1),BC249,0)))</f>
        <v>#N/A</v>
      </c>
      <c r="BD253" s="15" t="e">
        <f>IF($G249&gt;=1,($B231/HLOOKUP($G249,'Annuity Calc'!$H$7:$BE$11,2,FALSE))*HLOOKUP(BD249,'Annuity Calc'!$H$7:$BE$11,5,FALSE),(IF(BD249&lt;=(-1),BD249,0)))</f>
        <v>#N/A</v>
      </c>
      <c r="BE253" s="15" t="e">
        <f>IF($G249&gt;=1,($B231/HLOOKUP($G249,'Annuity Calc'!$H$7:$BE$11,2,FALSE))*HLOOKUP(BE249,'Annuity Calc'!$H$7:$BE$11,5,FALSE),(IF(BE249&lt;=(-1),BE249,0)))</f>
        <v>#N/A</v>
      </c>
      <c r="BF253" s="15" t="e">
        <f>IF($G249&gt;=1,($B231/HLOOKUP($G249,'Annuity Calc'!$H$7:$BE$11,2,FALSE))*HLOOKUP(BF249,'Annuity Calc'!$H$7:$BE$11,5,FALSE),(IF(BF249&lt;=(-1),BF249,0)))</f>
        <v>#N/A</v>
      </c>
      <c r="BG253" s="15" t="e">
        <f>IF($G249&gt;=1,($B231/HLOOKUP($G249,'Annuity Calc'!$H$7:$BE$11,2,FALSE))*HLOOKUP(BG249,'Annuity Calc'!$H$7:$BE$11,5,FALSE),(IF(BG249&lt;=(-1),BG249,0)))</f>
        <v>#N/A</v>
      </c>
      <c r="BH253" s="15" t="e">
        <f>IF($G249&gt;=1,($B231/HLOOKUP($G249,'Annuity Calc'!$H$7:$BE$11,2,FALSE))*HLOOKUP(BH249,'Annuity Calc'!$H$7:$BE$11,5,FALSE),(IF(BH249&lt;=(-1),BH249,0)))</f>
        <v>#N/A</v>
      </c>
      <c r="BI253" s="15" t="e">
        <f>IF($G249&gt;=1,($B231/HLOOKUP($G249,'Annuity Calc'!$H$7:$BE$11,2,FALSE))*HLOOKUP(BI249,'Annuity Calc'!$H$7:$BE$11,5,FALSE),(IF(BI249&lt;=(-1),BI249,0)))</f>
        <v>#N/A</v>
      </c>
      <c r="BJ253" s="15" t="e">
        <f>IF($G249&gt;=1,($B231/HLOOKUP($G249,'Annuity Calc'!$H$7:$BE$11,2,FALSE))*HLOOKUP(BJ249,'Annuity Calc'!$H$7:$BE$11,5,FALSE),(IF(BJ249&lt;=(-1),BJ249,0)))</f>
        <v>#N/A</v>
      </c>
      <c r="BK253" s="15" t="e">
        <f>IF($G249&gt;=1,($B231/HLOOKUP($G249,'Annuity Calc'!$H$7:$BE$11,2,FALSE))*HLOOKUP(BK249,'Annuity Calc'!$H$7:$BE$11,5,FALSE),(IF(BK249&lt;=(-1),BK249,0)))</f>
        <v>#N/A</v>
      </c>
      <c r="BL253" s="15" t="e">
        <f>IF($G249&gt;=1,($B231/HLOOKUP($G249,'Annuity Calc'!$H$7:$BE$11,2,FALSE))*HLOOKUP(BL249,'Annuity Calc'!$H$7:$BE$11,5,FALSE),(IF(BL249&lt;=(-1),BL249,0)))</f>
        <v>#N/A</v>
      </c>
      <c r="BM253" s="15" t="e">
        <f>IF($G249&gt;=1,($B231/HLOOKUP($G249,'Annuity Calc'!$H$7:$BE$11,2,FALSE))*HLOOKUP(BM249,'Annuity Calc'!$H$7:$BE$11,5,FALSE),(IF(BM249&lt;=(-1),BM249,0)))</f>
        <v>#N/A</v>
      </c>
      <c r="BN253" s="15" t="e">
        <f>IF($G249&gt;=1,($B231/HLOOKUP($G249,'Annuity Calc'!$H$7:$BE$11,2,FALSE))*HLOOKUP(BN249,'Annuity Calc'!$H$7:$BE$11,5,FALSE),(IF(BN249&lt;=(-1),BN249,0)))</f>
        <v>#N/A</v>
      </c>
      <c r="BO253" s="15" t="e">
        <f>IF($G249&gt;=1,($B231/HLOOKUP($G249,'Annuity Calc'!$H$7:$BE$11,2,FALSE))*HLOOKUP(BO249,'Annuity Calc'!$H$7:$BE$11,5,FALSE),(IF(BO249&lt;=(-1),BO249,0)))</f>
        <v>#N/A</v>
      </c>
      <c r="BP253" s="15" t="e">
        <f>IF($G249&gt;=1,($B231/HLOOKUP($G249,'Annuity Calc'!$H$7:$BE$11,2,FALSE))*HLOOKUP(BP249,'Annuity Calc'!$H$7:$BE$11,5,FALSE),(IF(BP249&lt;=(-1),BP249,0)))</f>
        <v>#N/A</v>
      </c>
      <c r="BQ253" s="15" t="e">
        <f>IF($G249&gt;=1,($B231/HLOOKUP($G249,'Annuity Calc'!$H$7:$BE$11,2,FALSE))*HLOOKUP(BQ249,'Annuity Calc'!$H$7:$BE$11,5,FALSE),(IF(BQ249&lt;=(-1),BQ249,0)))</f>
        <v>#N/A</v>
      </c>
      <c r="BR253" s="15" t="e">
        <f>IF($G249&gt;=1,($B231/HLOOKUP($G249,'Annuity Calc'!$H$7:$BE$11,2,FALSE))*HLOOKUP(BR249,'Annuity Calc'!$H$7:$BE$11,5,FALSE),(IF(BR249&lt;=(-1),BR249,0)))</f>
        <v>#N/A</v>
      </c>
      <c r="BS253" s="15" t="e">
        <f>IF($G249&gt;=1,($B231/HLOOKUP($G249,'Annuity Calc'!$H$7:$BE$11,2,FALSE))*HLOOKUP(BS249,'Annuity Calc'!$H$7:$BE$11,5,FALSE),(IF(BS249&lt;=(-1),BS249,0)))</f>
        <v>#N/A</v>
      </c>
      <c r="BT253" s="15" t="e">
        <f>IF($G249&gt;=1,($B231/HLOOKUP($G249,'Annuity Calc'!$H$7:$BE$11,2,FALSE))*HLOOKUP(BT249,'Annuity Calc'!$H$7:$BE$11,5,FALSE),(IF(BT249&lt;=(-1),BT249,0)))</f>
        <v>#N/A</v>
      </c>
      <c r="BU253" s="15" t="e">
        <f>IF($G249&gt;=1,($B231/HLOOKUP($G249,'Annuity Calc'!$H$7:$BE$11,2,FALSE))*HLOOKUP(BU249,'Annuity Calc'!$H$7:$BE$11,5,FALSE),(IF(BU249&lt;=(-1),BU249,0)))</f>
        <v>#N/A</v>
      </c>
      <c r="BV253" s="15" t="e">
        <f>IF($G249&gt;=1,($B231/HLOOKUP($G249,'Annuity Calc'!$H$7:$BE$11,2,FALSE))*HLOOKUP(BV249,'Annuity Calc'!$H$7:$BE$11,5,FALSE),(IF(BV249&lt;=(-1),BV249,0)))</f>
        <v>#N/A</v>
      </c>
      <c r="BW253" s="15" t="e">
        <f>IF($G249&gt;=1,($B231/HLOOKUP($G249,'Annuity Calc'!$H$7:$BE$11,2,FALSE))*HLOOKUP(BW249,'Annuity Calc'!$H$7:$BE$11,5,FALSE),(IF(BW249&lt;=(-1),BW249,0)))</f>
        <v>#N/A</v>
      </c>
      <c r="BX253" s="15" t="e">
        <f>IF($G249&gt;=1,($B231/HLOOKUP($G249,'Annuity Calc'!$H$7:$BE$11,2,FALSE))*HLOOKUP(BX249,'Annuity Calc'!$H$7:$BE$11,5,FALSE),(IF(BX249&lt;=(-1),BX249,0)))</f>
        <v>#N/A</v>
      </c>
      <c r="BY253" s="15" t="e">
        <f>IF($G249&gt;=1,($B231/HLOOKUP($G249,'Annuity Calc'!$H$7:$BE$11,2,FALSE))*HLOOKUP(BY249,'Annuity Calc'!$H$7:$BE$11,5,FALSE),(IF(BY249&lt;=(-1),BY249,0)))</f>
        <v>#N/A</v>
      </c>
      <c r="BZ253" s="15" t="e">
        <f>IF($G249&gt;=1,($B231/HLOOKUP($G249,'Annuity Calc'!$H$7:$BE$11,2,FALSE))*HLOOKUP(BZ249,'Annuity Calc'!$H$7:$BE$11,5,FALSE),(IF(BZ249&lt;=(-1),BZ249,0)))</f>
        <v>#N/A</v>
      </c>
      <c r="CA253" s="15" t="e">
        <f>IF($G249&gt;=1,($B231/HLOOKUP($G249,'Annuity Calc'!$H$7:$BE$11,2,FALSE))*HLOOKUP(CA249,'Annuity Calc'!$H$7:$BE$11,5,FALSE),(IF(CA249&lt;=(-1),CA249,0)))</f>
        <v>#N/A</v>
      </c>
      <c r="CB253" s="15" t="e">
        <f>IF($G249&gt;=1,($B231/HLOOKUP($G249,'Annuity Calc'!$H$7:$BE$11,2,FALSE))*HLOOKUP(CB249,'Annuity Calc'!$H$7:$BE$11,5,FALSE),(IF(CB249&lt;=(-1),CB249,0)))</f>
        <v>#N/A</v>
      </c>
      <c r="CC253" s="15" t="e">
        <f>IF($G249&gt;=1,($B231/HLOOKUP($G249,'Annuity Calc'!$H$7:$BE$11,2,FALSE))*HLOOKUP(CC249,'Annuity Calc'!$H$7:$BE$11,5,FALSE),(IF(CC249&lt;=(-1),CC249,0)))</f>
        <v>#N/A</v>
      </c>
      <c r="CD253" s="15" t="e">
        <f>IF($G249&gt;=1,($B231/HLOOKUP($G249,'Annuity Calc'!$H$7:$BE$11,2,FALSE))*HLOOKUP(CD249,'Annuity Calc'!$H$7:$BE$11,5,FALSE),(IF(CD249&lt;=(-1),CD249,0)))</f>
        <v>#N/A</v>
      </c>
      <c r="CE253" s="15" t="e">
        <f>IF($G249&gt;=1,($B231/HLOOKUP($G249,'Annuity Calc'!$H$7:$BE$11,2,FALSE))*HLOOKUP(CE249,'Annuity Calc'!$H$7:$BE$11,5,FALSE),(IF(CE249&lt;=(-1),CE249,0)))</f>
        <v>#N/A</v>
      </c>
      <c r="CF253" s="15" t="e">
        <f>IF($G249&gt;=1,($B231/HLOOKUP($G249,'Annuity Calc'!$H$7:$BE$11,2,FALSE))*HLOOKUP(CF249,'Annuity Calc'!$H$7:$BE$11,5,FALSE),(IF(CF249&lt;=(-1),CF249,0)))</f>
        <v>#N/A</v>
      </c>
      <c r="CG253" s="15" t="e">
        <f>IF($G249&gt;=1,($B231/HLOOKUP($G249,'Annuity Calc'!$H$7:$BE$11,2,FALSE))*HLOOKUP(CG249,'Annuity Calc'!$H$7:$BE$11,5,FALSE),(IF(CG249&lt;=(-1),CG249,0)))</f>
        <v>#N/A</v>
      </c>
      <c r="CH253" s="15" t="e">
        <f>IF($G249&gt;=1,($B231/HLOOKUP($G249,'Annuity Calc'!$H$7:$BE$11,2,FALSE))*HLOOKUP(CH249,'Annuity Calc'!$H$7:$BE$11,5,FALSE),(IF(CH249&lt;=(-1),CH249,0)))</f>
        <v>#N/A</v>
      </c>
    </row>
    <row r="254" spans="1:86">
      <c r="A254" t="s">
        <v>320</v>
      </c>
      <c r="B254" s="15">
        <f>B250-B251</f>
        <v>0</v>
      </c>
      <c r="C254" s="15">
        <f t="shared" ref="C254:F254" si="69">C250-C251</f>
        <v>0</v>
      </c>
      <c r="D254" s="15">
        <f t="shared" si="69"/>
        <v>0</v>
      </c>
      <c r="E254" s="15">
        <f t="shared" si="69"/>
        <v>0</v>
      </c>
      <c r="F254" s="15">
        <f t="shared" si="69"/>
        <v>0</v>
      </c>
      <c r="G254" s="15">
        <f>G250-G251</f>
        <v>6634504.7886743536</v>
      </c>
      <c r="H254" s="15">
        <f>H250-H251</f>
        <v>6566186.1041461919</v>
      </c>
      <c r="I254" s="15">
        <f t="shared" ref="I254:BT254" si="70">I250-I251</f>
        <v>6494922.2275789166</v>
      </c>
      <c r="J254" s="15">
        <f t="shared" si="70"/>
        <v>6420586.1928840093</v>
      </c>
      <c r="K254" s="15">
        <f t="shared" si="70"/>
        <v>6343045.5605140328</v>
      </c>
      <c r="L254" s="15">
        <f t="shared" si="70"/>
        <v>6262162.1815039366</v>
      </c>
      <c r="M254" s="15">
        <f t="shared" si="70"/>
        <v>6177791.951340274</v>
      </c>
      <c r="N254" s="15">
        <f t="shared" si="70"/>
        <v>6089784.5532198166</v>
      </c>
      <c r="O254" s="15">
        <f t="shared" si="70"/>
        <v>5997983.1902401466</v>
      </c>
      <c r="P254" s="15">
        <f t="shared" si="70"/>
        <v>5902224.3060450898</v>
      </c>
      <c r="Q254" s="15">
        <f t="shared" si="70"/>
        <v>5802337.293427282</v>
      </c>
      <c r="R254" s="15">
        <f t="shared" si="70"/>
        <v>5698144.1903687017</v>
      </c>
      <c r="S254" s="15">
        <f t="shared" si="70"/>
        <v>5589459.3629776342</v>
      </c>
      <c r="T254" s="15">
        <f t="shared" si="70"/>
        <v>5476089.174757163</v>
      </c>
      <c r="U254" s="15">
        <f t="shared" si="70"/>
        <v>5357831.6416159607</v>
      </c>
      <c r="V254" s="15">
        <f t="shared" si="70"/>
        <v>5234476.0720067238</v>
      </c>
      <c r="W254" s="15">
        <f t="shared" si="70"/>
        <v>5105802.6915511191</v>
      </c>
      <c r="X254" s="15">
        <f t="shared" si="70"/>
        <v>4971582.2514824523</v>
      </c>
      <c r="Y254" s="15">
        <f t="shared" si="70"/>
        <v>4831575.6202084552</v>
      </c>
      <c r="Z254" s="15">
        <f t="shared" si="70"/>
        <v>4685533.3572665015</v>
      </c>
      <c r="AA254" s="15">
        <f t="shared" si="70"/>
        <v>4533195.2689121971</v>
      </c>
      <c r="AB254" s="15">
        <f t="shared" si="70"/>
        <v>4374289.9445495652</v>
      </c>
      <c r="AC254" s="15">
        <f t="shared" si="70"/>
        <v>4208534.2731769187</v>
      </c>
      <c r="AD254" s="15">
        <f t="shared" si="70"/>
        <v>4035632.9389869003</v>
      </c>
      <c r="AE254" s="15">
        <f t="shared" si="70"/>
        <v>3855277.8952220338</v>
      </c>
      <c r="AF254" s="15">
        <f t="shared" si="70"/>
        <v>3667147.8153483947</v>
      </c>
      <c r="AG254" s="15">
        <f t="shared" si="70"/>
        <v>3470907.520569589</v>
      </c>
      <c r="AH254" s="15">
        <f t="shared" si="70"/>
        <v>3266207.3826610809</v>
      </c>
      <c r="AI254" s="15">
        <f t="shared" si="70"/>
        <v>3052682.7010609405</v>
      </c>
      <c r="AJ254" s="15">
        <f t="shared" si="70"/>
        <v>2829953.0531072132</v>
      </c>
      <c r="AK254" s="15">
        <f t="shared" si="70"/>
        <v>2597621.6162642767</v>
      </c>
      <c r="AL254" s="15">
        <f t="shared" si="70"/>
        <v>2355274.461130634</v>
      </c>
      <c r="AM254" s="15">
        <f t="shared" si="70"/>
        <v>2102479.8139685518</v>
      </c>
      <c r="AN254" s="15">
        <f t="shared" si="70"/>
        <v>1838787.2874416315</v>
      </c>
      <c r="AO254" s="15">
        <f t="shared" si="70"/>
        <v>1563727.0781897791</v>
      </c>
      <c r="AP254" s="15">
        <f t="shared" si="70"/>
        <v>1276809.1298119402</v>
      </c>
      <c r="AQ254" s="15">
        <f t="shared" si="70"/>
        <v>977522.25976534584</v>
      </c>
      <c r="AR254" s="15">
        <f t="shared" si="70"/>
        <v>665333.24862572225</v>
      </c>
      <c r="AS254" s="15">
        <f t="shared" si="70"/>
        <v>339685.89008586161</v>
      </c>
      <c r="AT254" s="15">
        <f t="shared" si="70"/>
        <v>-1.8044374883174896E-9</v>
      </c>
      <c r="AU254" s="15" t="e">
        <f t="shared" si="70"/>
        <v>#N/A</v>
      </c>
      <c r="AV254" s="15" t="e">
        <f t="shared" si="70"/>
        <v>#N/A</v>
      </c>
      <c r="AW254" s="15" t="e">
        <f t="shared" si="70"/>
        <v>#N/A</v>
      </c>
      <c r="AX254" s="15" t="e">
        <f t="shared" si="70"/>
        <v>#N/A</v>
      </c>
      <c r="AY254" s="15" t="e">
        <f t="shared" si="70"/>
        <v>#N/A</v>
      </c>
      <c r="AZ254" s="15" t="e">
        <f t="shared" si="70"/>
        <v>#N/A</v>
      </c>
      <c r="BA254" s="15" t="e">
        <f t="shared" si="70"/>
        <v>#N/A</v>
      </c>
      <c r="BB254" s="15" t="e">
        <f t="shared" si="70"/>
        <v>#N/A</v>
      </c>
      <c r="BC254" s="15" t="e">
        <f t="shared" si="70"/>
        <v>#N/A</v>
      </c>
      <c r="BD254" s="15" t="e">
        <f t="shared" si="70"/>
        <v>#N/A</v>
      </c>
      <c r="BE254" s="15" t="e">
        <f t="shared" si="70"/>
        <v>#N/A</v>
      </c>
      <c r="BF254" s="15" t="e">
        <f t="shared" si="70"/>
        <v>#N/A</v>
      </c>
      <c r="BG254" s="15" t="e">
        <f t="shared" si="70"/>
        <v>#N/A</v>
      </c>
      <c r="BH254" s="15" t="e">
        <f t="shared" si="70"/>
        <v>#N/A</v>
      </c>
      <c r="BI254" s="15" t="e">
        <f t="shared" si="70"/>
        <v>#N/A</v>
      </c>
      <c r="BJ254" s="15" t="e">
        <f t="shared" si="70"/>
        <v>#N/A</v>
      </c>
      <c r="BK254" s="15" t="e">
        <f t="shared" si="70"/>
        <v>#N/A</v>
      </c>
      <c r="BL254" s="15" t="e">
        <f t="shared" si="70"/>
        <v>#N/A</v>
      </c>
      <c r="BM254" s="15" t="e">
        <f t="shared" si="70"/>
        <v>#N/A</v>
      </c>
      <c r="BN254" s="15" t="e">
        <f t="shared" si="70"/>
        <v>#N/A</v>
      </c>
      <c r="BO254" s="15" t="e">
        <f t="shared" si="70"/>
        <v>#N/A</v>
      </c>
      <c r="BP254" s="15" t="e">
        <f t="shared" si="70"/>
        <v>#N/A</v>
      </c>
      <c r="BQ254" s="15" t="e">
        <f t="shared" si="70"/>
        <v>#N/A</v>
      </c>
      <c r="BR254" s="15" t="e">
        <f t="shared" si="70"/>
        <v>#N/A</v>
      </c>
      <c r="BS254" s="15" t="e">
        <f t="shared" si="70"/>
        <v>#N/A</v>
      </c>
      <c r="BT254" s="15" t="e">
        <f t="shared" si="70"/>
        <v>#N/A</v>
      </c>
      <c r="BU254" s="15" t="e">
        <f t="shared" ref="BU254:CH254" si="71">BU250-BU251</f>
        <v>#N/A</v>
      </c>
      <c r="BV254" s="15" t="e">
        <f t="shared" si="71"/>
        <v>#N/A</v>
      </c>
      <c r="BW254" s="15" t="e">
        <f t="shared" si="71"/>
        <v>#N/A</v>
      </c>
      <c r="BX254" s="15" t="e">
        <f t="shared" si="71"/>
        <v>#N/A</v>
      </c>
      <c r="BY254" s="15" t="e">
        <f t="shared" si="71"/>
        <v>#N/A</v>
      </c>
      <c r="BZ254" s="15" t="e">
        <f t="shared" si="71"/>
        <v>#N/A</v>
      </c>
      <c r="CA254" s="15" t="e">
        <f t="shared" si="71"/>
        <v>#N/A</v>
      </c>
      <c r="CB254" s="15" t="e">
        <f t="shared" si="71"/>
        <v>#N/A</v>
      </c>
      <c r="CC254" s="15" t="e">
        <f t="shared" si="71"/>
        <v>#N/A</v>
      </c>
      <c r="CD254" s="15" t="e">
        <f t="shared" si="71"/>
        <v>#N/A</v>
      </c>
      <c r="CE254" s="15" t="e">
        <f t="shared" si="71"/>
        <v>#N/A</v>
      </c>
      <c r="CF254" s="15" t="e">
        <f t="shared" si="71"/>
        <v>#N/A</v>
      </c>
      <c r="CG254" s="15" t="e">
        <f t="shared" si="71"/>
        <v>#N/A</v>
      </c>
      <c r="CH254" s="15" t="e">
        <f t="shared" si="71"/>
        <v>#N/A</v>
      </c>
    </row>
    <row r="258" spans="1:86">
      <c r="B258" s="164">
        <v>2015</v>
      </c>
      <c r="C258" s="164">
        <v>2016</v>
      </c>
      <c r="D258" s="164">
        <v>2017</v>
      </c>
      <c r="E258" s="164">
        <v>2018</v>
      </c>
      <c r="F258" s="164">
        <v>2019</v>
      </c>
      <c r="G258" s="82">
        <v>2020</v>
      </c>
      <c r="H258" s="82">
        <v>2021</v>
      </c>
      <c r="I258" s="82">
        <v>2022</v>
      </c>
      <c r="J258" s="82">
        <v>2023</v>
      </c>
      <c r="K258" s="82">
        <v>2024</v>
      </c>
      <c r="L258" s="82">
        <v>2025</v>
      </c>
      <c r="M258" s="82">
        <v>2026</v>
      </c>
      <c r="N258" s="82">
        <v>2027</v>
      </c>
      <c r="O258" s="82">
        <v>2028</v>
      </c>
      <c r="P258" s="82">
        <v>2029</v>
      </c>
      <c r="Q258" s="82">
        <v>2030</v>
      </c>
      <c r="R258" s="82">
        <v>2031</v>
      </c>
      <c r="S258" s="82">
        <v>2032</v>
      </c>
      <c r="T258" s="82">
        <v>2033</v>
      </c>
      <c r="U258" s="82">
        <v>2034</v>
      </c>
      <c r="V258" s="82">
        <v>2035</v>
      </c>
      <c r="W258" s="82">
        <v>2036</v>
      </c>
      <c r="X258" s="82">
        <v>2037</v>
      </c>
      <c r="Y258" s="82">
        <v>2038</v>
      </c>
      <c r="Z258" s="82">
        <v>2039</v>
      </c>
      <c r="AA258" s="82">
        <v>2040</v>
      </c>
      <c r="AB258" s="82">
        <v>2041</v>
      </c>
      <c r="AC258" s="82">
        <v>2042</v>
      </c>
      <c r="AD258" s="82">
        <v>2043</v>
      </c>
      <c r="AE258" s="82">
        <v>2044</v>
      </c>
      <c r="AF258" s="82">
        <v>2045</v>
      </c>
      <c r="AG258" s="82">
        <v>2046</v>
      </c>
      <c r="AH258" s="82">
        <v>2047</v>
      </c>
      <c r="AI258" s="82">
        <v>2048</v>
      </c>
      <c r="AJ258" s="82">
        <v>2049</v>
      </c>
      <c r="AK258" s="82">
        <v>2050</v>
      </c>
      <c r="AL258" s="82">
        <v>2051</v>
      </c>
      <c r="AM258" s="82">
        <v>2052</v>
      </c>
      <c r="AN258" s="82">
        <v>2053</v>
      </c>
      <c r="AO258" s="82">
        <v>2054</v>
      </c>
      <c r="AP258" s="82">
        <v>2055</v>
      </c>
      <c r="AQ258" s="82">
        <v>2056</v>
      </c>
      <c r="AR258" s="82">
        <v>2057</v>
      </c>
      <c r="AS258" s="82">
        <v>2058</v>
      </c>
      <c r="AT258" s="82">
        <v>2059</v>
      </c>
      <c r="AU258" s="82">
        <v>2060</v>
      </c>
      <c r="AV258" s="82">
        <v>2061</v>
      </c>
      <c r="AW258" s="82">
        <v>2062</v>
      </c>
      <c r="AX258" s="82">
        <v>2063</v>
      </c>
      <c r="AY258" s="82">
        <v>2064</v>
      </c>
      <c r="AZ258" s="82">
        <v>2065</v>
      </c>
      <c r="BA258" s="82">
        <v>2066</v>
      </c>
      <c r="BB258" s="82">
        <v>2067</v>
      </c>
      <c r="BC258" s="82">
        <v>2068</v>
      </c>
      <c r="BD258" s="82">
        <v>2069</v>
      </c>
      <c r="BE258" s="82">
        <v>2070</v>
      </c>
      <c r="BF258" s="82">
        <v>2071</v>
      </c>
      <c r="BG258" s="82">
        <v>2072</v>
      </c>
      <c r="BH258" s="82">
        <v>2073</v>
      </c>
      <c r="BI258" s="82">
        <v>2074</v>
      </c>
      <c r="BJ258" s="82">
        <v>2075</v>
      </c>
      <c r="BK258" s="82">
        <v>2076</v>
      </c>
      <c r="BL258" s="82">
        <v>2077</v>
      </c>
      <c r="BM258" s="82">
        <v>2078</v>
      </c>
      <c r="BN258" s="82">
        <v>2079</v>
      </c>
      <c r="BO258" s="82">
        <v>2080</v>
      </c>
      <c r="BP258" s="82">
        <v>2081</v>
      </c>
      <c r="BQ258" s="82">
        <v>2082</v>
      </c>
      <c r="BR258" s="82">
        <v>2083</v>
      </c>
      <c r="BS258" s="82">
        <v>2084</v>
      </c>
      <c r="BT258" s="82">
        <v>2085</v>
      </c>
      <c r="BU258" s="82">
        <v>2086</v>
      </c>
      <c r="BV258" s="82">
        <v>2087</v>
      </c>
      <c r="BW258" s="82">
        <v>2088</v>
      </c>
      <c r="BX258" s="82">
        <v>2089</v>
      </c>
      <c r="BY258" s="82">
        <v>2090</v>
      </c>
      <c r="BZ258" s="82">
        <v>2091</v>
      </c>
      <c r="CA258" s="82">
        <v>2092</v>
      </c>
      <c r="CB258" s="82">
        <v>2093</v>
      </c>
      <c r="CC258" s="82">
        <v>2094</v>
      </c>
      <c r="CD258" s="82">
        <v>2095</v>
      </c>
      <c r="CE258" s="82">
        <v>2096</v>
      </c>
      <c r="CF258" s="82">
        <v>2097</v>
      </c>
      <c r="CG258" s="82">
        <v>2098</v>
      </c>
      <c r="CH258" s="82">
        <v>2099</v>
      </c>
    </row>
    <row r="259" spans="1:86">
      <c r="A259" s="16" t="s">
        <v>412</v>
      </c>
      <c r="G259">
        <f>C232</f>
        <v>5</v>
      </c>
      <c r="H259">
        <f>IF(G259&gt;0,G259-1,0)</f>
        <v>4</v>
      </c>
      <c r="I259">
        <f t="shared" ref="I259:BT259" si="72">IF(H259&gt;0,H259-1,0)</f>
        <v>3</v>
      </c>
      <c r="J259">
        <f t="shared" si="72"/>
        <v>2</v>
      </c>
      <c r="K259">
        <f t="shared" si="72"/>
        <v>1</v>
      </c>
      <c r="L259">
        <f t="shared" si="72"/>
        <v>0</v>
      </c>
      <c r="M259">
        <f t="shared" si="72"/>
        <v>0</v>
      </c>
      <c r="N259">
        <f t="shared" si="72"/>
        <v>0</v>
      </c>
      <c r="O259">
        <f t="shared" si="72"/>
        <v>0</v>
      </c>
      <c r="P259">
        <f t="shared" si="72"/>
        <v>0</v>
      </c>
      <c r="Q259">
        <f t="shared" si="72"/>
        <v>0</v>
      </c>
      <c r="R259">
        <f t="shared" si="72"/>
        <v>0</v>
      </c>
      <c r="S259">
        <f t="shared" si="72"/>
        <v>0</v>
      </c>
      <c r="T259">
        <f t="shared" si="72"/>
        <v>0</v>
      </c>
      <c r="U259">
        <f t="shared" si="72"/>
        <v>0</v>
      </c>
      <c r="V259">
        <f t="shared" si="72"/>
        <v>0</v>
      </c>
      <c r="W259">
        <f t="shared" si="72"/>
        <v>0</v>
      </c>
      <c r="X259">
        <f t="shared" si="72"/>
        <v>0</v>
      </c>
      <c r="Y259">
        <f t="shared" si="72"/>
        <v>0</v>
      </c>
      <c r="Z259">
        <f t="shared" si="72"/>
        <v>0</v>
      </c>
      <c r="AA259">
        <f t="shared" si="72"/>
        <v>0</v>
      </c>
      <c r="AB259">
        <f t="shared" si="72"/>
        <v>0</v>
      </c>
      <c r="AC259">
        <f t="shared" si="72"/>
        <v>0</v>
      </c>
      <c r="AD259">
        <f t="shared" si="72"/>
        <v>0</v>
      </c>
      <c r="AE259">
        <f t="shared" si="72"/>
        <v>0</v>
      </c>
      <c r="AF259">
        <f t="shared" si="72"/>
        <v>0</v>
      </c>
      <c r="AG259">
        <f t="shared" si="72"/>
        <v>0</v>
      </c>
      <c r="AH259">
        <f t="shared" si="72"/>
        <v>0</v>
      </c>
      <c r="AI259">
        <f t="shared" si="72"/>
        <v>0</v>
      </c>
      <c r="AJ259">
        <f t="shared" si="72"/>
        <v>0</v>
      </c>
      <c r="AK259">
        <f t="shared" si="72"/>
        <v>0</v>
      </c>
      <c r="AL259">
        <f t="shared" si="72"/>
        <v>0</v>
      </c>
      <c r="AM259">
        <f t="shared" si="72"/>
        <v>0</v>
      </c>
      <c r="AN259">
        <f t="shared" si="72"/>
        <v>0</v>
      </c>
      <c r="AO259">
        <f t="shared" si="72"/>
        <v>0</v>
      </c>
      <c r="AP259">
        <f t="shared" si="72"/>
        <v>0</v>
      </c>
      <c r="AQ259">
        <f t="shared" si="72"/>
        <v>0</v>
      </c>
      <c r="AR259">
        <f t="shared" si="72"/>
        <v>0</v>
      </c>
      <c r="AS259">
        <f t="shared" si="72"/>
        <v>0</v>
      </c>
      <c r="AT259">
        <f t="shared" si="72"/>
        <v>0</v>
      </c>
      <c r="AU259">
        <f t="shared" si="72"/>
        <v>0</v>
      </c>
      <c r="AV259">
        <f t="shared" si="72"/>
        <v>0</v>
      </c>
      <c r="AW259">
        <f t="shared" si="72"/>
        <v>0</v>
      </c>
      <c r="AX259">
        <f t="shared" si="72"/>
        <v>0</v>
      </c>
      <c r="AY259">
        <f t="shared" si="72"/>
        <v>0</v>
      </c>
      <c r="AZ259">
        <f t="shared" si="72"/>
        <v>0</v>
      </c>
      <c r="BA259">
        <f t="shared" si="72"/>
        <v>0</v>
      </c>
      <c r="BB259">
        <f t="shared" si="72"/>
        <v>0</v>
      </c>
      <c r="BC259">
        <f t="shared" si="72"/>
        <v>0</v>
      </c>
      <c r="BD259">
        <f t="shared" si="72"/>
        <v>0</v>
      </c>
      <c r="BE259">
        <f t="shared" si="72"/>
        <v>0</v>
      </c>
      <c r="BF259">
        <f t="shared" si="72"/>
        <v>0</v>
      </c>
      <c r="BG259">
        <f t="shared" si="72"/>
        <v>0</v>
      </c>
      <c r="BH259">
        <f t="shared" si="72"/>
        <v>0</v>
      </c>
      <c r="BI259">
        <f t="shared" si="72"/>
        <v>0</v>
      </c>
      <c r="BJ259">
        <f t="shared" si="72"/>
        <v>0</v>
      </c>
      <c r="BK259">
        <f t="shared" si="72"/>
        <v>0</v>
      </c>
      <c r="BL259">
        <f t="shared" si="72"/>
        <v>0</v>
      </c>
      <c r="BM259">
        <f t="shared" si="72"/>
        <v>0</v>
      </c>
      <c r="BN259">
        <f t="shared" si="72"/>
        <v>0</v>
      </c>
      <c r="BO259">
        <f t="shared" si="72"/>
        <v>0</v>
      </c>
      <c r="BP259">
        <f t="shared" si="72"/>
        <v>0</v>
      </c>
      <c r="BQ259">
        <f t="shared" si="72"/>
        <v>0</v>
      </c>
      <c r="BR259">
        <f t="shared" si="72"/>
        <v>0</v>
      </c>
      <c r="BS259">
        <f t="shared" si="72"/>
        <v>0</v>
      </c>
      <c r="BT259">
        <f t="shared" si="72"/>
        <v>0</v>
      </c>
      <c r="BU259">
        <f t="shared" ref="BU259:CH259" si="73">IF(BT259&gt;0,BT259-1,0)</f>
        <v>0</v>
      </c>
      <c r="BV259">
        <f t="shared" si="73"/>
        <v>0</v>
      </c>
      <c r="BW259">
        <f t="shared" si="73"/>
        <v>0</v>
      </c>
      <c r="BX259">
        <f t="shared" si="73"/>
        <v>0</v>
      </c>
      <c r="BY259">
        <f t="shared" si="73"/>
        <v>0</v>
      </c>
      <c r="BZ259">
        <f t="shared" si="73"/>
        <v>0</v>
      </c>
      <c r="CA259">
        <f t="shared" si="73"/>
        <v>0</v>
      </c>
      <c r="CB259">
        <f t="shared" si="73"/>
        <v>0</v>
      </c>
      <c r="CC259">
        <f t="shared" si="73"/>
        <v>0</v>
      </c>
      <c r="CD259">
        <f t="shared" si="73"/>
        <v>0</v>
      </c>
      <c r="CE259">
        <f t="shared" si="73"/>
        <v>0</v>
      </c>
      <c r="CF259">
        <f t="shared" si="73"/>
        <v>0</v>
      </c>
      <c r="CG259">
        <f t="shared" si="73"/>
        <v>0</v>
      </c>
      <c r="CH259">
        <f t="shared" si="73"/>
        <v>0</v>
      </c>
    </row>
    <row r="260" spans="1:86">
      <c r="A260" t="s">
        <v>319</v>
      </c>
      <c r="B260" s="15">
        <f>IF(B258=$B$226,$B$230,0)</f>
        <v>0</v>
      </c>
      <c r="C260" s="15">
        <f>IF(C258=$B$226,$B$230,0)</f>
        <v>0</v>
      </c>
      <c r="D260" s="15">
        <f>IF(D258=$B$226,$B$230,0)</f>
        <v>0</v>
      </c>
      <c r="E260" s="15">
        <f>IF(E258=$B$226,$B$230,0)</f>
        <v>0</v>
      </c>
      <c r="F260" s="15">
        <f>IF(F258=$B$226,$B$230,0)</f>
        <v>0</v>
      </c>
      <c r="G260" s="15">
        <f>B232</f>
        <v>200000</v>
      </c>
      <c r="H260" s="15">
        <f>G264</f>
        <v>163303.32161159682</v>
      </c>
      <c r="I260" s="15">
        <f t="shared" ref="I260:BT260" si="74">H264</f>
        <v>125024.66362569583</v>
      </c>
      <c r="J260" s="15">
        <f t="shared" si="74"/>
        <v>85095.827514342789</v>
      </c>
      <c r="K260" s="15">
        <f t="shared" si="74"/>
        <v>43445.674737447713</v>
      </c>
      <c r="L260" s="15">
        <f t="shared" si="74"/>
        <v>0</v>
      </c>
      <c r="M260" s="15" t="e">
        <f t="shared" si="74"/>
        <v>#N/A</v>
      </c>
      <c r="N260" s="15" t="e">
        <f t="shared" si="74"/>
        <v>#N/A</v>
      </c>
      <c r="O260" s="15" t="e">
        <f t="shared" si="74"/>
        <v>#N/A</v>
      </c>
      <c r="P260" s="15" t="e">
        <f t="shared" si="74"/>
        <v>#N/A</v>
      </c>
      <c r="Q260" s="15" t="e">
        <f t="shared" si="74"/>
        <v>#N/A</v>
      </c>
      <c r="R260" s="15" t="e">
        <f t="shared" si="74"/>
        <v>#N/A</v>
      </c>
      <c r="S260" s="15" t="e">
        <f t="shared" si="74"/>
        <v>#N/A</v>
      </c>
      <c r="T260" s="15" t="e">
        <f t="shared" si="74"/>
        <v>#N/A</v>
      </c>
      <c r="U260" s="15" t="e">
        <f t="shared" si="74"/>
        <v>#N/A</v>
      </c>
      <c r="V260" s="15" t="e">
        <f t="shared" si="74"/>
        <v>#N/A</v>
      </c>
      <c r="W260" s="15" t="e">
        <f t="shared" si="74"/>
        <v>#N/A</v>
      </c>
      <c r="X260" s="15" t="e">
        <f t="shared" si="74"/>
        <v>#N/A</v>
      </c>
      <c r="Y260" s="15" t="e">
        <f t="shared" si="74"/>
        <v>#N/A</v>
      </c>
      <c r="Z260" s="15" t="e">
        <f t="shared" si="74"/>
        <v>#N/A</v>
      </c>
      <c r="AA260" s="15" t="e">
        <f t="shared" si="74"/>
        <v>#N/A</v>
      </c>
      <c r="AB260" s="15" t="e">
        <f t="shared" si="74"/>
        <v>#N/A</v>
      </c>
      <c r="AC260" s="15" t="e">
        <f t="shared" si="74"/>
        <v>#N/A</v>
      </c>
      <c r="AD260" s="15" t="e">
        <f t="shared" si="74"/>
        <v>#N/A</v>
      </c>
      <c r="AE260" s="15" t="e">
        <f t="shared" si="74"/>
        <v>#N/A</v>
      </c>
      <c r="AF260" s="15" t="e">
        <f t="shared" si="74"/>
        <v>#N/A</v>
      </c>
      <c r="AG260" s="15" t="e">
        <f t="shared" si="74"/>
        <v>#N/A</v>
      </c>
      <c r="AH260" s="15" t="e">
        <f t="shared" si="74"/>
        <v>#N/A</v>
      </c>
      <c r="AI260" s="15" t="e">
        <f t="shared" si="74"/>
        <v>#N/A</v>
      </c>
      <c r="AJ260" s="15" t="e">
        <f t="shared" si="74"/>
        <v>#N/A</v>
      </c>
      <c r="AK260" s="15" t="e">
        <f t="shared" si="74"/>
        <v>#N/A</v>
      </c>
      <c r="AL260" s="15" t="e">
        <f t="shared" si="74"/>
        <v>#N/A</v>
      </c>
      <c r="AM260" s="15" t="e">
        <f t="shared" si="74"/>
        <v>#N/A</v>
      </c>
      <c r="AN260" s="15" t="e">
        <f t="shared" si="74"/>
        <v>#N/A</v>
      </c>
      <c r="AO260" s="15" t="e">
        <f t="shared" si="74"/>
        <v>#N/A</v>
      </c>
      <c r="AP260" s="15" t="e">
        <f t="shared" si="74"/>
        <v>#N/A</v>
      </c>
      <c r="AQ260" s="15" t="e">
        <f t="shared" si="74"/>
        <v>#N/A</v>
      </c>
      <c r="AR260" s="15" t="e">
        <f t="shared" si="74"/>
        <v>#N/A</v>
      </c>
      <c r="AS260" s="15" t="e">
        <f t="shared" si="74"/>
        <v>#N/A</v>
      </c>
      <c r="AT260" s="15" t="e">
        <f t="shared" si="74"/>
        <v>#N/A</v>
      </c>
      <c r="AU260" s="15" t="e">
        <f t="shared" si="74"/>
        <v>#N/A</v>
      </c>
      <c r="AV260" s="15" t="e">
        <f t="shared" si="74"/>
        <v>#N/A</v>
      </c>
      <c r="AW260" s="15" t="e">
        <f t="shared" si="74"/>
        <v>#N/A</v>
      </c>
      <c r="AX260" s="15" t="e">
        <f t="shared" si="74"/>
        <v>#N/A</v>
      </c>
      <c r="AY260" s="15" t="e">
        <f t="shared" si="74"/>
        <v>#N/A</v>
      </c>
      <c r="AZ260" s="15" t="e">
        <f t="shared" si="74"/>
        <v>#N/A</v>
      </c>
      <c r="BA260" s="15" t="e">
        <f t="shared" si="74"/>
        <v>#N/A</v>
      </c>
      <c r="BB260" s="15" t="e">
        <f t="shared" si="74"/>
        <v>#N/A</v>
      </c>
      <c r="BC260" s="15" t="e">
        <f t="shared" si="74"/>
        <v>#N/A</v>
      </c>
      <c r="BD260" s="15" t="e">
        <f t="shared" si="74"/>
        <v>#N/A</v>
      </c>
      <c r="BE260" s="15" t="e">
        <f t="shared" si="74"/>
        <v>#N/A</v>
      </c>
      <c r="BF260" s="15" t="e">
        <f t="shared" si="74"/>
        <v>#N/A</v>
      </c>
      <c r="BG260" s="15" t="e">
        <f t="shared" si="74"/>
        <v>#N/A</v>
      </c>
      <c r="BH260" s="15" t="e">
        <f t="shared" si="74"/>
        <v>#N/A</v>
      </c>
      <c r="BI260" s="15" t="e">
        <f t="shared" si="74"/>
        <v>#N/A</v>
      </c>
      <c r="BJ260" s="15" t="e">
        <f t="shared" si="74"/>
        <v>#N/A</v>
      </c>
      <c r="BK260" s="15" t="e">
        <f t="shared" si="74"/>
        <v>#N/A</v>
      </c>
      <c r="BL260" s="15" t="e">
        <f t="shared" si="74"/>
        <v>#N/A</v>
      </c>
      <c r="BM260" s="15" t="e">
        <f t="shared" si="74"/>
        <v>#N/A</v>
      </c>
      <c r="BN260" s="15" t="e">
        <f t="shared" si="74"/>
        <v>#N/A</v>
      </c>
      <c r="BO260" s="15" t="e">
        <f t="shared" si="74"/>
        <v>#N/A</v>
      </c>
      <c r="BP260" s="15" t="e">
        <f t="shared" si="74"/>
        <v>#N/A</v>
      </c>
      <c r="BQ260" s="15" t="e">
        <f t="shared" si="74"/>
        <v>#N/A</v>
      </c>
      <c r="BR260" s="15" t="e">
        <f t="shared" si="74"/>
        <v>#N/A</v>
      </c>
      <c r="BS260" s="15" t="e">
        <f t="shared" si="74"/>
        <v>#N/A</v>
      </c>
      <c r="BT260" s="15" t="e">
        <f t="shared" si="74"/>
        <v>#N/A</v>
      </c>
      <c r="BU260" s="15" t="e">
        <f t="shared" ref="BU260:CH260" si="75">BT264</f>
        <v>#N/A</v>
      </c>
      <c r="BV260" s="15" t="e">
        <f t="shared" si="75"/>
        <v>#N/A</v>
      </c>
      <c r="BW260" s="15" t="e">
        <f t="shared" si="75"/>
        <v>#N/A</v>
      </c>
      <c r="BX260" s="15" t="e">
        <f t="shared" si="75"/>
        <v>#N/A</v>
      </c>
      <c r="BY260" s="15" t="e">
        <f t="shared" si="75"/>
        <v>#N/A</v>
      </c>
      <c r="BZ260" s="15" t="e">
        <f t="shared" si="75"/>
        <v>#N/A</v>
      </c>
      <c r="CA260" s="15" t="e">
        <f t="shared" si="75"/>
        <v>#N/A</v>
      </c>
      <c r="CB260" s="15" t="e">
        <f t="shared" si="75"/>
        <v>#N/A</v>
      </c>
      <c r="CC260" s="15" t="e">
        <f t="shared" si="75"/>
        <v>#N/A</v>
      </c>
      <c r="CD260" s="15" t="e">
        <f t="shared" si="75"/>
        <v>#N/A</v>
      </c>
      <c r="CE260" s="15" t="e">
        <f t="shared" si="75"/>
        <v>#N/A</v>
      </c>
      <c r="CF260" s="15" t="e">
        <f t="shared" si="75"/>
        <v>#N/A</v>
      </c>
      <c r="CG260" s="15" t="e">
        <f t="shared" si="75"/>
        <v>#N/A</v>
      </c>
      <c r="CH260" s="15" t="e">
        <f t="shared" si="75"/>
        <v>#N/A</v>
      </c>
    </row>
    <row r="261" spans="1:86">
      <c r="A261" t="s">
        <v>444</v>
      </c>
      <c r="B261" s="15">
        <f>(1+$B$225/2)*B263-$B$225*B260</f>
        <v>0</v>
      </c>
      <c r="C261" s="15">
        <f>(1+$B$225/2)*C263-$B$225*C260</f>
        <v>0</v>
      </c>
      <c r="D261" s="15">
        <f>(1+$B$225/2)*D263-$B$225*D260</f>
        <v>0</v>
      </c>
      <c r="E261" s="15">
        <f>(1+$B$225/2)*E263-$B$225*E260</f>
        <v>0</v>
      </c>
      <c r="F261" s="15">
        <f>(1+$B$225/2)*F263-$B$225*F260</f>
        <v>0</v>
      </c>
      <c r="G261" s="15">
        <f>IF($G259&gt;=1,($B232/HLOOKUP($G259,'Annuity Calc'!$H$7:$BE$11,2,FALSE))*HLOOKUP(G259,'Annuity Calc'!$H$7:$BE$11,3,FALSE),(IF(G259&lt;=(-1),G259,0)))</f>
        <v>36696.678388403168</v>
      </c>
      <c r="H261" s="15">
        <f>IF($G259&gt;=1,($B232/HLOOKUP($G259,'Annuity Calc'!$H$7:$BE$11,2,FALSE))*HLOOKUP(H259,'Annuity Calc'!$H$7:$BE$11,3,FALSE),(IF(H259&lt;=(-1),H259,0)))</f>
        <v>38278.657985900987</v>
      </c>
      <c r="I261" s="15">
        <f>IF($G259&gt;=1,($B232/HLOOKUP($G259,'Annuity Calc'!$H$7:$BE$11,2,FALSE))*HLOOKUP(I259,'Annuity Calc'!$H$7:$BE$11,3,FALSE),(IF(I259&lt;=(-1),I259,0)))</f>
        <v>39928.836111353041</v>
      </c>
      <c r="J261" s="15">
        <f>IF($G259&gt;=1,($B232/HLOOKUP($G259,'Annuity Calc'!$H$7:$BE$11,2,FALSE))*HLOOKUP(J259,'Annuity Calc'!$H$7:$BE$11,3,FALSE),(IF(J259&lt;=(-1),J259,0)))</f>
        <v>41650.152776895076</v>
      </c>
      <c r="K261" s="15">
        <f>IF($G259&gt;=1,($B232/HLOOKUP($G259,'Annuity Calc'!$H$7:$BE$11,2,FALSE))*HLOOKUP(K259,'Annuity Calc'!$H$7:$BE$11,3,FALSE),(IF(K259&lt;=(-1),K259,0)))</f>
        <v>43445.674737447705</v>
      </c>
      <c r="L261" s="15" t="e">
        <f>IF($G259&gt;=1,($B232/HLOOKUP($G259,'Annuity Calc'!$H$7:$BE$11,2,FALSE))*HLOOKUP(L259,'Annuity Calc'!$H$7:$BE$11,3,FALSE),(IF(L259&lt;=(-1),L259,0)))</f>
        <v>#N/A</v>
      </c>
      <c r="M261" s="15" t="e">
        <f>IF($G259&gt;=1,($B232/HLOOKUP($G259,'Annuity Calc'!$H$7:$BE$11,2,FALSE))*HLOOKUP(M259,'Annuity Calc'!$H$7:$BE$11,3,FALSE),(IF(M259&lt;=(-1),M259,0)))</f>
        <v>#N/A</v>
      </c>
      <c r="N261" s="15" t="e">
        <f>IF($G259&gt;=1,($B232/HLOOKUP($G259,'Annuity Calc'!$H$7:$BE$11,2,FALSE))*HLOOKUP(N259,'Annuity Calc'!$H$7:$BE$11,3,FALSE),(IF(N259&lt;=(-1),N259,0)))</f>
        <v>#N/A</v>
      </c>
      <c r="O261" s="15" t="e">
        <f>IF($G259&gt;=1,($B232/HLOOKUP($G259,'Annuity Calc'!$H$7:$BE$11,2,FALSE))*HLOOKUP(O259,'Annuity Calc'!$H$7:$BE$11,3,FALSE),(IF(O259&lt;=(-1),O259,0)))</f>
        <v>#N/A</v>
      </c>
      <c r="P261" s="15" t="e">
        <f>IF($G259&gt;=1,($B232/HLOOKUP($G259,'Annuity Calc'!$H$7:$BE$11,2,FALSE))*HLOOKUP(P259,'Annuity Calc'!$H$7:$BE$11,3,FALSE),(IF(P259&lt;=(-1),P259,0)))</f>
        <v>#N/A</v>
      </c>
      <c r="Q261" s="15" t="e">
        <f>IF($G259&gt;=1,($B232/HLOOKUP($G259,'Annuity Calc'!$H$7:$BE$11,2,FALSE))*HLOOKUP(Q259,'Annuity Calc'!$H$7:$BE$11,3,FALSE),(IF(Q259&lt;=(-1),Q259,0)))</f>
        <v>#N/A</v>
      </c>
      <c r="R261" s="15" t="e">
        <f>IF($G259&gt;=1,($B232/HLOOKUP($G259,'Annuity Calc'!$H$7:$BE$11,2,FALSE))*HLOOKUP(R259,'Annuity Calc'!$H$7:$BE$11,3,FALSE),(IF(R259&lt;=(-1),R259,0)))</f>
        <v>#N/A</v>
      </c>
      <c r="S261" s="15" t="e">
        <f>IF($G259&gt;=1,($B232/HLOOKUP($G259,'Annuity Calc'!$H$7:$BE$11,2,FALSE))*HLOOKUP(S259,'Annuity Calc'!$H$7:$BE$11,3,FALSE),(IF(S259&lt;=(-1),S259,0)))</f>
        <v>#N/A</v>
      </c>
      <c r="T261" s="15" t="e">
        <f>IF($G259&gt;=1,($B232/HLOOKUP($G259,'Annuity Calc'!$H$7:$BE$11,2,FALSE))*HLOOKUP(T259,'Annuity Calc'!$H$7:$BE$11,3,FALSE),(IF(T259&lt;=(-1),T259,0)))</f>
        <v>#N/A</v>
      </c>
      <c r="U261" s="15" t="e">
        <f>IF($G259&gt;=1,($B232/HLOOKUP($G259,'Annuity Calc'!$H$7:$BE$11,2,FALSE))*HLOOKUP(U259,'Annuity Calc'!$H$7:$BE$11,3,FALSE),(IF(U259&lt;=(-1),U259,0)))</f>
        <v>#N/A</v>
      </c>
      <c r="V261" s="15" t="e">
        <f>IF($G259&gt;=1,($B232/HLOOKUP($G259,'Annuity Calc'!$H$7:$BE$11,2,FALSE))*HLOOKUP(V259,'Annuity Calc'!$H$7:$BE$11,3,FALSE),(IF(V259&lt;=(-1),V259,0)))</f>
        <v>#N/A</v>
      </c>
      <c r="W261" s="15" t="e">
        <f>IF($G259&gt;=1,($B232/HLOOKUP($G259,'Annuity Calc'!$H$7:$BE$11,2,FALSE))*HLOOKUP(W259,'Annuity Calc'!$H$7:$BE$11,3,FALSE),(IF(W259&lt;=(-1),W259,0)))</f>
        <v>#N/A</v>
      </c>
      <c r="X261" s="15" t="e">
        <f>IF($G259&gt;=1,($B232/HLOOKUP($G259,'Annuity Calc'!$H$7:$BE$11,2,FALSE))*HLOOKUP(X259,'Annuity Calc'!$H$7:$BE$11,3,FALSE),(IF(X259&lt;=(-1),X259,0)))</f>
        <v>#N/A</v>
      </c>
      <c r="Y261" s="15" t="e">
        <f>IF($G259&gt;=1,($B232/HLOOKUP($G259,'Annuity Calc'!$H$7:$BE$11,2,FALSE))*HLOOKUP(Y259,'Annuity Calc'!$H$7:$BE$11,3,FALSE),(IF(Y259&lt;=(-1),Y259,0)))</f>
        <v>#N/A</v>
      </c>
      <c r="Z261" s="15" t="e">
        <f>IF($G259&gt;=1,($B232/HLOOKUP($G259,'Annuity Calc'!$H$7:$BE$11,2,FALSE))*HLOOKUP(Z259,'Annuity Calc'!$H$7:$BE$11,3,FALSE),(IF(Z259&lt;=(-1),Z259,0)))</f>
        <v>#N/A</v>
      </c>
      <c r="AA261" s="15" t="e">
        <f>IF($G259&gt;=1,($B232/HLOOKUP($G259,'Annuity Calc'!$H$7:$BE$11,2,FALSE))*HLOOKUP(AA259,'Annuity Calc'!$H$7:$BE$11,3,FALSE),(IF(AA259&lt;=(-1),AA259,0)))</f>
        <v>#N/A</v>
      </c>
      <c r="AB261" s="15" t="e">
        <f>IF($G259&gt;=1,($B232/HLOOKUP($G259,'Annuity Calc'!$H$7:$BE$11,2,FALSE))*HLOOKUP(AB259,'Annuity Calc'!$H$7:$BE$11,3,FALSE),(IF(AB259&lt;=(-1),AB259,0)))</f>
        <v>#N/A</v>
      </c>
      <c r="AC261" s="15" t="e">
        <f>IF($G259&gt;=1,($B232/HLOOKUP($G259,'Annuity Calc'!$H$7:$BE$11,2,FALSE))*HLOOKUP(AC259,'Annuity Calc'!$H$7:$BE$11,3,FALSE),(IF(AC259&lt;=(-1),AC259,0)))</f>
        <v>#N/A</v>
      </c>
      <c r="AD261" s="15" t="e">
        <f>IF($G259&gt;=1,($B232/HLOOKUP($G259,'Annuity Calc'!$H$7:$BE$11,2,FALSE))*HLOOKUP(AD259,'Annuity Calc'!$H$7:$BE$11,3,FALSE),(IF(AD259&lt;=(-1),AD259,0)))</f>
        <v>#N/A</v>
      </c>
      <c r="AE261" s="15" t="e">
        <f>IF($G259&gt;=1,($B232/HLOOKUP($G259,'Annuity Calc'!$H$7:$BE$11,2,FALSE))*HLOOKUP(AE259,'Annuity Calc'!$H$7:$BE$11,3,FALSE),(IF(AE259&lt;=(-1),AE259,0)))</f>
        <v>#N/A</v>
      </c>
      <c r="AF261" s="15" t="e">
        <f>IF($G259&gt;=1,($B232/HLOOKUP($G259,'Annuity Calc'!$H$7:$BE$11,2,FALSE))*HLOOKUP(AF259,'Annuity Calc'!$H$7:$BE$11,3,FALSE),(IF(AF259&lt;=(-1),AF259,0)))</f>
        <v>#N/A</v>
      </c>
      <c r="AG261" s="15" t="e">
        <f>IF($G259&gt;=1,($B232/HLOOKUP($G259,'Annuity Calc'!$H$7:$BE$11,2,FALSE))*HLOOKUP(AG259,'Annuity Calc'!$H$7:$BE$11,3,FALSE),(IF(AG259&lt;=(-1),AG259,0)))</f>
        <v>#N/A</v>
      </c>
      <c r="AH261" s="15" t="e">
        <f>IF($G259&gt;=1,($B232/HLOOKUP($G259,'Annuity Calc'!$H$7:$BE$11,2,FALSE))*HLOOKUP(AH259,'Annuity Calc'!$H$7:$BE$11,3,FALSE),(IF(AH259&lt;=(-1),AH259,0)))</f>
        <v>#N/A</v>
      </c>
      <c r="AI261" s="15" t="e">
        <f>IF($G259&gt;=1,($B232/HLOOKUP($G259,'Annuity Calc'!$H$7:$BE$11,2,FALSE))*HLOOKUP(AI259,'Annuity Calc'!$H$7:$BE$11,3,FALSE),(IF(AI259&lt;=(-1),AI259,0)))</f>
        <v>#N/A</v>
      </c>
      <c r="AJ261" s="15" t="e">
        <f>IF($G259&gt;=1,($B232/HLOOKUP($G259,'Annuity Calc'!$H$7:$BE$11,2,FALSE))*HLOOKUP(AJ259,'Annuity Calc'!$H$7:$BE$11,3,FALSE),(IF(AJ259&lt;=(-1),AJ259,0)))</f>
        <v>#N/A</v>
      </c>
      <c r="AK261" s="15" t="e">
        <f>IF($G259&gt;=1,($B232/HLOOKUP($G259,'Annuity Calc'!$H$7:$BE$11,2,FALSE))*HLOOKUP(AK259,'Annuity Calc'!$H$7:$BE$11,3,FALSE),(IF(AK259&lt;=(-1),AK259,0)))</f>
        <v>#N/A</v>
      </c>
      <c r="AL261" s="15" t="e">
        <f>IF($G259&gt;=1,($B232/HLOOKUP($G259,'Annuity Calc'!$H$7:$BE$11,2,FALSE))*HLOOKUP(AL259,'Annuity Calc'!$H$7:$BE$11,3,FALSE),(IF(AL259&lt;=(-1),AL259,0)))</f>
        <v>#N/A</v>
      </c>
      <c r="AM261" s="15" t="e">
        <f>IF($G259&gt;=1,($B232/HLOOKUP($G259,'Annuity Calc'!$H$7:$BE$11,2,FALSE))*HLOOKUP(AM259,'Annuity Calc'!$H$7:$BE$11,3,FALSE),(IF(AM259&lt;=(-1),AM259,0)))</f>
        <v>#N/A</v>
      </c>
      <c r="AN261" s="15" t="e">
        <f>IF($G259&gt;=1,($B232/HLOOKUP($G259,'Annuity Calc'!$H$7:$BE$11,2,FALSE))*HLOOKUP(AN259,'Annuity Calc'!$H$7:$BE$11,3,FALSE),(IF(AN259&lt;=(-1),AN259,0)))</f>
        <v>#N/A</v>
      </c>
      <c r="AO261" s="15" t="e">
        <f>IF($G259&gt;=1,($B232/HLOOKUP($G259,'Annuity Calc'!$H$7:$BE$11,2,FALSE))*HLOOKUP(AO259,'Annuity Calc'!$H$7:$BE$11,3,FALSE),(IF(AO259&lt;=(-1),AO259,0)))</f>
        <v>#N/A</v>
      </c>
      <c r="AP261" s="15" t="e">
        <f>IF($G259&gt;=1,($B232/HLOOKUP($G259,'Annuity Calc'!$H$7:$BE$11,2,FALSE))*HLOOKUP(AP259,'Annuity Calc'!$H$7:$BE$11,3,FALSE),(IF(AP259&lt;=(-1),AP259,0)))</f>
        <v>#N/A</v>
      </c>
      <c r="AQ261" s="15" t="e">
        <f>IF($G259&gt;=1,($B232/HLOOKUP($G259,'Annuity Calc'!$H$7:$BE$11,2,FALSE))*HLOOKUP(AQ259,'Annuity Calc'!$H$7:$BE$11,3,FALSE),(IF(AQ259&lt;=(-1),AQ259,0)))</f>
        <v>#N/A</v>
      </c>
      <c r="AR261" s="15" t="e">
        <f>IF($G259&gt;=1,($B232/HLOOKUP($G259,'Annuity Calc'!$H$7:$BE$11,2,FALSE))*HLOOKUP(AR259,'Annuity Calc'!$H$7:$BE$11,3,FALSE),(IF(AR259&lt;=(-1),AR259,0)))</f>
        <v>#N/A</v>
      </c>
      <c r="AS261" s="15" t="e">
        <f>IF($G259&gt;=1,($B232/HLOOKUP($G259,'Annuity Calc'!$H$7:$BE$11,2,FALSE))*HLOOKUP(AS259,'Annuity Calc'!$H$7:$BE$11,3,FALSE),(IF(AS259&lt;=(-1),AS259,0)))</f>
        <v>#N/A</v>
      </c>
      <c r="AT261" s="15" t="e">
        <f>IF($G259&gt;=1,($B232/HLOOKUP($G259,'Annuity Calc'!$H$7:$BE$11,2,FALSE))*HLOOKUP(AT259,'Annuity Calc'!$H$7:$BE$11,3,FALSE),(IF(AT259&lt;=(-1),AT259,0)))</f>
        <v>#N/A</v>
      </c>
      <c r="AU261" s="15" t="e">
        <f>IF($G259&gt;=1,($B232/HLOOKUP($G259,'Annuity Calc'!$H$7:$BE$11,2,FALSE))*HLOOKUP(AU259,'Annuity Calc'!$H$7:$BE$11,3,FALSE),(IF(AU259&lt;=(-1),AU259,0)))</f>
        <v>#N/A</v>
      </c>
      <c r="AV261" s="15" t="e">
        <f>IF($G259&gt;=1,($B232/HLOOKUP($G259,'Annuity Calc'!$H$7:$BE$11,2,FALSE))*HLOOKUP(AV259,'Annuity Calc'!$H$7:$BE$11,3,FALSE),(IF(AV259&lt;=(-1),AV259,0)))</f>
        <v>#N/A</v>
      </c>
      <c r="AW261" s="15" t="e">
        <f>IF($G259&gt;=1,($B232/HLOOKUP($G259,'Annuity Calc'!$H$7:$BE$11,2,FALSE))*HLOOKUP(AW259,'Annuity Calc'!$H$7:$BE$11,3,FALSE),(IF(AW259&lt;=(-1),AW259,0)))</f>
        <v>#N/A</v>
      </c>
      <c r="AX261" s="15" t="e">
        <f>IF($G259&gt;=1,($B232/HLOOKUP($G259,'Annuity Calc'!$H$7:$BE$11,2,FALSE))*HLOOKUP(AX259,'Annuity Calc'!$H$7:$BE$11,3,FALSE),(IF(AX259&lt;=(-1),AX259,0)))</f>
        <v>#N/A</v>
      </c>
      <c r="AY261" s="15" t="e">
        <f>IF($G259&gt;=1,($B232/HLOOKUP($G259,'Annuity Calc'!$H$7:$BE$11,2,FALSE))*HLOOKUP(AY259,'Annuity Calc'!$H$7:$BE$11,3,FALSE),(IF(AY259&lt;=(-1),AY259,0)))</f>
        <v>#N/A</v>
      </c>
      <c r="AZ261" s="15" t="e">
        <f>IF($G259&gt;=1,($B232/HLOOKUP($G259,'Annuity Calc'!$H$7:$BE$11,2,FALSE))*HLOOKUP(AZ259,'Annuity Calc'!$H$7:$BE$11,3,FALSE),(IF(AZ259&lt;=(-1),AZ259,0)))</f>
        <v>#N/A</v>
      </c>
      <c r="BA261" s="15" t="e">
        <f>IF($G259&gt;=1,($B232/HLOOKUP($G259,'Annuity Calc'!$H$7:$BE$11,2,FALSE))*HLOOKUP(BA259,'Annuity Calc'!$H$7:$BE$11,3,FALSE),(IF(BA259&lt;=(-1),BA259,0)))</f>
        <v>#N/A</v>
      </c>
      <c r="BB261" s="15" t="e">
        <f>IF($G259&gt;=1,($B232/HLOOKUP($G259,'Annuity Calc'!$H$7:$BE$11,2,FALSE))*HLOOKUP(BB259,'Annuity Calc'!$H$7:$BE$11,3,FALSE),(IF(BB259&lt;=(-1),BB259,0)))</f>
        <v>#N/A</v>
      </c>
      <c r="BC261" s="15" t="e">
        <f>IF($G259&gt;=1,($B232/HLOOKUP($G259,'Annuity Calc'!$H$7:$BE$11,2,FALSE))*HLOOKUP(BC259,'Annuity Calc'!$H$7:$BE$11,3,FALSE),(IF(BC259&lt;=(-1),BC259,0)))</f>
        <v>#N/A</v>
      </c>
      <c r="BD261" s="15" t="e">
        <f>IF($G259&gt;=1,($B232/HLOOKUP($G259,'Annuity Calc'!$H$7:$BE$11,2,FALSE))*HLOOKUP(BD259,'Annuity Calc'!$H$7:$BE$11,3,FALSE),(IF(BD259&lt;=(-1),BD259,0)))</f>
        <v>#N/A</v>
      </c>
      <c r="BE261" s="15" t="e">
        <f>IF($G259&gt;=1,($B232/HLOOKUP($G259,'Annuity Calc'!$H$7:$BE$11,2,FALSE))*HLOOKUP(BE259,'Annuity Calc'!$H$7:$BE$11,3,FALSE),(IF(BE259&lt;=(-1),BE259,0)))</f>
        <v>#N/A</v>
      </c>
      <c r="BF261" s="15" t="e">
        <f>IF($G259&gt;=1,($B232/HLOOKUP($G259,'Annuity Calc'!$H$7:$BE$11,2,FALSE))*HLOOKUP(BF259,'Annuity Calc'!$H$7:$BE$11,3,FALSE),(IF(BF259&lt;=(-1),BF259,0)))</f>
        <v>#N/A</v>
      </c>
      <c r="BG261" s="15" t="e">
        <f>IF($G259&gt;=1,($B232/HLOOKUP($G259,'Annuity Calc'!$H$7:$BE$11,2,FALSE))*HLOOKUP(BG259,'Annuity Calc'!$H$7:$BE$11,3,FALSE),(IF(BG259&lt;=(-1),BG259,0)))</f>
        <v>#N/A</v>
      </c>
      <c r="BH261" s="15" t="e">
        <f>IF($G259&gt;=1,($B232/HLOOKUP($G259,'Annuity Calc'!$H$7:$BE$11,2,FALSE))*HLOOKUP(BH259,'Annuity Calc'!$H$7:$BE$11,3,FALSE),(IF(BH259&lt;=(-1),BH259,0)))</f>
        <v>#N/A</v>
      </c>
      <c r="BI261" s="15" t="e">
        <f>IF($G259&gt;=1,($B232/HLOOKUP($G259,'Annuity Calc'!$H$7:$BE$11,2,FALSE))*HLOOKUP(BI259,'Annuity Calc'!$H$7:$BE$11,3,FALSE),(IF(BI259&lt;=(-1),BI259,0)))</f>
        <v>#N/A</v>
      </c>
      <c r="BJ261" s="15" t="e">
        <f>IF($G259&gt;=1,($B232/HLOOKUP($G259,'Annuity Calc'!$H$7:$BE$11,2,FALSE))*HLOOKUP(BJ259,'Annuity Calc'!$H$7:$BE$11,3,FALSE),(IF(BJ259&lt;=(-1),BJ259,0)))</f>
        <v>#N/A</v>
      </c>
      <c r="BK261" s="15" t="e">
        <f>IF($G259&gt;=1,($B232/HLOOKUP($G259,'Annuity Calc'!$H$7:$BE$11,2,FALSE))*HLOOKUP(BK259,'Annuity Calc'!$H$7:$BE$11,3,FALSE),(IF(BK259&lt;=(-1),BK259,0)))</f>
        <v>#N/A</v>
      </c>
      <c r="BL261" s="15" t="e">
        <f>IF($G259&gt;=1,($B232/HLOOKUP($G259,'Annuity Calc'!$H$7:$BE$11,2,FALSE))*HLOOKUP(BL259,'Annuity Calc'!$H$7:$BE$11,3,FALSE),(IF(BL259&lt;=(-1),BL259,0)))</f>
        <v>#N/A</v>
      </c>
      <c r="BM261" s="15" t="e">
        <f>IF($G259&gt;=1,($B232/HLOOKUP($G259,'Annuity Calc'!$H$7:$BE$11,2,FALSE))*HLOOKUP(BM259,'Annuity Calc'!$H$7:$BE$11,3,FALSE),(IF(BM259&lt;=(-1),BM259,0)))</f>
        <v>#N/A</v>
      </c>
      <c r="BN261" s="15" t="e">
        <f>IF($G259&gt;=1,($B232/HLOOKUP($G259,'Annuity Calc'!$H$7:$BE$11,2,FALSE))*HLOOKUP(BN259,'Annuity Calc'!$H$7:$BE$11,3,FALSE),(IF(BN259&lt;=(-1),BN259,0)))</f>
        <v>#N/A</v>
      </c>
      <c r="BO261" s="15" t="e">
        <f>IF($G259&gt;=1,($B232/HLOOKUP($G259,'Annuity Calc'!$H$7:$BE$11,2,FALSE))*HLOOKUP(BO259,'Annuity Calc'!$H$7:$BE$11,3,FALSE),(IF(BO259&lt;=(-1),BO259,0)))</f>
        <v>#N/A</v>
      </c>
      <c r="BP261" s="15" t="e">
        <f>IF($G259&gt;=1,($B232/HLOOKUP($G259,'Annuity Calc'!$H$7:$BE$11,2,FALSE))*HLOOKUP(BP259,'Annuity Calc'!$H$7:$BE$11,3,FALSE),(IF(BP259&lt;=(-1),BP259,0)))</f>
        <v>#N/A</v>
      </c>
      <c r="BQ261" s="15" t="e">
        <f>IF($G259&gt;=1,($B232/HLOOKUP($G259,'Annuity Calc'!$H$7:$BE$11,2,FALSE))*HLOOKUP(BQ259,'Annuity Calc'!$H$7:$BE$11,3,FALSE),(IF(BQ259&lt;=(-1),BQ259,0)))</f>
        <v>#N/A</v>
      </c>
      <c r="BR261" s="15" t="e">
        <f>IF($G259&gt;=1,($B232/HLOOKUP($G259,'Annuity Calc'!$H$7:$BE$11,2,FALSE))*HLOOKUP(BR259,'Annuity Calc'!$H$7:$BE$11,3,FALSE),(IF(BR259&lt;=(-1),BR259,0)))</f>
        <v>#N/A</v>
      </c>
      <c r="BS261" s="15" t="e">
        <f>IF($G259&gt;=1,($B232/HLOOKUP($G259,'Annuity Calc'!$H$7:$BE$11,2,FALSE))*HLOOKUP(BS259,'Annuity Calc'!$H$7:$BE$11,3,FALSE),(IF(BS259&lt;=(-1),BS259,0)))</f>
        <v>#N/A</v>
      </c>
      <c r="BT261" s="15" t="e">
        <f>IF($G259&gt;=1,($B232/HLOOKUP($G259,'Annuity Calc'!$H$7:$BE$11,2,FALSE))*HLOOKUP(BT259,'Annuity Calc'!$H$7:$BE$11,3,FALSE),(IF(BT259&lt;=(-1),BT259,0)))</f>
        <v>#N/A</v>
      </c>
      <c r="BU261" s="15" t="e">
        <f>IF($G259&gt;=1,($B232/HLOOKUP($G259,'Annuity Calc'!$H$7:$BE$11,2,FALSE))*HLOOKUP(BU259,'Annuity Calc'!$H$7:$BE$11,3,FALSE),(IF(BU259&lt;=(-1),BU259,0)))</f>
        <v>#N/A</v>
      </c>
      <c r="BV261" s="15" t="e">
        <f>IF($G259&gt;=1,($B232/HLOOKUP($G259,'Annuity Calc'!$H$7:$BE$11,2,FALSE))*HLOOKUP(BV259,'Annuity Calc'!$H$7:$BE$11,3,FALSE),(IF(BV259&lt;=(-1),BV259,0)))</f>
        <v>#N/A</v>
      </c>
      <c r="BW261" s="15" t="e">
        <f>IF($G259&gt;=1,($B232/HLOOKUP($G259,'Annuity Calc'!$H$7:$BE$11,2,FALSE))*HLOOKUP(BW259,'Annuity Calc'!$H$7:$BE$11,3,FALSE),(IF(BW259&lt;=(-1),BW259,0)))</f>
        <v>#N/A</v>
      </c>
      <c r="BX261" s="15" t="e">
        <f>IF($G259&gt;=1,($B232/HLOOKUP($G259,'Annuity Calc'!$H$7:$BE$11,2,FALSE))*HLOOKUP(BX259,'Annuity Calc'!$H$7:$BE$11,3,FALSE),(IF(BX259&lt;=(-1),BX259,0)))</f>
        <v>#N/A</v>
      </c>
      <c r="BY261" s="15" t="e">
        <f>IF($G259&gt;=1,($B232/HLOOKUP($G259,'Annuity Calc'!$H$7:$BE$11,2,FALSE))*HLOOKUP(BY259,'Annuity Calc'!$H$7:$BE$11,3,FALSE),(IF(BY259&lt;=(-1),BY259,0)))</f>
        <v>#N/A</v>
      </c>
      <c r="BZ261" s="15" t="e">
        <f>IF($G259&gt;=1,($B232/HLOOKUP($G259,'Annuity Calc'!$H$7:$BE$11,2,FALSE))*HLOOKUP(BZ259,'Annuity Calc'!$H$7:$BE$11,3,FALSE),(IF(BZ259&lt;=(-1),BZ259,0)))</f>
        <v>#N/A</v>
      </c>
      <c r="CA261" s="15" t="e">
        <f>IF($G259&gt;=1,($B232/HLOOKUP($G259,'Annuity Calc'!$H$7:$BE$11,2,FALSE))*HLOOKUP(CA259,'Annuity Calc'!$H$7:$BE$11,3,FALSE),(IF(CA259&lt;=(-1),CA259,0)))</f>
        <v>#N/A</v>
      </c>
      <c r="CB261" s="15" t="e">
        <f>IF($G259&gt;=1,($B232/HLOOKUP($G259,'Annuity Calc'!$H$7:$BE$11,2,FALSE))*HLOOKUP(CB259,'Annuity Calc'!$H$7:$BE$11,3,FALSE),(IF(CB259&lt;=(-1),CB259,0)))</f>
        <v>#N/A</v>
      </c>
      <c r="CC261" s="15" t="e">
        <f>IF($G259&gt;=1,($B232/HLOOKUP($G259,'Annuity Calc'!$H$7:$BE$11,2,FALSE))*HLOOKUP(CC259,'Annuity Calc'!$H$7:$BE$11,3,FALSE),(IF(CC259&lt;=(-1),CC259,0)))</f>
        <v>#N/A</v>
      </c>
      <c r="CD261" s="15" t="e">
        <f>IF($G259&gt;=1,($B232/HLOOKUP($G259,'Annuity Calc'!$H$7:$BE$11,2,FALSE))*HLOOKUP(CD259,'Annuity Calc'!$H$7:$BE$11,3,FALSE),(IF(CD259&lt;=(-1),CD259,0)))</f>
        <v>#N/A</v>
      </c>
      <c r="CE261" s="15" t="e">
        <f>IF($G259&gt;=1,($B232/HLOOKUP($G259,'Annuity Calc'!$H$7:$BE$11,2,FALSE))*HLOOKUP(CE259,'Annuity Calc'!$H$7:$BE$11,3,FALSE),(IF(CE259&lt;=(-1),CE259,0)))</f>
        <v>#N/A</v>
      </c>
      <c r="CF261" s="15" t="e">
        <f>IF($G259&gt;=1,($B232/HLOOKUP($G259,'Annuity Calc'!$H$7:$BE$11,2,FALSE))*HLOOKUP(CF259,'Annuity Calc'!$H$7:$BE$11,3,FALSE),(IF(CF259&lt;=(-1),CF259,0)))</f>
        <v>#N/A</v>
      </c>
      <c r="CG261" s="15" t="e">
        <f>IF($G259&gt;=1,($B232/HLOOKUP($G259,'Annuity Calc'!$H$7:$BE$11,2,FALSE))*HLOOKUP(CG259,'Annuity Calc'!$H$7:$BE$11,3,FALSE),(IF(CG259&lt;=(-1),CG259,0)))</f>
        <v>#N/A</v>
      </c>
      <c r="CH261" s="15" t="e">
        <f>IF($G259&gt;=1,($B232/HLOOKUP($G259,'Annuity Calc'!$H$7:$BE$11,2,FALSE))*HLOOKUP(CH259,'Annuity Calc'!$H$7:$BE$11,3,FALSE),(IF(CH259&lt;=(-1),CH259,0)))</f>
        <v>#N/A</v>
      </c>
    </row>
    <row r="262" spans="1:86">
      <c r="A262" t="s">
        <v>455</v>
      </c>
      <c r="B262" s="15">
        <f>B263-B261</f>
        <v>0</v>
      </c>
      <c r="C262" s="15">
        <f t="shared" ref="C262:F262" si="76">C263-C261</f>
        <v>0</v>
      </c>
      <c r="D262" s="15">
        <f t="shared" si="76"/>
        <v>0</v>
      </c>
      <c r="E262" s="15">
        <f t="shared" si="76"/>
        <v>0</v>
      </c>
      <c r="F262" s="15">
        <f t="shared" si="76"/>
        <v>0</v>
      </c>
      <c r="G262" s="15">
        <f>IF($G259&gt;=1,($B232/HLOOKUP($G259,'Annuity Calc'!$H$7:$BE$11,2,FALSE))*HLOOKUP(G259,'Annuity Calc'!$H$7:$BE$11,4,FALSE),(IF(G259&lt;=(-1),G259,0)))</f>
        <v>7665.7000860046883</v>
      </c>
      <c r="H262" s="15">
        <f>IF($G259&gt;=1,($B232/HLOOKUP($G259,'Annuity Calc'!$H$7:$BE$11,2,FALSE))*HLOOKUP(H259,'Annuity Calc'!$H$7:$BE$11,4,FALSE),(IF(H259&lt;=(-1),H259,0)))</f>
        <v>6083.7204885068695</v>
      </c>
      <c r="I262" s="15">
        <f>IF($G259&gt;=1,($B232/HLOOKUP($G259,'Annuity Calc'!$H$7:$BE$11,2,FALSE))*HLOOKUP(I259,'Annuity Calc'!$H$7:$BE$11,4,FALSE),(IF(I259&lt;=(-1),I259,0)))</f>
        <v>4433.5423630548121</v>
      </c>
      <c r="J262" s="15">
        <f>IF($G259&gt;=1,($B232/HLOOKUP($G259,'Annuity Calc'!$H$7:$BE$11,2,FALSE))*HLOOKUP(J259,'Annuity Calc'!$H$7:$BE$11,4,FALSE),(IF(J259&lt;=(-1),J259,0)))</f>
        <v>2712.2256975127798</v>
      </c>
      <c r="K262" s="15">
        <f>IF($G259&gt;=1,($B232/HLOOKUP($G259,'Annuity Calc'!$H$7:$BE$11,2,FALSE))*HLOOKUP(K259,'Annuity Calc'!$H$7:$BE$11,4,FALSE),(IF(K259&lt;=(-1),K259,0)))</f>
        <v>916.70373696014678</v>
      </c>
      <c r="L262" s="15" t="e">
        <f>IF($G259&gt;=1,($B232/HLOOKUP($G259,'Annuity Calc'!$H$7:$BE$11,2,FALSE))*HLOOKUP(L259,'Annuity Calc'!$H$7:$BE$11,4,FALSE),(IF(L259&lt;=(-1),L259,0)))</f>
        <v>#N/A</v>
      </c>
      <c r="M262" s="15" t="e">
        <f>IF($G259&gt;=1,($B232/HLOOKUP($G259,'Annuity Calc'!$H$7:$BE$11,2,FALSE))*HLOOKUP(M259,'Annuity Calc'!$H$7:$BE$11,4,FALSE),(IF(M259&lt;=(-1),M259,0)))</f>
        <v>#N/A</v>
      </c>
      <c r="N262" s="15" t="e">
        <f>IF($G259&gt;=1,($B232/HLOOKUP($G259,'Annuity Calc'!$H$7:$BE$11,2,FALSE))*HLOOKUP(N259,'Annuity Calc'!$H$7:$BE$11,4,FALSE),(IF(N259&lt;=(-1),N259,0)))</f>
        <v>#N/A</v>
      </c>
      <c r="O262" s="15" t="e">
        <f>IF($G259&gt;=1,($B232/HLOOKUP($G259,'Annuity Calc'!$H$7:$BE$11,2,FALSE))*HLOOKUP(O259,'Annuity Calc'!$H$7:$BE$11,4,FALSE),(IF(O259&lt;=(-1),O259,0)))</f>
        <v>#N/A</v>
      </c>
      <c r="P262" s="15" t="e">
        <f>IF($G259&gt;=1,($B232/HLOOKUP($G259,'Annuity Calc'!$H$7:$BE$11,2,FALSE))*HLOOKUP(P259,'Annuity Calc'!$H$7:$BE$11,4,FALSE),(IF(P259&lt;=(-1),P259,0)))</f>
        <v>#N/A</v>
      </c>
      <c r="Q262" s="15" t="e">
        <f>IF($G259&gt;=1,($B232/HLOOKUP($G259,'Annuity Calc'!$H$7:$BE$11,2,FALSE))*HLOOKUP(Q259,'Annuity Calc'!$H$7:$BE$11,4,FALSE),(IF(Q259&lt;=(-1),Q259,0)))</f>
        <v>#N/A</v>
      </c>
      <c r="R262" s="15" t="e">
        <f>IF($G259&gt;=1,($B232/HLOOKUP($G259,'Annuity Calc'!$H$7:$BE$11,2,FALSE))*HLOOKUP(R259,'Annuity Calc'!$H$7:$BE$11,4,FALSE),(IF(R259&lt;=(-1),R259,0)))</f>
        <v>#N/A</v>
      </c>
      <c r="S262" s="15" t="e">
        <f>IF($G259&gt;=1,($B232/HLOOKUP($G259,'Annuity Calc'!$H$7:$BE$11,2,FALSE))*HLOOKUP(S259,'Annuity Calc'!$H$7:$BE$11,4,FALSE),(IF(S259&lt;=(-1),S259,0)))</f>
        <v>#N/A</v>
      </c>
      <c r="T262" s="15" t="e">
        <f>IF($G259&gt;=1,($B232/HLOOKUP($G259,'Annuity Calc'!$H$7:$BE$11,2,FALSE))*HLOOKUP(T259,'Annuity Calc'!$H$7:$BE$11,4,FALSE),(IF(T259&lt;=(-1),T259,0)))</f>
        <v>#N/A</v>
      </c>
      <c r="U262" s="15" t="e">
        <f>IF($G259&gt;=1,($B232/HLOOKUP($G259,'Annuity Calc'!$H$7:$BE$11,2,FALSE))*HLOOKUP(U259,'Annuity Calc'!$H$7:$BE$11,4,FALSE),(IF(U259&lt;=(-1),U259,0)))</f>
        <v>#N/A</v>
      </c>
      <c r="V262" s="15" t="e">
        <f>IF($G259&gt;=1,($B232/HLOOKUP($G259,'Annuity Calc'!$H$7:$BE$11,2,FALSE))*HLOOKUP(V259,'Annuity Calc'!$H$7:$BE$11,4,FALSE),(IF(V259&lt;=(-1),V259,0)))</f>
        <v>#N/A</v>
      </c>
      <c r="W262" s="15" t="e">
        <f>IF($G259&gt;=1,($B232/HLOOKUP($G259,'Annuity Calc'!$H$7:$BE$11,2,FALSE))*HLOOKUP(W259,'Annuity Calc'!$H$7:$BE$11,4,FALSE),(IF(W259&lt;=(-1),W259,0)))</f>
        <v>#N/A</v>
      </c>
      <c r="X262" s="15" t="e">
        <f>IF($G259&gt;=1,($B232/HLOOKUP($G259,'Annuity Calc'!$H$7:$BE$11,2,FALSE))*HLOOKUP(X259,'Annuity Calc'!$H$7:$BE$11,4,FALSE),(IF(X259&lt;=(-1),X259,0)))</f>
        <v>#N/A</v>
      </c>
      <c r="Y262" s="15" t="e">
        <f>IF($G259&gt;=1,($B232/HLOOKUP($G259,'Annuity Calc'!$H$7:$BE$11,2,FALSE))*HLOOKUP(Y259,'Annuity Calc'!$H$7:$BE$11,4,FALSE),(IF(Y259&lt;=(-1),Y259,0)))</f>
        <v>#N/A</v>
      </c>
      <c r="Z262" s="15" t="e">
        <f>IF($G259&gt;=1,($B232/HLOOKUP($G259,'Annuity Calc'!$H$7:$BE$11,2,FALSE))*HLOOKUP(Z259,'Annuity Calc'!$H$7:$BE$11,4,FALSE),(IF(Z259&lt;=(-1),Z259,0)))</f>
        <v>#N/A</v>
      </c>
      <c r="AA262" s="15" t="e">
        <f>IF($G259&gt;=1,($B232/HLOOKUP($G259,'Annuity Calc'!$H$7:$BE$11,2,FALSE))*HLOOKUP(AA259,'Annuity Calc'!$H$7:$BE$11,4,FALSE),(IF(AA259&lt;=(-1),AA259,0)))</f>
        <v>#N/A</v>
      </c>
      <c r="AB262" s="15" t="e">
        <f>IF($G259&gt;=1,($B232/HLOOKUP($G259,'Annuity Calc'!$H$7:$BE$11,2,FALSE))*HLOOKUP(AB259,'Annuity Calc'!$H$7:$BE$11,4,FALSE),(IF(AB259&lt;=(-1),AB259,0)))</f>
        <v>#N/A</v>
      </c>
      <c r="AC262" s="15" t="e">
        <f>IF($G259&gt;=1,($B232/HLOOKUP($G259,'Annuity Calc'!$H$7:$BE$11,2,FALSE))*HLOOKUP(AC259,'Annuity Calc'!$H$7:$BE$11,4,FALSE),(IF(AC259&lt;=(-1),AC259,0)))</f>
        <v>#N/A</v>
      </c>
      <c r="AD262" s="15" t="e">
        <f>IF($G259&gt;=1,($B232/HLOOKUP($G259,'Annuity Calc'!$H$7:$BE$11,2,FALSE))*HLOOKUP(AD259,'Annuity Calc'!$H$7:$BE$11,4,FALSE),(IF(AD259&lt;=(-1),AD259,0)))</f>
        <v>#N/A</v>
      </c>
      <c r="AE262" s="15" t="e">
        <f>IF($G259&gt;=1,($B232/HLOOKUP($G259,'Annuity Calc'!$H$7:$BE$11,2,FALSE))*HLOOKUP(AE259,'Annuity Calc'!$H$7:$BE$11,4,FALSE),(IF(AE259&lt;=(-1),AE259,0)))</f>
        <v>#N/A</v>
      </c>
      <c r="AF262" s="15" t="e">
        <f>IF($G259&gt;=1,($B232/HLOOKUP($G259,'Annuity Calc'!$H$7:$BE$11,2,FALSE))*HLOOKUP(AF259,'Annuity Calc'!$H$7:$BE$11,4,FALSE),(IF(AF259&lt;=(-1),AF259,0)))</f>
        <v>#N/A</v>
      </c>
      <c r="AG262" s="15" t="e">
        <f>IF($G259&gt;=1,($B232/HLOOKUP($G259,'Annuity Calc'!$H$7:$BE$11,2,FALSE))*HLOOKUP(AG259,'Annuity Calc'!$H$7:$BE$11,4,FALSE),(IF(AG259&lt;=(-1),AG259,0)))</f>
        <v>#N/A</v>
      </c>
      <c r="AH262" s="15" t="e">
        <f>IF($G259&gt;=1,($B232/HLOOKUP($G259,'Annuity Calc'!$H$7:$BE$11,2,FALSE))*HLOOKUP(AH259,'Annuity Calc'!$H$7:$BE$11,4,FALSE),(IF(AH259&lt;=(-1),AH259,0)))</f>
        <v>#N/A</v>
      </c>
      <c r="AI262" s="15" t="e">
        <f>IF($G259&gt;=1,($B232/HLOOKUP($G259,'Annuity Calc'!$H$7:$BE$11,2,FALSE))*HLOOKUP(AI259,'Annuity Calc'!$H$7:$BE$11,4,FALSE),(IF(AI259&lt;=(-1),AI259,0)))</f>
        <v>#N/A</v>
      </c>
      <c r="AJ262" s="15" t="e">
        <f>IF($G259&gt;=1,($B232/HLOOKUP($G259,'Annuity Calc'!$H$7:$BE$11,2,FALSE))*HLOOKUP(AJ259,'Annuity Calc'!$H$7:$BE$11,4,FALSE),(IF(AJ259&lt;=(-1),AJ259,0)))</f>
        <v>#N/A</v>
      </c>
      <c r="AK262" s="15" t="e">
        <f>IF($G259&gt;=1,($B232/HLOOKUP($G259,'Annuity Calc'!$H$7:$BE$11,2,FALSE))*HLOOKUP(AK259,'Annuity Calc'!$H$7:$BE$11,4,FALSE),(IF(AK259&lt;=(-1),AK259,0)))</f>
        <v>#N/A</v>
      </c>
      <c r="AL262" s="15" t="e">
        <f>IF($G259&gt;=1,($B232/HLOOKUP($G259,'Annuity Calc'!$H$7:$BE$11,2,FALSE))*HLOOKUP(AL259,'Annuity Calc'!$H$7:$BE$11,4,FALSE),(IF(AL259&lt;=(-1),AL259,0)))</f>
        <v>#N/A</v>
      </c>
      <c r="AM262" s="15" t="e">
        <f>IF($G259&gt;=1,($B232/HLOOKUP($G259,'Annuity Calc'!$H$7:$BE$11,2,FALSE))*HLOOKUP(AM259,'Annuity Calc'!$H$7:$BE$11,4,FALSE),(IF(AM259&lt;=(-1),AM259,0)))</f>
        <v>#N/A</v>
      </c>
      <c r="AN262" s="15" t="e">
        <f>IF($G259&gt;=1,($B232/HLOOKUP($G259,'Annuity Calc'!$H$7:$BE$11,2,FALSE))*HLOOKUP(AN259,'Annuity Calc'!$H$7:$BE$11,4,FALSE),(IF(AN259&lt;=(-1),AN259,0)))</f>
        <v>#N/A</v>
      </c>
      <c r="AO262" s="15" t="e">
        <f>IF($G259&gt;=1,($B232/HLOOKUP($G259,'Annuity Calc'!$H$7:$BE$11,2,FALSE))*HLOOKUP(AO259,'Annuity Calc'!$H$7:$BE$11,4,FALSE),(IF(AO259&lt;=(-1),AO259,0)))</f>
        <v>#N/A</v>
      </c>
      <c r="AP262" s="15" t="e">
        <f>IF($G259&gt;=1,($B232/HLOOKUP($G259,'Annuity Calc'!$H$7:$BE$11,2,FALSE))*HLOOKUP(AP259,'Annuity Calc'!$H$7:$BE$11,4,FALSE),(IF(AP259&lt;=(-1),AP259,0)))</f>
        <v>#N/A</v>
      </c>
      <c r="AQ262" s="15" t="e">
        <f>IF($G259&gt;=1,($B232/HLOOKUP($G259,'Annuity Calc'!$H$7:$BE$11,2,FALSE))*HLOOKUP(AQ259,'Annuity Calc'!$H$7:$BE$11,4,FALSE),(IF(AQ259&lt;=(-1),AQ259,0)))</f>
        <v>#N/A</v>
      </c>
      <c r="AR262" s="15" t="e">
        <f>IF($G259&gt;=1,($B232/HLOOKUP($G259,'Annuity Calc'!$H$7:$BE$11,2,FALSE))*HLOOKUP(AR259,'Annuity Calc'!$H$7:$BE$11,4,FALSE),(IF(AR259&lt;=(-1),AR259,0)))</f>
        <v>#N/A</v>
      </c>
      <c r="AS262" s="15" t="e">
        <f>IF($G259&gt;=1,($B232/HLOOKUP($G259,'Annuity Calc'!$H$7:$BE$11,2,FALSE))*HLOOKUP(AS259,'Annuity Calc'!$H$7:$BE$11,4,FALSE),(IF(AS259&lt;=(-1),AS259,0)))</f>
        <v>#N/A</v>
      </c>
      <c r="AT262" s="15" t="e">
        <f>IF($G259&gt;=1,($B232/HLOOKUP($G259,'Annuity Calc'!$H$7:$BE$11,2,FALSE))*HLOOKUP(AT259,'Annuity Calc'!$H$7:$BE$11,4,FALSE),(IF(AT259&lt;=(-1),AT259,0)))</f>
        <v>#N/A</v>
      </c>
      <c r="AU262" s="15" t="e">
        <f>IF($G259&gt;=1,($B232/HLOOKUP($G259,'Annuity Calc'!$H$7:$BE$11,2,FALSE))*HLOOKUP(AU259,'Annuity Calc'!$H$7:$BE$11,4,FALSE),(IF(AU259&lt;=(-1),AU259,0)))</f>
        <v>#N/A</v>
      </c>
      <c r="AV262" s="15" t="e">
        <f>IF($G259&gt;=1,($B232/HLOOKUP($G259,'Annuity Calc'!$H$7:$BE$11,2,FALSE))*HLOOKUP(AV259,'Annuity Calc'!$H$7:$BE$11,4,FALSE),(IF(AV259&lt;=(-1),AV259,0)))</f>
        <v>#N/A</v>
      </c>
      <c r="AW262" s="15" t="e">
        <f>IF($G259&gt;=1,($B232/HLOOKUP($G259,'Annuity Calc'!$H$7:$BE$11,2,FALSE))*HLOOKUP(AW259,'Annuity Calc'!$H$7:$BE$11,4,FALSE),(IF(AW259&lt;=(-1),AW259,0)))</f>
        <v>#N/A</v>
      </c>
      <c r="AX262" s="15" t="e">
        <f>IF($G259&gt;=1,($B232/HLOOKUP($G259,'Annuity Calc'!$H$7:$BE$11,2,FALSE))*HLOOKUP(AX259,'Annuity Calc'!$H$7:$BE$11,4,FALSE),(IF(AX259&lt;=(-1),AX259,0)))</f>
        <v>#N/A</v>
      </c>
      <c r="AY262" s="15" t="e">
        <f>IF($G259&gt;=1,($B232/HLOOKUP($G259,'Annuity Calc'!$H$7:$BE$11,2,FALSE))*HLOOKUP(AY259,'Annuity Calc'!$H$7:$BE$11,4,FALSE),(IF(AY259&lt;=(-1),AY259,0)))</f>
        <v>#N/A</v>
      </c>
      <c r="AZ262" s="15" t="e">
        <f>IF($G259&gt;=1,($B232/HLOOKUP($G259,'Annuity Calc'!$H$7:$BE$11,2,FALSE))*HLOOKUP(AZ259,'Annuity Calc'!$H$7:$BE$11,4,FALSE),(IF(AZ259&lt;=(-1),AZ259,0)))</f>
        <v>#N/A</v>
      </c>
      <c r="BA262" s="15" t="e">
        <f>IF($G259&gt;=1,($B232/HLOOKUP($G259,'Annuity Calc'!$H$7:$BE$11,2,FALSE))*HLOOKUP(BA259,'Annuity Calc'!$H$7:$BE$11,4,FALSE),(IF(BA259&lt;=(-1),BA259,0)))</f>
        <v>#N/A</v>
      </c>
      <c r="BB262" s="15" t="e">
        <f>IF($G259&gt;=1,($B232/HLOOKUP($G259,'Annuity Calc'!$H$7:$BE$11,2,FALSE))*HLOOKUP(BB259,'Annuity Calc'!$H$7:$BE$11,4,FALSE),(IF(BB259&lt;=(-1),BB259,0)))</f>
        <v>#N/A</v>
      </c>
      <c r="BC262" s="15" t="e">
        <f>IF($G259&gt;=1,($B232/HLOOKUP($G259,'Annuity Calc'!$H$7:$BE$11,2,FALSE))*HLOOKUP(BC259,'Annuity Calc'!$H$7:$BE$11,4,FALSE),(IF(BC259&lt;=(-1),BC259,0)))</f>
        <v>#N/A</v>
      </c>
      <c r="BD262" s="15" t="e">
        <f>IF($G259&gt;=1,($B232/HLOOKUP($G259,'Annuity Calc'!$H$7:$BE$11,2,FALSE))*HLOOKUP(BD259,'Annuity Calc'!$H$7:$BE$11,4,FALSE),(IF(BD259&lt;=(-1),BD259,0)))</f>
        <v>#N/A</v>
      </c>
      <c r="BE262" s="15" t="e">
        <f>IF($G259&gt;=1,($B232/HLOOKUP($G259,'Annuity Calc'!$H$7:$BE$11,2,FALSE))*HLOOKUP(BE259,'Annuity Calc'!$H$7:$BE$11,4,FALSE),(IF(BE259&lt;=(-1),BE259,0)))</f>
        <v>#N/A</v>
      </c>
      <c r="BF262" s="15" t="e">
        <f>IF($G259&gt;=1,($B232/HLOOKUP($G259,'Annuity Calc'!$H$7:$BE$11,2,FALSE))*HLOOKUP(BF259,'Annuity Calc'!$H$7:$BE$11,4,FALSE),(IF(BF259&lt;=(-1),BF259,0)))</f>
        <v>#N/A</v>
      </c>
      <c r="BG262" s="15" t="e">
        <f>IF($G259&gt;=1,($B232/HLOOKUP($G259,'Annuity Calc'!$H$7:$BE$11,2,FALSE))*HLOOKUP(BG259,'Annuity Calc'!$H$7:$BE$11,4,FALSE),(IF(BG259&lt;=(-1),BG259,0)))</f>
        <v>#N/A</v>
      </c>
      <c r="BH262" s="15" t="e">
        <f>IF($G259&gt;=1,($B232/HLOOKUP($G259,'Annuity Calc'!$H$7:$BE$11,2,FALSE))*HLOOKUP(BH259,'Annuity Calc'!$H$7:$BE$11,4,FALSE),(IF(BH259&lt;=(-1),BH259,0)))</f>
        <v>#N/A</v>
      </c>
      <c r="BI262" s="15" t="e">
        <f>IF($G259&gt;=1,($B232/HLOOKUP($G259,'Annuity Calc'!$H$7:$BE$11,2,FALSE))*HLOOKUP(BI259,'Annuity Calc'!$H$7:$BE$11,4,FALSE),(IF(BI259&lt;=(-1),BI259,0)))</f>
        <v>#N/A</v>
      </c>
      <c r="BJ262" s="15" t="e">
        <f>IF($G259&gt;=1,($B232/HLOOKUP($G259,'Annuity Calc'!$H$7:$BE$11,2,FALSE))*HLOOKUP(BJ259,'Annuity Calc'!$H$7:$BE$11,4,FALSE),(IF(BJ259&lt;=(-1),BJ259,0)))</f>
        <v>#N/A</v>
      </c>
      <c r="BK262" s="15" t="e">
        <f>IF($G259&gt;=1,($B232/HLOOKUP($G259,'Annuity Calc'!$H$7:$BE$11,2,FALSE))*HLOOKUP(BK259,'Annuity Calc'!$H$7:$BE$11,4,FALSE),(IF(BK259&lt;=(-1),BK259,0)))</f>
        <v>#N/A</v>
      </c>
      <c r="BL262" s="15" t="e">
        <f>IF($G259&gt;=1,($B232/HLOOKUP($G259,'Annuity Calc'!$H$7:$BE$11,2,FALSE))*HLOOKUP(BL259,'Annuity Calc'!$H$7:$BE$11,4,FALSE),(IF(BL259&lt;=(-1),BL259,0)))</f>
        <v>#N/A</v>
      </c>
      <c r="BM262" s="15" t="e">
        <f>IF($G259&gt;=1,($B232/HLOOKUP($G259,'Annuity Calc'!$H$7:$BE$11,2,FALSE))*HLOOKUP(BM259,'Annuity Calc'!$H$7:$BE$11,4,FALSE),(IF(BM259&lt;=(-1),BM259,0)))</f>
        <v>#N/A</v>
      </c>
      <c r="BN262" s="15" t="e">
        <f>IF($G259&gt;=1,($B232/HLOOKUP($G259,'Annuity Calc'!$H$7:$BE$11,2,FALSE))*HLOOKUP(BN259,'Annuity Calc'!$H$7:$BE$11,4,FALSE),(IF(BN259&lt;=(-1),BN259,0)))</f>
        <v>#N/A</v>
      </c>
      <c r="BO262" s="15" t="e">
        <f>IF($G259&gt;=1,($B232/HLOOKUP($G259,'Annuity Calc'!$H$7:$BE$11,2,FALSE))*HLOOKUP(BO259,'Annuity Calc'!$H$7:$BE$11,4,FALSE),(IF(BO259&lt;=(-1),BO259,0)))</f>
        <v>#N/A</v>
      </c>
      <c r="BP262" s="15" t="e">
        <f>IF($G259&gt;=1,($B232/HLOOKUP($G259,'Annuity Calc'!$H$7:$BE$11,2,FALSE))*HLOOKUP(BP259,'Annuity Calc'!$H$7:$BE$11,4,FALSE),(IF(BP259&lt;=(-1),BP259,0)))</f>
        <v>#N/A</v>
      </c>
      <c r="BQ262" s="15" t="e">
        <f>IF($G259&gt;=1,($B232/HLOOKUP($G259,'Annuity Calc'!$H$7:$BE$11,2,FALSE))*HLOOKUP(BQ259,'Annuity Calc'!$H$7:$BE$11,4,FALSE),(IF(BQ259&lt;=(-1),BQ259,0)))</f>
        <v>#N/A</v>
      </c>
      <c r="BR262" s="15" t="e">
        <f>IF($G259&gt;=1,($B232/HLOOKUP($G259,'Annuity Calc'!$H$7:$BE$11,2,FALSE))*HLOOKUP(BR259,'Annuity Calc'!$H$7:$BE$11,4,FALSE),(IF(BR259&lt;=(-1),BR259,0)))</f>
        <v>#N/A</v>
      </c>
      <c r="BS262" s="15" t="e">
        <f>IF($G259&gt;=1,($B232/HLOOKUP($G259,'Annuity Calc'!$H$7:$BE$11,2,FALSE))*HLOOKUP(BS259,'Annuity Calc'!$H$7:$BE$11,4,FALSE),(IF(BS259&lt;=(-1),BS259,0)))</f>
        <v>#N/A</v>
      </c>
      <c r="BT262" s="15" t="e">
        <f>IF($G259&gt;=1,($B232/HLOOKUP($G259,'Annuity Calc'!$H$7:$BE$11,2,FALSE))*HLOOKUP(BT259,'Annuity Calc'!$H$7:$BE$11,4,FALSE),(IF(BT259&lt;=(-1),BT259,0)))</f>
        <v>#N/A</v>
      </c>
      <c r="BU262" s="15" t="e">
        <f>IF($G259&gt;=1,($B232/HLOOKUP($G259,'Annuity Calc'!$H$7:$BE$11,2,FALSE))*HLOOKUP(BU259,'Annuity Calc'!$H$7:$BE$11,4,FALSE),(IF(BU259&lt;=(-1),BU259,0)))</f>
        <v>#N/A</v>
      </c>
      <c r="BV262" s="15" t="e">
        <f>IF($G259&gt;=1,($B232/HLOOKUP($G259,'Annuity Calc'!$H$7:$BE$11,2,FALSE))*HLOOKUP(BV259,'Annuity Calc'!$H$7:$BE$11,4,FALSE),(IF(BV259&lt;=(-1),BV259,0)))</f>
        <v>#N/A</v>
      </c>
      <c r="BW262" s="15" t="e">
        <f>IF($G259&gt;=1,($B232/HLOOKUP($G259,'Annuity Calc'!$H$7:$BE$11,2,FALSE))*HLOOKUP(BW259,'Annuity Calc'!$H$7:$BE$11,4,FALSE),(IF(BW259&lt;=(-1),BW259,0)))</f>
        <v>#N/A</v>
      </c>
      <c r="BX262" s="15" t="e">
        <f>IF($G259&gt;=1,($B232/HLOOKUP($G259,'Annuity Calc'!$H$7:$BE$11,2,FALSE))*HLOOKUP(BX259,'Annuity Calc'!$H$7:$BE$11,4,FALSE),(IF(BX259&lt;=(-1),BX259,0)))</f>
        <v>#N/A</v>
      </c>
      <c r="BY262" s="15" t="e">
        <f>IF($G259&gt;=1,($B232/HLOOKUP($G259,'Annuity Calc'!$H$7:$BE$11,2,FALSE))*HLOOKUP(BY259,'Annuity Calc'!$H$7:$BE$11,4,FALSE),(IF(BY259&lt;=(-1),BY259,0)))</f>
        <v>#N/A</v>
      </c>
      <c r="BZ262" s="15" t="e">
        <f>IF($G259&gt;=1,($B232/HLOOKUP($G259,'Annuity Calc'!$H$7:$BE$11,2,FALSE))*HLOOKUP(BZ259,'Annuity Calc'!$H$7:$BE$11,4,FALSE),(IF(BZ259&lt;=(-1),BZ259,0)))</f>
        <v>#N/A</v>
      </c>
      <c r="CA262" s="15" t="e">
        <f>IF($G259&gt;=1,($B232/HLOOKUP($G259,'Annuity Calc'!$H$7:$BE$11,2,FALSE))*HLOOKUP(CA259,'Annuity Calc'!$H$7:$BE$11,4,FALSE),(IF(CA259&lt;=(-1),CA259,0)))</f>
        <v>#N/A</v>
      </c>
      <c r="CB262" s="15" t="e">
        <f>IF($G259&gt;=1,($B232/HLOOKUP($G259,'Annuity Calc'!$H$7:$BE$11,2,FALSE))*HLOOKUP(CB259,'Annuity Calc'!$H$7:$BE$11,4,FALSE),(IF(CB259&lt;=(-1),CB259,0)))</f>
        <v>#N/A</v>
      </c>
      <c r="CC262" s="15" t="e">
        <f>IF($G259&gt;=1,($B232/HLOOKUP($G259,'Annuity Calc'!$H$7:$BE$11,2,FALSE))*HLOOKUP(CC259,'Annuity Calc'!$H$7:$BE$11,4,FALSE),(IF(CC259&lt;=(-1),CC259,0)))</f>
        <v>#N/A</v>
      </c>
      <c r="CD262" s="15" t="e">
        <f>IF($G259&gt;=1,($B232/HLOOKUP($G259,'Annuity Calc'!$H$7:$BE$11,2,FALSE))*HLOOKUP(CD259,'Annuity Calc'!$H$7:$BE$11,4,FALSE),(IF(CD259&lt;=(-1),CD259,0)))</f>
        <v>#N/A</v>
      </c>
      <c r="CE262" s="15" t="e">
        <f>IF($G259&gt;=1,($B232/HLOOKUP($G259,'Annuity Calc'!$H$7:$BE$11,2,FALSE))*HLOOKUP(CE259,'Annuity Calc'!$H$7:$BE$11,4,FALSE),(IF(CE259&lt;=(-1),CE259,0)))</f>
        <v>#N/A</v>
      </c>
      <c r="CF262" s="15" t="e">
        <f>IF($G259&gt;=1,($B232/HLOOKUP($G259,'Annuity Calc'!$H$7:$BE$11,2,FALSE))*HLOOKUP(CF259,'Annuity Calc'!$H$7:$BE$11,4,FALSE),(IF(CF259&lt;=(-1),CF259,0)))</f>
        <v>#N/A</v>
      </c>
      <c r="CG262" s="15" t="e">
        <f>IF($G259&gt;=1,($B232/HLOOKUP($G259,'Annuity Calc'!$H$7:$BE$11,2,FALSE))*HLOOKUP(CG259,'Annuity Calc'!$H$7:$BE$11,4,FALSE),(IF(CG259&lt;=(-1),CG259,0)))</f>
        <v>#N/A</v>
      </c>
      <c r="CH262" s="15" t="e">
        <f>IF($G259&gt;=1,($B232/HLOOKUP($G259,'Annuity Calc'!$H$7:$BE$11,2,FALSE))*HLOOKUP(CH259,'Annuity Calc'!$H$7:$BE$11,4,FALSE),(IF(CH259&lt;=(-1),CH259,0)))</f>
        <v>#N/A</v>
      </c>
    </row>
    <row r="263" spans="1:86">
      <c r="A263" t="s">
        <v>147</v>
      </c>
      <c r="B263" s="15">
        <f>IF(B260&gt;=1,(B232/HLOOKUP($B260,'Annuity Calc'!$H$7:$BE$11,2,FALSE))*HLOOKUP(B260,'Annuity Calc'!$H$7:$BE$11,5,FALSE),(IF(B260&lt;=(-1),B260,0)))</f>
        <v>0</v>
      </c>
      <c r="C263" s="15">
        <f>IF(C260&gt;=1,(C232/HLOOKUP($B260,'Annuity Calc'!$H$7:$BE$11,2,FALSE))*HLOOKUP(C260,'Annuity Calc'!$H$7:$BE$11,5,FALSE),(IF(C260&lt;=(-1),C260,0)))</f>
        <v>0</v>
      </c>
      <c r="D263" s="15">
        <f>IF(D260&gt;=1,(D232/HLOOKUP($B260,'Annuity Calc'!$H$7:$BE$11,2,FALSE))*HLOOKUP(D260,'Annuity Calc'!$H$7:$BE$11,5,FALSE),(IF(D260&lt;=(-1),D260,0)))</f>
        <v>0</v>
      </c>
      <c r="E263" s="15">
        <f>IF(E260&gt;=1,(E232/HLOOKUP($B260,'Annuity Calc'!$H$7:$BE$11,2,FALSE))*HLOOKUP(E260,'Annuity Calc'!$H$7:$BE$11,5,FALSE),(IF(E260&lt;=(-1),E260,0)))</f>
        <v>0</v>
      </c>
      <c r="F263" s="15">
        <f>IF(F260&gt;=1,(F232/HLOOKUP($B260,'Annuity Calc'!$H$7:$BE$11,2,FALSE))*HLOOKUP(F260,'Annuity Calc'!$H$7:$BE$11,5,FALSE),(IF(F260&lt;=(-1),F260,0)))</f>
        <v>0</v>
      </c>
      <c r="G263" s="15">
        <f>IF($G259&gt;=1,($B232/HLOOKUP($G259,'Annuity Calc'!$H$7:$BE$11,2,FALSE))*HLOOKUP(G259,'Annuity Calc'!$H$7:$BE$11,5,FALSE),(IF(G259&lt;=(-1),G259,0)))</f>
        <v>44362.378474407858</v>
      </c>
      <c r="H263" s="15">
        <f>IF($G259&gt;=1,($B232/HLOOKUP($G259,'Annuity Calc'!$H$7:$BE$11,2,FALSE))*HLOOKUP(H259,'Annuity Calc'!$H$7:$BE$11,5,FALSE),(IF(H259&lt;=(-1),H259,0)))</f>
        <v>44362.378474407858</v>
      </c>
      <c r="I263" s="15">
        <f>IF($G259&gt;=1,($B232/HLOOKUP($G259,'Annuity Calc'!$H$7:$BE$11,2,FALSE))*HLOOKUP(I259,'Annuity Calc'!$H$7:$BE$11,5,FALSE),(IF(I259&lt;=(-1),I259,0)))</f>
        <v>44362.378474407858</v>
      </c>
      <c r="J263" s="15">
        <f>IF($G259&gt;=1,($B232/HLOOKUP($G259,'Annuity Calc'!$H$7:$BE$11,2,FALSE))*HLOOKUP(J259,'Annuity Calc'!$H$7:$BE$11,5,FALSE),(IF(J259&lt;=(-1),J259,0)))</f>
        <v>44362.378474407858</v>
      </c>
      <c r="K263" s="15">
        <f>IF($G259&gt;=1,($B232/HLOOKUP($G259,'Annuity Calc'!$H$7:$BE$11,2,FALSE))*HLOOKUP(K259,'Annuity Calc'!$H$7:$BE$11,5,FALSE),(IF(K259&lt;=(-1),K259,0)))</f>
        <v>44362.378474407858</v>
      </c>
      <c r="L263" s="15" t="e">
        <f>IF($G259&gt;=1,($B232/HLOOKUP($G259,'Annuity Calc'!$H$7:$BE$11,2,FALSE))*HLOOKUP(L259,'Annuity Calc'!$H$7:$BE$11,5,FALSE),(IF(L259&lt;=(-1),L259,0)))</f>
        <v>#N/A</v>
      </c>
      <c r="M263" s="15" t="e">
        <f>IF($G259&gt;=1,($B232/HLOOKUP($G259,'Annuity Calc'!$H$7:$BE$11,2,FALSE))*HLOOKUP(M259,'Annuity Calc'!$H$7:$BE$11,5,FALSE),(IF(M259&lt;=(-1),M259,0)))</f>
        <v>#N/A</v>
      </c>
      <c r="N263" s="15" t="e">
        <f>IF($G259&gt;=1,($B232/HLOOKUP($G259,'Annuity Calc'!$H$7:$BE$11,2,FALSE))*HLOOKUP(N259,'Annuity Calc'!$H$7:$BE$11,5,FALSE),(IF(N259&lt;=(-1),N259,0)))</f>
        <v>#N/A</v>
      </c>
      <c r="O263" s="15" t="e">
        <f>IF($G259&gt;=1,($B232/HLOOKUP($G259,'Annuity Calc'!$H$7:$BE$11,2,FALSE))*HLOOKUP(O259,'Annuity Calc'!$H$7:$BE$11,5,FALSE),(IF(O259&lt;=(-1),O259,0)))</f>
        <v>#N/A</v>
      </c>
      <c r="P263" s="15" t="e">
        <f>IF($G259&gt;=1,($B232/HLOOKUP($G259,'Annuity Calc'!$H$7:$BE$11,2,FALSE))*HLOOKUP(P259,'Annuity Calc'!$H$7:$BE$11,5,FALSE),(IF(P259&lt;=(-1),P259,0)))</f>
        <v>#N/A</v>
      </c>
      <c r="Q263" s="15" t="e">
        <f>IF($G259&gt;=1,($B232/HLOOKUP($G259,'Annuity Calc'!$H$7:$BE$11,2,FALSE))*HLOOKUP(Q259,'Annuity Calc'!$H$7:$BE$11,5,FALSE),(IF(Q259&lt;=(-1),Q259,0)))</f>
        <v>#N/A</v>
      </c>
      <c r="R263" s="15" t="e">
        <f>IF($G259&gt;=1,($B232/HLOOKUP($G259,'Annuity Calc'!$H$7:$BE$11,2,FALSE))*HLOOKUP(R259,'Annuity Calc'!$H$7:$BE$11,5,FALSE),(IF(R259&lt;=(-1),R259,0)))</f>
        <v>#N/A</v>
      </c>
      <c r="S263" s="15" t="e">
        <f>IF($G259&gt;=1,($B232/HLOOKUP($G259,'Annuity Calc'!$H$7:$BE$11,2,FALSE))*HLOOKUP(S259,'Annuity Calc'!$H$7:$BE$11,5,FALSE),(IF(S259&lt;=(-1),S259,0)))</f>
        <v>#N/A</v>
      </c>
      <c r="T263" s="15" t="e">
        <f>IF($G259&gt;=1,($B232/HLOOKUP($G259,'Annuity Calc'!$H$7:$BE$11,2,FALSE))*HLOOKUP(T259,'Annuity Calc'!$H$7:$BE$11,5,FALSE),(IF(T259&lt;=(-1),T259,0)))</f>
        <v>#N/A</v>
      </c>
      <c r="U263" s="15" t="e">
        <f>IF($G259&gt;=1,($B232/HLOOKUP($G259,'Annuity Calc'!$H$7:$BE$11,2,FALSE))*HLOOKUP(U259,'Annuity Calc'!$H$7:$BE$11,5,FALSE),(IF(U259&lt;=(-1),U259,0)))</f>
        <v>#N/A</v>
      </c>
      <c r="V263" s="15" t="e">
        <f>IF($G259&gt;=1,($B232/HLOOKUP($G259,'Annuity Calc'!$H$7:$BE$11,2,FALSE))*HLOOKUP(V259,'Annuity Calc'!$H$7:$BE$11,5,FALSE),(IF(V259&lt;=(-1),V259,0)))</f>
        <v>#N/A</v>
      </c>
      <c r="W263" s="15" t="e">
        <f>IF($G259&gt;=1,($B232/HLOOKUP($G259,'Annuity Calc'!$H$7:$BE$11,2,FALSE))*HLOOKUP(W259,'Annuity Calc'!$H$7:$BE$11,5,FALSE),(IF(W259&lt;=(-1),W259,0)))</f>
        <v>#N/A</v>
      </c>
      <c r="X263" s="15" t="e">
        <f>IF($G259&gt;=1,($B232/HLOOKUP($G259,'Annuity Calc'!$H$7:$BE$11,2,FALSE))*HLOOKUP(X259,'Annuity Calc'!$H$7:$BE$11,5,FALSE),(IF(X259&lt;=(-1),X259,0)))</f>
        <v>#N/A</v>
      </c>
      <c r="Y263" s="15" t="e">
        <f>IF($G259&gt;=1,($B232/HLOOKUP($G259,'Annuity Calc'!$H$7:$BE$11,2,FALSE))*HLOOKUP(Y259,'Annuity Calc'!$H$7:$BE$11,5,FALSE),(IF(Y259&lt;=(-1),Y259,0)))</f>
        <v>#N/A</v>
      </c>
      <c r="Z263" s="15" t="e">
        <f>IF($G259&gt;=1,($B232/HLOOKUP($G259,'Annuity Calc'!$H$7:$BE$11,2,FALSE))*HLOOKUP(Z259,'Annuity Calc'!$H$7:$BE$11,5,FALSE),(IF(Z259&lt;=(-1),Z259,0)))</f>
        <v>#N/A</v>
      </c>
      <c r="AA263" s="15" t="e">
        <f>IF($G259&gt;=1,($B232/HLOOKUP($G259,'Annuity Calc'!$H$7:$BE$11,2,FALSE))*HLOOKUP(AA259,'Annuity Calc'!$H$7:$BE$11,5,FALSE),(IF(AA259&lt;=(-1),AA259,0)))</f>
        <v>#N/A</v>
      </c>
      <c r="AB263" s="15" t="e">
        <f>IF($G259&gt;=1,($B232/HLOOKUP($G259,'Annuity Calc'!$H$7:$BE$11,2,FALSE))*HLOOKUP(AB259,'Annuity Calc'!$H$7:$BE$11,5,FALSE),(IF(AB259&lt;=(-1),AB259,0)))</f>
        <v>#N/A</v>
      </c>
      <c r="AC263" s="15" t="e">
        <f>IF($G259&gt;=1,($B232/HLOOKUP($G259,'Annuity Calc'!$H$7:$BE$11,2,FALSE))*HLOOKUP(AC259,'Annuity Calc'!$H$7:$BE$11,5,FALSE),(IF(AC259&lt;=(-1),AC259,0)))</f>
        <v>#N/A</v>
      </c>
      <c r="AD263" s="15" t="e">
        <f>IF($G259&gt;=1,($B232/HLOOKUP($G259,'Annuity Calc'!$H$7:$BE$11,2,FALSE))*HLOOKUP(AD259,'Annuity Calc'!$H$7:$BE$11,5,FALSE),(IF(AD259&lt;=(-1),AD259,0)))</f>
        <v>#N/A</v>
      </c>
      <c r="AE263" s="15" t="e">
        <f>IF($G259&gt;=1,($B232/HLOOKUP($G259,'Annuity Calc'!$H$7:$BE$11,2,FALSE))*HLOOKUP(AE259,'Annuity Calc'!$H$7:$BE$11,5,FALSE),(IF(AE259&lt;=(-1),AE259,0)))</f>
        <v>#N/A</v>
      </c>
      <c r="AF263" s="15" t="e">
        <f>IF($G259&gt;=1,($B232/HLOOKUP($G259,'Annuity Calc'!$H$7:$BE$11,2,FALSE))*HLOOKUP(AF259,'Annuity Calc'!$H$7:$BE$11,5,FALSE),(IF(AF259&lt;=(-1),AF259,0)))</f>
        <v>#N/A</v>
      </c>
      <c r="AG263" s="15" t="e">
        <f>IF($G259&gt;=1,($B232/HLOOKUP($G259,'Annuity Calc'!$H$7:$BE$11,2,FALSE))*HLOOKUP(AG259,'Annuity Calc'!$H$7:$BE$11,5,FALSE),(IF(AG259&lt;=(-1),AG259,0)))</f>
        <v>#N/A</v>
      </c>
      <c r="AH263" s="15" t="e">
        <f>IF($G259&gt;=1,($B232/HLOOKUP($G259,'Annuity Calc'!$H$7:$BE$11,2,FALSE))*HLOOKUP(AH259,'Annuity Calc'!$H$7:$BE$11,5,FALSE),(IF(AH259&lt;=(-1),AH259,0)))</f>
        <v>#N/A</v>
      </c>
      <c r="AI263" s="15" t="e">
        <f>IF($G259&gt;=1,($B232/HLOOKUP($G259,'Annuity Calc'!$H$7:$BE$11,2,FALSE))*HLOOKUP(AI259,'Annuity Calc'!$H$7:$BE$11,5,FALSE),(IF(AI259&lt;=(-1),AI259,0)))</f>
        <v>#N/A</v>
      </c>
      <c r="AJ263" s="15" t="e">
        <f>IF($G259&gt;=1,($B232/HLOOKUP($G259,'Annuity Calc'!$H$7:$BE$11,2,FALSE))*HLOOKUP(AJ259,'Annuity Calc'!$H$7:$BE$11,5,FALSE),(IF(AJ259&lt;=(-1),AJ259,0)))</f>
        <v>#N/A</v>
      </c>
      <c r="AK263" s="15" t="e">
        <f>IF($G259&gt;=1,($B232/HLOOKUP($G259,'Annuity Calc'!$H$7:$BE$11,2,FALSE))*HLOOKUP(AK259,'Annuity Calc'!$H$7:$BE$11,5,FALSE),(IF(AK259&lt;=(-1),AK259,0)))</f>
        <v>#N/A</v>
      </c>
      <c r="AL263" s="15" t="e">
        <f>IF($G259&gt;=1,($B232/HLOOKUP($G259,'Annuity Calc'!$H$7:$BE$11,2,FALSE))*HLOOKUP(AL259,'Annuity Calc'!$H$7:$BE$11,5,FALSE),(IF(AL259&lt;=(-1),AL259,0)))</f>
        <v>#N/A</v>
      </c>
      <c r="AM263" s="15" t="e">
        <f>IF($G259&gt;=1,($B232/HLOOKUP($G259,'Annuity Calc'!$H$7:$BE$11,2,FALSE))*HLOOKUP(AM259,'Annuity Calc'!$H$7:$BE$11,5,FALSE),(IF(AM259&lt;=(-1),AM259,0)))</f>
        <v>#N/A</v>
      </c>
      <c r="AN263" s="15" t="e">
        <f>IF($G259&gt;=1,($B232/HLOOKUP($G259,'Annuity Calc'!$H$7:$BE$11,2,FALSE))*HLOOKUP(AN259,'Annuity Calc'!$H$7:$BE$11,5,FALSE),(IF(AN259&lt;=(-1),AN259,0)))</f>
        <v>#N/A</v>
      </c>
      <c r="AO263" s="15" t="e">
        <f>IF($G259&gt;=1,($B232/HLOOKUP($G259,'Annuity Calc'!$H$7:$BE$11,2,FALSE))*HLOOKUP(AO259,'Annuity Calc'!$H$7:$BE$11,5,FALSE),(IF(AO259&lt;=(-1),AO259,0)))</f>
        <v>#N/A</v>
      </c>
      <c r="AP263" s="15" t="e">
        <f>IF($G259&gt;=1,($B232/HLOOKUP($G259,'Annuity Calc'!$H$7:$BE$11,2,FALSE))*HLOOKUP(AP259,'Annuity Calc'!$H$7:$BE$11,5,FALSE),(IF(AP259&lt;=(-1),AP259,0)))</f>
        <v>#N/A</v>
      </c>
      <c r="AQ263" s="15" t="e">
        <f>IF($G259&gt;=1,($B232/HLOOKUP($G259,'Annuity Calc'!$H$7:$BE$11,2,FALSE))*HLOOKUP(AQ259,'Annuity Calc'!$H$7:$BE$11,5,FALSE),(IF(AQ259&lt;=(-1),AQ259,0)))</f>
        <v>#N/A</v>
      </c>
      <c r="AR263" s="15" t="e">
        <f>IF($G259&gt;=1,($B232/HLOOKUP($G259,'Annuity Calc'!$H$7:$BE$11,2,FALSE))*HLOOKUP(AR259,'Annuity Calc'!$H$7:$BE$11,5,FALSE),(IF(AR259&lt;=(-1),AR259,0)))</f>
        <v>#N/A</v>
      </c>
      <c r="AS263" s="15" t="e">
        <f>IF($G259&gt;=1,($B232/HLOOKUP($G259,'Annuity Calc'!$H$7:$BE$11,2,FALSE))*HLOOKUP(AS259,'Annuity Calc'!$H$7:$BE$11,5,FALSE),(IF(AS259&lt;=(-1),AS259,0)))</f>
        <v>#N/A</v>
      </c>
      <c r="AT263" s="15" t="e">
        <f>IF($G259&gt;=1,($B232/HLOOKUP($G259,'Annuity Calc'!$H$7:$BE$11,2,FALSE))*HLOOKUP(AT259,'Annuity Calc'!$H$7:$BE$11,5,FALSE),(IF(AT259&lt;=(-1),AT259,0)))</f>
        <v>#N/A</v>
      </c>
      <c r="AU263" s="15" t="e">
        <f>IF($G259&gt;=1,($B232/HLOOKUP($G259,'Annuity Calc'!$H$7:$BE$11,2,FALSE))*HLOOKUP(AU259,'Annuity Calc'!$H$7:$BE$11,5,FALSE),(IF(AU259&lt;=(-1),AU259,0)))</f>
        <v>#N/A</v>
      </c>
      <c r="AV263" s="15" t="e">
        <f>IF($G259&gt;=1,($B232/HLOOKUP($G259,'Annuity Calc'!$H$7:$BE$11,2,FALSE))*HLOOKUP(AV259,'Annuity Calc'!$H$7:$BE$11,5,FALSE),(IF(AV259&lt;=(-1),AV259,0)))</f>
        <v>#N/A</v>
      </c>
      <c r="AW263" s="15" t="e">
        <f>IF($G259&gt;=1,($B232/HLOOKUP($G259,'Annuity Calc'!$H$7:$BE$11,2,FALSE))*HLOOKUP(AW259,'Annuity Calc'!$H$7:$BE$11,5,FALSE),(IF(AW259&lt;=(-1),AW259,0)))</f>
        <v>#N/A</v>
      </c>
      <c r="AX263" s="15" t="e">
        <f>IF($G259&gt;=1,($B232/HLOOKUP($G259,'Annuity Calc'!$H$7:$BE$11,2,FALSE))*HLOOKUP(AX259,'Annuity Calc'!$H$7:$BE$11,5,FALSE),(IF(AX259&lt;=(-1),AX259,0)))</f>
        <v>#N/A</v>
      </c>
      <c r="AY263" s="15" t="e">
        <f>IF($G259&gt;=1,($B232/HLOOKUP($G259,'Annuity Calc'!$H$7:$BE$11,2,FALSE))*HLOOKUP(AY259,'Annuity Calc'!$H$7:$BE$11,5,FALSE),(IF(AY259&lt;=(-1),AY259,0)))</f>
        <v>#N/A</v>
      </c>
      <c r="AZ263" s="15" t="e">
        <f>IF($G259&gt;=1,($B232/HLOOKUP($G259,'Annuity Calc'!$H$7:$BE$11,2,FALSE))*HLOOKUP(AZ259,'Annuity Calc'!$H$7:$BE$11,5,FALSE),(IF(AZ259&lt;=(-1),AZ259,0)))</f>
        <v>#N/A</v>
      </c>
      <c r="BA263" s="15" t="e">
        <f>IF($G259&gt;=1,($B232/HLOOKUP($G259,'Annuity Calc'!$H$7:$BE$11,2,FALSE))*HLOOKUP(BA259,'Annuity Calc'!$H$7:$BE$11,5,FALSE),(IF(BA259&lt;=(-1),BA259,0)))</f>
        <v>#N/A</v>
      </c>
      <c r="BB263" s="15" t="e">
        <f>IF($G259&gt;=1,($B232/HLOOKUP($G259,'Annuity Calc'!$H$7:$BE$11,2,FALSE))*HLOOKUP(BB259,'Annuity Calc'!$H$7:$BE$11,5,FALSE),(IF(BB259&lt;=(-1),BB259,0)))</f>
        <v>#N/A</v>
      </c>
      <c r="BC263" s="15" t="e">
        <f>IF($G259&gt;=1,($B232/HLOOKUP($G259,'Annuity Calc'!$H$7:$BE$11,2,FALSE))*HLOOKUP(BC259,'Annuity Calc'!$H$7:$BE$11,5,FALSE),(IF(BC259&lt;=(-1),BC259,0)))</f>
        <v>#N/A</v>
      </c>
      <c r="BD263" s="15" t="e">
        <f>IF($G259&gt;=1,($B232/HLOOKUP($G259,'Annuity Calc'!$H$7:$BE$11,2,FALSE))*HLOOKUP(BD259,'Annuity Calc'!$H$7:$BE$11,5,FALSE),(IF(BD259&lt;=(-1),BD259,0)))</f>
        <v>#N/A</v>
      </c>
      <c r="BE263" s="15" t="e">
        <f>IF($G259&gt;=1,($B232/HLOOKUP($G259,'Annuity Calc'!$H$7:$BE$11,2,FALSE))*HLOOKUP(BE259,'Annuity Calc'!$H$7:$BE$11,5,FALSE),(IF(BE259&lt;=(-1),BE259,0)))</f>
        <v>#N/A</v>
      </c>
      <c r="BF263" s="15" t="e">
        <f>IF($G259&gt;=1,($B232/HLOOKUP($G259,'Annuity Calc'!$H$7:$BE$11,2,FALSE))*HLOOKUP(BF259,'Annuity Calc'!$H$7:$BE$11,5,FALSE),(IF(BF259&lt;=(-1),BF259,0)))</f>
        <v>#N/A</v>
      </c>
      <c r="BG263" s="15" t="e">
        <f>IF($G259&gt;=1,($B232/HLOOKUP($G259,'Annuity Calc'!$H$7:$BE$11,2,FALSE))*HLOOKUP(BG259,'Annuity Calc'!$H$7:$BE$11,5,FALSE),(IF(BG259&lt;=(-1),BG259,0)))</f>
        <v>#N/A</v>
      </c>
      <c r="BH263" s="15" t="e">
        <f>IF($G259&gt;=1,($B232/HLOOKUP($G259,'Annuity Calc'!$H$7:$BE$11,2,FALSE))*HLOOKUP(BH259,'Annuity Calc'!$H$7:$BE$11,5,FALSE),(IF(BH259&lt;=(-1),BH259,0)))</f>
        <v>#N/A</v>
      </c>
      <c r="BI263" s="15" t="e">
        <f>IF($G259&gt;=1,($B232/HLOOKUP($G259,'Annuity Calc'!$H$7:$BE$11,2,FALSE))*HLOOKUP(BI259,'Annuity Calc'!$H$7:$BE$11,5,FALSE),(IF(BI259&lt;=(-1),BI259,0)))</f>
        <v>#N/A</v>
      </c>
      <c r="BJ263" s="15" t="e">
        <f>IF($G259&gt;=1,($B232/HLOOKUP($G259,'Annuity Calc'!$H$7:$BE$11,2,FALSE))*HLOOKUP(BJ259,'Annuity Calc'!$H$7:$BE$11,5,FALSE),(IF(BJ259&lt;=(-1),BJ259,0)))</f>
        <v>#N/A</v>
      </c>
      <c r="BK263" s="15" t="e">
        <f>IF($G259&gt;=1,($B232/HLOOKUP($G259,'Annuity Calc'!$H$7:$BE$11,2,FALSE))*HLOOKUP(BK259,'Annuity Calc'!$H$7:$BE$11,5,FALSE),(IF(BK259&lt;=(-1),BK259,0)))</f>
        <v>#N/A</v>
      </c>
      <c r="BL263" s="15" t="e">
        <f>IF($G259&gt;=1,($B232/HLOOKUP($G259,'Annuity Calc'!$H$7:$BE$11,2,FALSE))*HLOOKUP(BL259,'Annuity Calc'!$H$7:$BE$11,5,FALSE),(IF(BL259&lt;=(-1),BL259,0)))</f>
        <v>#N/A</v>
      </c>
      <c r="BM263" s="15" t="e">
        <f>IF($G259&gt;=1,($B232/HLOOKUP($G259,'Annuity Calc'!$H$7:$BE$11,2,FALSE))*HLOOKUP(BM259,'Annuity Calc'!$H$7:$BE$11,5,FALSE),(IF(BM259&lt;=(-1),BM259,0)))</f>
        <v>#N/A</v>
      </c>
      <c r="BN263" s="15" t="e">
        <f>IF($G259&gt;=1,($B232/HLOOKUP($G259,'Annuity Calc'!$H$7:$BE$11,2,FALSE))*HLOOKUP(BN259,'Annuity Calc'!$H$7:$BE$11,5,FALSE),(IF(BN259&lt;=(-1),BN259,0)))</f>
        <v>#N/A</v>
      </c>
      <c r="BO263" s="15" t="e">
        <f>IF($G259&gt;=1,($B232/HLOOKUP($G259,'Annuity Calc'!$H$7:$BE$11,2,FALSE))*HLOOKUP(BO259,'Annuity Calc'!$H$7:$BE$11,5,FALSE),(IF(BO259&lt;=(-1),BO259,0)))</f>
        <v>#N/A</v>
      </c>
      <c r="BP263" s="15" t="e">
        <f>IF($G259&gt;=1,($B232/HLOOKUP($G259,'Annuity Calc'!$H$7:$BE$11,2,FALSE))*HLOOKUP(BP259,'Annuity Calc'!$H$7:$BE$11,5,FALSE),(IF(BP259&lt;=(-1),BP259,0)))</f>
        <v>#N/A</v>
      </c>
      <c r="BQ263" s="15" t="e">
        <f>IF($G259&gt;=1,($B232/HLOOKUP($G259,'Annuity Calc'!$H$7:$BE$11,2,FALSE))*HLOOKUP(BQ259,'Annuity Calc'!$H$7:$BE$11,5,FALSE),(IF(BQ259&lt;=(-1),BQ259,0)))</f>
        <v>#N/A</v>
      </c>
      <c r="BR263" s="15" t="e">
        <f>IF($G259&gt;=1,($B232/HLOOKUP($G259,'Annuity Calc'!$H$7:$BE$11,2,FALSE))*HLOOKUP(BR259,'Annuity Calc'!$H$7:$BE$11,5,FALSE),(IF(BR259&lt;=(-1),BR259,0)))</f>
        <v>#N/A</v>
      </c>
      <c r="BS263" s="15" t="e">
        <f>IF($G259&gt;=1,($B232/HLOOKUP($G259,'Annuity Calc'!$H$7:$BE$11,2,FALSE))*HLOOKUP(BS259,'Annuity Calc'!$H$7:$BE$11,5,FALSE),(IF(BS259&lt;=(-1),BS259,0)))</f>
        <v>#N/A</v>
      </c>
      <c r="BT263" s="15" t="e">
        <f>IF($G259&gt;=1,($B232/HLOOKUP($G259,'Annuity Calc'!$H$7:$BE$11,2,FALSE))*HLOOKUP(BT259,'Annuity Calc'!$H$7:$BE$11,5,FALSE),(IF(BT259&lt;=(-1),BT259,0)))</f>
        <v>#N/A</v>
      </c>
      <c r="BU263" s="15" t="e">
        <f>IF($G259&gt;=1,($B232/HLOOKUP($G259,'Annuity Calc'!$H$7:$BE$11,2,FALSE))*HLOOKUP(BU259,'Annuity Calc'!$H$7:$BE$11,5,FALSE),(IF(BU259&lt;=(-1),BU259,0)))</f>
        <v>#N/A</v>
      </c>
      <c r="BV263" s="15" t="e">
        <f>IF($G259&gt;=1,($B232/HLOOKUP($G259,'Annuity Calc'!$H$7:$BE$11,2,FALSE))*HLOOKUP(BV259,'Annuity Calc'!$H$7:$BE$11,5,FALSE),(IF(BV259&lt;=(-1),BV259,0)))</f>
        <v>#N/A</v>
      </c>
      <c r="BW263" s="15" t="e">
        <f>IF($G259&gt;=1,($B232/HLOOKUP($G259,'Annuity Calc'!$H$7:$BE$11,2,FALSE))*HLOOKUP(BW259,'Annuity Calc'!$H$7:$BE$11,5,FALSE),(IF(BW259&lt;=(-1),BW259,0)))</f>
        <v>#N/A</v>
      </c>
      <c r="BX263" s="15" t="e">
        <f>IF($G259&gt;=1,($B232/HLOOKUP($G259,'Annuity Calc'!$H$7:$BE$11,2,FALSE))*HLOOKUP(BX259,'Annuity Calc'!$H$7:$BE$11,5,FALSE),(IF(BX259&lt;=(-1),BX259,0)))</f>
        <v>#N/A</v>
      </c>
      <c r="BY263" s="15" t="e">
        <f>IF($G259&gt;=1,($B232/HLOOKUP($G259,'Annuity Calc'!$H$7:$BE$11,2,FALSE))*HLOOKUP(BY259,'Annuity Calc'!$H$7:$BE$11,5,FALSE),(IF(BY259&lt;=(-1),BY259,0)))</f>
        <v>#N/A</v>
      </c>
      <c r="BZ263" s="15" t="e">
        <f>IF($G259&gt;=1,($B232/HLOOKUP($G259,'Annuity Calc'!$H$7:$BE$11,2,FALSE))*HLOOKUP(BZ259,'Annuity Calc'!$H$7:$BE$11,5,FALSE),(IF(BZ259&lt;=(-1),BZ259,0)))</f>
        <v>#N/A</v>
      </c>
      <c r="CA263" s="15" t="e">
        <f>IF($G259&gt;=1,($B232/HLOOKUP($G259,'Annuity Calc'!$H$7:$BE$11,2,FALSE))*HLOOKUP(CA259,'Annuity Calc'!$H$7:$BE$11,5,FALSE),(IF(CA259&lt;=(-1),CA259,0)))</f>
        <v>#N/A</v>
      </c>
      <c r="CB263" s="15" t="e">
        <f>IF($G259&gt;=1,($B232/HLOOKUP($G259,'Annuity Calc'!$H$7:$BE$11,2,FALSE))*HLOOKUP(CB259,'Annuity Calc'!$H$7:$BE$11,5,FALSE),(IF(CB259&lt;=(-1),CB259,0)))</f>
        <v>#N/A</v>
      </c>
      <c r="CC263" s="15" t="e">
        <f>IF($G259&gt;=1,($B232/HLOOKUP($G259,'Annuity Calc'!$H$7:$BE$11,2,FALSE))*HLOOKUP(CC259,'Annuity Calc'!$H$7:$BE$11,5,FALSE),(IF(CC259&lt;=(-1),CC259,0)))</f>
        <v>#N/A</v>
      </c>
      <c r="CD263" s="15" t="e">
        <f>IF($G259&gt;=1,($B232/HLOOKUP($G259,'Annuity Calc'!$H$7:$BE$11,2,FALSE))*HLOOKUP(CD259,'Annuity Calc'!$H$7:$BE$11,5,FALSE),(IF(CD259&lt;=(-1),CD259,0)))</f>
        <v>#N/A</v>
      </c>
      <c r="CE263" s="15" t="e">
        <f>IF($G259&gt;=1,($B232/HLOOKUP($G259,'Annuity Calc'!$H$7:$BE$11,2,FALSE))*HLOOKUP(CE259,'Annuity Calc'!$H$7:$BE$11,5,FALSE),(IF(CE259&lt;=(-1),CE259,0)))</f>
        <v>#N/A</v>
      </c>
      <c r="CF263" s="15" t="e">
        <f>IF($G259&gt;=1,($B232/HLOOKUP($G259,'Annuity Calc'!$H$7:$BE$11,2,FALSE))*HLOOKUP(CF259,'Annuity Calc'!$H$7:$BE$11,5,FALSE),(IF(CF259&lt;=(-1),CF259,0)))</f>
        <v>#N/A</v>
      </c>
      <c r="CG263" s="15" t="e">
        <f>IF($G259&gt;=1,($B232/HLOOKUP($G259,'Annuity Calc'!$H$7:$BE$11,2,FALSE))*HLOOKUP(CG259,'Annuity Calc'!$H$7:$BE$11,5,FALSE),(IF(CG259&lt;=(-1),CG259,0)))</f>
        <v>#N/A</v>
      </c>
      <c r="CH263" s="15" t="e">
        <f>IF($G259&gt;=1,($B232/HLOOKUP($G259,'Annuity Calc'!$H$7:$BE$11,2,FALSE))*HLOOKUP(CH259,'Annuity Calc'!$H$7:$BE$11,5,FALSE),(IF(CH259&lt;=(-1),CH259,0)))</f>
        <v>#N/A</v>
      </c>
    </row>
    <row r="264" spans="1:86">
      <c r="A264" t="s">
        <v>320</v>
      </c>
      <c r="B264" s="15">
        <f>B260-B261</f>
        <v>0</v>
      </c>
      <c r="C264" s="15">
        <f t="shared" ref="C264:F264" si="77">C260-C261</f>
        <v>0</v>
      </c>
      <c r="D264" s="15">
        <f t="shared" si="77"/>
        <v>0</v>
      </c>
      <c r="E264" s="15">
        <f t="shared" si="77"/>
        <v>0</v>
      </c>
      <c r="F264" s="15">
        <f t="shared" si="77"/>
        <v>0</v>
      </c>
      <c r="G264" s="15">
        <f>G260-G261</f>
        <v>163303.32161159682</v>
      </c>
      <c r="H264" s="15">
        <f>H260-H261</f>
        <v>125024.66362569583</v>
      </c>
      <c r="I264" s="15">
        <f t="shared" ref="I264:BT264" si="78">I260-I261</f>
        <v>85095.827514342789</v>
      </c>
      <c r="J264" s="15">
        <f t="shared" si="78"/>
        <v>43445.674737447713</v>
      </c>
      <c r="K264" s="15">
        <f t="shared" si="78"/>
        <v>0</v>
      </c>
      <c r="L264" s="15" t="e">
        <f t="shared" si="78"/>
        <v>#N/A</v>
      </c>
      <c r="M264" s="15" t="e">
        <f t="shared" si="78"/>
        <v>#N/A</v>
      </c>
      <c r="N264" s="15" t="e">
        <f t="shared" si="78"/>
        <v>#N/A</v>
      </c>
      <c r="O264" s="15" t="e">
        <f t="shared" si="78"/>
        <v>#N/A</v>
      </c>
      <c r="P264" s="15" t="e">
        <f t="shared" si="78"/>
        <v>#N/A</v>
      </c>
      <c r="Q264" s="15" t="e">
        <f t="shared" si="78"/>
        <v>#N/A</v>
      </c>
      <c r="R264" s="15" t="e">
        <f t="shared" si="78"/>
        <v>#N/A</v>
      </c>
      <c r="S264" s="15" t="e">
        <f t="shared" si="78"/>
        <v>#N/A</v>
      </c>
      <c r="T264" s="15" t="e">
        <f t="shared" si="78"/>
        <v>#N/A</v>
      </c>
      <c r="U264" s="15" t="e">
        <f t="shared" si="78"/>
        <v>#N/A</v>
      </c>
      <c r="V264" s="15" t="e">
        <f t="shared" si="78"/>
        <v>#N/A</v>
      </c>
      <c r="W264" s="15" t="e">
        <f t="shared" si="78"/>
        <v>#N/A</v>
      </c>
      <c r="X264" s="15" t="e">
        <f t="shared" si="78"/>
        <v>#N/A</v>
      </c>
      <c r="Y264" s="15" t="e">
        <f t="shared" si="78"/>
        <v>#N/A</v>
      </c>
      <c r="Z264" s="15" t="e">
        <f t="shared" si="78"/>
        <v>#N/A</v>
      </c>
      <c r="AA264" s="15" t="e">
        <f t="shared" si="78"/>
        <v>#N/A</v>
      </c>
      <c r="AB264" s="15" t="e">
        <f t="shared" si="78"/>
        <v>#N/A</v>
      </c>
      <c r="AC264" s="15" t="e">
        <f t="shared" si="78"/>
        <v>#N/A</v>
      </c>
      <c r="AD264" s="15" t="e">
        <f t="shared" si="78"/>
        <v>#N/A</v>
      </c>
      <c r="AE264" s="15" t="e">
        <f t="shared" si="78"/>
        <v>#N/A</v>
      </c>
      <c r="AF264" s="15" t="e">
        <f t="shared" si="78"/>
        <v>#N/A</v>
      </c>
      <c r="AG264" s="15" t="e">
        <f t="shared" si="78"/>
        <v>#N/A</v>
      </c>
      <c r="AH264" s="15" t="e">
        <f t="shared" si="78"/>
        <v>#N/A</v>
      </c>
      <c r="AI264" s="15" t="e">
        <f t="shared" si="78"/>
        <v>#N/A</v>
      </c>
      <c r="AJ264" s="15" t="e">
        <f t="shared" si="78"/>
        <v>#N/A</v>
      </c>
      <c r="AK264" s="15" t="e">
        <f t="shared" si="78"/>
        <v>#N/A</v>
      </c>
      <c r="AL264" s="15" t="e">
        <f t="shared" si="78"/>
        <v>#N/A</v>
      </c>
      <c r="AM264" s="15" t="e">
        <f t="shared" si="78"/>
        <v>#N/A</v>
      </c>
      <c r="AN264" s="15" t="e">
        <f t="shared" si="78"/>
        <v>#N/A</v>
      </c>
      <c r="AO264" s="15" t="e">
        <f t="shared" si="78"/>
        <v>#N/A</v>
      </c>
      <c r="AP264" s="15" t="e">
        <f t="shared" si="78"/>
        <v>#N/A</v>
      </c>
      <c r="AQ264" s="15" t="e">
        <f t="shared" si="78"/>
        <v>#N/A</v>
      </c>
      <c r="AR264" s="15" t="e">
        <f t="shared" si="78"/>
        <v>#N/A</v>
      </c>
      <c r="AS264" s="15" t="e">
        <f t="shared" si="78"/>
        <v>#N/A</v>
      </c>
      <c r="AT264" s="15" t="e">
        <f t="shared" si="78"/>
        <v>#N/A</v>
      </c>
      <c r="AU264" s="15" t="e">
        <f t="shared" si="78"/>
        <v>#N/A</v>
      </c>
      <c r="AV264" s="15" t="e">
        <f t="shared" si="78"/>
        <v>#N/A</v>
      </c>
      <c r="AW264" s="15" t="e">
        <f t="shared" si="78"/>
        <v>#N/A</v>
      </c>
      <c r="AX264" s="15" t="e">
        <f t="shared" si="78"/>
        <v>#N/A</v>
      </c>
      <c r="AY264" s="15" t="e">
        <f t="shared" si="78"/>
        <v>#N/A</v>
      </c>
      <c r="AZ264" s="15" t="e">
        <f t="shared" si="78"/>
        <v>#N/A</v>
      </c>
      <c r="BA264" s="15" t="e">
        <f t="shared" si="78"/>
        <v>#N/A</v>
      </c>
      <c r="BB264" s="15" t="e">
        <f t="shared" si="78"/>
        <v>#N/A</v>
      </c>
      <c r="BC264" s="15" t="e">
        <f t="shared" si="78"/>
        <v>#N/A</v>
      </c>
      <c r="BD264" s="15" t="e">
        <f t="shared" si="78"/>
        <v>#N/A</v>
      </c>
      <c r="BE264" s="15" t="e">
        <f t="shared" si="78"/>
        <v>#N/A</v>
      </c>
      <c r="BF264" s="15" t="e">
        <f t="shared" si="78"/>
        <v>#N/A</v>
      </c>
      <c r="BG264" s="15" t="e">
        <f t="shared" si="78"/>
        <v>#N/A</v>
      </c>
      <c r="BH264" s="15" t="e">
        <f t="shared" si="78"/>
        <v>#N/A</v>
      </c>
      <c r="BI264" s="15" t="e">
        <f t="shared" si="78"/>
        <v>#N/A</v>
      </c>
      <c r="BJ264" s="15" t="e">
        <f t="shared" si="78"/>
        <v>#N/A</v>
      </c>
      <c r="BK264" s="15" t="e">
        <f t="shared" si="78"/>
        <v>#N/A</v>
      </c>
      <c r="BL264" s="15" t="e">
        <f t="shared" si="78"/>
        <v>#N/A</v>
      </c>
      <c r="BM264" s="15" t="e">
        <f t="shared" si="78"/>
        <v>#N/A</v>
      </c>
      <c r="BN264" s="15" t="e">
        <f t="shared" si="78"/>
        <v>#N/A</v>
      </c>
      <c r="BO264" s="15" t="e">
        <f t="shared" si="78"/>
        <v>#N/A</v>
      </c>
      <c r="BP264" s="15" t="e">
        <f t="shared" si="78"/>
        <v>#N/A</v>
      </c>
      <c r="BQ264" s="15" t="e">
        <f t="shared" si="78"/>
        <v>#N/A</v>
      </c>
      <c r="BR264" s="15" t="e">
        <f t="shared" si="78"/>
        <v>#N/A</v>
      </c>
      <c r="BS264" s="15" t="e">
        <f t="shared" si="78"/>
        <v>#N/A</v>
      </c>
      <c r="BT264" s="15" t="e">
        <f t="shared" si="78"/>
        <v>#N/A</v>
      </c>
      <c r="BU264" s="15" t="e">
        <f t="shared" ref="BU264:CH264" si="79">BU260-BU261</f>
        <v>#N/A</v>
      </c>
      <c r="BV264" s="15" t="e">
        <f t="shared" si="79"/>
        <v>#N/A</v>
      </c>
      <c r="BW264" s="15" t="e">
        <f t="shared" si="79"/>
        <v>#N/A</v>
      </c>
      <c r="BX264" s="15" t="e">
        <f t="shared" si="79"/>
        <v>#N/A</v>
      </c>
      <c r="BY264" s="15" t="e">
        <f t="shared" si="79"/>
        <v>#N/A</v>
      </c>
      <c r="BZ264" s="15" t="e">
        <f t="shared" si="79"/>
        <v>#N/A</v>
      </c>
      <c r="CA264" s="15" t="e">
        <f t="shared" si="79"/>
        <v>#N/A</v>
      </c>
      <c r="CB264" s="15" t="e">
        <f t="shared" si="79"/>
        <v>#N/A</v>
      </c>
      <c r="CC264" s="15" t="e">
        <f t="shared" si="79"/>
        <v>#N/A</v>
      </c>
      <c r="CD264" s="15" t="e">
        <f t="shared" si="79"/>
        <v>#N/A</v>
      </c>
      <c r="CE264" s="15" t="e">
        <f t="shared" si="79"/>
        <v>#N/A</v>
      </c>
      <c r="CF264" s="15" t="e">
        <f t="shared" si="79"/>
        <v>#N/A</v>
      </c>
      <c r="CG264" s="15" t="e">
        <f t="shared" si="79"/>
        <v>#N/A</v>
      </c>
      <c r="CH264" s="15" t="e">
        <f t="shared" si="79"/>
        <v>#N/A</v>
      </c>
    </row>
    <row r="268" spans="1:86">
      <c r="B268" s="164">
        <v>2015</v>
      </c>
      <c r="C268" s="164">
        <v>2016</v>
      </c>
      <c r="D268" s="164">
        <v>2017</v>
      </c>
      <c r="E268" s="164">
        <v>2018</v>
      </c>
      <c r="F268" s="164">
        <v>2019</v>
      </c>
      <c r="G268" s="82">
        <v>2020</v>
      </c>
      <c r="H268" s="82">
        <v>2021</v>
      </c>
      <c r="I268" s="82">
        <v>2022</v>
      </c>
      <c r="J268" s="82">
        <v>2023</v>
      </c>
      <c r="K268" s="82">
        <v>2024</v>
      </c>
      <c r="L268" s="82">
        <v>2025</v>
      </c>
      <c r="M268" s="82">
        <v>2026</v>
      </c>
      <c r="N268" s="82">
        <v>2027</v>
      </c>
      <c r="O268" s="82">
        <v>2028</v>
      </c>
      <c r="P268" s="82">
        <v>2029</v>
      </c>
      <c r="Q268" s="82">
        <v>2030</v>
      </c>
      <c r="R268" s="82">
        <v>2031</v>
      </c>
      <c r="S268" s="82">
        <v>2032</v>
      </c>
      <c r="T268" s="82">
        <v>2033</v>
      </c>
      <c r="U268" s="82">
        <v>2034</v>
      </c>
      <c r="V268" s="82">
        <v>2035</v>
      </c>
      <c r="W268" s="82">
        <v>2036</v>
      </c>
      <c r="X268" s="82">
        <v>2037</v>
      </c>
      <c r="Y268" s="82">
        <v>2038</v>
      </c>
      <c r="Z268" s="82">
        <v>2039</v>
      </c>
      <c r="AA268" s="82">
        <v>2040</v>
      </c>
      <c r="AB268" s="82">
        <v>2041</v>
      </c>
      <c r="AC268" s="82">
        <v>2042</v>
      </c>
      <c r="AD268" s="82">
        <v>2043</v>
      </c>
      <c r="AE268" s="82">
        <v>2044</v>
      </c>
      <c r="AF268" s="82">
        <v>2045</v>
      </c>
      <c r="AG268" s="82">
        <v>2046</v>
      </c>
      <c r="AH268" s="82">
        <v>2047</v>
      </c>
      <c r="AI268" s="82">
        <v>2048</v>
      </c>
      <c r="AJ268" s="82">
        <v>2049</v>
      </c>
      <c r="AK268" s="82">
        <v>2050</v>
      </c>
      <c r="AL268" s="82">
        <v>2051</v>
      </c>
      <c r="AM268" s="82">
        <v>2052</v>
      </c>
      <c r="AN268" s="82">
        <v>2053</v>
      </c>
      <c r="AO268" s="82">
        <v>2054</v>
      </c>
      <c r="AP268" s="82">
        <v>2055</v>
      </c>
      <c r="AQ268" s="82">
        <v>2056</v>
      </c>
      <c r="AR268" s="82">
        <v>2057</v>
      </c>
      <c r="AS268" s="82">
        <v>2058</v>
      </c>
      <c r="AT268" s="82">
        <v>2059</v>
      </c>
      <c r="AU268" s="82">
        <v>2060</v>
      </c>
      <c r="AV268" s="82">
        <v>2061</v>
      </c>
      <c r="AW268" s="82">
        <v>2062</v>
      </c>
      <c r="AX268" s="82">
        <v>2063</v>
      </c>
      <c r="AY268" s="82">
        <v>2064</v>
      </c>
      <c r="AZ268" s="82">
        <v>2065</v>
      </c>
      <c r="BA268" s="82">
        <v>2066</v>
      </c>
      <c r="BB268" s="82">
        <v>2067</v>
      </c>
      <c r="BC268" s="82">
        <v>2068</v>
      </c>
      <c r="BD268" s="82">
        <v>2069</v>
      </c>
      <c r="BE268" s="82">
        <v>2070</v>
      </c>
      <c r="BF268" s="82">
        <v>2071</v>
      </c>
      <c r="BG268" s="82">
        <v>2072</v>
      </c>
      <c r="BH268" s="82">
        <v>2073</v>
      </c>
      <c r="BI268" s="82">
        <v>2074</v>
      </c>
      <c r="BJ268" s="82">
        <v>2075</v>
      </c>
      <c r="BK268" s="82">
        <v>2076</v>
      </c>
      <c r="BL268" s="82">
        <v>2077</v>
      </c>
      <c r="BM268" s="82">
        <v>2078</v>
      </c>
      <c r="BN268" s="82">
        <v>2079</v>
      </c>
      <c r="BO268" s="82">
        <v>2080</v>
      </c>
      <c r="BP268" s="82">
        <v>2081</v>
      </c>
      <c r="BQ268" s="82">
        <v>2082</v>
      </c>
      <c r="BR268" s="82">
        <v>2083</v>
      </c>
      <c r="BS268" s="82">
        <v>2084</v>
      </c>
      <c r="BT268" s="82">
        <v>2085</v>
      </c>
      <c r="BU268" s="82">
        <v>2086</v>
      </c>
      <c r="BV268" s="82">
        <v>2087</v>
      </c>
      <c r="BW268" s="82">
        <v>2088</v>
      </c>
      <c r="BX268" s="82">
        <v>2089</v>
      </c>
      <c r="BY268" s="82">
        <v>2090</v>
      </c>
      <c r="BZ268" s="82">
        <v>2091</v>
      </c>
      <c r="CA268" s="82">
        <v>2092</v>
      </c>
      <c r="CB268" s="82">
        <v>2093</v>
      </c>
      <c r="CC268" s="82">
        <v>2094</v>
      </c>
      <c r="CD268" s="82">
        <v>2095</v>
      </c>
      <c r="CE268" s="82">
        <v>2096</v>
      </c>
      <c r="CF268" s="82">
        <v>2097</v>
      </c>
      <c r="CG268" s="82">
        <v>2098</v>
      </c>
      <c r="CH268" s="82">
        <v>2099</v>
      </c>
    </row>
    <row r="269" spans="1:86">
      <c r="A269" s="16" t="s">
        <v>755</v>
      </c>
      <c r="G269" s="15">
        <f>C233</f>
        <v>5</v>
      </c>
      <c r="H269" s="15">
        <f>IF(G269&gt;0,G269-1,0)</f>
        <v>4</v>
      </c>
      <c r="I269" s="15">
        <f t="shared" ref="I269:BT269" si="80">IF(H269&gt;0,H269-1,0)</f>
        <v>3</v>
      </c>
      <c r="J269" s="15">
        <f t="shared" si="80"/>
        <v>2</v>
      </c>
      <c r="K269" s="15">
        <f t="shared" si="80"/>
        <v>1</v>
      </c>
      <c r="L269">
        <f t="shared" si="80"/>
        <v>0</v>
      </c>
      <c r="M269">
        <f t="shared" si="80"/>
        <v>0</v>
      </c>
      <c r="N269">
        <f t="shared" si="80"/>
        <v>0</v>
      </c>
      <c r="O269">
        <f t="shared" si="80"/>
        <v>0</v>
      </c>
      <c r="P269">
        <f t="shared" si="80"/>
        <v>0</v>
      </c>
      <c r="Q269">
        <f t="shared" si="80"/>
        <v>0</v>
      </c>
      <c r="R269">
        <f t="shared" si="80"/>
        <v>0</v>
      </c>
      <c r="S269">
        <f t="shared" si="80"/>
        <v>0</v>
      </c>
      <c r="T269">
        <f t="shared" si="80"/>
        <v>0</v>
      </c>
      <c r="U269">
        <f t="shared" si="80"/>
        <v>0</v>
      </c>
      <c r="V269">
        <f t="shared" si="80"/>
        <v>0</v>
      </c>
      <c r="W269">
        <f t="shared" si="80"/>
        <v>0</v>
      </c>
      <c r="X269">
        <f t="shared" si="80"/>
        <v>0</v>
      </c>
      <c r="Y269">
        <f t="shared" si="80"/>
        <v>0</v>
      </c>
      <c r="Z269">
        <f t="shared" si="80"/>
        <v>0</v>
      </c>
      <c r="AA269">
        <f t="shared" si="80"/>
        <v>0</v>
      </c>
      <c r="AB269">
        <f t="shared" si="80"/>
        <v>0</v>
      </c>
      <c r="AC269">
        <f t="shared" si="80"/>
        <v>0</v>
      </c>
      <c r="AD269">
        <f t="shared" si="80"/>
        <v>0</v>
      </c>
      <c r="AE269">
        <f t="shared" si="80"/>
        <v>0</v>
      </c>
      <c r="AF269">
        <f t="shared" si="80"/>
        <v>0</v>
      </c>
      <c r="AG269">
        <f t="shared" si="80"/>
        <v>0</v>
      </c>
      <c r="AH269">
        <f t="shared" si="80"/>
        <v>0</v>
      </c>
      <c r="AI269">
        <f t="shared" si="80"/>
        <v>0</v>
      </c>
      <c r="AJ269">
        <f t="shared" si="80"/>
        <v>0</v>
      </c>
      <c r="AK269">
        <f t="shared" si="80"/>
        <v>0</v>
      </c>
      <c r="AL269">
        <f t="shared" si="80"/>
        <v>0</v>
      </c>
      <c r="AM269">
        <f t="shared" si="80"/>
        <v>0</v>
      </c>
      <c r="AN269">
        <f t="shared" si="80"/>
        <v>0</v>
      </c>
      <c r="AO269">
        <f t="shared" si="80"/>
        <v>0</v>
      </c>
      <c r="AP269">
        <f t="shared" si="80"/>
        <v>0</v>
      </c>
      <c r="AQ269">
        <f t="shared" si="80"/>
        <v>0</v>
      </c>
      <c r="AR269">
        <f t="shared" si="80"/>
        <v>0</v>
      </c>
      <c r="AS269">
        <f t="shared" si="80"/>
        <v>0</v>
      </c>
      <c r="AT269">
        <f t="shared" si="80"/>
        <v>0</v>
      </c>
      <c r="AU269">
        <f t="shared" si="80"/>
        <v>0</v>
      </c>
      <c r="AV269">
        <f t="shared" si="80"/>
        <v>0</v>
      </c>
      <c r="AW269">
        <f t="shared" si="80"/>
        <v>0</v>
      </c>
      <c r="AX269">
        <f t="shared" si="80"/>
        <v>0</v>
      </c>
      <c r="AY269">
        <f t="shared" si="80"/>
        <v>0</v>
      </c>
      <c r="AZ269">
        <f t="shared" si="80"/>
        <v>0</v>
      </c>
      <c r="BA269">
        <f t="shared" si="80"/>
        <v>0</v>
      </c>
      <c r="BB269">
        <f t="shared" si="80"/>
        <v>0</v>
      </c>
      <c r="BC269">
        <f t="shared" si="80"/>
        <v>0</v>
      </c>
      <c r="BD269">
        <f t="shared" si="80"/>
        <v>0</v>
      </c>
      <c r="BE269">
        <f t="shared" si="80"/>
        <v>0</v>
      </c>
      <c r="BF269">
        <f t="shared" si="80"/>
        <v>0</v>
      </c>
      <c r="BG269">
        <f t="shared" si="80"/>
        <v>0</v>
      </c>
      <c r="BH269">
        <f t="shared" si="80"/>
        <v>0</v>
      </c>
      <c r="BI269">
        <f t="shared" si="80"/>
        <v>0</v>
      </c>
      <c r="BJ269">
        <f t="shared" si="80"/>
        <v>0</v>
      </c>
      <c r="BK269">
        <f t="shared" si="80"/>
        <v>0</v>
      </c>
      <c r="BL269">
        <f t="shared" si="80"/>
        <v>0</v>
      </c>
      <c r="BM269">
        <f t="shared" si="80"/>
        <v>0</v>
      </c>
      <c r="BN269">
        <f t="shared" si="80"/>
        <v>0</v>
      </c>
      <c r="BO269">
        <f t="shared" si="80"/>
        <v>0</v>
      </c>
      <c r="BP269">
        <f t="shared" si="80"/>
        <v>0</v>
      </c>
      <c r="BQ269">
        <f t="shared" si="80"/>
        <v>0</v>
      </c>
      <c r="BR269">
        <f t="shared" si="80"/>
        <v>0</v>
      </c>
      <c r="BS269">
        <f t="shared" si="80"/>
        <v>0</v>
      </c>
      <c r="BT269">
        <f t="shared" si="80"/>
        <v>0</v>
      </c>
      <c r="BU269">
        <f t="shared" ref="BU269:CH269" si="81">IF(BT269&gt;0,BT269-1,0)</f>
        <v>0</v>
      </c>
      <c r="BV269">
        <f t="shared" si="81"/>
        <v>0</v>
      </c>
      <c r="BW269">
        <f t="shared" si="81"/>
        <v>0</v>
      </c>
      <c r="BX269">
        <f t="shared" si="81"/>
        <v>0</v>
      </c>
      <c r="BY269">
        <f t="shared" si="81"/>
        <v>0</v>
      </c>
      <c r="BZ269">
        <f t="shared" si="81"/>
        <v>0</v>
      </c>
      <c r="CA269">
        <f t="shared" si="81"/>
        <v>0</v>
      </c>
      <c r="CB269">
        <f t="shared" si="81"/>
        <v>0</v>
      </c>
      <c r="CC269">
        <f t="shared" si="81"/>
        <v>0</v>
      </c>
      <c r="CD269">
        <f t="shared" si="81"/>
        <v>0</v>
      </c>
      <c r="CE269">
        <f t="shared" si="81"/>
        <v>0</v>
      </c>
      <c r="CF269">
        <f t="shared" si="81"/>
        <v>0</v>
      </c>
      <c r="CG269">
        <f t="shared" si="81"/>
        <v>0</v>
      </c>
      <c r="CH269">
        <f t="shared" si="81"/>
        <v>0</v>
      </c>
    </row>
    <row r="270" spans="1:86">
      <c r="A270" t="s">
        <v>319</v>
      </c>
      <c r="B270" s="15">
        <f>IF(B268=$B$226,$B$230,0)</f>
        <v>0</v>
      </c>
      <c r="C270" s="15">
        <f>IF(C268=$B$226,$B$230,0)</f>
        <v>0</v>
      </c>
      <c r="D270" s="15">
        <f>IF(D268=$B$226,$B$230,0)</f>
        <v>0</v>
      </c>
      <c r="E270" s="15">
        <f>IF(E268=$B$226,$B$230,0)</f>
        <v>0</v>
      </c>
      <c r="F270" s="15">
        <f>IF(F268=$B$226,$B$230,0)</f>
        <v>0</v>
      </c>
      <c r="G270" s="15">
        <f>B233</f>
        <v>5500000</v>
      </c>
      <c r="H270" s="15">
        <f>G274</f>
        <v>4490841.3443189133</v>
      </c>
      <c r="I270" s="15">
        <f t="shared" ref="I270:BT270" si="82">H274</f>
        <v>3438178.2497066362</v>
      </c>
      <c r="J270" s="15">
        <f t="shared" si="82"/>
        <v>2340135.2566444273</v>
      </c>
      <c r="K270" s="15">
        <f t="shared" si="82"/>
        <v>1194756.0552798125</v>
      </c>
      <c r="L270">
        <f t="shared" si="82"/>
        <v>0</v>
      </c>
      <c r="M270" t="e">
        <f t="shared" si="82"/>
        <v>#N/A</v>
      </c>
      <c r="N270" t="e">
        <f t="shared" si="82"/>
        <v>#N/A</v>
      </c>
      <c r="O270" t="e">
        <f t="shared" si="82"/>
        <v>#N/A</v>
      </c>
      <c r="P270" t="e">
        <f t="shared" si="82"/>
        <v>#N/A</v>
      </c>
      <c r="Q270" t="e">
        <f t="shared" si="82"/>
        <v>#N/A</v>
      </c>
      <c r="R270" t="e">
        <f t="shared" si="82"/>
        <v>#N/A</v>
      </c>
      <c r="S270" t="e">
        <f t="shared" si="82"/>
        <v>#N/A</v>
      </c>
      <c r="T270" t="e">
        <f t="shared" si="82"/>
        <v>#N/A</v>
      </c>
      <c r="U270" t="e">
        <f t="shared" si="82"/>
        <v>#N/A</v>
      </c>
      <c r="V270" t="e">
        <f t="shared" si="82"/>
        <v>#N/A</v>
      </c>
      <c r="W270" t="e">
        <f t="shared" si="82"/>
        <v>#N/A</v>
      </c>
      <c r="X270" t="e">
        <f t="shared" si="82"/>
        <v>#N/A</v>
      </c>
      <c r="Y270" t="e">
        <f t="shared" si="82"/>
        <v>#N/A</v>
      </c>
      <c r="Z270" t="e">
        <f t="shared" si="82"/>
        <v>#N/A</v>
      </c>
      <c r="AA270" t="e">
        <f t="shared" si="82"/>
        <v>#N/A</v>
      </c>
      <c r="AB270" t="e">
        <f t="shared" si="82"/>
        <v>#N/A</v>
      </c>
      <c r="AC270" t="e">
        <f t="shared" si="82"/>
        <v>#N/A</v>
      </c>
      <c r="AD270" t="e">
        <f t="shared" si="82"/>
        <v>#N/A</v>
      </c>
      <c r="AE270" t="e">
        <f t="shared" si="82"/>
        <v>#N/A</v>
      </c>
      <c r="AF270" t="e">
        <f t="shared" si="82"/>
        <v>#N/A</v>
      </c>
      <c r="AG270" t="e">
        <f t="shared" si="82"/>
        <v>#N/A</v>
      </c>
      <c r="AH270" t="e">
        <f t="shared" si="82"/>
        <v>#N/A</v>
      </c>
      <c r="AI270" t="e">
        <f t="shared" si="82"/>
        <v>#N/A</v>
      </c>
      <c r="AJ270" t="e">
        <f t="shared" si="82"/>
        <v>#N/A</v>
      </c>
      <c r="AK270" t="e">
        <f t="shared" si="82"/>
        <v>#N/A</v>
      </c>
      <c r="AL270" t="e">
        <f t="shared" si="82"/>
        <v>#N/A</v>
      </c>
      <c r="AM270" t="e">
        <f t="shared" si="82"/>
        <v>#N/A</v>
      </c>
      <c r="AN270" t="e">
        <f t="shared" si="82"/>
        <v>#N/A</v>
      </c>
      <c r="AO270" t="e">
        <f t="shared" si="82"/>
        <v>#N/A</v>
      </c>
      <c r="AP270" t="e">
        <f t="shared" si="82"/>
        <v>#N/A</v>
      </c>
      <c r="AQ270" t="e">
        <f t="shared" si="82"/>
        <v>#N/A</v>
      </c>
      <c r="AR270" t="e">
        <f t="shared" si="82"/>
        <v>#N/A</v>
      </c>
      <c r="AS270" t="e">
        <f t="shared" si="82"/>
        <v>#N/A</v>
      </c>
      <c r="AT270" t="e">
        <f t="shared" si="82"/>
        <v>#N/A</v>
      </c>
      <c r="AU270" t="e">
        <f t="shared" si="82"/>
        <v>#N/A</v>
      </c>
      <c r="AV270" t="e">
        <f t="shared" si="82"/>
        <v>#N/A</v>
      </c>
      <c r="AW270" t="e">
        <f t="shared" si="82"/>
        <v>#N/A</v>
      </c>
      <c r="AX270" t="e">
        <f t="shared" si="82"/>
        <v>#N/A</v>
      </c>
      <c r="AY270" t="e">
        <f t="shared" si="82"/>
        <v>#N/A</v>
      </c>
      <c r="AZ270" t="e">
        <f t="shared" si="82"/>
        <v>#N/A</v>
      </c>
      <c r="BA270" t="e">
        <f t="shared" si="82"/>
        <v>#N/A</v>
      </c>
      <c r="BB270" t="e">
        <f t="shared" si="82"/>
        <v>#N/A</v>
      </c>
      <c r="BC270" t="e">
        <f t="shared" si="82"/>
        <v>#N/A</v>
      </c>
      <c r="BD270" t="e">
        <f t="shared" si="82"/>
        <v>#N/A</v>
      </c>
      <c r="BE270" t="e">
        <f t="shared" si="82"/>
        <v>#N/A</v>
      </c>
      <c r="BF270" t="e">
        <f t="shared" si="82"/>
        <v>#N/A</v>
      </c>
      <c r="BG270" t="e">
        <f t="shared" si="82"/>
        <v>#N/A</v>
      </c>
      <c r="BH270" t="e">
        <f t="shared" si="82"/>
        <v>#N/A</v>
      </c>
      <c r="BI270" t="e">
        <f t="shared" si="82"/>
        <v>#N/A</v>
      </c>
      <c r="BJ270" t="e">
        <f t="shared" si="82"/>
        <v>#N/A</v>
      </c>
      <c r="BK270" t="e">
        <f t="shared" si="82"/>
        <v>#N/A</v>
      </c>
      <c r="BL270" t="e">
        <f t="shared" si="82"/>
        <v>#N/A</v>
      </c>
      <c r="BM270" t="e">
        <f t="shared" si="82"/>
        <v>#N/A</v>
      </c>
      <c r="BN270" t="e">
        <f t="shared" si="82"/>
        <v>#N/A</v>
      </c>
      <c r="BO270" t="e">
        <f t="shared" si="82"/>
        <v>#N/A</v>
      </c>
      <c r="BP270" t="e">
        <f t="shared" si="82"/>
        <v>#N/A</v>
      </c>
      <c r="BQ270" t="e">
        <f t="shared" si="82"/>
        <v>#N/A</v>
      </c>
      <c r="BR270" t="e">
        <f t="shared" si="82"/>
        <v>#N/A</v>
      </c>
      <c r="BS270" t="e">
        <f t="shared" si="82"/>
        <v>#N/A</v>
      </c>
      <c r="BT270" t="e">
        <f t="shared" si="82"/>
        <v>#N/A</v>
      </c>
      <c r="BU270" t="e">
        <f t="shared" ref="BU270:CH270" si="83">BT274</f>
        <v>#N/A</v>
      </c>
      <c r="BV270" t="e">
        <f t="shared" si="83"/>
        <v>#N/A</v>
      </c>
      <c r="BW270" t="e">
        <f t="shared" si="83"/>
        <v>#N/A</v>
      </c>
      <c r="BX270" t="e">
        <f t="shared" si="83"/>
        <v>#N/A</v>
      </c>
      <c r="BY270" t="e">
        <f t="shared" si="83"/>
        <v>#N/A</v>
      </c>
      <c r="BZ270" t="e">
        <f t="shared" si="83"/>
        <v>#N/A</v>
      </c>
      <c r="CA270" t="e">
        <f t="shared" si="83"/>
        <v>#N/A</v>
      </c>
      <c r="CB270" t="e">
        <f t="shared" si="83"/>
        <v>#N/A</v>
      </c>
      <c r="CC270" t="e">
        <f t="shared" si="83"/>
        <v>#N/A</v>
      </c>
      <c r="CD270" t="e">
        <f t="shared" si="83"/>
        <v>#N/A</v>
      </c>
      <c r="CE270" t="e">
        <f t="shared" si="83"/>
        <v>#N/A</v>
      </c>
      <c r="CF270" t="e">
        <f t="shared" si="83"/>
        <v>#N/A</v>
      </c>
      <c r="CG270" t="e">
        <f t="shared" si="83"/>
        <v>#N/A</v>
      </c>
      <c r="CH270" t="e">
        <f t="shared" si="83"/>
        <v>#N/A</v>
      </c>
    </row>
    <row r="271" spans="1:86">
      <c r="A271" t="s">
        <v>444</v>
      </c>
      <c r="B271" s="15">
        <f>(1+$B$225/2)*B273-$B$225*B270</f>
        <v>0</v>
      </c>
      <c r="C271" s="15">
        <f>(1+$B$225/2)*C273-$B$225*C270</f>
        <v>0</v>
      </c>
      <c r="D271" s="15">
        <f>(1+$B$225/2)*D273-$B$225*D270</f>
        <v>0</v>
      </c>
      <c r="E271" s="15">
        <f>(1+$B$225/2)*E273-$B$225*E270</f>
        <v>0</v>
      </c>
      <c r="F271" s="15">
        <f>(1+$B$225/2)*F273-$B$225*F270</f>
        <v>0</v>
      </c>
      <c r="G271" s="15">
        <f>IF($G269&gt;=1,($B233/HLOOKUP($G269,'Annuity Calc'!$H$7:$BE$11,2,FALSE))*HLOOKUP(G269,'Annuity Calc'!$H$7:$BE$11,3,FALSE),(IF(G269&lt;=(-1),G269,0)))</f>
        <v>1009158.6556810872</v>
      </c>
      <c r="H271" s="15">
        <f>IF($G269&gt;=1,($B233/HLOOKUP($G269,'Annuity Calc'!$H$7:$BE$11,2,FALSE))*HLOOKUP(H269,'Annuity Calc'!$H$7:$BE$11,3,FALSE),(IF(H269&lt;=(-1),H269,0)))</f>
        <v>1052663.0946122773</v>
      </c>
      <c r="I271" s="15">
        <f>IF($G269&gt;=1,($B233/HLOOKUP($G269,'Annuity Calc'!$H$7:$BE$11,2,FALSE))*HLOOKUP(I269,'Annuity Calc'!$H$7:$BE$11,3,FALSE),(IF(I269&lt;=(-1),I269,0)))</f>
        <v>1098042.9930622089</v>
      </c>
      <c r="J271" s="15">
        <f>IF($G269&gt;=1,($B233/HLOOKUP($G269,'Annuity Calc'!$H$7:$BE$11,2,FALSE))*HLOOKUP(J269,'Annuity Calc'!$H$7:$BE$11,3,FALSE),(IF(J269&lt;=(-1),J269,0)))</f>
        <v>1145379.2013646148</v>
      </c>
      <c r="K271" s="15">
        <f>IF($G269&gt;=1,($B233/HLOOKUP($G269,'Annuity Calc'!$H$7:$BE$11,2,FALSE))*HLOOKUP(K269,'Annuity Calc'!$H$7:$BE$11,3,FALSE),(IF(K269&lt;=(-1),K269,0)))</f>
        <v>1194756.0552798121</v>
      </c>
      <c r="L271" s="15" t="e">
        <f>IF($G269&gt;=1,($B233/HLOOKUP($G269,'Annuity Calc'!$H$7:$BE$11,2,FALSE))*HLOOKUP(L269,'Annuity Calc'!$H$7:$BE$11,3,FALSE),(IF(L269&lt;=(-1),L269,0)))</f>
        <v>#N/A</v>
      </c>
      <c r="M271" s="15" t="e">
        <f>IF($G269&gt;=1,($B233/HLOOKUP($G269,'Annuity Calc'!$H$7:$BE$11,2,FALSE))*HLOOKUP(M269,'Annuity Calc'!$H$7:$BE$11,3,FALSE),(IF(M269&lt;=(-1),M269,0)))</f>
        <v>#N/A</v>
      </c>
      <c r="N271" s="15" t="e">
        <f>IF($G269&gt;=1,($B233/HLOOKUP($G269,'Annuity Calc'!$H$7:$BE$11,2,FALSE))*HLOOKUP(N269,'Annuity Calc'!$H$7:$BE$11,3,FALSE),(IF(N269&lt;=(-1),N269,0)))</f>
        <v>#N/A</v>
      </c>
      <c r="O271" s="15" t="e">
        <f>IF($G269&gt;=1,($B233/HLOOKUP($G269,'Annuity Calc'!$H$7:$BE$11,2,FALSE))*HLOOKUP(O269,'Annuity Calc'!$H$7:$BE$11,3,FALSE),(IF(O269&lt;=(-1),O269,0)))</f>
        <v>#N/A</v>
      </c>
      <c r="P271" s="15" t="e">
        <f>IF($G269&gt;=1,($B233/HLOOKUP($G269,'Annuity Calc'!$H$7:$BE$11,2,FALSE))*HLOOKUP(P269,'Annuity Calc'!$H$7:$BE$11,3,FALSE),(IF(P269&lt;=(-1),P269,0)))</f>
        <v>#N/A</v>
      </c>
      <c r="Q271" s="15" t="e">
        <f>IF($G269&gt;=1,($B233/HLOOKUP($G269,'Annuity Calc'!$H$7:$BE$11,2,FALSE))*HLOOKUP(Q269,'Annuity Calc'!$H$7:$BE$11,3,FALSE),(IF(Q269&lt;=(-1),Q269,0)))</f>
        <v>#N/A</v>
      </c>
      <c r="R271" s="15" t="e">
        <f>IF($G269&gt;=1,($B233/HLOOKUP($G269,'Annuity Calc'!$H$7:$BE$11,2,FALSE))*HLOOKUP(R269,'Annuity Calc'!$H$7:$BE$11,3,FALSE),(IF(R269&lt;=(-1),R269,0)))</f>
        <v>#N/A</v>
      </c>
      <c r="S271" s="15" t="e">
        <f>IF($G269&gt;=1,($B233/HLOOKUP($G269,'Annuity Calc'!$H$7:$BE$11,2,FALSE))*HLOOKUP(S269,'Annuity Calc'!$H$7:$BE$11,3,FALSE),(IF(S269&lt;=(-1),S269,0)))</f>
        <v>#N/A</v>
      </c>
      <c r="T271" s="15" t="e">
        <f>IF($G269&gt;=1,($B233/HLOOKUP($G269,'Annuity Calc'!$H$7:$BE$11,2,FALSE))*HLOOKUP(T269,'Annuity Calc'!$H$7:$BE$11,3,FALSE),(IF(T269&lt;=(-1),T269,0)))</f>
        <v>#N/A</v>
      </c>
      <c r="U271" s="15" t="e">
        <f>IF($G269&gt;=1,($B233/HLOOKUP($G269,'Annuity Calc'!$H$7:$BE$11,2,FALSE))*HLOOKUP(U269,'Annuity Calc'!$H$7:$BE$11,3,FALSE),(IF(U269&lt;=(-1),U269,0)))</f>
        <v>#N/A</v>
      </c>
      <c r="V271" s="15" t="e">
        <f>IF($G269&gt;=1,($B233/HLOOKUP($G269,'Annuity Calc'!$H$7:$BE$11,2,FALSE))*HLOOKUP(V269,'Annuity Calc'!$H$7:$BE$11,3,FALSE),(IF(V269&lt;=(-1),V269,0)))</f>
        <v>#N/A</v>
      </c>
      <c r="W271" s="15" t="e">
        <f>IF($G269&gt;=1,($B233/HLOOKUP($G269,'Annuity Calc'!$H$7:$BE$11,2,FALSE))*HLOOKUP(W269,'Annuity Calc'!$H$7:$BE$11,3,FALSE),(IF(W269&lt;=(-1),W269,0)))</f>
        <v>#N/A</v>
      </c>
      <c r="X271" s="15" t="e">
        <f>IF($G269&gt;=1,($B233/HLOOKUP($G269,'Annuity Calc'!$H$7:$BE$11,2,FALSE))*HLOOKUP(X269,'Annuity Calc'!$H$7:$BE$11,3,FALSE),(IF(X269&lt;=(-1),X269,0)))</f>
        <v>#N/A</v>
      </c>
      <c r="Y271" s="15" t="e">
        <f>IF($G269&gt;=1,($B233/HLOOKUP($G269,'Annuity Calc'!$H$7:$BE$11,2,FALSE))*HLOOKUP(Y269,'Annuity Calc'!$H$7:$BE$11,3,FALSE),(IF(Y269&lt;=(-1),Y269,0)))</f>
        <v>#N/A</v>
      </c>
      <c r="Z271" s="15" t="e">
        <f>IF($G269&gt;=1,($B233/HLOOKUP($G269,'Annuity Calc'!$H$7:$BE$11,2,FALSE))*HLOOKUP(Z269,'Annuity Calc'!$H$7:$BE$11,3,FALSE),(IF(Z269&lt;=(-1),Z269,0)))</f>
        <v>#N/A</v>
      </c>
      <c r="AA271" s="15" t="e">
        <f>IF($G269&gt;=1,($B233/HLOOKUP($G269,'Annuity Calc'!$H$7:$BE$11,2,FALSE))*HLOOKUP(AA269,'Annuity Calc'!$H$7:$BE$11,3,FALSE),(IF(AA269&lt;=(-1),AA269,0)))</f>
        <v>#N/A</v>
      </c>
      <c r="AB271" s="15" t="e">
        <f>IF($G269&gt;=1,($B233/HLOOKUP($G269,'Annuity Calc'!$H$7:$BE$11,2,FALSE))*HLOOKUP(AB269,'Annuity Calc'!$H$7:$BE$11,3,FALSE),(IF(AB269&lt;=(-1),AB269,0)))</f>
        <v>#N/A</v>
      </c>
      <c r="AC271" s="15" t="e">
        <f>IF($G269&gt;=1,($B233/HLOOKUP($G269,'Annuity Calc'!$H$7:$BE$11,2,FALSE))*HLOOKUP(AC269,'Annuity Calc'!$H$7:$BE$11,3,FALSE),(IF(AC269&lt;=(-1),AC269,0)))</f>
        <v>#N/A</v>
      </c>
      <c r="AD271" s="15" t="e">
        <f>IF($G269&gt;=1,($B233/HLOOKUP($G269,'Annuity Calc'!$H$7:$BE$11,2,FALSE))*HLOOKUP(AD269,'Annuity Calc'!$H$7:$BE$11,3,FALSE),(IF(AD269&lt;=(-1),AD269,0)))</f>
        <v>#N/A</v>
      </c>
      <c r="AE271" s="15" t="e">
        <f>IF($G269&gt;=1,($B233/HLOOKUP($G269,'Annuity Calc'!$H$7:$BE$11,2,FALSE))*HLOOKUP(AE269,'Annuity Calc'!$H$7:$BE$11,3,FALSE),(IF(AE269&lt;=(-1),AE269,0)))</f>
        <v>#N/A</v>
      </c>
      <c r="AF271" s="15" t="e">
        <f>IF($G269&gt;=1,($B233/HLOOKUP($G269,'Annuity Calc'!$H$7:$BE$11,2,FALSE))*HLOOKUP(AF269,'Annuity Calc'!$H$7:$BE$11,3,FALSE),(IF(AF269&lt;=(-1),AF269,0)))</f>
        <v>#N/A</v>
      </c>
      <c r="AG271" s="15" t="e">
        <f>IF($G269&gt;=1,($B233/HLOOKUP($G269,'Annuity Calc'!$H$7:$BE$11,2,FALSE))*HLOOKUP(AG269,'Annuity Calc'!$H$7:$BE$11,3,FALSE),(IF(AG269&lt;=(-1),AG269,0)))</f>
        <v>#N/A</v>
      </c>
      <c r="AH271" s="15" t="e">
        <f>IF($G269&gt;=1,($B233/HLOOKUP($G269,'Annuity Calc'!$H$7:$BE$11,2,FALSE))*HLOOKUP(AH269,'Annuity Calc'!$H$7:$BE$11,3,FALSE),(IF(AH269&lt;=(-1),AH269,0)))</f>
        <v>#N/A</v>
      </c>
      <c r="AI271" s="15" t="e">
        <f>IF($G269&gt;=1,($B233/HLOOKUP($G269,'Annuity Calc'!$H$7:$BE$11,2,FALSE))*HLOOKUP(AI269,'Annuity Calc'!$H$7:$BE$11,3,FALSE),(IF(AI269&lt;=(-1),AI269,0)))</f>
        <v>#N/A</v>
      </c>
      <c r="AJ271" s="15" t="e">
        <f>IF($G269&gt;=1,($B233/HLOOKUP($G269,'Annuity Calc'!$H$7:$BE$11,2,FALSE))*HLOOKUP(AJ269,'Annuity Calc'!$H$7:$BE$11,3,FALSE),(IF(AJ269&lt;=(-1),AJ269,0)))</f>
        <v>#N/A</v>
      </c>
      <c r="AK271" s="15" t="e">
        <f>IF($G269&gt;=1,($B233/HLOOKUP($G269,'Annuity Calc'!$H$7:$BE$11,2,FALSE))*HLOOKUP(AK269,'Annuity Calc'!$H$7:$BE$11,3,FALSE),(IF(AK269&lt;=(-1),AK269,0)))</f>
        <v>#N/A</v>
      </c>
      <c r="AL271" s="15" t="e">
        <f>IF($G269&gt;=1,($B233/HLOOKUP($G269,'Annuity Calc'!$H$7:$BE$11,2,FALSE))*HLOOKUP(AL269,'Annuity Calc'!$H$7:$BE$11,3,FALSE),(IF(AL269&lt;=(-1),AL269,0)))</f>
        <v>#N/A</v>
      </c>
      <c r="AM271" s="15" t="e">
        <f>IF($G269&gt;=1,($B233/HLOOKUP($G269,'Annuity Calc'!$H$7:$BE$11,2,FALSE))*HLOOKUP(AM269,'Annuity Calc'!$H$7:$BE$11,3,FALSE),(IF(AM269&lt;=(-1),AM269,0)))</f>
        <v>#N/A</v>
      </c>
      <c r="AN271" s="15" t="e">
        <f>IF($G269&gt;=1,($B233/HLOOKUP($G269,'Annuity Calc'!$H$7:$BE$11,2,FALSE))*HLOOKUP(AN269,'Annuity Calc'!$H$7:$BE$11,3,FALSE),(IF(AN269&lt;=(-1),AN269,0)))</f>
        <v>#N/A</v>
      </c>
      <c r="AO271" s="15" t="e">
        <f>IF($G269&gt;=1,($B233/HLOOKUP($G269,'Annuity Calc'!$H$7:$BE$11,2,FALSE))*HLOOKUP(AO269,'Annuity Calc'!$H$7:$BE$11,3,FALSE),(IF(AO269&lt;=(-1),AO269,0)))</f>
        <v>#N/A</v>
      </c>
      <c r="AP271" s="15" t="e">
        <f>IF($G269&gt;=1,($B233/HLOOKUP($G269,'Annuity Calc'!$H$7:$BE$11,2,FALSE))*HLOOKUP(AP269,'Annuity Calc'!$H$7:$BE$11,3,FALSE),(IF(AP269&lt;=(-1),AP269,0)))</f>
        <v>#N/A</v>
      </c>
      <c r="AQ271" s="15" t="e">
        <f>IF($G269&gt;=1,($B233/HLOOKUP($G269,'Annuity Calc'!$H$7:$BE$11,2,FALSE))*HLOOKUP(AQ269,'Annuity Calc'!$H$7:$BE$11,3,FALSE),(IF(AQ269&lt;=(-1),AQ269,0)))</f>
        <v>#N/A</v>
      </c>
      <c r="AR271" s="15" t="e">
        <f>IF($G269&gt;=1,($B233/HLOOKUP($G269,'Annuity Calc'!$H$7:$BE$11,2,FALSE))*HLOOKUP(AR269,'Annuity Calc'!$H$7:$BE$11,3,FALSE),(IF(AR269&lt;=(-1),AR269,0)))</f>
        <v>#N/A</v>
      </c>
      <c r="AS271" s="15" t="e">
        <f>IF($G269&gt;=1,($B233/HLOOKUP($G269,'Annuity Calc'!$H$7:$BE$11,2,FALSE))*HLOOKUP(AS269,'Annuity Calc'!$H$7:$BE$11,3,FALSE),(IF(AS269&lt;=(-1),AS269,0)))</f>
        <v>#N/A</v>
      </c>
      <c r="AT271" s="15" t="e">
        <f>IF($G269&gt;=1,($B233/HLOOKUP($G269,'Annuity Calc'!$H$7:$BE$11,2,FALSE))*HLOOKUP(AT269,'Annuity Calc'!$H$7:$BE$11,3,FALSE),(IF(AT269&lt;=(-1),AT269,0)))</f>
        <v>#N/A</v>
      </c>
      <c r="AU271" s="15" t="e">
        <f>IF($G269&gt;=1,($B233/HLOOKUP($G269,'Annuity Calc'!$H$7:$BE$11,2,FALSE))*HLOOKUP(AU269,'Annuity Calc'!$H$7:$BE$11,3,FALSE),(IF(AU269&lt;=(-1),AU269,0)))</f>
        <v>#N/A</v>
      </c>
      <c r="AV271" s="15" t="e">
        <f>IF($G269&gt;=1,($B233/HLOOKUP($G269,'Annuity Calc'!$H$7:$BE$11,2,FALSE))*HLOOKUP(AV269,'Annuity Calc'!$H$7:$BE$11,3,FALSE),(IF(AV269&lt;=(-1),AV269,0)))</f>
        <v>#N/A</v>
      </c>
      <c r="AW271" s="15" t="e">
        <f>IF($G269&gt;=1,($B233/HLOOKUP($G269,'Annuity Calc'!$H$7:$BE$11,2,FALSE))*HLOOKUP(AW269,'Annuity Calc'!$H$7:$BE$11,3,FALSE),(IF(AW269&lt;=(-1),AW269,0)))</f>
        <v>#N/A</v>
      </c>
      <c r="AX271" s="15" t="e">
        <f>IF($G269&gt;=1,($B233/HLOOKUP($G269,'Annuity Calc'!$H$7:$BE$11,2,FALSE))*HLOOKUP(AX269,'Annuity Calc'!$H$7:$BE$11,3,FALSE),(IF(AX269&lt;=(-1),AX269,0)))</f>
        <v>#N/A</v>
      </c>
      <c r="AY271" s="15" t="e">
        <f>IF($G269&gt;=1,($B233/HLOOKUP($G269,'Annuity Calc'!$H$7:$BE$11,2,FALSE))*HLOOKUP(AY269,'Annuity Calc'!$H$7:$BE$11,3,FALSE),(IF(AY269&lt;=(-1),AY269,0)))</f>
        <v>#N/A</v>
      </c>
      <c r="AZ271" s="15" t="e">
        <f>IF($G269&gt;=1,($B233/HLOOKUP($G269,'Annuity Calc'!$H$7:$BE$11,2,FALSE))*HLOOKUP(AZ269,'Annuity Calc'!$H$7:$BE$11,3,FALSE),(IF(AZ269&lt;=(-1),AZ269,0)))</f>
        <v>#N/A</v>
      </c>
      <c r="BA271" s="15" t="e">
        <f>IF($G269&gt;=1,($B233/HLOOKUP($G269,'Annuity Calc'!$H$7:$BE$11,2,FALSE))*HLOOKUP(BA269,'Annuity Calc'!$H$7:$BE$11,3,FALSE),(IF(BA269&lt;=(-1),BA269,0)))</f>
        <v>#N/A</v>
      </c>
      <c r="BB271" s="15" t="e">
        <f>IF($G269&gt;=1,($B233/HLOOKUP($G269,'Annuity Calc'!$H$7:$BE$11,2,FALSE))*HLOOKUP(BB269,'Annuity Calc'!$H$7:$BE$11,3,FALSE),(IF(BB269&lt;=(-1),BB269,0)))</f>
        <v>#N/A</v>
      </c>
      <c r="BC271" s="15" t="e">
        <f>IF($G269&gt;=1,($B233/HLOOKUP($G269,'Annuity Calc'!$H$7:$BE$11,2,FALSE))*HLOOKUP(BC269,'Annuity Calc'!$H$7:$BE$11,3,FALSE),(IF(BC269&lt;=(-1),BC269,0)))</f>
        <v>#N/A</v>
      </c>
      <c r="BD271" s="15" t="e">
        <f>IF($G269&gt;=1,($B233/HLOOKUP($G269,'Annuity Calc'!$H$7:$BE$11,2,FALSE))*HLOOKUP(BD269,'Annuity Calc'!$H$7:$BE$11,3,FALSE),(IF(BD269&lt;=(-1),BD269,0)))</f>
        <v>#N/A</v>
      </c>
      <c r="BE271" s="15" t="e">
        <f>IF($G269&gt;=1,($B233/HLOOKUP($G269,'Annuity Calc'!$H$7:$BE$11,2,FALSE))*HLOOKUP(BE269,'Annuity Calc'!$H$7:$BE$11,3,FALSE),(IF(BE269&lt;=(-1),BE269,0)))</f>
        <v>#N/A</v>
      </c>
      <c r="BF271" s="15" t="e">
        <f>IF($G269&gt;=1,($B233/HLOOKUP($G269,'Annuity Calc'!$H$7:$BE$11,2,FALSE))*HLOOKUP(BF269,'Annuity Calc'!$H$7:$BE$11,3,FALSE),(IF(BF269&lt;=(-1),BF269,0)))</f>
        <v>#N/A</v>
      </c>
      <c r="BG271" s="15" t="e">
        <f>IF($G269&gt;=1,($B233/HLOOKUP($G269,'Annuity Calc'!$H$7:$BE$11,2,FALSE))*HLOOKUP(BG269,'Annuity Calc'!$H$7:$BE$11,3,FALSE),(IF(BG269&lt;=(-1),BG269,0)))</f>
        <v>#N/A</v>
      </c>
      <c r="BH271" s="15" t="e">
        <f>IF($G269&gt;=1,($B233/HLOOKUP($G269,'Annuity Calc'!$H$7:$BE$11,2,FALSE))*HLOOKUP(BH269,'Annuity Calc'!$H$7:$BE$11,3,FALSE),(IF(BH269&lt;=(-1),BH269,0)))</f>
        <v>#N/A</v>
      </c>
      <c r="BI271" s="15" t="e">
        <f>IF($G269&gt;=1,($B233/HLOOKUP($G269,'Annuity Calc'!$H$7:$BE$11,2,FALSE))*HLOOKUP(BI269,'Annuity Calc'!$H$7:$BE$11,3,FALSE),(IF(BI269&lt;=(-1),BI269,0)))</f>
        <v>#N/A</v>
      </c>
      <c r="BJ271" s="15" t="e">
        <f>IF($G269&gt;=1,($B233/HLOOKUP($G269,'Annuity Calc'!$H$7:$BE$11,2,FALSE))*HLOOKUP(BJ269,'Annuity Calc'!$H$7:$BE$11,3,FALSE),(IF(BJ269&lt;=(-1),BJ269,0)))</f>
        <v>#N/A</v>
      </c>
      <c r="BK271" s="15" t="e">
        <f>IF($G269&gt;=1,($B233/HLOOKUP($G269,'Annuity Calc'!$H$7:$BE$11,2,FALSE))*HLOOKUP(BK269,'Annuity Calc'!$H$7:$BE$11,3,FALSE),(IF(BK269&lt;=(-1),BK269,0)))</f>
        <v>#N/A</v>
      </c>
      <c r="BL271" s="15" t="e">
        <f>IF($G269&gt;=1,($B233/HLOOKUP($G269,'Annuity Calc'!$H$7:$BE$11,2,FALSE))*HLOOKUP(BL269,'Annuity Calc'!$H$7:$BE$11,3,FALSE),(IF(BL269&lt;=(-1),BL269,0)))</f>
        <v>#N/A</v>
      </c>
      <c r="BM271" s="15" t="e">
        <f>IF($G269&gt;=1,($B233/HLOOKUP($G269,'Annuity Calc'!$H$7:$BE$11,2,FALSE))*HLOOKUP(BM269,'Annuity Calc'!$H$7:$BE$11,3,FALSE),(IF(BM269&lt;=(-1),BM269,0)))</f>
        <v>#N/A</v>
      </c>
      <c r="BN271" s="15" t="e">
        <f>IF($G269&gt;=1,($B233/HLOOKUP($G269,'Annuity Calc'!$H$7:$BE$11,2,FALSE))*HLOOKUP(BN269,'Annuity Calc'!$H$7:$BE$11,3,FALSE),(IF(BN269&lt;=(-1),BN269,0)))</f>
        <v>#N/A</v>
      </c>
      <c r="BO271" s="15" t="e">
        <f>IF($G269&gt;=1,($B233/HLOOKUP($G269,'Annuity Calc'!$H$7:$BE$11,2,FALSE))*HLOOKUP(BO269,'Annuity Calc'!$H$7:$BE$11,3,FALSE),(IF(BO269&lt;=(-1),BO269,0)))</f>
        <v>#N/A</v>
      </c>
      <c r="BP271" s="15" t="e">
        <f>IF($G269&gt;=1,($B233/HLOOKUP($G269,'Annuity Calc'!$H$7:$BE$11,2,FALSE))*HLOOKUP(BP269,'Annuity Calc'!$H$7:$BE$11,3,FALSE),(IF(BP269&lt;=(-1),BP269,0)))</f>
        <v>#N/A</v>
      </c>
      <c r="BQ271" s="15" t="e">
        <f>IF($G269&gt;=1,($B233/HLOOKUP($G269,'Annuity Calc'!$H$7:$BE$11,2,FALSE))*HLOOKUP(BQ269,'Annuity Calc'!$H$7:$BE$11,3,FALSE),(IF(BQ269&lt;=(-1),BQ269,0)))</f>
        <v>#N/A</v>
      </c>
      <c r="BR271" s="15" t="e">
        <f>IF($G269&gt;=1,($B233/HLOOKUP($G269,'Annuity Calc'!$H$7:$BE$11,2,FALSE))*HLOOKUP(BR269,'Annuity Calc'!$H$7:$BE$11,3,FALSE),(IF(BR269&lt;=(-1),BR269,0)))</f>
        <v>#N/A</v>
      </c>
      <c r="BS271" s="15" t="e">
        <f>IF($G269&gt;=1,($B233/HLOOKUP($G269,'Annuity Calc'!$H$7:$BE$11,2,FALSE))*HLOOKUP(BS269,'Annuity Calc'!$H$7:$BE$11,3,FALSE),(IF(BS269&lt;=(-1),BS269,0)))</f>
        <v>#N/A</v>
      </c>
      <c r="BT271" s="15" t="e">
        <f>IF($G269&gt;=1,($B233/HLOOKUP($G269,'Annuity Calc'!$H$7:$BE$11,2,FALSE))*HLOOKUP(BT269,'Annuity Calc'!$H$7:$BE$11,3,FALSE),(IF(BT269&lt;=(-1),BT269,0)))</f>
        <v>#N/A</v>
      </c>
      <c r="BU271" s="15" t="e">
        <f>IF($G269&gt;=1,($B233/HLOOKUP($G269,'Annuity Calc'!$H$7:$BE$11,2,FALSE))*HLOOKUP(BU269,'Annuity Calc'!$H$7:$BE$11,3,FALSE),(IF(BU269&lt;=(-1),BU269,0)))</f>
        <v>#N/A</v>
      </c>
      <c r="BV271" s="15" t="e">
        <f>IF($G269&gt;=1,($B233/HLOOKUP($G269,'Annuity Calc'!$H$7:$BE$11,2,FALSE))*HLOOKUP(BV269,'Annuity Calc'!$H$7:$BE$11,3,FALSE),(IF(BV269&lt;=(-1),BV269,0)))</f>
        <v>#N/A</v>
      </c>
      <c r="BW271" s="15" t="e">
        <f>IF($G269&gt;=1,($B233/HLOOKUP($G269,'Annuity Calc'!$H$7:$BE$11,2,FALSE))*HLOOKUP(BW269,'Annuity Calc'!$H$7:$BE$11,3,FALSE),(IF(BW269&lt;=(-1),BW269,0)))</f>
        <v>#N/A</v>
      </c>
      <c r="BX271" s="15" t="e">
        <f>IF($G269&gt;=1,($B233/HLOOKUP($G269,'Annuity Calc'!$H$7:$BE$11,2,FALSE))*HLOOKUP(BX269,'Annuity Calc'!$H$7:$BE$11,3,FALSE),(IF(BX269&lt;=(-1),BX269,0)))</f>
        <v>#N/A</v>
      </c>
      <c r="BY271" s="15" t="e">
        <f>IF($G269&gt;=1,($B233/HLOOKUP($G269,'Annuity Calc'!$H$7:$BE$11,2,FALSE))*HLOOKUP(BY269,'Annuity Calc'!$H$7:$BE$11,3,FALSE),(IF(BY269&lt;=(-1),BY269,0)))</f>
        <v>#N/A</v>
      </c>
      <c r="BZ271" s="15" t="e">
        <f>IF($G269&gt;=1,($B233/HLOOKUP($G269,'Annuity Calc'!$H$7:$BE$11,2,FALSE))*HLOOKUP(BZ269,'Annuity Calc'!$H$7:$BE$11,3,FALSE),(IF(BZ269&lt;=(-1),BZ269,0)))</f>
        <v>#N/A</v>
      </c>
      <c r="CA271" s="15" t="e">
        <f>IF($G269&gt;=1,($B233/HLOOKUP($G269,'Annuity Calc'!$H$7:$BE$11,2,FALSE))*HLOOKUP(CA269,'Annuity Calc'!$H$7:$BE$11,3,FALSE),(IF(CA269&lt;=(-1),CA269,0)))</f>
        <v>#N/A</v>
      </c>
      <c r="CB271" s="15" t="e">
        <f>IF($G269&gt;=1,($B233/HLOOKUP($G269,'Annuity Calc'!$H$7:$BE$11,2,FALSE))*HLOOKUP(CB269,'Annuity Calc'!$H$7:$BE$11,3,FALSE),(IF(CB269&lt;=(-1),CB269,0)))</f>
        <v>#N/A</v>
      </c>
      <c r="CC271" s="15" t="e">
        <f>IF($G269&gt;=1,($B233/HLOOKUP($G269,'Annuity Calc'!$H$7:$BE$11,2,FALSE))*HLOOKUP(CC269,'Annuity Calc'!$H$7:$BE$11,3,FALSE),(IF(CC269&lt;=(-1),CC269,0)))</f>
        <v>#N/A</v>
      </c>
      <c r="CD271" s="15" t="e">
        <f>IF($G269&gt;=1,($B233/HLOOKUP($G269,'Annuity Calc'!$H$7:$BE$11,2,FALSE))*HLOOKUP(CD269,'Annuity Calc'!$H$7:$BE$11,3,FALSE),(IF(CD269&lt;=(-1),CD269,0)))</f>
        <v>#N/A</v>
      </c>
      <c r="CE271" s="15" t="e">
        <f>IF($G269&gt;=1,($B233/HLOOKUP($G269,'Annuity Calc'!$H$7:$BE$11,2,FALSE))*HLOOKUP(CE269,'Annuity Calc'!$H$7:$BE$11,3,FALSE),(IF(CE269&lt;=(-1),CE269,0)))</f>
        <v>#N/A</v>
      </c>
      <c r="CF271" s="15" t="e">
        <f>IF($G269&gt;=1,($B233/HLOOKUP($G269,'Annuity Calc'!$H$7:$BE$11,2,FALSE))*HLOOKUP(CF269,'Annuity Calc'!$H$7:$BE$11,3,FALSE),(IF(CF269&lt;=(-1),CF269,0)))</f>
        <v>#N/A</v>
      </c>
      <c r="CG271" s="15" t="e">
        <f>IF($G269&gt;=1,($B233/HLOOKUP($G269,'Annuity Calc'!$H$7:$BE$11,2,FALSE))*HLOOKUP(CG269,'Annuity Calc'!$H$7:$BE$11,3,FALSE),(IF(CG269&lt;=(-1),CG269,0)))</f>
        <v>#N/A</v>
      </c>
      <c r="CH271" s="15" t="e">
        <f>IF($G269&gt;=1,($B233/HLOOKUP($G269,'Annuity Calc'!$H$7:$BE$11,2,FALSE))*HLOOKUP(CH269,'Annuity Calc'!$H$7:$BE$11,3,FALSE),(IF(CH269&lt;=(-1),CH269,0)))</f>
        <v>#N/A</v>
      </c>
    </row>
    <row r="272" spans="1:86">
      <c r="A272" t="s">
        <v>455</v>
      </c>
      <c r="B272" s="15">
        <f>B273-B271</f>
        <v>0</v>
      </c>
      <c r="C272" s="15">
        <f t="shared" ref="C272:F272" si="84">C273-C271</f>
        <v>0</v>
      </c>
      <c r="D272" s="15">
        <f t="shared" si="84"/>
        <v>0</v>
      </c>
      <c r="E272" s="15">
        <f t="shared" si="84"/>
        <v>0</v>
      </c>
      <c r="F272" s="15">
        <f t="shared" si="84"/>
        <v>0</v>
      </c>
      <c r="G272" s="15">
        <f>IF($G269&gt;=1,($B233/HLOOKUP($G269,'Annuity Calc'!$H$7:$BE$11,2,FALSE))*HLOOKUP(G269,'Annuity Calc'!$H$7:$BE$11,4,FALSE),(IF(G269&lt;=(-1),G269,0)))</f>
        <v>210806.75236512895</v>
      </c>
      <c r="H272" s="15">
        <f>IF($G269&gt;=1,($B233/HLOOKUP($G269,'Annuity Calc'!$H$7:$BE$11,2,FALSE))*HLOOKUP(H269,'Annuity Calc'!$H$7:$BE$11,4,FALSE),(IF(H269&lt;=(-1),H269,0)))</f>
        <v>167302.31343393892</v>
      </c>
      <c r="I272" s="15">
        <f>IF($G269&gt;=1,($B233/HLOOKUP($G269,'Annuity Calc'!$H$7:$BE$11,2,FALSE))*HLOOKUP(I269,'Annuity Calc'!$H$7:$BE$11,4,FALSE),(IF(I269&lt;=(-1),I269,0)))</f>
        <v>121922.41498400735</v>
      </c>
      <c r="J272" s="15">
        <f>IF($G269&gt;=1,($B233/HLOOKUP($G269,'Annuity Calc'!$H$7:$BE$11,2,FALSE))*HLOOKUP(J269,'Annuity Calc'!$H$7:$BE$11,4,FALSE),(IF(J269&lt;=(-1),J269,0)))</f>
        <v>74586.206681601456</v>
      </c>
      <c r="K272" s="15">
        <f>IF($G269&gt;=1,($B233/HLOOKUP($G269,'Annuity Calc'!$H$7:$BE$11,2,FALSE))*HLOOKUP(K269,'Annuity Calc'!$H$7:$BE$11,4,FALSE),(IF(K269&lt;=(-1),K269,0)))</f>
        <v>25209.352766404038</v>
      </c>
      <c r="L272" s="15" t="e">
        <f>IF($G269&gt;=1,($B233/HLOOKUP($G269,'Annuity Calc'!$H$7:$BE$11,2,FALSE))*HLOOKUP(L269,'Annuity Calc'!$H$7:$BE$11,4,FALSE),(IF(L269&lt;=(-1),L269,0)))</f>
        <v>#N/A</v>
      </c>
      <c r="M272" s="15" t="e">
        <f>IF($G269&gt;=1,($B233/HLOOKUP($G269,'Annuity Calc'!$H$7:$BE$11,2,FALSE))*HLOOKUP(M269,'Annuity Calc'!$H$7:$BE$11,4,FALSE),(IF(M269&lt;=(-1),M269,0)))</f>
        <v>#N/A</v>
      </c>
      <c r="N272" s="15" t="e">
        <f>IF($G269&gt;=1,($B233/HLOOKUP($G269,'Annuity Calc'!$H$7:$BE$11,2,FALSE))*HLOOKUP(N269,'Annuity Calc'!$H$7:$BE$11,4,FALSE),(IF(N269&lt;=(-1),N269,0)))</f>
        <v>#N/A</v>
      </c>
      <c r="O272" s="15" t="e">
        <f>IF($G269&gt;=1,($B233/HLOOKUP($G269,'Annuity Calc'!$H$7:$BE$11,2,FALSE))*HLOOKUP(O269,'Annuity Calc'!$H$7:$BE$11,4,FALSE),(IF(O269&lt;=(-1),O269,0)))</f>
        <v>#N/A</v>
      </c>
      <c r="P272" s="15" t="e">
        <f>IF($G269&gt;=1,($B233/HLOOKUP($G269,'Annuity Calc'!$H$7:$BE$11,2,FALSE))*HLOOKUP(P269,'Annuity Calc'!$H$7:$BE$11,4,FALSE),(IF(P269&lt;=(-1),P269,0)))</f>
        <v>#N/A</v>
      </c>
      <c r="Q272" s="15" t="e">
        <f>IF($G269&gt;=1,($B233/HLOOKUP($G269,'Annuity Calc'!$H$7:$BE$11,2,FALSE))*HLOOKUP(Q269,'Annuity Calc'!$H$7:$BE$11,4,FALSE),(IF(Q269&lt;=(-1),Q269,0)))</f>
        <v>#N/A</v>
      </c>
      <c r="R272" s="15" t="e">
        <f>IF($G269&gt;=1,($B233/HLOOKUP($G269,'Annuity Calc'!$H$7:$BE$11,2,FALSE))*HLOOKUP(R269,'Annuity Calc'!$H$7:$BE$11,4,FALSE),(IF(R269&lt;=(-1),R269,0)))</f>
        <v>#N/A</v>
      </c>
      <c r="S272" s="15" t="e">
        <f>IF($G269&gt;=1,($B233/HLOOKUP($G269,'Annuity Calc'!$H$7:$BE$11,2,FALSE))*HLOOKUP(S269,'Annuity Calc'!$H$7:$BE$11,4,FALSE),(IF(S269&lt;=(-1),S269,0)))</f>
        <v>#N/A</v>
      </c>
      <c r="T272" s="15" t="e">
        <f>IF($G269&gt;=1,($B233/HLOOKUP($G269,'Annuity Calc'!$H$7:$BE$11,2,FALSE))*HLOOKUP(T269,'Annuity Calc'!$H$7:$BE$11,4,FALSE),(IF(T269&lt;=(-1),T269,0)))</f>
        <v>#N/A</v>
      </c>
      <c r="U272" s="15" t="e">
        <f>IF($G269&gt;=1,($B233/HLOOKUP($G269,'Annuity Calc'!$H$7:$BE$11,2,FALSE))*HLOOKUP(U269,'Annuity Calc'!$H$7:$BE$11,4,FALSE),(IF(U269&lt;=(-1),U269,0)))</f>
        <v>#N/A</v>
      </c>
      <c r="V272" s="15" t="e">
        <f>IF($G269&gt;=1,($B233/HLOOKUP($G269,'Annuity Calc'!$H$7:$BE$11,2,FALSE))*HLOOKUP(V269,'Annuity Calc'!$H$7:$BE$11,4,FALSE),(IF(V269&lt;=(-1),V269,0)))</f>
        <v>#N/A</v>
      </c>
      <c r="W272" s="15" t="e">
        <f>IF($G269&gt;=1,($B233/HLOOKUP($G269,'Annuity Calc'!$H$7:$BE$11,2,FALSE))*HLOOKUP(W269,'Annuity Calc'!$H$7:$BE$11,4,FALSE),(IF(W269&lt;=(-1),W269,0)))</f>
        <v>#N/A</v>
      </c>
      <c r="X272" s="15" t="e">
        <f>IF($G269&gt;=1,($B233/HLOOKUP($G269,'Annuity Calc'!$H$7:$BE$11,2,FALSE))*HLOOKUP(X269,'Annuity Calc'!$H$7:$BE$11,4,FALSE),(IF(X269&lt;=(-1),X269,0)))</f>
        <v>#N/A</v>
      </c>
      <c r="Y272" s="15" t="e">
        <f>IF($G269&gt;=1,($B233/HLOOKUP($G269,'Annuity Calc'!$H$7:$BE$11,2,FALSE))*HLOOKUP(Y269,'Annuity Calc'!$H$7:$BE$11,4,FALSE),(IF(Y269&lt;=(-1),Y269,0)))</f>
        <v>#N/A</v>
      </c>
      <c r="Z272" s="15" t="e">
        <f>IF($G269&gt;=1,($B233/HLOOKUP($G269,'Annuity Calc'!$H$7:$BE$11,2,FALSE))*HLOOKUP(Z269,'Annuity Calc'!$H$7:$BE$11,4,FALSE),(IF(Z269&lt;=(-1),Z269,0)))</f>
        <v>#N/A</v>
      </c>
      <c r="AA272" s="15" t="e">
        <f>IF($G269&gt;=1,($B233/HLOOKUP($G269,'Annuity Calc'!$H$7:$BE$11,2,FALSE))*HLOOKUP(AA269,'Annuity Calc'!$H$7:$BE$11,4,FALSE),(IF(AA269&lt;=(-1),AA269,0)))</f>
        <v>#N/A</v>
      </c>
      <c r="AB272" s="15" t="e">
        <f>IF($G269&gt;=1,($B233/HLOOKUP($G269,'Annuity Calc'!$H$7:$BE$11,2,FALSE))*HLOOKUP(AB269,'Annuity Calc'!$H$7:$BE$11,4,FALSE),(IF(AB269&lt;=(-1),AB269,0)))</f>
        <v>#N/A</v>
      </c>
      <c r="AC272" s="15" t="e">
        <f>IF($G269&gt;=1,($B233/HLOOKUP($G269,'Annuity Calc'!$H$7:$BE$11,2,FALSE))*HLOOKUP(AC269,'Annuity Calc'!$H$7:$BE$11,4,FALSE),(IF(AC269&lt;=(-1),AC269,0)))</f>
        <v>#N/A</v>
      </c>
      <c r="AD272" s="15" t="e">
        <f>IF($G269&gt;=1,($B233/HLOOKUP($G269,'Annuity Calc'!$H$7:$BE$11,2,FALSE))*HLOOKUP(AD269,'Annuity Calc'!$H$7:$BE$11,4,FALSE),(IF(AD269&lt;=(-1),AD269,0)))</f>
        <v>#N/A</v>
      </c>
      <c r="AE272" s="15" t="e">
        <f>IF($G269&gt;=1,($B233/HLOOKUP($G269,'Annuity Calc'!$H$7:$BE$11,2,FALSE))*HLOOKUP(AE269,'Annuity Calc'!$H$7:$BE$11,4,FALSE),(IF(AE269&lt;=(-1),AE269,0)))</f>
        <v>#N/A</v>
      </c>
      <c r="AF272" s="15" t="e">
        <f>IF($G269&gt;=1,($B233/HLOOKUP($G269,'Annuity Calc'!$H$7:$BE$11,2,FALSE))*HLOOKUP(AF269,'Annuity Calc'!$H$7:$BE$11,4,FALSE),(IF(AF269&lt;=(-1),AF269,0)))</f>
        <v>#N/A</v>
      </c>
      <c r="AG272" s="15" t="e">
        <f>IF($G269&gt;=1,($B233/HLOOKUP($G269,'Annuity Calc'!$H$7:$BE$11,2,FALSE))*HLOOKUP(AG269,'Annuity Calc'!$H$7:$BE$11,4,FALSE),(IF(AG269&lt;=(-1),AG269,0)))</f>
        <v>#N/A</v>
      </c>
      <c r="AH272" s="15" t="e">
        <f>IF($G269&gt;=1,($B233/HLOOKUP($G269,'Annuity Calc'!$H$7:$BE$11,2,FALSE))*HLOOKUP(AH269,'Annuity Calc'!$H$7:$BE$11,4,FALSE),(IF(AH269&lt;=(-1),AH269,0)))</f>
        <v>#N/A</v>
      </c>
      <c r="AI272" s="15" t="e">
        <f>IF($G269&gt;=1,($B233/HLOOKUP($G269,'Annuity Calc'!$H$7:$BE$11,2,FALSE))*HLOOKUP(AI269,'Annuity Calc'!$H$7:$BE$11,4,FALSE),(IF(AI269&lt;=(-1),AI269,0)))</f>
        <v>#N/A</v>
      </c>
      <c r="AJ272" s="15" t="e">
        <f>IF($G269&gt;=1,($B233/HLOOKUP($G269,'Annuity Calc'!$H$7:$BE$11,2,FALSE))*HLOOKUP(AJ269,'Annuity Calc'!$H$7:$BE$11,4,FALSE),(IF(AJ269&lt;=(-1),AJ269,0)))</f>
        <v>#N/A</v>
      </c>
      <c r="AK272" s="15" t="e">
        <f>IF($G269&gt;=1,($B233/HLOOKUP($G269,'Annuity Calc'!$H$7:$BE$11,2,FALSE))*HLOOKUP(AK269,'Annuity Calc'!$H$7:$BE$11,4,FALSE),(IF(AK269&lt;=(-1),AK269,0)))</f>
        <v>#N/A</v>
      </c>
      <c r="AL272" s="15" t="e">
        <f>IF($G269&gt;=1,($B233/HLOOKUP($G269,'Annuity Calc'!$H$7:$BE$11,2,FALSE))*HLOOKUP(AL269,'Annuity Calc'!$H$7:$BE$11,4,FALSE),(IF(AL269&lt;=(-1),AL269,0)))</f>
        <v>#N/A</v>
      </c>
      <c r="AM272" s="15" t="e">
        <f>IF($G269&gt;=1,($B233/HLOOKUP($G269,'Annuity Calc'!$H$7:$BE$11,2,FALSE))*HLOOKUP(AM269,'Annuity Calc'!$H$7:$BE$11,4,FALSE),(IF(AM269&lt;=(-1),AM269,0)))</f>
        <v>#N/A</v>
      </c>
      <c r="AN272" s="15" t="e">
        <f>IF($G269&gt;=1,($B233/HLOOKUP($G269,'Annuity Calc'!$H$7:$BE$11,2,FALSE))*HLOOKUP(AN269,'Annuity Calc'!$H$7:$BE$11,4,FALSE),(IF(AN269&lt;=(-1),AN269,0)))</f>
        <v>#N/A</v>
      </c>
      <c r="AO272" s="15" t="e">
        <f>IF($G269&gt;=1,($B233/HLOOKUP($G269,'Annuity Calc'!$H$7:$BE$11,2,FALSE))*HLOOKUP(AO269,'Annuity Calc'!$H$7:$BE$11,4,FALSE),(IF(AO269&lt;=(-1),AO269,0)))</f>
        <v>#N/A</v>
      </c>
      <c r="AP272" s="15" t="e">
        <f>IF($G269&gt;=1,($B233/HLOOKUP($G269,'Annuity Calc'!$H$7:$BE$11,2,FALSE))*HLOOKUP(AP269,'Annuity Calc'!$H$7:$BE$11,4,FALSE),(IF(AP269&lt;=(-1),AP269,0)))</f>
        <v>#N/A</v>
      </c>
      <c r="AQ272" s="15" t="e">
        <f>IF($G269&gt;=1,($B233/HLOOKUP($G269,'Annuity Calc'!$H$7:$BE$11,2,FALSE))*HLOOKUP(AQ269,'Annuity Calc'!$H$7:$BE$11,4,FALSE),(IF(AQ269&lt;=(-1),AQ269,0)))</f>
        <v>#N/A</v>
      </c>
      <c r="AR272" s="15" t="e">
        <f>IF($G269&gt;=1,($B233/HLOOKUP($G269,'Annuity Calc'!$H$7:$BE$11,2,FALSE))*HLOOKUP(AR269,'Annuity Calc'!$H$7:$BE$11,4,FALSE),(IF(AR269&lt;=(-1),AR269,0)))</f>
        <v>#N/A</v>
      </c>
      <c r="AS272" s="15" t="e">
        <f>IF($G269&gt;=1,($B233/HLOOKUP($G269,'Annuity Calc'!$H$7:$BE$11,2,FALSE))*HLOOKUP(AS269,'Annuity Calc'!$H$7:$BE$11,4,FALSE),(IF(AS269&lt;=(-1),AS269,0)))</f>
        <v>#N/A</v>
      </c>
      <c r="AT272" s="15" t="e">
        <f>IF($G269&gt;=1,($B233/HLOOKUP($G269,'Annuity Calc'!$H$7:$BE$11,2,FALSE))*HLOOKUP(AT269,'Annuity Calc'!$H$7:$BE$11,4,FALSE),(IF(AT269&lt;=(-1),AT269,0)))</f>
        <v>#N/A</v>
      </c>
      <c r="AU272" s="15" t="e">
        <f>IF($G269&gt;=1,($B233/HLOOKUP($G269,'Annuity Calc'!$H$7:$BE$11,2,FALSE))*HLOOKUP(AU269,'Annuity Calc'!$H$7:$BE$11,4,FALSE),(IF(AU269&lt;=(-1),AU269,0)))</f>
        <v>#N/A</v>
      </c>
      <c r="AV272" s="15" t="e">
        <f>IF($G269&gt;=1,($B233/HLOOKUP($G269,'Annuity Calc'!$H$7:$BE$11,2,FALSE))*HLOOKUP(AV269,'Annuity Calc'!$H$7:$BE$11,4,FALSE),(IF(AV269&lt;=(-1),AV269,0)))</f>
        <v>#N/A</v>
      </c>
      <c r="AW272" s="15" t="e">
        <f>IF($G269&gt;=1,($B233/HLOOKUP($G269,'Annuity Calc'!$H$7:$BE$11,2,FALSE))*HLOOKUP(AW269,'Annuity Calc'!$H$7:$BE$11,4,FALSE),(IF(AW269&lt;=(-1),AW269,0)))</f>
        <v>#N/A</v>
      </c>
      <c r="AX272" s="15" t="e">
        <f>IF($G269&gt;=1,($B233/HLOOKUP($G269,'Annuity Calc'!$H$7:$BE$11,2,FALSE))*HLOOKUP(AX269,'Annuity Calc'!$H$7:$BE$11,4,FALSE),(IF(AX269&lt;=(-1),AX269,0)))</f>
        <v>#N/A</v>
      </c>
      <c r="AY272" s="15" t="e">
        <f>IF($G269&gt;=1,($B233/HLOOKUP($G269,'Annuity Calc'!$H$7:$BE$11,2,FALSE))*HLOOKUP(AY269,'Annuity Calc'!$H$7:$BE$11,4,FALSE),(IF(AY269&lt;=(-1),AY269,0)))</f>
        <v>#N/A</v>
      </c>
      <c r="AZ272" s="15" t="e">
        <f>IF($G269&gt;=1,($B233/HLOOKUP($G269,'Annuity Calc'!$H$7:$BE$11,2,FALSE))*HLOOKUP(AZ269,'Annuity Calc'!$H$7:$BE$11,4,FALSE),(IF(AZ269&lt;=(-1),AZ269,0)))</f>
        <v>#N/A</v>
      </c>
      <c r="BA272" s="15" t="e">
        <f>IF($G269&gt;=1,($B233/HLOOKUP($G269,'Annuity Calc'!$H$7:$BE$11,2,FALSE))*HLOOKUP(BA269,'Annuity Calc'!$H$7:$BE$11,4,FALSE),(IF(BA269&lt;=(-1),BA269,0)))</f>
        <v>#N/A</v>
      </c>
      <c r="BB272" s="15" t="e">
        <f>IF($G269&gt;=1,($B233/HLOOKUP($G269,'Annuity Calc'!$H$7:$BE$11,2,FALSE))*HLOOKUP(BB269,'Annuity Calc'!$H$7:$BE$11,4,FALSE),(IF(BB269&lt;=(-1),BB269,0)))</f>
        <v>#N/A</v>
      </c>
      <c r="BC272" s="15" t="e">
        <f>IF($G269&gt;=1,($B233/HLOOKUP($G269,'Annuity Calc'!$H$7:$BE$11,2,FALSE))*HLOOKUP(BC269,'Annuity Calc'!$H$7:$BE$11,4,FALSE),(IF(BC269&lt;=(-1),BC269,0)))</f>
        <v>#N/A</v>
      </c>
      <c r="BD272" s="15" t="e">
        <f>IF($G269&gt;=1,($B233/HLOOKUP($G269,'Annuity Calc'!$H$7:$BE$11,2,FALSE))*HLOOKUP(BD269,'Annuity Calc'!$H$7:$BE$11,4,FALSE),(IF(BD269&lt;=(-1),BD269,0)))</f>
        <v>#N/A</v>
      </c>
      <c r="BE272" s="15" t="e">
        <f>IF($G269&gt;=1,($B233/HLOOKUP($G269,'Annuity Calc'!$H$7:$BE$11,2,FALSE))*HLOOKUP(BE269,'Annuity Calc'!$H$7:$BE$11,4,FALSE),(IF(BE269&lt;=(-1),BE269,0)))</f>
        <v>#N/A</v>
      </c>
      <c r="BF272" s="15" t="e">
        <f>IF($G269&gt;=1,($B233/HLOOKUP($G269,'Annuity Calc'!$H$7:$BE$11,2,FALSE))*HLOOKUP(BF269,'Annuity Calc'!$H$7:$BE$11,4,FALSE),(IF(BF269&lt;=(-1),BF269,0)))</f>
        <v>#N/A</v>
      </c>
      <c r="BG272" s="15" t="e">
        <f>IF($G269&gt;=1,($B233/HLOOKUP($G269,'Annuity Calc'!$H$7:$BE$11,2,FALSE))*HLOOKUP(BG269,'Annuity Calc'!$H$7:$BE$11,4,FALSE),(IF(BG269&lt;=(-1),BG269,0)))</f>
        <v>#N/A</v>
      </c>
      <c r="BH272" s="15" t="e">
        <f>IF($G269&gt;=1,($B233/HLOOKUP($G269,'Annuity Calc'!$H$7:$BE$11,2,FALSE))*HLOOKUP(BH269,'Annuity Calc'!$H$7:$BE$11,4,FALSE),(IF(BH269&lt;=(-1),BH269,0)))</f>
        <v>#N/A</v>
      </c>
      <c r="BI272" s="15" t="e">
        <f>IF($G269&gt;=1,($B233/HLOOKUP($G269,'Annuity Calc'!$H$7:$BE$11,2,FALSE))*HLOOKUP(BI269,'Annuity Calc'!$H$7:$BE$11,4,FALSE),(IF(BI269&lt;=(-1),BI269,0)))</f>
        <v>#N/A</v>
      </c>
      <c r="BJ272" s="15" t="e">
        <f>IF($G269&gt;=1,($B233/HLOOKUP($G269,'Annuity Calc'!$H$7:$BE$11,2,FALSE))*HLOOKUP(BJ269,'Annuity Calc'!$H$7:$BE$11,4,FALSE),(IF(BJ269&lt;=(-1),BJ269,0)))</f>
        <v>#N/A</v>
      </c>
      <c r="BK272" s="15" t="e">
        <f>IF($G269&gt;=1,($B233/HLOOKUP($G269,'Annuity Calc'!$H$7:$BE$11,2,FALSE))*HLOOKUP(BK269,'Annuity Calc'!$H$7:$BE$11,4,FALSE),(IF(BK269&lt;=(-1),BK269,0)))</f>
        <v>#N/A</v>
      </c>
      <c r="BL272" s="15" t="e">
        <f>IF($G269&gt;=1,($B233/HLOOKUP($G269,'Annuity Calc'!$H$7:$BE$11,2,FALSE))*HLOOKUP(BL269,'Annuity Calc'!$H$7:$BE$11,4,FALSE),(IF(BL269&lt;=(-1),BL269,0)))</f>
        <v>#N/A</v>
      </c>
      <c r="BM272" s="15" t="e">
        <f>IF($G269&gt;=1,($B233/HLOOKUP($G269,'Annuity Calc'!$H$7:$BE$11,2,FALSE))*HLOOKUP(BM269,'Annuity Calc'!$H$7:$BE$11,4,FALSE),(IF(BM269&lt;=(-1),BM269,0)))</f>
        <v>#N/A</v>
      </c>
      <c r="BN272" s="15" t="e">
        <f>IF($G269&gt;=1,($B233/HLOOKUP($G269,'Annuity Calc'!$H$7:$BE$11,2,FALSE))*HLOOKUP(BN269,'Annuity Calc'!$H$7:$BE$11,4,FALSE),(IF(BN269&lt;=(-1),BN269,0)))</f>
        <v>#N/A</v>
      </c>
      <c r="BO272" s="15" t="e">
        <f>IF($G269&gt;=1,($B233/HLOOKUP($G269,'Annuity Calc'!$H$7:$BE$11,2,FALSE))*HLOOKUP(BO269,'Annuity Calc'!$H$7:$BE$11,4,FALSE),(IF(BO269&lt;=(-1),BO269,0)))</f>
        <v>#N/A</v>
      </c>
      <c r="BP272" s="15" t="e">
        <f>IF($G269&gt;=1,($B233/HLOOKUP($G269,'Annuity Calc'!$H$7:$BE$11,2,FALSE))*HLOOKUP(BP269,'Annuity Calc'!$H$7:$BE$11,4,FALSE),(IF(BP269&lt;=(-1),BP269,0)))</f>
        <v>#N/A</v>
      </c>
      <c r="BQ272" s="15" t="e">
        <f>IF($G269&gt;=1,($B233/HLOOKUP($G269,'Annuity Calc'!$H$7:$BE$11,2,FALSE))*HLOOKUP(BQ269,'Annuity Calc'!$H$7:$BE$11,4,FALSE),(IF(BQ269&lt;=(-1),BQ269,0)))</f>
        <v>#N/A</v>
      </c>
      <c r="BR272" s="15" t="e">
        <f>IF($G269&gt;=1,($B233/HLOOKUP($G269,'Annuity Calc'!$H$7:$BE$11,2,FALSE))*HLOOKUP(BR269,'Annuity Calc'!$H$7:$BE$11,4,FALSE),(IF(BR269&lt;=(-1),BR269,0)))</f>
        <v>#N/A</v>
      </c>
      <c r="BS272" s="15" t="e">
        <f>IF($G269&gt;=1,($B233/HLOOKUP($G269,'Annuity Calc'!$H$7:$BE$11,2,FALSE))*HLOOKUP(BS269,'Annuity Calc'!$H$7:$BE$11,4,FALSE),(IF(BS269&lt;=(-1),BS269,0)))</f>
        <v>#N/A</v>
      </c>
      <c r="BT272" s="15" t="e">
        <f>IF($G269&gt;=1,($B233/HLOOKUP($G269,'Annuity Calc'!$H$7:$BE$11,2,FALSE))*HLOOKUP(BT269,'Annuity Calc'!$H$7:$BE$11,4,FALSE),(IF(BT269&lt;=(-1),BT269,0)))</f>
        <v>#N/A</v>
      </c>
      <c r="BU272" s="15" t="e">
        <f>IF($G269&gt;=1,($B233/HLOOKUP($G269,'Annuity Calc'!$H$7:$BE$11,2,FALSE))*HLOOKUP(BU269,'Annuity Calc'!$H$7:$BE$11,4,FALSE),(IF(BU269&lt;=(-1),BU269,0)))</f>
        <v>#N/A</v>
      </c>
      <c r="BV272" s="15" t="e">
        <f>IF($G269&gt;=1,($B233/HLOOKUP($G269,'Annuity Calc'!$H$7:$BE$11,2,FALSE))*HLOOKUP(BV269,'Annuity Calc'!$H$7:$BE$11,4,FALSE),(IF(BV269&lt;=(-1),BV269,0)))</f>
        <v>#N/A</v>
      </c>
      <c r="BW272" s="15" t="e">
        <f>IF($G269&gt;=1,($B233/HLOOKUP($G269,'Annuity Calc'!$H$7:$BE$11,2,FALSE))*HLOOKUP(BW269,'Annuity Calc'!$H$7:$BE$11,4,FALSE),(IF(BW269&lt;=(-1),BW269,0)))</f>
        <v>#N/A</v>
      </c>
      <c r="BX272" s="15" t="e">
        <f>IF($G269&gt;=1,($B233/HLOOKUP($G269,'Annuity Calc'!$H$7:$BE$11,2,FALSE))*HLOOKUP(BX269,'Annuity Calc'!$H$7:$BE$11,4,FALSE),(IF(BX269&lt;=(-1),BX269,0)))</f>
        <v>#N/A</v>
      </c>
      <c r="BY272" s="15" t="e">
        <f>IF($G269&gt;=1,($B233/HLOOKUP($G269,'Annuity Calc'!$H$7:$BE$11,2,FALSE))*HLOOKUP(BY269,'Annuity Calc'!$H$7:$BE$11,4,FALSE),(IF(BY269&lt;=(-1),BY269,0)))</f>
        <v>#N/A</v>
      </c>
      <c r="BZ272" s="15" t="e">
        <f>IF($G269&gt;=1,($B233/HLOOKUP($G269,'Annuity Calc'!$H$7:$BE$11,2,FALSE))*HLOOKUP(BZ269,'Annuity Calc'!$H$7:$BE$11,4,FALSE),(IF(BZ269&lt;=(-1),BZ269,0)))</f>
        <v>#N/A</v>
      </c>
      <c r="CA272" s="15" t="e">
        <f>IF($G269&gt;=1,($B233/HLOOKUP($G269,'Annuity Calc'!$H$7:$BE$11,2,FALSE))*HLOOKUP(CA269,'Annuity Calc'!$H$7:$BE$11,4,FALSE),(IF(CA269&lt;=(-1),CA269,0)))</f>
        <v>#N/A</v>
      </c>
      <c r="CB272" s="15" t="e">
        <f>IF($G269&gt;=1,($B233/HLOOKUP($G269,'Annuity Calc'!$H$7:$BE$11,2,FALSE))*HLOOKUP(CB269,'Annuity Calc'!$H$7:$BE$11,4,FALSE),(IF(CB269&lt;=(-1),CB269,0)))</f>
        <v>#N/A</v>
      </c>
      <c r="CC272" s="15" t="e">
        <f>IF($G269&gt;=1,($B233/HLOOKUP($G269,'Annuity Calc'!$H$7:$BE$11,2,FALSE))*HLOOKUP(CC269,'Annuity Calc'!$H$7:$BE$11,4,FALSE),(IF(CC269&lt;=(-1),CC269,0)))</f>
        <v>#N/A</v>
      </c>
      <c r="CD272" s="15" t="e">
        <f>IF($G269&gt;=1,($B233/HLOOKUP($G269,'Annuity Calc'!$H$7:$BE$11,2,FALSE))*HLOOKUP(CD269,'Annuity Calc'!$H$7:$BE$11,4,FALSE),(IF(CD269&lt;=(-1),CD269,0)))</f>
        <v>#N/A</v>
      </c>
      <c r="CE272" s="15" t="e">
        <f>IF($G269&gt;=1,($B233/HLOOKUP($G269,'Annuity Calc'!$H$7:$BE$11,2,FALSE))*HLOOKUP(CE269,'Annuity Calc'!$H$7:$BE$11,4,FALSE),(IF(CE269&lt;=(-1),CE269,0)))</f>
        <v>#N/A</v>
      </c>
      <c r="CF272" s="15" t="e">
        <f>IF($G269&gt;=1,($B233/HLOOKUP($G269,'Annuity Calc'!$H$7:$BE$11,2,FALSE))*HLOOKUP(CF269,'Annuity Calc'!$H$7:$BE$11,4,FALSE),(IF(CF269&lt;=(-1),CF269,0)))</f>
        <v>#N/A</v>
      </c>
      <c r="CG272" s="15" t="e">
        <f>IF($G269&gt;=1,($B233/HLOOKUP($G269,'Annuity Calc'!$H$7:$BE$11,2,FALSE))*HLOOKUP(CG269,'Annuity Calc'!$H$7:$BE$11,4,FALSE),(IF(CG269&lt;=(-1),CG269,0)))</f>
        <v>#N/A</v>
      </c>
      <c r="CH272" s="15" t="e">
        <f>IF($G269&gt;=1,($B233/HLOOKUP($G269,'Annuity Calc'!$H$7:$BE$11,2,FALSE))*HLOOKUP(CH269,'Annuity Calc'!$H$7:$BE$11,4,FALSE),(IF(CH269&lt;=(-1),CH269,0)))</f>
        <v>#N/A</v>
      </c>
    </row>
    <row r="273" spans="1:86">
      <c r="A273" t="s">
        <v>445</v>
      </c>
      <c r="B273" s="15">
        <f>IF(B270&gt;=1,(B233/HLOOKUP($B270,'Annuity Calc'!$H$7:$BE$11,2,FALSE))*HLOOKUP(B270,'Annuity Calc'!$H$7:$BE$11,5,FALSE),(IF(B270&lt;=(-1),B270,0)))</f>
        <v>0</v>
      </c>
      <c r="C273" s="15">
        <f>IF(C270&gt;=1,(C233/HLOOKUP($B270,'Annuity Calc'!$H$7:$BE$11,2,FALSE))*HLOOKUP(C270,'Annuity Calc'!$H$7:$BE$11,5,FALSE),(IF(C270&lt;=(-1),C270,0)))</f>
        <v>0</v>
      </c>
      <c r="D273" s="15">
        <f>IF(D270&gt;=1,(D233/HLOOKUP($B270,'Annuity Calc'!$H$7:$BE$11,2,FALSE))*HLOOKUP(D270,'Annuity Calc'!$H$7:$BE$11,5,FALSE),(IF(D270&lt;=(-1),D270,0)))</f>
        <v>0</v>
      </c>
      <c r="E273" s="15">
        <f>IF(E270&gt;=1,(E233/HLOOKUP($B270,'Annuity Calc'!$H$7:$BE$11,2,FALSE))*HLOOKUP(E270,'Annuity Calc'!$H$7:$BE$11,5,FALSE),(IF(E270&lt;=(-1),E270,0)))</f>
        <v>0</v>
      </c>
      <c r="F273" s="15">
        <f>IF(F270&gt;=1,(F233/HLOOKUP($B270,'Annuity Calc'!$H$7:$BE$11,2,FALSE))*HLOOKUP(F270,'Annuity Calc'!$H$7:$BE$11,5,FALSE),(IF(F270&lt;=(-1),F270,0)))</f>
        <v>0</v>
      </c>
      <c r="G273" s="15">
        <f>IF($G269&gt;=1,($B233/HLOOKUP($G269,'Annuity Calc'!$H$7:$BE$11,2,FALSE))*HLOOKUP(G269,'Annuity Calc'!$H$7:$BE$11,5,FALSE),(IF(G269&lt;=(-1),G269,0)))</f>
        <v>1219965.4080462162</v>
      </c>
      <c r="H273" s="15">
        <f>IF($G269&gt;=1,($B233/HLOOKUP($G269,'Annuity Calc'!$H$7:$BE$11,2,FALSE))*HLOOKUP(H269,'Annuity Calc'!$H$7:$BE$11,5,FALSE),(IF(H269&lt;=(-1),H269,0)))</f>
        <v>1219965.4080462162</v>
      </c>
      <c r="I273" s="15">
        <f>IF($G269&gt;=1,($B233/HLOOKUP($G269,'Annuity Calc'!$H$7:$BE$11,2,FALSE))*HLOOKUP(I269,'Annuity Calc'!$H$7:$BE$11,5,FALSE),(IF(I269&lt;=(-1),I269,0)))</f>
        <v>1219965.4080462162</v>
      </c>
      <c r="J273" s="15">
        <f>IF($G269&gt;=1,($B233/HLOOKUP($G269,'Annuity Calc'!$H$7:$BE$11,2,FALSE))*HLOOKUP(J269,'Annuity Calc'!$H$7:$BE$11,5,FALSE),(IF(J269&lt;=(-1),J269,0)))</f>
        <v>1219965.4080462162</v>
      </c>
      <c r="K273" s="15">
        <f>IF($G269&gt;=1,($B233/HLOOKUP($G269,'Annuity Calc'!$H$7:$BE$11,2,FALSE))*HLOOKUP(K269,'Annuity Calc'!$H$7:$BE$11,5,FALSE),(IF(K269&lt;=(-1),K269,0)))</f>
        <v>1219965.4080462162</v>
      </c>
      <c r="L273" s="15" t="e">
        <f>IF($G269&gt;=1,($B233/HLOOKUP($G269,'Annuity Calc'!$H$7:$BE$11,2,FALSE))*HLOOKUP(L269,'Annuity Calc'!$H$7:$BE$11,5,FALSE),(IF(L269&lt;=(-1),L269,0)))</f>
        <v>#N/A</v>
      </c>
      <c r="M273" s="15" t="e">
        <f>IF($G269&gt;=1,($B233/HLOOKUP($G269,'Annuity Calc'!$H$7:$BE$11,2,FALSE))*HLOOKUP(M269,'Annuity Calc'!$H$7:$BE$11,5,FALSE),(IF(M269&lt;=(-1),M269,0)))</f>
        <v>#N/A</v>
      </c>
      <c r="N273" s="15" t="e">
        <f>IF($G269&gt;=1,($B233/HLOOKUP($G269,'Annuity Calc'!$H$7:$BE$11,2,FALSE))*HLOOKUP(N269,'Annuity Calc'!$H$7:$BE$11,5,FALSE),(IF(N269&lt;=(-1),N269,0)))</f>
        <v>#N/A</v>
      </c>
      <c r="O273" s="15" t="e">
        <f>IF($G269&gt;=1,($B233/HLOOKUP($G269,'Annuity Calc'!$H$7:$BE$11,2,FALSE))*HLOOKUP(O269,'Annuity Calc'!$H$7:$BE$11,5,FALSE),(IF(O269&lt;=(-1),O269,0)))</f>
        <v>#N/A</v>
      </c>
      <c r="P273" s="15" t="e">
        <f>IF($G269&gt;=1,($B233/HLOOKUP($G269,'Annuity Calc'!$H$7:$BE$11,2,FALSE))*HLOOKUP(P269,'Annuity Calc'!$H$7:$BE$11,5,FALSE),(IF(P269&lt;=(-1),P269,0)))</f>
        <v>#N/A</v>
      </c>
      <c r="Q273" s="15" t="e">
        <f>IF($G269&gt;=1,($B233/HLOOKUP($G269,'Annuity Calc'!$H$7:$BE$11,2,FALSE))*HLOOKUP(Q269,'Annuity Calc'!$H$7:$BE$11,5,FALSE),(IF(Q269&lt;=(-1),Q269,0)))</f>
        <v>#N/A</v>
      </c>
      <c r="R273" s="15" t="e">
        <f>IF($G269&gt;=1,($B233/HLOOKUP($G269,'Annuity Calc'!$H$7:$BE$11,2,FALSE))*HLOOKUP(R269,'Annuity Calc'!$H$7:$BE$11,5,FALSE),(IF(R269&lt;=(-1),R269,0)))</f>
        <v>#N/A</v>
      </c>
      <c r="S273" s="15" t="e">
        <f>IF($G269&gt;=1,($B233/HLOOKUP($G269,'Annuity Calc'!$H$7:$BE$11,2,FALSE))*HLOOKUP(S269,'Annuity Calc'!$H$7:$BE$11,5,FALSE),(IF(S269&lt;=(-1),S269,0)))</f>
        <v>#N/A</v>
      </c>
      <c r="T273" s="15" t="e">
        <f>IF($G269&gt;=1,($B233/HLOOKUP($G269,'Annuity Calc'!$H$7:$BE$11,2,FALSE))*HLOOKUP(T269,'Annuity Calc'!$H$7:$BE$11,5,FALSE),(IF(T269&lt;=(-1),T269,0)))</f>
        <v>#N/A</v>
      </c>
      <c r="U273" s="15" t="e">
        <f>IF($G269&gt;=1,($B233/HLOOKUP($G269,'Annuity Calc'!$H$7:$BE$11,2,FALSE))*HLOOKUP(U269,'Annuity Calc'!$H$7:$BE$11,5,FALSE),(IF(U269&lt;=(-1),U269,0)))</f>
        <v>#N/A</v>
      </c>
      <c r="V273" s="15" t="e">
        <f>IF($G269&gt;=1,($B233/HLOOKUP($G269,'Annuity Calc'!$H$7:$BE$11,2,FALSE))*HLOOKUP(V269,'Annuity Calc'!$H$7:$BE$11,5,FALSE),(IF(V269&lt;=(-1),V269,0)))</f>
        <v>#N/A</v>
      </c>
      <c r="W273" s="15" t="e">
        <f>IF($G269&gt;=1,($B233/HLOOKUP($G269,'Annuity Calc'!$H$7:$BE$11,2,FALSE))*HLOOKUP(W269,'Annuity Calc'!$H$7:$BE$11,5,FALSE),(IF(W269&lt;=(-1),W269,0)))</f>
        <v>#N/A</v>
      </c>
      <c r="X273" s="15" t="e">
        <f>IF($G269&gt;=1,($B233/HLOOKUP($G269,'Annuity Calc'!$H$7:$BE$11,2,FALSE))*HLOOKUP(X269,'Annuity Calc'!$H$7:$BE$11,5,FALSE),(IF(X269&lt;=(-1),X269,0)))</f>
        <v>#N/A</v>
      </c>
      <c r="Y273" s="15" t="e">
        <f>IF($G269&gt;=1,($B233/HLOOKUP($G269,'Annuity Calc'!$H$7:$BE$11,2,FALSE))*HLOOKUP(Y269,'Annuity Calc'!$H$7:$BE$11,5,FALSE),(IF(Y269&lt;=(-1),Y269,0)))</f>
        <v>#N/A</v>
      </c>
      <c r="Z273" s="15" t="e">
        <f>IF($G269&gt;=1,($B233/HLOOKUP($G269,'Annuity Calc'!$H$7:$BE$11,2,FALSE))*HLOOKUP(Z269,'Annuity Calc'!$H$7:$BE$11,5,FALSE),(IF(Z269&lt;=(-1),Z269,0)))</f>
        <v>#N/A</v>
      </c>
      <c r="AA273" s="15" t="e">
        <f>IF($G269&gt;=1,($B233/HLOOKUP($G269,'Annuity Calc'!$H$7:$BE$11,2,FALSE))*HLOOKUP(AA269,'Annuity Calc'!$H$7:$BE$11,5,FALSE),(IF(AA269&lt;=(-1),AA269,0)))</f>
        <v>#N/A</v>
      </c>
      <c r="AB273" s="15" t="e">
        <f>IF($G269&gt;=1,($B233/HLOOKUP($G269,'Annuity Calc'!$H$7:$BE$11,2,FALSE))*HLOOKUP(AB269,'Annuity Calc'!$H$7:$BE$11,5,FALSE),(IF(AB269&lt;=(-1),AB269,0)))</f>
        <v>#N/A</v>
      </c>
      <c r="AC273" s="15" t="e">
        <f>IF($G269&gt;=1,($B233/HLOOKUP($G269,'Annuity Calc'!$H$7:$BE$11,2,FALSE))*HLOOKUP(AC269,'Annuity Calc'!$H$7:$BE$11,5,FALSE),(IF(AC269&lt;=(-1),AC269,0)))</f>
        <v>#N/A</v>
      </c>
      <c r="AD273" s="15" t="e">
        <f>IF($G269&gt;=1,($B233/HLOOKUP($G269,'Annuity Calc'!$H$7:$BE$11,2,FALSE))*HLOOKUP(AD269,'Annuity Calc'!$H$7:$BE$11,5,FALSE),(IF(AD269&lt;=(-1),AD269,0)))</f>
        <v>#N/A</v>
      </c>
      <c r="AE273" s="15" t="e">
        <f>IF($G269&gt;=1,($B233/HLOOKUP($G269,'Annuity Calc'!$H$7:$BE$11,2,FALSE))*HLOOKUP(AE269,'Annuity Calc'!$H$7:$BE$11,5,FALSE),(IF(AE269&lt;=(-1),AE269,0)))</f>
        <v>#N/A</v>
      </c>
      <c r="AF273" s="15" t="e">
        <f>IF($G269&gt;=1,($B233/HLOOKUP($G269,'Annuity Calc'!$H$7:$BE$11,2,FALSE))*HLOOKUP(AF269,'Annuity Calc'!$H$7:$BE$11,5,FALSE),(IF(AF269&lt;=(-1),AF269,0)))</f>
        <v>#N/A</v>
      </c>
      <c r="AG273" s="15" t="e">
        <f>IF($G269&gt;=1,($B233/HLOOKUP($G269,'Annuity Calc'!$H$7:$BE$11,2,FALSE))*HLOOKUP(AG269,'Annuity Calc'!$H$7:$BE$11,5,FALSE),(IF(AG269&lt;=(-1),AG269,0)))</f>
        <v>#N/A</v>
      </c>
      <c r="AH273" s="15" t="e">
        <f>IF($G269&gt;=1,($B233/HLOOKUP($G269,'Annuity Calc'!$H$7:$BE$11,2,FALSE))*HLOOKUP(AH269,'Annuity Calc'!$H$7:$BE$11,5,FALSE),(IF(AH269&lt;=(-1),AH269,0)))</f>
        <v>#N/A</v>
      </c>
      <c r="AI273" s="15" t="e">
        <f>IF($G269&gt;=1,($B233/HLOOKUP($G269,'Annuity Calc'!$H$7:$BE$11,2,FALSE))*HLOOKUP(AI269,'Annuity Calc'!$H$7:$BE$11,5,FALSE),(IF(AI269&lt;=(-1),AI269,0)))</f>
        <v>#N/A</v>
      </c>
      <c r="AJ273" s="15" t="e">
        <f>IF($G269&gt;=1,($B233/HLOOKUP($G269,'Annuity Calc'!$H$7:$BE$11,2,FALSE))*HLOOKUP(AJ269,'Annuity Calc'!$H$7:$BE$11,5,FALSE),(IF(AJ269&lt;=(-1),AJ269,0)))</f>
        <v>#N/A</v>
      </c>
      <c r="AK273" s="15" t="e">
        <f>IF($G269&gt;=1,($B233/HLOOKUP($G269,'Annuity Calc'!$H$7:$BE$11,2,FALSE))*HLOOKUP(AK269,'Annuity Calc'!$H$7:$BE$11,5,FALSE),(IF(AK269&lt;=(-1),AK269,0)))</f>
        <v>#N/A</v>
      </c>
      <c r="AL273" s="15" t="e">
        <f>IF($G269&gt;=1,($B233/HLOOKUP($G269,'Annuity Calc'!$H$7:$BE$11,2,FALSE))*HLOOKUP(AL269,'Annuity Calc'!$H$7:$BE$11,5,FALSE),(IF(AL269&lt;=(-1),AL269,0)))</f>
        <v>#N/A</v>
      </c>
      <c r="AM273" s="15" t="e">
        <f>IF($G269&gt;=1,($B233/HLOOKUP($G269,'Annuity Calc'!$H$7:$BE$11,2,FALSE))*HLOOKUP(AM269,'Annuity Calc'!$H$7:$BE$11,5,FALSE),(IF(AM269&lt;=(-1),AM269,0)))</f>
        <v>#N/A</v>
      </c>
      <c r="AN273" s="15" t="e">
        <f>IF($G269&gt;=1,($B233/HLOOKUP($G269,'Annuity Calc'!$H$7:$BE$11,2,FALSE))*HLOOKUP(AN269,'Annuity Calc'!$H$7:$BE$11,5,FALSE),(IF(AN269&lt;=(-1),AN269,0)))</f>
        <v>#N/A</v>
      </c>
      <c r="AO273" s="15" t="e">
        <f>IF($G269&gt;=1,($B233/HLOOKUP($G269,'Annuity Calc'!$H$7:$BE$11,2,FALSE))*HLOOKUP(AO269,'Annuity Calc'!$H$7:$BE$11,5,FALSE),(IF(AO269&lt;=(-1),AO269,0)))</f>
        <v>#N/A</v>
      </c>
      <c r="AP273" s="15" t="e">
        <f>IF($G269&gt;=1,($B233/HLOOKUP($G269,'Annuity Calc'!$H$7:$BE$11,2,FALSE))*HLOOKUP(AP269,'Annuity Calc'!$H$7:$BE$11,5,FALSE),(IF(AP269&lt;=(-1),AP269,0)))</f>
        <v>#N/A</v>
      </c>
      <c r="AQ273" s="15" t="e">
        <f>IF($G269&gt;=1,($B233/HLOOKUP($G269,'Annuity Calc'!$H$7:$BE$11,2,FALSE))*HLOOKUP(AQ269,'Annuity Calc'!$H$7:$BE$11,5,FALSE),(IF(AQ269&lt;=(-1),AQ269,0)))</f>
        <v>#N/A</v>
      </c>
      <c r="AR273" s="15" t="e">
        <f>IF($G269&gt;=1,($B233/HLOOKUP($G269,'Annuity Calc'!$H$7:$BE$11,2,FALSE))*HLOOKUP(AR269,'Annuity Calc'!$H$7:$BE$11,5,FALSE),(IF(AR269&lt;=(-1),AR269,0)))</f>
        <v>#N/A</v>
      </c>
      <c r="AS273" s="15" t="e">
        <f>IF($G269&gt;=1,($B233/HLOOKUP($G269,'Annuity Calc'!$H$7:$BE$11,2,FALSE))*HLOOKUP(AS269,'Annuity Calc'!$H$7:$BE$11,5,FALSE),(IF(AS269&lt;=(-1),AS269,0)))</f>
        <v>#N/A</v>
      </c>
      <c r="AT273" s="15" t="e">
        <f>IF($G269&gt;=1,($B233/HLOOKUP($G269,'Annuity Calc'!$H$7:$BE$11,2,FALSE))*HLOOKUP(AT269,'Annuity Calc'!$H$7:$BE$11,5,FALSE),(IF(AT269&lt;=(-1),AT269,0)))</f>
        <v>#N/A</v>
      </c>
      <c r="AU273" s="15" t="e">
        <f>IF($G269&gt;=1,($B233/HLOOKUP($G269,'Annuity Calc'!$H$7:$BE$11,2,FALSE))*HLOOKUP(AU269,'Annuity Calc'!$H$7:$BE$11,5,FALSE),(IF(AU269&lt;=(-1),AU269,0)))</f>
        <v>#N/A</v>
      </c>
      <c r="AV273" s="15" t="e">
        <f>IF($G269&gt;=1,($B233/HLOOKUP($G269,'Annuity Calc'!$H$7:$BE$11,2,FALSE))*HLOOKUP(AV269,'Annuity Calc'!$H$7:$BE$11,5,FALSE),(IF(AV269&lt;=(-1),AV269,0)))</f>
        <v>#N/A</v>
      </c>
      <c r="AW273" s="15" t="e">
        <f>IF($G269&gt;=1,($B233/HLOOKUP($G269,'Annuity Calc'!$H$7:$BE$11,2,FALSE))*HLOOKUP(AW269,'Annuity Calc'!$H$7:$BE$11,5,FALSE),(IF(AW269&lt;=(-1),AW269,0)))</f>
        <v>#N/A</v>
      </c>
      <c r="AX273" s="15" t="e">
        <f>IF($G269&gt;=1,($B233/HLOOKUP($G269,'Annuity Calc'!$H$7:$BE$11,2,FALSE))*HLOOKUP(AX269,'Annuity Calc'!$H$7:$BE$11,5,FALSE),(IF(AX269&lt;=(-1),AX269,0)))</f>
        <v>#N/A</v>
      </c>
      <c r="AY273" s="15" t="e">
        <f>IF($G269&gt;=1,($B233/HLOOKUP($G269,'Annuity Calc'!$H$7:$BE$11,2,FALSE))*HLOOKUP(AY269,'Annuity Calc'!$H$7:$BE$11,5,FALSE),(IF(AY269&lt;=(-1),AY269,0)))</f>
        <v>#N/A</v>
      </c>
      <c r="AZ273" s="15" t="e">
        <f>IF($G269&gt;=1,($B233/HLOOKUP($G269,'Annuity Calc'!$H$7:$BE$11,2,FALSE))*HLOOKUP(AZ269,'Annuity Calc'!$H$7:$BE$11,5,FALSE),(IF(AZ269&lt;=(-1),AZ269,0)))</f>
        <v>#N/A</v>
      </c>
      <c r="BA273" s="15" t="e">
        <f>IF($G269&gt;=1,($B233/HLOOKUP($G269,'Annuity Calc'!$H$7:$BE$11,2,FALSE))*HLOOKUP(BA269,'Annuity Calc'!$H$7:$BE$11,5,FALSE),(IF(BA269&lt;=(-1),BA269,0)))</f>
        <v>#N/A</v>
      </c>
      <c r="BB273" s="15" t="e">
        <f>IF($G269&gt;=1,($B233/HLOOKUP($G269,'Annuity Calc'!$H$7:$BE$11,2,FALSE))*HLOOKUP(BB269,'Annuity Calc'!$H$7:$BE$11,5,FALSE),(IF(BB269&lt;=(-1),BB269,0)))</f>
        <v>#N/A</v>
      </c>
      <c r="BC273" s="15" t="e">
        <f>IF($G269&gt;=1,($B233/HLOOKUP($G269,'Annuity Calc'!$H$7:$BE$11,2,FALSE))*HLOOKUP(BC269,'Annuity Calc'!$H$7:$BE$11,5,FALSE),(IF(BC269&lt;=(-1),BC269,0)))</f>
        <v>#N/A</v>
      </c>
      <c r="BD273" s="15" t="e">
        <f>IF($G269&gt;=1,($B233/HLOOKUP($G269,'Annuity Calc'!$H$7:$BE$11,2,FALSE))*HLOOKUP(BD269,'Annuity Calc'!$H$7:$BE$11,5,FALSE),(IF(BD269&lt;=(-1),BD269,0)))</f>
        <v>#N/A</v>
      </c>
      <c r="BE273" s="15" t="e">
        <f>IF($G269&gt;=1,($B233/HLOOKUP($G269,'Annuity Calc'!$H$7:$BE$11,2,FALSE))*HLOOKUP(BE269,'Annuity Calc'!$H$7:$BE$11,5,FALSE),(IF(BE269&lt;=(-1),BE269,0)))</f>
        <v>#N/A</v>
      </c>
      <c r="BF273" s="15" t="e">
        <f>IF($G269&gt;=1,($B233/HLOOKUP($G269,'Annuity Calc'!$H$7:$BE$11,2,FALSE))*HLOOKUP(BF269,'Annuity Calc'!$H$7:$BE$11,5,FALSE),(IF(BF269&lt;=(-1),BF269,0)))</f>
        <v>#N/A</v>
      </c>
      <c r="BG273" s="15" t="e">
        <f>IF($G269&gt;=1,($B233/HLOOKUP($G269,'Annuity Calc'!$H$7:$BE$11,2,FALSE))*HLOOKUP(BG269,'Annuity Calc'!$H$7:$BE$11,5,FALSE),(IF(BG269&lt;=(-1),BG269,0)))</f>
        <v>#N/A</v>
      </c>
      <c r="BH273" s="15" t="e">
        <f>IF($G269&gt;=1,($B233/HLOOKUP($G269,'Annuity Calc'!$H$7:$BE$11,2,FALSE))*HLOOKUP(BH269,'Annuity Calc'!$H$7:$BE$11,5,FALSE),(IF(BH269&lt;=(-1),BH269,0)))</f>
        <v>#N/A</v>
      </c>
      <c r="BI273" s="15" t="e">
        <f>IF($G269&gt;=1,($B233/HLOOKUP($G269,'Annuity Calc'!$H$7:$BE$11,2,FALSE))*HLOOKUP(BI269,'Annuity Calc'!$H$7:$BE$11,5,FALSE),(IF(BI269&lt;=(-1),BI269,0)))</f>
        <v>#N/A</v>
      </c>
      <c r="BJ273" s="15" t="e">
        <f>IF($G269&gt;=1,($B233/HLOOKUP($G269,'Annuity Calc'!$H$7:$BE$11,2,FALSE))*HLOOKUP(BJ269,'Annuity Calc'!$H$7:$BE$11,5,FALSE),(IF(BJ269&lt;=(-1),BJ269,0)))</f>
        <v>#N/A</v>
      </c>
      <c r="BK273" s="15" t="e">
        <f>IF($G269&gt;=1,($B233/HLOOKUP($G269,'Annuity Calc'!$H$7:$BE$11,2,FALSE))*HLOOKUP(BK269,'Annuity Calc'!$H$7:$BE$11,5,FALSE),(IF(BK269&lt;=(-1),BK269,0)))</f>
        <v>#N/A</v>
      </c>
      <c r="BL273" s="15" t="e">
        <f>IF($G269&gt;=1,($B233/HLOOKUP($G269,'Annuity Calc'!$H$7:$BE$11,2,FALSE))*HLOOKUP(BL269,'Annuity Calc'!$H$7:$BE$11,5,FALSE),(IF(BL269&lt;=(-1),BL269,0)))</f>
        <v>#N/A</v>
      </c>
      <c r="BM273" s="15" t="e">
        <f>IF($G269&gt;=1,($B233/HLOOKUP($G269,'Annuity Calc'!$H$7:$BE$11,2,FALSE))*HLOOKUP(BM269,'Annuity Calc'!$H$7:$BE$11,5,FALSE),(IF(BM269&lt;=(-1),BM269,0)))</f>
        <v>#N/A</v>
      </c>
      <c r="BN273" s="15" t="e">
        <f>IF($G269&gt;=1,($B233/HLOOKUP($G269,'Annuity Calc'!$H$7:$BE$11,2,FALSE))*HLOOKUP(BN269,'Annuity Calc'!$H$7:$BE$11,5,FALSE),(IF(BN269&lt;=(-1),BN269,0)))</f>
        <v>#N/A</v>
      </c>
      <c r="BO273" s="15" t="e">
        <f>IF($G269&gt;=1,($B233/HLOOKUP($G269,'Annuity Calc'!$H$7:$BE$11,2,FALSE))*HLOOKUP(BO269,'Annuity Calc'!$H$7:$BE$11,5,FALSE),(IF(BO269&lt;=(-1),BO269,0)))</f>
        <v>#N/A</v>
      </c>
      <c r="BP273" s="15" t="e">
        <f>IF($G269&gt;=1,($B233/HLOOKUP($G269,'Annuity Calc'!$H$7:$BE$11,2,FALSE))*HLOOKUP(BP269,'Annuity Calc'!$H$7:$BE$11,5,FALSE),(IF(BP269&lt;=(-1),BP269,0)))</f>
        <v>#N/A</v>
      </c>
      <c r="BQ273" s="15" t="e">
        <f>IF($G269&gt;=1,($B233/HLOOKUP($G269,'Annuity Calc'!$H$7:$BE$11,2,FALSE))*HLOOKUP(BQ269,'Annuity Calc'!$H$7:$BE$11,5,FALSE),(IF(BQ269&lt;=(-1),BQ269,0)))</f>
        <v>#N/A</v>
      </c>
      <c r="BR273" s="15" t="e">
        <f>IF($G269&gt;=1,($B233/HLOOKUP($G269,'Annuity Calc'!$H$7:$BE$11,2,FALSE))*HLOOKUP(BR269,'Annuity Calc'!$H$7:$BE$11,5,FALSE),(IF(BR269&lt;=(-1),BR269,0)))</f>
        <v>#N/A</v>
      </c>
      <c r="BS273" s="15" t="e">
        <f>IF($G269&gt;=1,($B233/HLOOKUP($G269,'Annuity Calc'!$H$7:$BE$11,2,FALSE))*HLOOKUP(BS269,'Annuity Calc'!$H$7:$BE$11,5,FALSE),(IF(BS269&lt;=(-1),BS269,0)))</f>
        <v>#N/A</v>
      </c>
      <c r="BT273" s="15" t="e">
        <f>IF($G269&gt;=1,($B233/HLOOKUP($G269,'Annuity Calc'!$H$7:$BE$11,2,FALSE))*HLOOKUP(BT269,'Annuity Calc'!$H$7:$BE$11,5,FALSE),(IF(BT269&lt;=(-1),BT269,0)))</f>
        <v>#N/A</v>
      </c>
      <c r="BU273" s="15" t="e">
        <f>IF($G269&gt;=1,($B233/HLOOKUP($G269,'Annuity Calc'!$H$7:$BE$11,2,FALSE))*HLOOKUP(BU269,'Annuity Calc'!$H$7:$BE$11,5,FALSE),(IF(BU269&lt;=(-1),BU269,0)))</f>
        <v>#N/A</v>
      </c>
      <c r="BV273" s="15" t="e">
        <f>IF($G269&gt;=1,($B233/HLOOKUP($G269,'Annuity Calc'!$H$7:$BE$11,2,FALSE))*HLOOKUP(BV269,'Annuity Calc'!$H$7:$BE$11,5,FALSE),(IF(BV269&lt;=(-1),BV269,0)))</f>
        <v>#N/A</v>
      </c>
      <c r="BW273" s="15" t="e">
        <f>IF($G269&gt;=1,($B233/HLOOKUP($G269,'Annuity Calc'!$H$7:$BE$11,2,FALSE))*HLOOKUP(BW269,'Annuity Calc'!$H$7:$BE$11,5,FALSE),(IF(BW269&lt;=(-1),BW269,0)))</f>
        <v>#N/A</v>
      </c>
      <c r="BX273" s="15" t="e">
        <f>IF($G269&gt;=1,($B233/HLOOKUP($G269,'Annuity Calc'!$H$7:$BE$11,2,FALSE))*HLOOKUP(BX269,'Annuity Calc'!$H$7:$BE$11,5,FALSE),(IF(BX269&lt;=(-1),BX269,0)))</f>
        <v>#N/A</v>
      </c>
      <c r="BY273" s="15" t="e">
        <f>IF($G269&gt;=1,($B233/HLOOKUP($G269,'Annuity Calc'!$H$7:$BE$11,2,FALSE))*HLOOKUP(BY269,'Annuity Calc'!$H$7:$BE$11,5,FALSE),(IF(BY269&lt;=(-1),BY269,0)))</f>
        <v>#N/A</v>
      </c>
      <c r="BZ273" s="15" t="e">
        <f>IF($G269&gt;=1,($B233/HLOOKUP($G269,'Annuity Calc'!$H$7:$BE$11,2,FALSE))*HLOOKUP(BZ269,'Annuity Calc'!$H$7:$BE$11,5,FALSE),(IF(BZ269&lt;=(-1),BZ269,0)))</f>
        <v>#N/A</v>
      </c>
      <c r="CA273" s="15" t="e">
        <f>IF($G269&gt;=1,($B233/HLOOKUP($G269,'Annuity Calc'!$H$7:$BE$11,2,FALSE))*HLOOKUP(CA269,'Annuity Calc'!$H$7:$BE$11,5,FALSE),(IF(CA269&lt;=(-1),CA269,0)))</f>
        <v>#N/A</v>
      </c>
      <c r="CB273" s="15" t="e">
        <f>IF($G269&gt;=1,($B233/HLOOKUP($G269,'Annuity Calc'!$H$7:$BE$11,2,FALSE))*HLOOKUP(CB269,'Annuity Calc'!$H$7:$BE$11,5,FALSE),(IF(CB269&lt;=(-1),CB269,0)))</f>
        <v>#N/A</v>
      </c>
      <c r="CC273" s="15" t="e">
        <f>IF($G269&gt;=1,($B233/HLOOKUP($G269,'Annuity Calc'!$H$7:$BE$11,2,FALSE))*HLOOKUP(CC269,'Annuity Calc'!$H$7:$BE$11,5,FALSE),(IF(CC269&lt;=(-1),CC269,0)))</f>
        <v>#N/A</v>
      </c>
      <c r="CD273" s="15" t="e">
        <f>IF($G269&gt;=1,($B233/HLOOKUP($G269,'Annuity Calc'!$H$7:$BE$11,2,FALSE))*HLOOKUP(CD269,'Annuity Calc'!$H$7:$BE$11,5,FALSE),(IF(CD269&lt;=(-1),CD269,0)))</f>
        <v>#N/A</v>
      </c>
      <c r="CE273" s="15" t="e">
        <f>IF($G269&gt;=1,($B233/HLOOKUP($G269,'Annuity Calc'!$H$7:$BE$11,2,FALSE))*HLOOKUP(CE269,'Annuity Calc'!$H$7:$BE$11,5,FALSE),(IF(CE269&lt;=(-1),CE269,0)))</f>
        <v>#N/A</v>
      </c>
      <c r="CF273" s="15" t="e">
        <f>IF($G269&gt;=1,($B233/HLOOKUP($G269,'Annuity Calc'!$H$7:$BE$11,2,FALSE))*HLOOKUP(CF269,'Annuity Calc'!$H$7:$BE$11,5,FALSE),(IF(CF269&lt;=(-1),CF269,0)))</f>
        <v>#N/A</v>
      </c>
      <c r="CG273" s="15" t="e">
        <f>IF($G269&gt;=1,($B233/HLOOKUP($G269,'Annuity Calc'!$H$7:$BE$11,2,FALSE))*HLOOKUP(CG269,'Annuity Calc'!$H$7:$BE$11,5,FALSE),(IF(CG269&lt;=(-1),CG269,0)))</f>
        <v>#N/A</v>
      </c>
      <c r="CH273" s="15" t="e">
        <f>IF($G269&gt;=1,($B233/HLOOKUP($G269,'Annuity Calc'!$H$7:$BE$11,2,FALSE))*HLOOKUP(CH269,'Annuity Calc'!$H$7:$BE$11,5,FALSE),(IF(CH269&lt;=(-1),CH269,0)))</f>
        <v>#N/A</v>
      </c>
    </row>
    <row r="274" spans="1:86">
      <c r="A274" t="s">
        <v>320</v>
      </c>
      <c r="B274" s="15">
        <f>B270-B271</f>
        <v>0</v>
      </c>
      <c r="C274" s="15">
        <f t="shared" ref="C274:F274" si="85">C270-C271</f>
        <v>0</v>
      </c>
      <c r="D274" s="15">
        <f t="shared" si="85"/>
        <v>0</v>
      </c>
      <c r="E274" s="15">
        <f t="shared" si="85"/>
        <v>0</v>
      </c>
      <c r="F274" s="15">
        <f t="shared" si="85"/>
        <v>0</v>
      </c>
      <c r="G274" s="15">
        <f>G270-G271</f>
        <v>4490841.3443189133</v>
      </c>
      <c r="H274" s="15">
        <f>H270-H271</f>
        <v>3438178.2497066362</v>
      </c>
      <c r="I274" s="15">
        <f t="shared" ref="I274:BT274" si="86">I270-I271</f>
        <v>2340135.2566444273</v>
      </c>
      <c r="J274" s="15">
        <f t="shared" si="86"/>
        <v>1194756.0552798125</v>
      </c>
      <c r="K274" s="15">
        <f t="shared" si="86"/>
        <v>0</v>
      </c>
      <c r="L274" s="15" t="e">
        <f t="shared" si="86"/>
        <v>#N/A</v>
      </c>
      <c r="M274" s="15" t="e">
        <f t="shared" si="86"/>
        <v>#N/A</v>
      </c>
      <c r="N274" s="15" t="e">
        <f t="shared" si="86"/>
        <v>#N/A</v>
      </c>
      <c r="O274" s="15" t="e">
        <f t="shared" si="86"/>
        <v>#N/A</v>
      </c>
      <c r="P274" s="15" t="e">
        <f t="shared" si="86"/>
        <v>#N/A</v>
      </c>
      <c r="Q274" s="15" t="e">
        <f t="shared" si="86"/>
        <v>#N/A</v>
      </c>
      <c r="R274" s="15" t="e">
        <f t="shared" si="86"/>
        <v>#N/A</v>
      </c>
      <c r="S274" s="15" t="e">
        <f t="shared" si="86"/>
        <v>#N/A</v>
      </c>
      <c r="T274" s="15" t="e">
        <f t="shared" si="86"/>
        <v>#N/A</v>
      </c>
      <c r="U274" s="15" t="e">
        <f t="shared" si="86"/>
        <v>#N/A</v>
      </c>
      <c r="V274" s="15" t="e">
        <f t="shared" si="86"/>
        <v>#N/A</v>
      </c>
      <c r="W274" s="15" t="e">
        <f t="shared" si="86"/>
        <v>#N/A</v>
      </c>
      <c r="X274" s="15" t="e">
        <f t="shared" si="86"/>
        <v>#N/A</v>
      </c>
      <c r="Y274" s="15" t="e">
        <f t="shared" si="86"/>
        <v>#N/A</v>
      </c>
      <c r="Z274" s="15" t="e">
        <f t="shared" si="86"/>
        <v>#N/A</v>
      </c>
      <c r="AA274" s="15" t="e">
        <f t="shared" si="86"/>
        <v>#N/A</v>
      </c>
      <c r="AB274" s="15" t="e">
        <f t="shared" si="86"/>
        <v>#N/A</v>
      </c>
      <c r="AC274" s="15" t="e">
        <f t="shared" si="86"/>
        <v>#N/A</v>
      </c>
      <c r="AD274" s="15" t="e">
        <f t="shared" si="86"/>
        <v>#N/A</v>
      </c>
      <c r="AE274" s="15" t="e">
        <f t="shared" si="86"/>
        <v>#N/A</v>
      </c>
      <c r="AF274" s="15" t="e">
        <f t="shared" si="86"/>
        <v>#N/A</v>
      </c>
      <c r="AG274" s="15" t="e">
        <f t="shared" si="86"/>
        <v>#N/A</v>
      </c>
      <c r="AH274" s="15" t="e">
        <f t="shared" si="86"/>
        <v>#N/A</v>
      </c>
      <c r="AI274" s="15" t="e">
        <f t="shared" si="86"/>
        <v>#N/A</v>
      </c>
      <c r="AJ274" s="15" t="e">
        <f t="shared" si="86"/>
        <v>#N/A</v>
      </c>
      <c r="AK274" s="15" t="e">
        <f t="shared" si="86"/>
        <v>#N/A</v>
      </c>
      <c r="AL274" s="15" t="e">
        <f t="shared" si="86"/>
        <v>#N/A</v>
      </c>
      <c r="AM274" s="15" t="e">
        <f t="shared" si="86"/>
        <v>#N/A</v>
      </c>
      <c r="AN274" s="15" t="e">
        <f t="shared" si="86"/>
        <v>#N/A</v>
      </c>
      <c r="AO274" s="15" t="e">
        <f t="shared" si="86"/>
        <v>#N/A</v>
      </c>
      <c r="AP274" s="15" t="e">
        <f t="shared" si="86"/>
        <v>#N/A</v>
      </c>
      <c r="AQ274" s="15" t="e">
        <f t="shared" si="86"/>
        <v>#N/A</v>
      </c>
      <c r="AR274" s="15" t="e">
        <f t="shared" si="86"/>
        <v>#N/A</v>
      </c>
      <c r="AS274" s="15" t="e">
        <f t="shared" si="86"/>
        <v>#N/A</v>
      </c>
      <c r="AT274" s="15" t="e">
        <f t="shared" si="86"/>
        <v>#N/A</v>
      </c>
      <c r="AU274" s="15" t="e">
        <f t="shared" si="86"/>
        <v>#N/A</v>
      </c>
      <c r="AV274" s="15" t="e">
        <f t="shared" si="86"/>
        <v>#N/A</v>
      </c>
      <c r="AW274" s="15" t="e">
        <f t="shared" si="86"/>
        <v>#N/A</v>
      </c>
      <c r="AX274" s="15" t="e">
        <f t="shared" si="86"/>
        <v>#N/A</v>
      </c>
      <c r="AY274" s="15" t="e">
        <f t="shared" si="86"/>
        <v>#N/A</v>
      </c>
      <c r="AZ274" s="15" t="e">
        <f t="shared" si="86"/>
        <v>#N/A</v>
      </c>
      <c r="BA274" s="15" t="e">
        <f t="shared" si="86"/>
        <v>#N/A</v>
      </c>
      <c r="BB274" s="15" t="e">
        <f t="shared" si="86"/>
        <v>#N/A</v>
      </c>
      <c r="BC274" s="15" t="e">
        <f t="shared" si="86"/>
        <v>#N/A</v>
      </c>
      <c r="BD274" s="15" t="e">
        <f t="shared" si="86"/>
        <v>#N/A</v>
      </c>
      <c r="BE274" s="15" t="e">
        <f t="shared" si="86"/>
        <v>#N/A</v>
      </c>
      <c r="BF274" s="15" t="e">
        <f t="shared" si="86"/>
        <v>#N/A</v>
      </c>
      <c r="BG274" s="15" t="e">
        <f t="shared" si="86"/>
        <v>#N/A</v>
      </c>
      <c r="BH274" s="15" t="e">
        <f t="shared" si="86"/>
        <v>#N/A</v>
      </c>
      <c r="BI274" s="15" t="e">
        <f t="shared" si="86"/>
        <v>#N/A</v>
      </c>
      <c r="BJ274" s="15" t="e">
        <f t="shared" si="86"/>
        <v>#N/A</v>
      </c>
      <c r="BK274" s="15" t="e">
        <f t="shared" si="86"/>
        <v>#N/A</v>
      </c>
      <c r="BL274" s="15" t="e">
        <f t="shared" si="86"/>
        <v>#N/A</v>
      </c>
      <c r="BM274" s="15" t="e">
        <f t="shared" si="86"/>
        <v>#N/A</v>
      </c>
      <c r="BN274" s="15" t="e">
        <f t="shared" si="86"/>
        <v>#N/A</v>
      </c>
      <c r="BO274" s="15" t="e">
        <f t="shared" si="86"/>
        <v>#N/A</v>
      </c>
      <c r="BP274" s="15" t="e">
        <f t="shared" si="86"/>
        <v>#N/A</v>
      </c>
      <c r="BQ274" s="15" t="e">
        <f t="shared" si="86"/>
        <v>#N/A</v>
      </c>
      <c r="BR274" s="15" t="e">
        <f t="shared" si="86"/>
        <v>#N/A</v>
      </c>
      <c r="BS274" s="15" t="e">
        <f t="shared" si="86"/>
        <v>#N/A</v>
      </c>
      <c r="BT274" s="15" t="e">
        <f t="shared" si="86"/>
        <v>#N/A</v>
      </c>
      <c r="BU274" s="15" t="e">
        <f t="shared" ref="BU274:CH274" si="87">BU270-BU271</f>
        <v>#N/A</v>
      </c>
      <c r="BV274" s="15" t="e">
        <f t="shared" si="87"/>
        <v>#N/A</v>
      </c>
      <c r="BW274" s="15" t="e">
        <f t="shared" si="87"/>
        <v>#N/A</v>
      </c>
      <c r="BX274" s="15" t="e">
        <f t="shared" si="87"/>
        <v>#N/A</v>
      </c>
      <c r="BY274" s="15" t="e">
        <f t="shared" si="87"/>
        <v>#N/A</v>
      </c>
      <c r="BZ274" s="15" t="e">
        <f t="shared" si="87"/>
        <v>#N/A</v>
      </c>
      <c r="CA274" s="15" t="e">
        <f t="shared" si="87"/>
        <v>#N/A</v>
      </c>
      <c r="CB274" s="15" t="e">
        <f t="shared" si="87"/>
        <v>#N/A</v>
      </c>
      <c r="CC274" s="15" t="e">
        <f t="shared" si="87"/>
        <v>#N/A</v>
      </c>
      <c r="CD274" s="15" t="e">
        <f t="shared" si="87"/>
        <v>#N/A</v>
      </c>
      <c r="CE274" s="15" t="e">
        <f t="shared" si="87"/>
        <v>#N/A</v>
      </c>
      <c r="CF274" s="15" t="e">
        <f t="shared" si="87"/>
        <v>#N/A</v>
      </c>
      <c r="CG274" s="15" t="e">
        <f t="shared" si="87"/>
        <v>#N/A</v>
      </c>
      <c r="CH274" s="15" t="e">
        <f t="shared" si="87"/>
        <v>#N/A</v>
      </c>
    </row>
    <row r="278" spans="1:86">
      <c r="B278" s="164">
        <v>2015</v>
      </c>
      <c r="C278" s="164">
        <v>2016</v>
      </c>
      <c r="D278" s="164">
        <v>2017</v>
      </c>
      <c r="E278" s="164">
        <v>2018</v>
      </c>
      <c r="F278" s="164">
        <v>2019</v>
      </c>
      <c r="G278" s="82">
        <v>2020</v>
      </c>
      <c r="H278" s="82">
        <v>2021</v>
      </c>
      <c r="I278" s="82">
        <v>2022</v>
      </c>
      <c r="J278" s="82">
        <v>2023</v>
      </c>
      <c r="K278" s="82">
        <v>2024</v>
      </c>
      <c r="L278" s="82">
        <v>2025</v>
      </c>
      <c r="M278" s="82">
        <v>2026</v>
      </c>
      <c r="N278" s="82">
        <v>2027</v>
      </c>
      <c r="O278" s="82">
        <v>2028</v>
      </c>
      <c r="P278" s="82">
        <v>2029</v>
      </c>
      <c r="Q278" s="82">
        <v>2030</v>
      </c>
      <c r="R278" s="82">
        <v>2031</v>
      </c>
      <c r="S278" s="82">
        <v>2032</v>
      </c>
      <c r="T278" s="82">
        <v>2033</v>
      </c>
      <c r="U278" s="82">
        <v>2034</v>
      </c>
      <c r="V278" s="82">
        <v>2035</v>
      </c>
      <c r="W278" s="82">
        <v>2036</v>
      </c>
      <c r="X278" s="82">
        <v>2037</v>
      </c>
      <c r="Y278" s="82">
        <v>2038</v>
      </c>
      <c r="Z278" s="82">
        <v>2039</v>
      </c>
      <c r="AA278" s="82">
        <v>2040</v>
      </c>
      <c r="AB278" s="82">
        <v>2041</v>
      </c>
      <c r="AC278" s="82">
        <v>2042</v>
      </c>
      <c r="AD278" s="82">
        <v>2043</v>
      </c>
      <c r="AE278" s="82">
        <v>2044</v>
      </c>
      <c r="AF278" s="82">
        <v>2045</v>
      </c>
      <c r="AG278" s="82">
        <v>2046</v>
      </c>
      <c r="AH278" s="82">
        <v>2047</v>
      </c>
      <c r="AI278" s="82">
        <v>2048</v>
      </c>
      <c r="AJ278" s="82">
        <v>2049</v>
      </c>
      <c r="AK278" s="82">
        <v>2050</v>
      </c>
      <c r="AL278" s="82">
        <v>2051</v>
      </c>
      <c r="AM278" s="82">
        <v>2052</v>
      </c>
      <c r="AN278" s="82">
        <v>2053</v>
      </c>
      <c r="AO278" s="82">
        <v>2054</v>
      </c>
      <c r="AP278" s="82">
        <v>2055</v>
      </c>
      <c r="AQ278" s="82">
        <v>2056</v>
      </c>
      <c r="AR278" s="82">
        <v>2057</v>
      </c>
      <c r="AS278" s="82">
        <v>2058</v>
      </c>
      <c r="AT278" s="82">
        <v>2059</v>
      </c>
      <c r="AU278" s="82">
        <v>2060</v>
      </c>
      <c r="AV278" s="82">
        <v>2061</v>
      </c>
      <c r="AW278" s="82">
        <v>2062</v>
      </c>
      <c r="AX278" s="82">
        <v>2063</v>
      </c>
      <c r="AY278" s="82">
        <v>2064</v>
      </c>
      <c r="AZ278" s="82">
        <v>2065</v>
      </c>
      <c r="BA278" s="82">
        <v>2066</v>
      </c>
      <c r="BB278" s="82">
        <v>2067</v>
      </c>
      <c r="BC278" s="82">
        <v>2068</v>
      </c>
      <c r="BD278" s="82">
        <v>2069</v>
      </c>
      <c r="BE278" s="82">
        <v>2070</v>
      </c>
      <c r="BF278" s="82">
        <v>2071</v>
      </c>
      <c r="BG278" s="82">
        <v>2072</v>
      </c>
      <c r="BH278" s="82">
        <v>2073</v>
      </c>
      <c r="BI278" s="82">
        <v>2074</v>
      </c>
      <c r="BJ278" s="82">
        <v>2075</v>
      </c>
      <c r="BK278" s="82">
        <v>2076</v>
      </c>
      <c r="BL278" s="82">
        <v>2077</v>
      </c>
      <c r="BM278" s="82">
        <v>2078</v>
      </c>
      <c r="BN278" s="82">
        <v>2079</v>
      </c>
      <c r="BO278" s="82">
        <v>2080</v>
      </c>
      <c r="BP278" s="82">
        <v>2081</v>
      </c>
      <c r="BQ278" s="82">
        <v>2082</v>
      </c>
      <c r="BR278" s="82">
        <v>2083</v>
      </c>
      <c r="BS278" s="82">
        <v>2084</v>
      </c>
      <c r="BT278" s="82">
        <v>2085</v>
      </c>
      <c r="BU278" s="82">
        <v>2086</v>
      </c>
      <c r="BV278" s="82">
        <v>2087</v>
      </c>
      <c r="BW278" s="82">
        <v>2088</v>
      </c>
      <c r="BX278" s="82">
        <v>2089</v>
      </c>
      <c r="BY278" s="82">
        <v>2090</v>
      </c>
      <c r="BZ278" s="82">
        <v>2091</v>
      </c>
      <c r="CA278" s="82">
        <v>2092</v>
      </c>
      <c r="CB278" s="82">
        <v>2093</v>
      </c>
      <c r="CC278" s="82">
        <v>2094</v>
      </c>
      <c r="CD278" s="82">
        <v>2095</v>
      </c>
      <c r="CE278" s="82">
        <v>2096</v>
      </c>
      <c r="CF278" s="82">
        <v>2097</v>
      </c>
      <c r="CG278" s="82">
        <v>2098</v>
      </c>
      <c r="CH278" s="82">
        <v>2099</v>
      </c>
    </row>
    <row r="279" spans="1:86">
      <c r="A279" s="16" t="s">
        <v>414</v>
      </c>
      <c r="G279">
        <f>C234</f>
        <v>7</v>
      </c>
      <c r="H279">
        <f>IF(G279&gt;0,G279-1,0)</f>
        <v>6</v>
      </c>
      <c r="I279">
        <f t="shared" ref="I279:BT279" si="88">IF(H279&gt;0,H279-1,0)</f>
        <v>5</v>
      </c>
      <c r="J279">
        <f t="shared" si="88"/>
        <v>4</v>
      </c>
      <c r="K279">
        <f t="shared" si="88"/>
        <v>3</v>
      </c>
      <c r="L279">
        <f t="shared" si="88"/>
        <v>2</v>
      </c>
      <c r="M279">
        <f t="shared" si="88"/>
        <v>1</v>
      </c>
      <c r="N279">
        <f t="shared" si="88"/>
        <v>0</v>
      </c>
      <c r="O279">
        <f t="shared" si="88"/>
        <v>0</v>
      </c>
      <c r="P279">
        <f t="shared" si="88"/>
        <v>0</v>
      </c>
      <c r="Q279">
        <f t="shared" si="88"/>
        <v>0</v>
      </c>
      <c r="R279">
        <f t="shared" si="88"/>
        <v>0</v>
      </c>
      <c r="S279">
        <f t="shared" si="88"/>
        <v>0</v>
      </c>
      <c r="T279">
        <f t="shared" si="88"/>
        <v>0</v>
      </c>
      <c r="U279">
        <f t="shared" si="88"/>
        <v>0</v>
      </c>
      <c r="V279">
        <f t="shared" si="88"/>
        <v>0</v>
      </c>
      <c r="W279">
        <f t="shared" si="88"/>
        <v>0</v>
      </c>
      <c r="X279">
        <f t="shared" si="88"/>
        <v>0</v>
      </c>
      <c r="Y279">
        <f t="shared" si="88"/>
        <v>0</v>
      </c>
      <c r="Z279">
        <f t="shared" si="88"/>
        <v>0</v>
      </c>
      <c r="AA279">
        <f t="shared" si="88"/>
        <v>0</v>
      </c>
      <c r="AB279">
        <f t="shared" si="88"/>
        <v>0</v>
      </c>
      <c r="AC279">
        <f t="shared" si="88"/>
        <v>0</v>
      </c>
      <c r="AD279">
        <f t="shared" si="88"/>
        <v>0</v>
      </c>
      <c r="AE279">
        <f t="shared" si="88"/>
        <v>0</v>
      </c>
      <c r="AF279">
        <f t="shared" si="88"/>
        <v>0</v>
      </c>
      <c r="AG279">
        <f t="shared" si="88"/>
        <v>0</v>
      </c>
      <c r="AH279">
        <f t="shared" si="88"/>
        <v>0</v>
      </c>
      <c r="AI279">
        <f t="shared" si="88"/>
        <v>0</v>
      </c>
      <c r="AJ279">
        <f t="shared" si="88"/>
        <v>0</v>
      </c>
      <c r="AK279">
        <f t="shared" si="88"/>
        <v>0</v>
      </c>
      <c r="AL279">
        <f t="shared" si="88"/>
        <v>0</v>
      </c>
      <c r="AM279">
        <f t="shared" si="88"/>
        <v>0</v>
      </c>
      <c r="AN279">
        <f t="shared" si="88"/>
        <v>0</v>
      </c>
      <c r="AO279">
        <f t="shared" si="88"/>
        <v>0</v>
      </c>
      <c r="AP279">
        <f t="shared" si="88"/>
        <v>0</v>
      </c>
      <c r="AQ279">
        <f t="shared" si="88"/>
        <v>0</v>
      </c>
      <c r="AR279">
        <f t="shared" si="88"/>
        <v>0</v>
      </c>
      <c r="AS279">
        <f t="shared" si="88"/>
        <v>0</v>
      </c>
      <c r="AT279">
        <f t="shared" si="88"/>
        <v>0</v>
      </c>
      <c r="AU279">
        <f t="shared" si="88"/>
        <v>0</v>
      </c>
      <c r="AV279">
        <f t="shared" si="88"/>
        <v>0</v>
      </c>
      <c r="AW279">
        <f t="shared" si="88"/>
        <v>0</v>
      </c>
      <c r="AX279">
        <f t="shared" si="88"/>
        <v>0</v>
      </c>
      <c r="AY279">
        <f t="shared" si="88"/>
        <v>0</v>
      </c>
      <c r="AZ279">
        <f t="shared" si="88"/>
        <v>0</v>
      </c>
      <c r="BA279">
        <f t="shared" si="88"/>
        <v>0</v>
      </c>
      <c r="BB279">
        <f t="shared" si="88"/>
        <v>0</v>
      </c>
      <c r="BC279">
        <f t="shared" si="88"/>
        <v>0</v>
      </c>
      <c r="BD279">
        <f t="shared" si="88"/>
        <v>0</v>
      </c>
      <c r="BE279">
        <f t="shared" si="88"/>
        <v>0</v>
      </c>
      <c r="BF279">
        <f t="shared" si="88"/>
        <v>0</v>
      </c>
      <c r="BG279">
        <f t="shared" si="88"/>
        <v>0</v>
      </c>
      <c r="BH279">
        <f t="shared" si="88"/>
        <v>0</v>
      </c>
      <c r="BI279">
        <f t="shared" si="88"/>
        <v>0</v>
      </c>
      <c r="BJ279">
        <f t="shared" si="88"/>
        <v>0</v>
      </c>
      <c r="BK279">
        <f t="shared" si="88"/>
        <v>0</v>
      </c>
      <c r="BL279">
        <f t="shared" si="88"/>
        <v>0</v>
      </c>
      <c r="BM279">
        <f t="shared" si="88"/>
        <v>0</v>
      </c>
      <c r="BN279">
        <f t="shared" si="88"/>
        <v>0</v>
      </c>
      <c r="BO279">
        <f t="shared" si="88"/>
        <v>0</v>
      </c>
      <c r="BP279">
        <f t="shared" si="88"/>
        <v>0</v>
      </c>
      <c r="BQ279">
        <f t="shared" si="88"/>
        <v>0</v>
      </c>
      <c r="BR279">
        <f t="shared" si="88"/>
        <v>0</v>
      </c>
      <c r="BS279">
        <f t="shared" si="88"/>
        <v>0</v>
      </c>
      <c r="BT279">
        <f t="shared" si="88"/>
        <v>0</v>
      </c>
      <c r="BU279">
        <f t="shared" ref="BU279:CH279" si="89">IF(BT279&gt;0,BT279-1,0)</f>
        <v>0</v>
      </c>
      <c r="BV279">
        <f t="shared" si="89"/>
        <v>0</v>
      </c>
      <c r="BW279">
        <f t="shared" si="89"/>
        <v>0</v>
      </c>
      <c r="BX279">
        <f t="shared" si="89"/>
        <v>0</v>
      </c>
      <c r="BY279">
        <f t="shared" si="89"/>
        <v>0</v>
      </c>
      <c r="BZ279">
        <f t="shared" si="89"/>
        <v>0</v>
      </c>
      <c r="CA279">
        <f t="shared" si="89"/>
        <v>0</v>
      </c>
      <c r="CB279">
        <f t="shared" si="89"/>
        <v>0</v>
      </c>
      <c r="CC279">
        <f t="shared" si="89"/>
        <v>0</v>
      </c>
      <c r="CD279">
        <f t="shared" si="89"/>
        <v>0</v>
      </c>
      <c r="CE279">
        <f t="shared" si="89"/>
        <v>0</v>
      </c>
      <c r="CF279">
        <f t="shared" si="89"/>
        <v>0</v>
      </c>
      <c r="CG279">
        <f t="shared" si="89"/>
        <v>0</v>
      </c>
      <c r="CH279">
        <f t="shared" si="89"/>
        <v>0</v>
      </c>
    </row>
    <row r="280" spans="1:86">
      <c r="A280" t="s">
        <v>319</v>
      </c>
      <c r="B280" s="15">
        <f>IF(B278=$B$226,$B$230,0)</f>
        <v>0</v>
      </c>
      <c r="C280" s="15">
        <f>IF(C278=$B$226,$B$230,0)</f>
        <v>0</v>
      </c>
      <c r="D280" s="15">
        <f>IF(D278=$B$226,$B$230,0)</f>
        <v>0</v>
      </c>
      <c r="E280" s="15">
        <f>IF(E278=$B$226,$B$230,0)</f>
        <v>0</v>
      </c>
      <c r="F280" s="15">
        <f>IF(F278=$B$226,$B$230,0)</f>
        <v>0</v>
      </c>
      <c r="G280" s="15">
        <f>B234</f>
        <v>1000000</v>
      </c>
      <c r="H280" s="15">
        <f>G284</f>
        <v>874580.2338862007</v>
      </c>
      <c r="I280" s="15">
        <f t="shared" ref="I280:BT280" si="90">H284</f>
        <v>743753.67021391506</v>
      </c>
      <c r="J280" s="15">
        <f t="shared" si="90"/>
        <v>607287.22403374244</v>
      </c>
      <c r="K280" s="15">
        <f t="shared" si="90"/>
        <v>464937.76219435723</v>
      </c>
      <c r="L280" s="15">
        <f t="shared" si="90"/>
        <v>316451.67016841355</v>
      </c>
      <c r="M280" s="15">
        <f t="shared" si="90"/>
        <v>161564.40020448357</v>
      </c>
      <c r="N280" s="15">
        <f t="shared" si="90"/>
        <v>0</v>
      </c>
      <c r="O280" s="15" t="e">
        <f t="shared" si="90"/>
        <v>#N/A</v>
      </c>
      <c r="P280" s="15" t="e">
        <f t="shared" si="90"/>
        <v>#N/A</v>
      </c>
      <c r="Q280" s="15" t="e">
        <f t="shared" si="90"/>
        <v>#N/A</v>
      </c>
      <c r="R280" s="15" t="e">
        <f t="shared" si="90"/>
        <v>#N/A</v>
      </c>
      <c r="S280" s="15" t="e">
        <f t="shared" si="90"/>
        <v>#N/A</v>
      </c>
      <c r="T280" s="15" t="e">
        <f t="shared" si="90"/>
        <v>#N/A</v>
      </c>
      <c r="U280" s="15" t="e">
        <f t="shared" si="90"/>
        <v>#N/A</v>
      </c>
      <c r="V280" s="15" t="e">
        <f t="shared" si="90"/>
        <v>#N/A</v>
      </c>
      <c r="W280" s="15" t="e">
        <f t="shared" si="90"/>
        <v>#N/A</v>
      </c>
      <c r="X280" s="15" t="e">
        <f t="shared" si="90"/>
        <v>#N/A</v>
      </c>
      <c r="Y280" s="15" t="e">
        <f t="shared" si="90"/>
        <v>#N/A</v>
      </c>
      <c r="Z280" s="15" t="e">
        <f t="shared" si="90"/>
        <v>#N/A</v>
      </c>
      <c r="AA280" s="15" t="e">
        <f t="shared" si="90"/>
        <v>#N/A</v>
      </c>
      <c r="AB280" s="15" t="e">
        <f t="shared" si="90"/>
        <v>#N/A</v>
      </c>
      <c r="AC280" s="15" t="e">
        <f t="shared" si="90"/>
        <v>#N/A</v>
      </c>
      <c r="AD280" s="15" t="e">
        <f t="shared" si="90"/>
        <v>#N/A</v>
      </c>
      <c r="AE280" s="15" t="e">
        <f t="shared" si="90"/>
        <v>#N/A</v>
      </c>
      <c r="AF280" s="15" t="e">
        <f t="shared" si="90"/>
        <v>#N/A</v>
      </c>
      <c r="AG280" s="15" t="e">
        <f t="shared" si="90"/>
        <v>#N/A</v>
      </c>
      <c r="AH280" s="15" t="e">
        <f t="shared" si="90"/>
        <v>#N/A</v>
      </c>
      <c r="AI280" s="15" t="e">
        <f t="shared" si="90"/>
        <v>#N/A</v>
      </c>
      <c r="AJ280" s="15" t="e">
        <f t="shared" si="90"/>
        <v>#N/A</v>
      </c>
      <c r="AK280" s="15" t="e">
        <f t="shared" si="90"/>
        <v>#N/A</v>
      </c>
      <c r="AL280" s="15" t="e">
        <f t="shared" si="90"/>
        <v>#N/A</v>
      </c>
      <c r="AM280" s="15" t="e">
        <f t="shared" si="90"/>
        <v>#N/A</v>
      </c>
      <c r="AN280" s="15" t="e">
        <f t="shared" si="90"/>
        <v>#N/A</v>
      </c>
      <c r="AO280" s="15" t="e">
        <f t="shared" si="90"/>
        <v>#N/A</v>
      </c>
      <c r="AP280" s="15" t="e">
        <f t="shared" si="90"/>
        <v>#N/A</v>
      </c>
      <c r="AQ280" s="15" t="e">
        <f t="shared" si="90"/>
        <v>#N/A</v>
      </c>
      <c r="AR280" s="15" t="e">
        <f t="shared" si="90"/>
        <v>#N/A</v>
      </c>
      <c r="AS280" s="15" t="e">
        <f t="shared" si="90"/>
        <v>#N/A</v>
      </c>
      <c r="AT280" s="15" t="e">
        <f t="shared" si="90"/>
        <v>#N/A</v>
      </c>
      <c r="AU280" s="15" t="e">
        <f t="shared" si="90"/>
        <v>#N/A</v>
      </c>
      <c r="AV280" s="15" t="e">
        <f t="shared" si="90"/>
        <v>#N/A</v>
      </c>
      <c r="AW280" s="15" t="e">
        <f t="shared" si="90"/>
        <v>#N/A</v>
      </c>
      <c r="AX280" s="15" t="e">
        <f t="shared" si="90"/>
        <v>#N/A</v>
      </c>
      <c r="AY280" s="15" t="e">
        <f t="shared" si="90"/>
        <v>#N/A</v>
      </c>
      <c r="AZ280" s="15" t="e">
        <f t="shared" si="90"/>
        <v>#N/A</v>
      </c>
      <c r="BA280" s="15" t="e">
        <f t="shared" si="90"/>
        <v>#N/A</v>
      </c>
      <c r="BB280" s="15" t="e">
        <f t="shared" si="90"/>
        <v>#N/A</v>
      </c>
      <c r="BC280" s="15" t="e">
        <f t="shared" si="90"/>
        <v>#N/A</v>
      </c>
      <c r="BD280" s="15" t="e">
        <f t="shared" si="90"/>
        <v>#N/A</v>
      </c>
      <c r="BE280" s="15" t="e">
        <f t="shared" si="90"/>
        <v>#N/A</v>
      </c>
      <c r="BF280" s="15" t="e">
        <f t="shared" si="90"/>
        <v>#N/A</v>
      </c>
      <c r="BG280" s="15" t="e">
        <f t="shared" si="90"/>
        <v>#N/A</v>
      </c>
      <c r="BH280" s="15" t="e">
        <f t="shared" si="90"/>
        <v>#N/A</v>
      </c>
      <c r="BI280" s="15" t="e">
        <f t="shared" si="90"/>
        <v>#N/A</v>
      </c>
      <c r="BJ280" s="15" t="e">
        <f t="shared" si="90"/>
        <v>#N/A</v>
      </c>
      <c r="BK280" s="15" t="e">
        <f t="shared" si="90"/>
        <v>#N/A</v>
      </c>
      <c r="BL280" s="15" t="e">
        <f t="shared" si="90"/>
        <v>#N/A</v>
      </c>
      <c r="BM280" s="15" t="e">
        <f t="shared" si="90"/>
        <v>#N/A</v>
      </c>
      <c r="BN280" s="15" t="e">
        <f t="shared" si="90"/>
        <v>#N/A</v>
      </c>
      <c r="BO280" s="15" t="e">
        <f t="shared" si="90"/>
        <v>#N/A</v>
      </c>
      <c r="BP280" s="15" t="e">
        <f t="shared" si="90"/>
        <v>#N/A</v>
      </c>
      <c r="BQ280" s="15" t="e">
        <f t="shared" si="90"/>
        <v>#N/A</v>
      </c>
      <c r="BR280" s="15" t="e">
        <f t="shared" si="90"/>
        <v>#N/A</v>
      </c>
      <c r="BS280" s="15" t="e">
        <f t="shared" si="90"/>
        <v>#N/A</v>
      </c>
      <c r="BT280" s="15" t="e">
        <f t="shared" si="90"/>
        <v>#N/A</v>
      </c>
      <c r="BU280" s="15" t="e">
        <f t="shared" ref="BU280:CH280" si="91">BT284</f>
        <v>#N/A</v>
      </c>
      <c r="BV280" s="15" t="e">
        <f t="shared" si="91"/>
        <v>#N/A</v>
      </c>
      <c r="BW280" s="15" t="e">
        <f t="shared" si="91"/>
        <v>#N/A</v>
      </c>
      <c r="BX280" s="15" t="e">
        <f t="shared" si="91"/>
        <v>#N/A</v>
      </c>
      <c r="BY280" s="15" t="e">
        <f t="shared" si="91"/>
        <v>#N/A</v>
      </c>
      <c r="BZ280" s="15" t="e">
        <f t="shared" si="91"/>
        <v>#N/A</v>
      </c>
      <c r="CA280" s="15" t="e">
        <f t="shared" si="91"/>
        <v>#N/A</v>
      </c>
      <c r="CB280" s="15" t="e">
        <f t="shared" si="91"/>
        <v>#N/A</v>
      </c>
      <c r="CC280" s="15" t="e">
        <f t="shared" si="91"/>
        <v>#N/A</v>
      </c>
      <c r="CD280" s="15" t="e">
        <f t="shared" si="91"/>
        <v>#N/A</v>
      </c>
      <c r="CE280" s="15" t="e">
        <f t="shared" si="91"/>
        <v>#N/A</v>
      </c>
      <c r="CF280" s="15" t="e">
        <f t="shared" si="91"/>
        <v>#N/A</v>
      </c>
      <c r="CG280" s="15" t="e">
        <f t="shared" si="91"/>
        <v>#N/A</v>
      </c>
      <c r="CH280" s="15" t="e">
        <f t="shared" si="91"/>
        <v>#N/A</v>
      </c>
    </row>
    <row r="281" spans="1:86">
      <c r="A281" t="s">
        <v>444</v>
      </c>
      <c r="B281" s="15">
        <f>(1+$B$225/2)*B283-$B$225*B280</f>
        <v>0</v>
      </c>
      <c r="C281" s="15">
        <f>(1+$B$225/2)*C283-$B$225*C280</f>
        <v>0</v>
      </c>
      <c r="D281" s="15">
        <f>(1+$B$225/2)*D283-$B$225*D280</f>
        <v>0</v>
      </c>
      <c r="E281" s="15">
        <f>(1+$B$225/2)*E283-$B$225*E280</f>
        <v>0</v>
      </c>
      <c r="F281" s="15">
        <f>(1+$B$225/2)*F283-$B$225*F280</f>
        <v>0</v>
      </c>
      <c r="G281" s="15">
        <f>IF($G279&gt;=1,($B234/HLOOKUP($G279,'Annuity Calc'!$H$7:$BE$11,2,FALSE))*HLOOKUP(G279,'Annuity Calc'!$H$7:$BE$11,3,FALSE),(IF(G279&lt;=(-1),G279,0)))</f>
        <v>125419.7661137993</v>
      </c>
      <c r="H281" s="15">
        <f>IF($G279&gt;=1,($B234/HLOOKUP($G279,'Annuity Calc'!$H$7:$BE$11,2,FALSE))*HLOOKUP(H279,'Annuity Calc'!$H$7:$BE$11,3,FALSE),(IF(H279&lt;=(-1),H279,0)))</f>
        <v>130826.56367228569</v>
      </c>
      <c r="I281" s="15">
        <f>IF($G279&gt;=1,($B234/HLOOKUP($G279,'Annuity Calc'!$H$7:$BE$11,2,FALSE))*HLOOKUP(I279,'Annuity Calc'!$H$7:$BE$11,3,FALSE),(IF(I279&lt;=(-1),I279,0)))</f>
        <v>136466.44618017256</v>
      </c>
      <c r="J281" s="15">
        <f>IF($G279&gt;=1,($B234/HLOOKUP($G279,'Annuity Calc'!$H$7:$BE$11,2,FALSE))*HLOOKUP(J279,'Annuity Calc'!$H$7:$BE$11,3,FALSE),(IF(J279&lt;=(-1),J279,0)))</f>
        <v>142349.46183938524</v>
      </c>
      <c r="K281" s="15">
        <f>IF($G279&gt;=1,($B234/HLOOKUP($G279,'Annuity Calc'!$H$7:$BE$11,2,FALSE))*HLOOKUP(K279,'Annuity Calc'!$H$7:$BE$11,3,FALSE),(IF(K279&lt;=(-1),K279,0)))</f>
        <v>148486.09202594368</v>
      </c>
      <c r="L281" s="15">
        <f>IF($G279&gt;=1,($B234/HLOOKUP($G279,'Annuity Calc'!$H$7:$BE$11,2,FALSE))*HLOOKUP(L279,'Annuity Calc'!$H$7:$BE$11,3,FALSE),(IF(L279&lt;=(-1),L279,0)))</f>
        <v>154887.26996392998</v>
      </c>
      <c r="M281" s="15">
        <f>IF($G279&gt;=1,($B234/HLOOKUP($G279,'Annuity Calc'!$H$7:$BE$11,2,FALSE))*HLOOKUP(M279,'Annuity Calc'!$H$7:$BE$11,3,FALSE),(IF(M279&lt;=(-1),M279,0)))</f>
        <v>161564.40020448351</v>
      </c>
      <c r="N281" s="15" t="e">
        <f>IF($G279&gt;=1,($B234/HLOOKUP($G279,'Annuity Calc'!$H$7:$BE$11,2,FALSE))*HLOOKUP(N279,'Annuity Calc'!$H$7:$BE$11,3,FALSE),(IF(N279&lt;=(-1),N279,0)))</f>
        <v>#N/A</v>
      </c>
      <c r="O281" s="15" t="e">
        <f>IF($G279&gt;=1,($B234/HLOOKUP($G279,'Annuity Calc'!$H$7:$BE$11,2,FALSE))*HLOOKUP(O279,'Annuity Calc'!$H$7:$BE$11,3,FALSE),(IF(O279&lt;=(-1),O279,0)))</f>
        <v>#N/A</v>
      </c>
      <c r="P281" s="15" t="e">
        <f>IF($G279&gt;=1,($B234/HLOOKUP($G279,'Annuity Calc'!$H$7:$BE$11,2,FALSE))*HLOOKUP(P279,'Annuity Calc'!$H$7:$BE$11,3,FALSE),(IF(P279&lt;=(-1),P279,0)))</f>
        <v>#N/A</v>
      </c>
      <c r="Q281" s="15" t="e">
        <f>IF($G279&gt;=1,($B234/HLOOKUP($G279,'Annuity Calc'!$H$7:$BE$11,2,FALSE))*HLOOKUP(Q279,'Annuity Calc'!$H$7:$BE$11,3,FALSE),(IF(Q279&lt;=(-1),Q279,0)))</f>
        <v>#N/A</v>
      </c>
      <c r="R281" s="15" t="e">
        <f>IF($G279&gt;=1,($B234/HLOOKUP($G279,'Annuity Calc'!$H$7:$BE$11,2,FALSE))*HLOOKUP(R279,'Annuity Calc'!$H$7:$BE$11,3,FALSE),(IF(R279&lt;=(-1),R279,0)))</f>
        <v>#N/A</v>
      </c>
      <c r="S281" s="15" t="e">
        <f>IF($G279&gt;=1,($B234/HLOOKUP($G279,'Annuity Calc'!$H$7:$BE$11,2,FALSE))*HLOOKUP(S279,'Annuity Calc'!$H$7:$BE$11,3,FALSE),(IF(S279&lt;=(-1),S279,0)))</f>
        <v>#N/A</v>
      </c>
      <c r="T281" s="15" t="e">
        <f>IF($G279&gt;=1,($B234/HLOOKUP($G279,'Annuity Calc'!$H$7:$BE$11,2,FALSE))*HLOOKUP(T279,'Annuity Calc'!$H$7:$BE$11,3,FALSE),(IF(T279&lt;=(-1),T279,0)))</f>
        <v>#N/A</v>
      </c>
      <c r="U281" s="15" t="e">
        <f>IF($G279&gt;=1,($B234/HLOOKUP($G279,'Annuity Calc'!$H$7:$BE$11,2,FALSE))*HLOOKUP(U279,'Annuity Calc'!$H$7:$BE$11,3,FALSE),(IF(U279&lt;=(-1),U279,0)))</f>
        <v>#N/A</v>
      </c>
      <c r="V281" s="15" t="e">
        <f>IF($G279&gt;=1,($B234/HLOOKUP($G279,'Annuity Calc'!$H$7:$BE$11,2,FALSE))*HLOOKUP(V279,'Annuity Calc'!$H$7:$BE$11,3,FALSE),(IF(V279&lt;=(-1),V279,0)))</f>
        <v>#N/A</v>
      </c>
      <c r="W281" s="15" t="e">
        <f>IF($G279&gt;=1,($B234/HLOOKUP($G279,'Annuity Calc'!$H$7:$BE$11,2,FALSE))*HLOOKUP(W279,'Annuity Calc'!$H$7:$BE$11,3,FALSE),(IF(W279&lt;=(-1),W279,0)))</f>
        <v>#N/A</v>
      </c>
      <c r="X281" s="15" t="e">
        <f>IF($G279&gt;=1,($B234/HLOOKUP($G279,'Annuity Calc'!$H$7:$BE$11,2,FALSE))*HLOOKUP(X279,'Annuity Calc'!$H$7:$BE$11,3,FALSE),(IF(X279&lt;=(-1),X279,0)))</f>
        <v>#N/A</v>
      </c>
      <c r="Y281" s="15" t="e">
        <f>IF($G279&gt;=1,($B234/HLOOKUP($G279,'Annuity Calc'!$H$7:$BE$11,2,FALSE))*HLOOKUP(Y279,'Annuity Calc'!$H$7:$BE$11,3,FALSE),(IF(Y279&lt;=(-1),Y279,0)))</f>
        <v>#N/A</v>
      </c>
      <c r="Z281" s="15" t="e">
        <f>IF($G279&gt;=1,($B234/HLOOKUP($G279,'Annuity Calc'!$H$7:$BE$11,2,FALSE))*HLOOKUP(Z279,'Annuity Calc'!$H$7:$BE$11,3,FALSE),(IF(Z279&lt;=(-1),Z279,0)))</f>
        <v>#N/A</v>
      </c>
      <c r="AA281" s="15" t="e">
        <f>IF($G279&gt;=1,($B234/HLOOKUP($G279,'Annuity Calc'!$H$7:$BE$11,2,FALSE))*HLOOKUP(AA279,'Annuity Calc'!$H$7:$BE$11,3,FALSE),(IF(AA279&lt;=(-1),AA279,0)))</f>
        <v>#N/A</v>
      </c>
      <c r="AB281" s="15" t="e">
        <f>IF($G279&gt;=1,($B234/HLOOKUP($G279,'Annuity Calc'!$H$7:$BE$11,2,FALSE))*HLOOKUP(AB279,'Annuity Calc'!$H$7:$BE$11,3,FALSE),(IF(AB279&lt;=(-1),AB279,0)))</f>
        <v>#N/A</v>
      </c>
      <c r="AC281" s="15" t="e">
        <f>IF($G279&gt;=1,($B234/HLOOKUP($G279,'Annuity Calc'!$H$7:$BE$11,2,FALSE))*HLOOKUP(AC279,'Annuity Calc'!$H$7:$BE$11,3,FALSE),(IF(AC279&lt;=(-1),AC279,0)))</f>
        <v>#N/A</v>
      </c>
      <c r="AD281" s="15" t="e">
        <f>IF($G279&gt;=1,($B234/HLOOKUP($G279,'Annuity Calc'!$H$7:$BE$11,2,FALSE))*HLOOKUP(AD279,'Annuity Calc'!$H$7:$BE$11,3,FALSE),(IF(AD279&lt;=(-1),AD279,0)))</f>
        <v>#N/A</v>
      </c>
      <c r="AE281" s="15" t="e">
        <f>IF($G279&gt;=1,($B234/HLOOKUP($G279,'Annuity Calc'!$H$7:$BE$11,2,FALSE))*HLOOKUP(AE279,'Annuity Calc'!$H$7:$BE$11,3,FALSE),(IF(AE279&lt;=(-1),AE279,0)))</f>
        <v>#N/A</v>
      </c>
      <c r="AF281" s="15" t="e">
        <f>IF($G279&gt;=1,($B234/HLOOKUP($G279,'Annuity Calc'!$H$7:$BE$11,2,FALSE))*HLOOKUP(AF279,'Annuity Calc'!$H$7:$BE$11,3,FALSE),(IF(AF279&lt;=(-1),AF279,0)))</f>
        <v>#N/A</v>
      </c>
      <c r="AG281" s="15" t="e">
        <f>IF($G279&gt;=1,($B234/HLOOKUP($G279,'Annuity Calc'!$H$7:$BE$11,2,FALSE))*HLOOKUP(AG279,'Annuity Calc'!$H$7:$BE$11,3,FALSE),(IF(AG279&lt;=(-1),AG279,0)))</f>
        <v>#N/A</v>
      </c>
      <c r="AH281" s="15" t="e">
        <f>IF($G279&gt;=1,($B234/HLOOKUP($G279,'Annuity Calc'!$H$7:$BE$11,2,FALSE))*HLOOKUP(AH279,'Annuity Calc'!$H$7:$BE$11,3,FALSE),(IF(AH279&lt;=(-1),AH279,0)))</f>
        <v>#N/A</v>
      </c>
      <c r="AI281" s="15" t="e">
        <f>IF($G279&gt;=1,($B234/HLOOKUP($G279,'Annuity Calc'!$H$7:$BE$11,2,FALSE))*HLOOKUP(AI279,'Annuity Calc'!$H$7:$BE$11,3,FALSE),(IF(AI279&lt;=(-1),AI279,0)))</f>
        <v>#N/A</v>
      </c>
      <c r="AJ281" s="15" t="e">
        <f>IF($G279&gt;=1,($B234/HLOOKUP($G279,'Annuity Calc'!$H$7:$BE$11,2,FALSE))*HLOOKUP(AJ279,'Annuity Calc'!$H$7:$BE$11,3,FALSE),(IF(AJ279&lt;=(-1),AJ279,0)))</f>
        <v>#N/A</v>
      </c>
      <c r="AK281" s="15" t="e">
        <f>IF($G279&gt;=1,($B234/HLOOKUP($G279,'Annuity Calc'!$H$7:$BE$11,2,FALSE))*HLOOKUP(AK279,'Annuity Calc'!$H$7:$BE$11,3,FALSE),(IF(AK279&lt;=(-1),AK279,0)))</f>
        <v>#N/A</v>
      </c>
      <c r="AL281" s="15" t="e">
        <f>IF($G279&gt;=1,($B234/HLOOKUP($G279,'Annuity Calc'!$H$7:$BE$11,2,FALSE))*HLOOKUP(AL279,'Annuity Calc'!$H$7:$BE$11,3,FALSE),(IF(AL279&lt;=(-1),AL279,0)))</f>
        <v>#N/A</v>
      </c>
      <c r="AM281" s="15" t="e">
        <f>IF($G279&gt;=1,($B234/HLOOKUP($G279,'Annuity Calc'!$H$7:$BE$11,2,FALSE))*HLOOKUP(AM279,'Annuity Calc'!$H$7:$BE$11,3,FALSE),(IF(AM279&lt;=(-1),AM279,0)))</f>
        <v>#N/A</v>
      </c>
      <c r="AN281" s="15" t="e">
        <f>IF($G279&gt;=1,($B234/HLOOKUP($G279,'Annuity Calc'!$H$7:$BE$11,2,FALSE))*HLOOKUP(AN279,'Annuity Calc'!$H$7:$BE$11,3,FALSE),(IF(AN279&lt;=(-1),AN279,0)))</f>
        <v>#N/A</v>
      </c>
      <c r="AO281" s="15" t="e">
        <f>IF($G279&gt;=1,($B234/HLOOKUP($G279,'Annuity Calc'!$H$7:$BE$11,2,FALSE))*HLOOKUP(AO279,'Annuity Calc'!$H$7:$BE$11,3,FALSE),(IF(AO279&lt;=(-1),AO279,0)))</f>
        <v>#N/A</v>
      </c>
      <c r="AP281" s="15" t="e">
        <f>IF($G279&gt;=1,($B234/HLOOKUP($G279,'Annuity Calc'!$H$7:$BE$11,2,FALSE))*HLOOKUP(AP279,'Annuity Calc'!$H$7:$BE$11,3,FALSE),(IF(AP279&lt;=(-1),AP279,0)))</f>
        <v>#N/A</v>
      </c>
      <c r="AQ281" s="15" t="e">
        <f>IF($G279&gt;=1,($B234/HLOOKUP($G279,'Annuity Calc'!$H$7:$BE$11,2,FALSE))*HLOOKUP(AQ279,'Annuity Calc'!$H$7:$BE$11,3,FALSE),(IF(AQ279&lt;=(-1),AQ279,0)))</f>
        <v>#N/A</v>
      </c>
      <c r="AR281" s="15" t="e">
        <f>IF($G279&gt;=1,($B234/HLOOKUP($G279,'Annuity Calc'!$H$7:$BE$11,2,FALSE))*HLOOKUP(AR279,'Annuity Calc'!$H$7:$BE$11,3,FALSE),(IF(AR279&lt;=(-1),AR279,0)))</f>
        <v>#N/A</v>
      </c>
      <c r="AS281" s="15" t="e">
        <f>IF($G279&gt;=1,($B234/HLOOKUP($G279,'Annuity Calc'!$H$7:$BE$11,2,FALSE))*HLOOKUP(AS279,'Annuity Calc'!$H$7:$BE$11,3,FALSE),(IF(AS279&lt;=(-1),AS279,0)))</f>
        <v>#N/A</v>
      </c>
      <c r="AT281" s="15" t="e">
        <f>IF($G279&gt;=1,($B234/HLOOKUP($G279,'Annuity Calc'!$H$7:$BE$11,2,FALSE))*HLOOKUP(AT279,'Annuity Calc'!$H$7:$BE$11,3,FALSE),(IF(AT279&lt;=(-1),AT279,0)))</f>
        <v>#N/A</v>
      </c>
      <c r="AU281" s="15" t="e">
        <f>IF($G279&gt;=1,($B234/HLOOKUP($G279,'Annuity Calc'!$H$7:$BE$11,2,FALSE))*HLOOKUP(AU279,'Annuity Calc'!$H$7:$BE$11,3,FALSE),(IF(AU279&lt;=(-1),AU279,0)))</f>
        <v>#N/A</v>
      </c>
      <c r="AV281" s="15" t="e">
        <f>IF($G279&gt;=1,($B234/HLOOKUP($G279,'Annuity Calc'!$H$7:$BE$11,2,FALSE))*HLOOKUP(AV279,'Annuity Calc'!$H$7:$BE$11,3,FALSE),(IF(AV279&lt;=(-1),AV279,0)))</f>
        <v>#N/A</v>
      </c>
      <c r="AW281" s="15" t="e">
        <f>IF($G279&gt;=1,($B234/HLOOKUP($G279,'Annuity Calc'!$H$7:$BE$11,2,FALSE))*HLOOKUP(AW279,'Annuity Calc'!$H$7:$BE$11,3,FALSE),(IF(AW279&lt;=(-1),AW279,0)))</f>
        <v>#N/A</v>
      </c>
      <c r="AX281" s="15" t="e">
        <f>IF($G279&gt;=1,($B234/HLOOKUP($G279,'Annuity Calc'!$H$7:$BE$11,2,FALSE))*HLOOKUP(AX279,'Annuity Calc'!$H$7:$BE$11,3,FALSE),(IF(AX279&lt;=(-1),AX279,0)))</f>
        <v>#N/A</v>
      </c>
      <c r="AY281" s="15" t="e">
        <f>IF($G279&gt;=1,($B234/HLOOKUP($G279,'Annuity Calc'!$H$7:$BE$11,2,FALSE))*HLOOKUP(AY279,'Annuity Calc'!$H$7:$BE$11,3,FALSE),(IF(AY279&lt;=(-1),AY279,0)))</f>
        <v>#N/A</v>
      </c>
      <c r="AZ281" s="15" t="e">
        <f>IF($G279&gt;=1,($B234/HLOOKUP($G279,'Annuity Calc'!$H$7:$BE$11,2,FALSE))*HLOOKUP(AZ279,'Annuity Calc'!$H$7:$BE$11,3,FALSE),(IF(AZ279&lt;=(-1),AZ279,0)))</f>
        <v>#N/A</v>
      </c>
      <c r="BA281" s="15" t="e">
        <f>IF($G279&gt;=1,($B234/HLOOKUP($G279,'Annuity Calc'!$H$7:$BE$11,2,FALSE))*HLOOKUP(BA279,'Annuity Calc'!$H$7:$BE$11,3,FALSE),(IF(BA279&lt;=(-1),BA279,0)))</f>
        <v>#N/A</v>
      </c>
      <c r="BB281" s="15" t="e">
        <f>IF($G279&gt;=1,($B234/HLOOKUP($G279,'Annuity Calc'!$H$7:$BE$11,2,FALSE))*HLOOKUP(BB279,'Annuity Calc'!$H$7:$BE$11,3,FALSE),(IF(BB279&lt;=(-1),BB279,0)))</f>
        <v>#N/A</v>
      </c>
      <c r="BC281" s="15" t="e">
        <f>IF($G279&gt;=1,($B234/HLOOKUP($G279,'Annuity Calc'!$H$7:$BE$11,2,FALSE))*HLOOKUP(BC279,'Annuity Calc'!$H$7:$BE$11,3,FALSE),(IF(BC279&lt;=(-1),BC279,0)))</f>
        <v>#N/A</v>
      </c>
      <c r="BD281" s="15" t="e">
        <f>IF($G279&gt;=1,($B234/HLOOKUP($G279,'Annuity Calc'!$H$7:$BE$11,2,FALSE))*HLOOKUP(BD279,'Annuity Calc'!$H$7:$BE$11,3,FALSE),(IF(BD279&lt;=(-1),BD279,0)))</f>
        <v>#N/A</v>
      </c>
      <c r="BE281" s="15" t="e">
        <f>IF($G279&gt;=1,($B234/HLOOKUP($G279,'Annuity Calc'!$H$7:$BE$11,2,FALSE))*HLOOKUP(BE279,'Annuity Calc'!$H$7:$BE$11,3,FALSE),(IF(BE279&lt;=(-1),BE279,0)))</f>
        <v>#N/A</v>
      </c>
      <c r="BF281" s="15" t="e">
        <f>IF($G279&gt;=1,($B234/HLOOKUP($G279,'Annuity Calc'!$H$7:$BE$11,2,FALSE))*HLOOKUP(BF279,'Annuity Calc'!$H$7:$BE$11,3,FALSE),(IF(BF279&lt;=(-1),BF279,0)))</f>
        <v>#N/A</v>
      </c>
      <c r="BG281" s="15" t="e">
        <f>IF($G279&gt;=1,($B234/HLOOKUP($G279,'Annuity Calc'!$H$7:$BE$11,2,FALSE))*HLOOKUP(BG279,'Annuity Calc'!$H$7:$BE$11,3,FALSE),(IF(BG279&lt;=(-1),BG279,0)))</f>
        <v>#N/A</v>
      </c>
      <c r="BH281" s="15" t="e">
        <f>IF($G279&gt;=1,($B234/HLOOKUP($G279,'Annuity Calc'!$H$7:$BE$11,2,FALSE))*HLOOKUP(BH279,'Annuity Calc'!$H$7:$BE$11,3,FALSE),(IF(BH279&lt;=(-1),BH279,0)))</f>
        <v>#N/A</v>
      </c>
      <c r="BI281" s="15" t="e">
        <f>IF($G279&gt;=1,($B234/HLOOKUP($G279,'Annuity Calc'!$H$7:$BE$11,2,FALSE))*HLOOKUP(BI279,'Annuity Calc'!$H$7:$BE$11,3,FALSE),(IF(BI279&lt;=(-1),BI279,0)))</f>
        <v>#N/A</v>
      </c>
      <c r="BJ281" s="15" t="e">
        <f>IF($G279&gt;=1,($B234/HLOOKUP($G279,'Annuity Calc'!$H$7:$BE$11,2,FALSE))*HLOOKUP(BJ279,'Annuity Calc'!$H$7:$BE$11,3,FALSE),(IF(BJ279&lt;=(-1),BJ279,0)))</f>
        <v>#N/A</v>
      </c>
      <c r="BK281" s="15" t="e">
        <f>IF($G279&gt;=1,($B234/HLOOKUP($G279,'Annuity Calc'!$H$7:$BE$11,2,FALSE))*HLOOKUP(BK279,'Annuity Calc'!$H$7:$BE$11,3,FALSE),(IF(BK279&lt;=(-1),BK279,0)))</f>
        <v>#N/A</v>
      </c>
      <c r="BL281" s="15" t="e">
        <f>IF($G279&gt;=1,($B234/HLOOKUP($G279,'Annuity Calc'!$H$7:$BE$11,2,FALSE))*HLOOKUP(BL279,'Annuity Calc'!$H$7:$BE$11,3,FALSE),(IF(BL279&lt;=(-1),BL279,0)))</f>
        <v>#N/A</v>
      </c>
      <c r="BM281" s="15" t="e">
        <f>IF($G279&gt;=1,($B234/HLOOKUP($G279,'Annuity Calc'!$H$7:$BE$11,2,FALSE))*HLOOKUP(BM279,'Annuity Calc'!$H$7:$BE$11,3,FALSE),(IF(BM279&lt;=(-1),BM279,0)))</f>
        <v>#N/A</v>
      </c>
      <c r="BN281" s="15" t="e">
        <f>IF($G279&gt;=1,($B234/HLOOKUP($G279,'Annuity Calc'!$H$7:$BE$11,2,FALSE))*HLOOKUP(BN279,'Annuity Calc'!$H$7:$BE$11,3,FALSE),(IF(BN279&lt;=(-1),BN279,0)))</f>
        <v>#N/A</v>
      </c>
      <c r="BO281" s="15" t="e">
        <f>IF($G279&gt;=1,($B234/HLOOKUP($G279,'Annuity Calc'!$H$7:$BE$11,2,FALSE))*HLOOKUP(BO279,'Annuity Calc'!$H$7:$BE$11,3,FALSE),(IF(BO279&lt;=(-1),BO279,0)))</f>
        <v>#N/A</v>
      </c>
      <c r="BP281" s="15" t="e">
        <f>IF($G279&gt;=1,($B234/HLOOKUP($G279,'Annuity Calc'!$H$7:$BE$11,2,FALSE))*HLOOKUP(BP279,'Annuity Calc'!$H$7:$BE$11,3,FALSE),(IF(BP279&lt;=(-1),BP279,0)))</f>
        <v>#N/A</v>
      </c>
      <c r="BQ281" s="15" t="e">
        <f>IF($G279&gt;=1,($B234/HLOOKUP($G279,'Annuity Calc'!$H$7:$BE$11,2,FALSE))*HLOOKUP(BQ279,'Annuity Calc'!$H$7:$BE$11,3,FALSE),(IF(BQ279&lt;=(-1),BQ279,0)))</f>
        <v>#N/A</v>
      </c>
      <c r="BR281" s="15" t="e">
        <f>IF($G279&gt;=1,($B234/HLOOKUP($G279,'Annuity Calc'!$H$7:$BE$11,2,FALSE))*HLOOKUP(BR279,'Annuity Calc'!$H$7:$BE$11,3,FALSE),(IF(BR279&lt;=(-1),BR279,0)))</f>
        <v>#N/A</v>
      </c>
      <c r="BS281" s="15" t="e">
        <f>IF($G279&gt;=1,($B234/HLOOKUP($G279,'Annuity Calc'!$H$7:$BE$11,2,FALSE))*HLOOKUP(BS279,'Annuity Calc'!$H$7:$BE$11,3,FALSE),(IF(BS279&lt;=(-1),BS279,0)))</f>
        <v>#N/A</v>
      </c>
      <c r="BT281" s="15" t="e">
        <f>IF($G279&gt;=1,($B234/HLOOKUP($G279,'Annuity Calc'!$H$7:$BE$11,2,FALSE))*HLOOKUP(BT279,'Annuity Calc'!$H$7:$BE$11,3,FALSE),(IF(BT279&lt;=(-1),BT279,0)))</f>
        <v>#N/A</v>
      </c>
      <c r="BU281" s="15" t="e">
        <f>IF($G279&gt;=1,($B234/HLOOKUP($G279,'Annuity Calc'!$H$7:$BE$11,2,FALSE))*HLOOKUP(BU279,'Annuity Calc'!$H$7:$BE$11,3,FALSE),(IF(BU279&lt;=(-1),BU279,0)))</f>
        <v>#N/A</v>
      </c>
      <c r="BV281" s="15" t="e">
        <f>IF($G279&gt;=1,($B234/HLOOKUP($G279,'Annuity Calc'!$H$7:$BE$11,2,FALSE))*HLOOKUP(BV279,'Annuity Calc'!$H$7:$BE$11,3,FALSE),(IF(BV279&lt;=(-1),BV279,0)))</f>
        <v>#N/A</v>
      </c>
      <c r="BW281" s="15" t="e">
        <f>IF($G279&gt;=1,($B234/HLOOKUP($G279,'Annuity Calc'!$H$7:$BE$11,2,FALSE))*HLOOKUP(BW279,'Annuity Calc'!$H$7:$BE$11,3,FALSE),(IF(BW279&lt;=(-1),BW279,0)))</f>
        <v>#N/A</v>
      </c>
      <c r="BX281" s="15" t="e">
        <f>IF($G279&gt;=1,($B234/HLOOKUP($G279,'Annuity Calc'!$H$7:$BE$11,2,FALSE))*HLOOKUP(BX279,'Annuity Calc'!$H$7:$BE$11,3,FALSE),(IF(BX279&lt;=(-1),BX279,0)))</f>
        <v>#N/A</v>
      </c>
      <c r="BY281" s="15" t="e">
        <f>IF($G279&gt;=1,($B234/HLOOKUP($G279,'Annuity Calc'!$H$7:$BE$11,2,FALSE))*HLOOKUP(BY279,'Annuity Calc'!$H$7:$BE$11,3,FALSE),(IF(BY279&lt;=(-1),BY279,0)))</f>
        <v>#N/A</v>
      </c>
      <c r="BZ281" s="15" t="e">
        <f>IF($G279&gt;=1,($B234/HLOOKUP($G279,'Annuity Calc'!$H$7:$BE$11,2,FALSE))*HLOOKUP(BZ279,'Annuity Calc'!$H$7:$BE$11,3,FALSE),(IF(BZ279&lt;=(-1),BZ279,0)))</f>
        <v>#N/A</v>
      </c>
      <c r="CA281" s="15" t="e">
        <f>IF($G279&gt;=1,($B234/HLOOKUP($G279,'Annuity Calc'!$H$7:$BE$11,2,FALSE))*HLOOKUP(CA279,'Annuity Calc'!$H$7:$BE$11,3,FALSE),(IF(CA279&lt;=(-1),CA279,0)))</f>
        <v>#N/A</v>
      </c>
      <c r="CB281" s="15" t="e">
        <f>IF($G279&gt;=1,($B234/HLOOKUP($G279,'Annuity Calc'!$H$7:$BE$11,2,FALSE))*HLOOKUP(CB279,'Annuity Calc'!$H$7:$BE$11,3,FALSE),(IF(CB279&lt;=(-1),CB279,0)))</f>
        <v>#N/A</v>
      </c>
      <c r="CC281" s="15" t="e">
        <f>IF($G279&gt;=1,($B234/HLOOKUP($G279,'Annuity Calc'!$H$7:$BE$11,2,FALSE))*HLOOKUP(CC279,'Annuity Calc'!$H$7:$BE$11,3,FALSE),(IF(CC279&lt;=(-1),CC279,0)))</f>
        <v>#N/A</v>
      </c>
      <c r="CD281" s="15" t="e">
        <f>IF($G279&gt;=1,($B234/HLOOKUP($G279,'Annuity Calc'!$H$7:$BE$11,2,FALSE))*HLOOKUP(CD279,'Annuity Calc'!$H$7:$BE$11,3,FALSE),(IF(CD279&lt;=(-1),CD279,0)))</f>
        <v>#N/A</v>
      </c>
      <c r="CE281" s="15" t="e">
        <f>IF($G279&gt;=1,($B234/HLOOKUP($G279,'Annuity Calc'!$H$7:$BE$11,2,FALSE))*HLOOKUP(CE279,'Annuity Calc'!$H$7:$BE$11,3,FALSE),(IF(CE279&lt;=(-1),CE279,0)))</f>
        <v>#N/A</v>
      </c>
      <c r="CF281" s="15" t="e">
        <f>IF($G279&gt;=1,($B234/HLOOKUP($G279,'Annuity Calc'!$H$7:$BE$11,2,FALSE))*HLOOKUP(CF279,'Annuity Calc'!$H$7:$BE$11,3,FALSE),(IF(CF279&lt;=(-1),CF279,0)))</f>
        <v>#N/A</v>
      </c>
      <c r="CG281" s="15" t="e">
        <f>IF($G279&gt;=1,($B234/HLOOKUP($G279,'Annuity Calc'!$H$7:$BE$11,2,FALSE))*HLOOKUP(CG279,'Annuity Calc'!$H$7:$BE$11,3,FALSE),(IF(CG279&lt;=(-1),CG279,0)))</f>
        <v>#N/A</v>
      </c>
      <c r="CH281" s="15" t="e">
        <f>IF($G279&gt;=1,($B234/HLOOKUP($G279,'Annuity Calc'!$H$7:$BE$11,2,FALSE))*HLOOKUP(CH279,'Annuity Calc'!$H$7:$BE$11,3,FALSE),(IF(CH279&lt;=(-1),CH279,0)))</f>
        <v>#N/A</v>
      </c>
    </row>
    <row r="282" spans="1:86">
      <c r="A282" t="s">
        <v>455</v>
      </c>
      <c r="B282" s="15">
        <f>B283-B281</f>
        <v>0</v>
      </c>
      <c r="C282" s="15">
        <f t="shared" ref="C282:F282" si="92">C283-C281</f>
        <v>0</v>
      </c>
      <c r="D282" s="15">
        <f t="shared" si="92"/>
        <v>0</v>
      </c>
      <c r="E282" s="15">
        <f t="shared" si="92"/>
        <v>0</v>
      </c>
      <c r="F282" s="15">
        <f t="shared" si="92"/>
        <v>0</v>
      </c>
      <c r="G282" s="15">
        <f>IF($G279&gt;=1,($B234/HLOOKUP($G279,'Annuity Calc'!$H$7:$BE$11,2,FALSE))*HLOOKUP(G279,'Annuity Calc'!$H$7:$BE$11,4,FALSE),(IF(G279&lt;=(-1),G279,0)))</f>
        <v>39553.642934998832</v>
      </c>
      <c r="H282" s="15">
        <f>IF($G279&gt;=1,($B234/HLOOKUP($G279,'Annuity Calc'!$H$7:$BE$11,2,FALSE))*HLOOKUP(H279,'Annuity Calc'!$H$7:$BE$11,4,FALSE),(IF(H279&lt;=(-1),H279,0)))</f>
        <v>34146.845376512436</v>
      </c>
      <c r="I282" s="15">
        <f>IF($G279&gt;=1,($B234/HLOOKUP($G279,'Annuity Calc'!$H$7:$BE$11,2,FALSE))*HLOOKUP(I279,'Annuity Calc'!$H$7:$BE$11,4,FALSE),(IF(I279&lt;=(-1),I279,0)))</f>
        <v>28506.962868625556</v>
      </c>
      <c r="J282" s="15">
        <f>IF($G279&gt;=1,($B234/HLOOKUP($G279,'Annuity Calc'!$H$7:$BE$11,2,FALSE))*HLOOKUP(J279,'Annuity Calc'!$H$7:$BE$11,4,FALSE),(IF(J279&lt;=(-1),J279,0)))</f>
        <v>22623.947209412883</v>
      </c>
      <c r="K282" s="15">
        <f>IF($G279&gt;=1,($B234/HLOOKUP($G279,'Annuity Calc'!$H$7:$BE$11,2,FALSE))*HLOOKUP(K279,'Annuity Calc'!$H$7:$BE$11,4,FALSE),(IF(K279&lt;=(-1),K279,0)))</f>
        <v>16487.317022854451</v>
      </c>
      <c r="L282" s="15">
        <f>IF($G279&gt;=1,($B234/HLOOKUP($G279,'Annuity Calc'!$H$7:$BE$11,2,FALSE))*HLOOKUP(L279,'Annuity Calc'!$H$7:$BE$11,4,FALSE),(IF(L279&lt;=(-1),L279,0)))</f>
        <v>10086.139084868129</v>
      </c>
      <c r="M282" s="15">
        <f>IF($G279&gt;=1,($B234/HLOOKUP($G279,'Annuity Calc'!$H$7:$BE$11,2,FALSE))*HLOOKUP(M279,'Annuity Calc'!$H$7:$BE$11,4,FALSE),(IF(M279&lt;=(-1),M279,0)))</f>
        <v>3409.0088443146024</v>
      </c>
      <c r="N282" s="15" t="e">
        <f>IF($G279&gt;=1,($B234/HLOOKUP($G279,'Annuity Calc'!$H$7:$BE$11,2,FALSE))*HLOOKUP(N279,'Annuity Calc'!$H$7:$BE$11,4,FALSE),(IF(N279&lt;=(-1),N279,0)))</f>
        <v>#N/A</v>
      </c>
      <c r="O282" s="15" t="e">
        <f>IF($G279&gt;=1,($B234/HLOOKUP($G279,'Annuity Calc'!$H$7:$BE$11,2,FALSE))*HLOOKUP(O279,'Annuity Calc'!$H$7:$BE$11,4,FALSE),(IF(O279&lt;=(-1),O279,0)))</f>
        <v>#N/A</v>
      </c>
      <c r="P282" s="15" t="e">
        <f>IF($G279&gt;=1,($B234/HLOOKUP($G279,'Annuity Calc'!$H$7:$BE$11,2,FALSE))*HLOOKUP(P279,'Annuity Calc'!$H$7:$BE$11,4,FALSE),(IF(P279&lt;=(-1),P279,0)))</f>
        <v>#N/A</v>
      </c>
      <c r="Q282" s="15" t="e">
        <f>IF($G279&gt;=1,($B234/HLOOKUP($G279,'Annuity Calc'!$H$7:$BE$11,2,FALSE))*HLOOKUP(Q279,'Annuity Calc'!$H$7:$BE$11,4,FALSE),(IF(Q279&lt;=(-1),Q279,0)))</f>
        <v>#N/A</v>
      </c>
      <c r="R282" s="15" t="e">
        <f>IF($G279&gt;=1,($B234/HLOOKUP($G279,'Annuity Calc'!$H$7:$BE$11,2,FALSE))*HLOOKUP(R279,'Annuity Calc'!$H$7:$BE$11,4,FALSE),(IF(R279&lt;=(-1),R279,0)))</f>
        <v>#N/A</v>
      </c>
      <c r="S282" s="15" t="e">
        <f>IF($G279&gt;=1,($B234/HLOOKUP($G279,'Annuity Calc'!$H$7:$BE$11,2,FALSE))*HLOOKUP(S279,'Annuity Calc'!$H$7:$BE$11,4,FALSE),(IF(S279&lt;=(-1),S279,0)))</f>
        <v>#N/A</v>
      </c>
      <c r="T282" s="15" t="e">
        <f>IF($G279&gt;=1,($B234/HLOOKUP($G279,'Annuity Calc'!$H$7:$BE$11,2,FALSE))*HLOOKUP(T279,'Annuity Calc'!$H$7:$BE$11,4,FALSE),(IF(T279&lt;=(-1),T279,0)))</f>
        <v>#N/A</v>
      </c>
      <c r="U282" s="15" t="e">
        <f>IF($G279&gt;=1,($B234/HLOOKUP($G279,'Annuity Calc'!$H$7:$BE$11,2,FALSE))*HLOOKUP(U279,'Annuity Calc'!$H$7:$BE$11,4,FALSE),(IF(U279&lt;=(-1),U279,0)))</f>
        <v>#N/A</v>
      </c>
      <c r="V282" s="15" t="e">
        <f>IF($G279&gt;=1,($B234/HLOOKUP($G279,'Annuity Calc'!$H$7:$BE$11,2,FALSE))*HLOOKUP(V279,'Annuity Calc'!$H$7:$BE$11,4,FALSE),(IF(V279&lt;=(-1),V279,0)))</f>
        <v>#N/A</v>
      </c>
      <c r="W282" s="15" t="e">
        <f>IF($G279&gt;=1,($B234/HLOOKUP($G279,'Annuity Calc'!$H$7:$BE$11,2,FALSE))*HLOOKUP(W279,'Annuity Calc'!$H$7:$BE$11,4,FALSE),(IF(W279&lt;=(-1),W279,0)))</f>
        <v>#N/A</v>
      </c>
      <c r="X282" s="15" t="e">
        <f>IF($G279&gt;=1,($B234/HLOOKUP($G279,'Annuity Calc'!$H$7:$BE$11,2,FALSE))*HLOOKUP(X279,'Annuity Calc'!$H$7:$BE$11,4,FALSE),(IF(X279&lt;=(-1),X279,0)))</f>
        <v>#N/A</v>
      </c>
      <c r="Y282" s="15" t="e">
        <f>IF($G279&gt;=1,($B234/HLOOKUP($G279,'Annuity Calc'!$H$7:$BE$11,2,FALSE))*HLOOKUP(Y279,'Annuity Calc'!$H$7:$BE$11,4,FALSE),(IF(Y279&lt;=(-1),Y279,0)))</f>
        <v>#N/A</v>
      </c>
      <c r="Z282" s="15" t="e">
        <f>IF($G279&gt;=1,($B234/HLOOKUP($G279,'Annuity Calc'!$H$7:$BE$11,2,FALSE))*HLOOKUP(Z279,'Annuity Calc'!$H$7:$BE$11,4,FALSE),(IF(Z279&lt;=(-1),Z279,0)))</f>
        <v>#N/A</v>
      </c>
      <c r="AA282" s="15" t="e">
        <f>IF($G279&gt;=1,($B234/HLOOKUP($G279,'Annuity Calc'!$H$7:$BE$11,2,FALSE))*HLOOKUP(AA279,'Annuity Calc'!$H$7:$BE$11,4,FALSE),(IF(AA279&lt;=(-1),AA279,0)))</f>
        <v>#N/A</v>
      </c>
      <c r="AB282" s="15" t="e">
        <f>IF($G279&gt;=1,($B234/HLOOKUP($G279,'Annuity Calc'!$H$7:$BE$11,2,FALSE))*HLOOKUP(AB279,'Annuity Calc'!$H$7:$BE$11,4,FALSE),(IF(AB279&lt;=(-1),AB279,0)))</f>
        <v>#N/A</v>
      </c>
      <c r="AC282" s="15" t="e">
        <f>IF($G279&gt;=1,($B234/HLOOKUP($G279,'Annuity Calc'!$H$7:$BE$11,2,FALSE))*HLOOKUP(AC279,'Annuity Calc'!$H$7:$BE$11,4,FALSE),(IF(AC279&lt;=(-1),AC279,0)))</f>
        <v>#N/A</v>
      </c>
      <c r="AD282" s="15" t="e">
        <f>IF($G279&gt;=1,($B234/HLOOKUP($G279,'Annuity Calc'!$H$7:$BE$11,2,FALSE))*HLOOKUP(AD279,'Annuity Calc'!$H$7:$BE$11,4,FALSE),(IF(AD279&lt;=(-1),AD279,0)))</f>
        <v>#N/A</v>
      </c>
      <c r="AE282" s="15" t="e">
        <f>IF($G279&gt;=1,($B234/HLOOKUP($G279,'Annuity Calc'!$H$7:$BE$11,2,FALSE))*HLOOKUP(AE279,'Annuity Calc'!$H$7:$BE$11,4,FALSE),(IF(AE279&lt;=(-1),AE279,0)))</f>
        <v>#N/A</v>
      </c>
      <c r="AF282" s="15" t="e">
        <f>IF($G279&gt;=1,($B234/HLOOKUP($G279,'Annuity Calc'!$H$7:$BE$11,2,FALSE))*HLOOKUP(AF279,'Annuity Calc'!$H$7:$BE$11,4,FALSE),(IF(AF279&lt;=(-1),AF279,0)))</f>
        <v>#N/A</v>
      </c>
      <c r="AG282" s="15" t="e">
        <f>IF($G279&gt;=1,($B234/HLOOKUP($G279,'Annuity Calc'!$H$7:$BE$11,2,FALSE))*HLOOKUP(AG279,'Annuity Calc'!$H$7:$BE$11,4,FALSE),(IF(AG279&lt;=(-1),AG279,0)))</f>
        <v>#N/A</v>
      </c>
      <c r="AH282" s="15" t="e">
        <f>IF($G279&gt;=1,($B234/HLOOKUP($G279,'Annuity Calc'!$H$7:$BE$11,2,FALSE))*HLOOKUP(AH279,'Annuity Calc'!$H$7:$BE$11,4,FALSE),(IF(AH279&lt;=(-1),AH279,0)))</f>
        <v>#N/A</v>
      </c>
      <c r="AI282" s="15" t="e">
        <f>IF($G279&gt;=1,($B234/HLOOKUP($G279,'Annuity Calc'!$H$7:$BE$11,2,FALSE))*HLOOKUP(AI279,'Annuity Calc'!$H$7:$BE$11,4,FALSE),(IF(AI279&lt;=(-1),AI279,0)))</f>
        <v>#N/A</v>
      </c>
      <c r="AJ282" s="15" t="e">
        <f>IF($G279&gt;=1,($B234/HLOOKUP($G279,'Annuity Calc'!$H$7:$BE$11,2,FALSE))*HLOOKUP(AJ279,'Annuity Calc'!$H$7:$BE$11,4,FALSE),(IF(AJ279&lt;=(-1),AJ279,0)))</f>
        <v>#N/A</v>
      </c>
      <c r="AK282" s="15" t="e">
        <f>IF($G279&gt;=1,($B234/HLOOKUP($G279,'Annuity Calc'!$H$7:$BE$11,2,FALSE))*HLOOKUP(AK279,'Annuity Calc'!$H$7:$BE$11,4,FALSE),(IF(AK279&lt;=(-1),AK279,0)))</f>
        <v>#N/A</v>
      </c>
      <c r="AL282" s="15" t="e">
        <f>IF($G279&gt;=1,($B234/HLOOKUP($G279,'Annuity Calc'!$H$7:$BE$11,2,FALSE))*HLOOKUP(AL279,'Annuity Calc'!$H$7:$BE$11,4,FALSE),(IF(AL279&lt;=(-1),AL279,0)))</f>
        <v>#N/A</v>
      </c>
      <c r="AM282" s="15" t="e">
        <f>IF($G279&gt;=1,($B234/HLOOKUP($G279,'Annuity Calc'!$H$7:$BE$11,2,FALSE))*HLOOKUP(AM279,'Annuity Calc'!$H$7:$BE$11,4,FALSE),(IF(AM279&lt;=(-1),AM279,0)))</f>
        <v>#N/A</v>
      </c>
      <c r="AN282" s="15" t="e">
        <f>IF($G279&gt;=1,($B234/HLOOKUP($G279,'Annuity Calc'!$H$7:$BE$11,2,FALSE))*HLOOKUP(AN279,'Annuity Calc'!$H$7:$BE$11,4,FALSE),(IF(AN279&lt;=(-1),AN279,0)))</f>
        <v>#N/A</v>
      </c>
      <c r="AO282" s="15" t="e">
        <f>IF($G279&gt;=1,($B234/HLOOKUP($G279,'Annuity Calc'!$H$7:$BE$11,2,FALSE))*HLOOKUP(AO279,'Annuity Calc'!$H$7:$BE$11,4,FALSE),(IF(AO279&lt;=(-1),AO279,0)))</f>
        <v>#N/A</v>
      </c>
      <c r="AP282" s="15" t="e">
        <f>IF($G279&gt;=1,($B234/HLOOKUP($G279,'Annuity Calc'!$H$7:$BE$11,2,FALSE))*HLOOKUP(AP279,'Annuity Calc'!$H$7:$BE$11,4,FALSE),(IF(AP279&lt;=(-1),AP279,0)))</f>
        <v>#N/A</v>
      </c>
      <c r="AQ282" s="15" t="e">
        <f>IF($G279&gt;=1,($B234/HLOOKUP($G279,'Annuity Calc'!$H$7:$BE$11,2,FALSE))*HLOOKUP(AQ279,'Annuity Calc'!$H$7:$BE$11,4,FALSE),(IF(AQ279&lt;=(-1),AQ279,0)))</f>
        <v>#N/A</v>
      </c>
      <c r="AR282" s="15" t="e">
        <f>IF($G279&gt;=1,($B234/HLOOKUP($G279,'Annuity Calc'!$H$7:$BE$11,2,FALSE))*HLOOKUP(AR279,'Annuity Calc'!$H$7:$BE$11,4,FALSE),(IF(AR279&lt;=(-1),AR279,0)))</f>
        <v>#N/A</v>
      </c>
      <c r="AS282" s="15" t="e">
        <f>IF($G279&gt;=1,($B234/HLOOKUP($G279,'Annuity Calc'!$H$7:$BE$11,2,FALSE))*HLOOKUP(AS279,'Annuity Calc'!$H$7:$BE$11,4,FALSE),(IF(AS279&lt;=(-1),AS279,0)))</f>
        <v>#N/A</v>
      </c>
      <c r="AT282" s="15" t="e">
        <f>IF($G279&gt;=1,($B234/HLOOKUP($G279,'Annuity Calc'!$H$7:$BE$11,2,FALSE))*HLOOKUP(AT279,'Annuity Calc'!$H$7:$BE$11,4,FALSE),(IF(AT279&lt;=(-1),AT279,0)))</f>
        <v>#N/A</v>
      </c>
      <c r="AU282" s="15" t="e">
        <f>IF($G279&gt;=1,($B234/HLOOKUP($G279,'Annuity Calc'!$H$7:$BE$11,2,FALSE))*HLOOKUP(AU279,'Annuity Calc'!$H$7:$BE$11,4,FALSE),(IF(AU279&lt;=(-1),AU279,0)))</f>
        <v>#N/A</v>
      </c>
      <c r="AV282" s="15" t="e">
        <f>IF($G279&gt;=1,($B234/HLOOKUP($G279,'Annuity Calc'!$H$7:$BE$11,2,FALSE))*HLOOKUP(AV279,'Annuity Calc'!$H$7:$BE$11,4,FALSE),(IF(AV279&lt;=(-1),AV279,0)))</f>
        <v>#N/A</v>
      </c>
      <c r="AW282" s="15" t="e">
        <f>IF($G279&gt;=1,($B234/HLOOKUP($G279,'Annuity Calc'!$H$7:$BE$11,2,FALSE))*HLOOKUP(AW279,'Annuity Calc'!$H$7:$BE$11,4,FALSE),(IF(AW279&lt;=(-1),AW279,0)))</f>
        <v>#N/A</v>
      </c>
      <c r="AX282" s="15" t="e">
        <f>IF($G279&gt;=1,($B234/HLOOKUP($G279,'Annuity Calc'!$H$7:$BE$11,2,FALSE))*HLOOKUP(AX279,'Annuity Calc'!$H$7:$BE$11,4,FALSE),(IF(AX279&lt;=(-1),AX279,0)))</f>
        <v>#N/A</v>
      </c>
      <c r="AY282" s="15" t="e">
        <f>IF($G279&gt;=1,($B234/HLOOKUP($G279,'Annuity Calc'!$H$7:$BE$11,2,FALSE))*HLOOKUP(AY279,'Annuity Calc'!$H$7:$BE$11,4,FALSE),(IF(AY279&lt;=(-1),AY279,0)))</f>
        <v>#N/A</v>
      </c>
      <c r="AZ282" s="15" t="e">
        <f>IF($G279&gt;=1,($B234/HLOOKUP($G279,'Annuity Calc'!$H$7:$BE$11,2,FALSE))*HLOOKUP(AZ279,'Annuity Calc'!$H$7:$BE$11,4,FALSE),(IF(AZ279&lt;=(-1),AZ279,0)))</f>
        <v>#N/A</v>
      </c>
      <c r="BA282" s="15" t="e">
        <f>IF($G279&gt;=1,($B234/HLOOKUP($G279,'Annuity Calc'!$H$7:$BE$11,2,FALSE))*HLOOKUP(BA279,'Annuity Calc'!$H$7:$BE$11,4,FALSE),(IF(BA279&lt;=(-1),BA279,0)))</f>
        <v>#N/A</v>
      </c>
      <c r="BB282" s="15" t="e">
        <f>IF($G279&gt;=1,($B234/HLOOKUP($G279,'Annuity Calc'!$H$7:$BE$11,2,FALSE))*HLOOKUP(BB279,'Annuity Calc'!$H$7:$BE$11,4,FALSE),(IF(BB279&lt;=(-1),BB279,0)))</f>
        <v>#N/A</v>
      </c>
      <c r="BC282" s="15" t="e">
        <f>IF($G279&gt;=1,($B234/HLOOKUP($G279,'Annuity Calc'!$H$7:$BE$11,2,FALSE))*HLOOKUP(BC279,'Annuity Calc'!$H$7:$BE$11,4,FALSE),(IF(BC279&lt;=(-1),BC279,0)))</f>
        <v>#N/A</v>
      </c>
      <c r="BD282" s="15" t="e">
        <f>IF($G279&gt;=1,($B234/HLOOKUP($G279,'Annuity Calc'!$H$7:$BE$11,2,FALSE))*HLOOKUP(BD279,'Annuity Calc'!$H$7:$BE$11,4,FALSE),(IF(BD279&lt;=(-1),BD279,0)))</f>
        <v>#N/A</v>
      </c>
      <c r="BE282" s="15" t="e">
        <f>IF($G279&gt;=1,($B234/HLOOKUP($G279,'Annuity Calc'!$H$7:$BE$11,2,FALSE))*HLOOKUP(BE279,'Annuity Calc'!$H$7:$BE$11,4,FALSE),(IF(BE279&lt;=(-1),BE279,0)))</f>
        <v>#N/A</v>
      </c>
      <c r="BF282" s="15" t="e">
        <f>IF($G279&gt;=1,($B234/HLOOKUP($G279,'Annuity Calc'!$H$7:$BE$11,2,FALSE))*HLOOKUP(BF279,'Annuity Calc'!$H$7:$BE$11,4,FALSE),(IF(BF279&lt;=(-1),BF279,0)))</f>
        <v>#N/A</v>
      </c>
      <c r="BG282" s="15" t="e">
        <f>IF($G279&gt;=1,($B234/HLOOKUP($G279,'Annuity Calc'!$H$7:$BE$11,2,FALSE))*HLOOKUP(BG279,'Annuity Calc'!$H$7:$BE$11,4,FALSE),(IF(BG279&lt;=(-1),BG279,0)))</f>
        <v>#N/A</v>
      </c>
      <c r="BH282" s="15" t="e">
        <f>IF($G279&gt;=1,($B234/HLOOKUP($G279,'Annuity Calc'!$H$7:$BE$11,2,FALSE))*HLOOKUP(BH279,'Annuity Calc'!$H$7:$BE$11,4,FALSE),(IF(BH279&lt;=(-1),BH279,0)))</f>
        <v>#N/A</v>
      </c>
      <c r="BI282" s="15" t="e">
        <f>IF($G279&gt;=1,($B234/HLOOKUP($G279,'Annuity Calc'!$H$7:$BE$11,2,FALSE))*HLOOKUP(BI279,'Annuity Calc'!$H$7:$BE$11,4,FALSE),(IF(BI279&lt;=(-1),BI279,0)))</f>
        <v>#N/A</v>
      </c>
      <c r="BJ282" s="15" t="e">
        <f>IF($G279&gt;=1,($B234/HLOOKUP($G279,'Annuity Calc'!$H$7:$BE$11,2,FALSE))*HLOOKUP(BJ279,'Annuity Calc'!$H$7:$BE$11,4,FALSE),(IF(BJ279&lt;=(-1),BJ279,0)))</f>
        <v>#N/A</v>
      </c>
      <c r="BK282" s="15" t="e">
        <f>IF($G279&gt;=1,($B234/HLOOKUP($G279,'Annuity Calc'!$H$7:$BE$11,2,FALSE))*HLOOKUP(BK279,'Annuity Calc'!$H$7:$BE$11,4,FALSE),(IF(BK279&lt;=(-1),BK279,0)))</f>
        <v>#N/A</v>
      </c>
      <c r="BL282" s="15" t="e">
        <f>IF($G279&gt;=1,($B234/HLOOKUP($G279,'Annuity Calc'!$H$7:$BE$11,2,FALSE))*HLOOKUP(BL279,'Annuity Calc'!$H$7:$BE$11,4,FALSE),(IF(BL279&lt;=(-1),BL279,0)))</f>
        <v>#N/A</v>
      </c>
      <c r="BM282" s="15" t="e">
        <f>IF($G279&gt;=1,($B234/HLOOKUP($G279,'Annuity Calc'!$H$7:$BE$11,2,FALSE))*HLOOKUP(BM279,'Annuity Calc'!$H$7:$BE$11,4,FALSE),(IF(BM279&lt;=(-1),BM279,0)))</f>
        <v>#N/A</v>
      </c>
      <c r="BN282" s="15" t="e">
        <f>IF($G279&gt;=1,($B234/HLOOKUP($G279,'Annuity Calc'!$H$7:$BE$11,2,FALSE))*HLOOKUP(BN279,'Annuity Calc'!$H$7:$BE$11,4,FALSE),(IF(BN279&lt;=(-1),BN279,0)))</f>
        <v>#N/A</v>
      </c>
      <c r="BO282" s="15" t="e">
        <f>IF($G279&gt;=1,($B234/HLOOKUP($G279,'Annuity Calc'!$H$7:$BE$11,2,FALSE))*HLOOKUP(BO279,'Annuity Calc'!$H$7:$BE$11,4,FALSE),(IF(BO279&lt;=(-1),BO279,0)))</f>
        <v>#N/A</v>
      </c>
      <c r="BP282" s="15" t="e">
        <f>IF($G279&gt;=1,($B234/HLOOKUP($G279,'Annuity Calc'!$H$7:$BE$11,2,FALSE))*HLOOKUP(BP279,'Annuity Calc'!$H$7:$BE$11,4,FALSE),(IF(BP279&lt;=(-1),BP279,0)))</f>
        <v>#N/A</v>
      </c>
      <c r="BQ282" s="15" t="e">
        <f>IF($G279&gt;=1,($B234/HLOOKUP($G279,'Annuity Calc'!$H$7:$BE$11,2,FALSE))*HLOOKUP(BQ279,'Annuity Calc'!$H$7:$BE$11,4,FALSE),(IF(BQ279&lt;=(-1),BQ279,0)))</f>
        <v>#N/A</v>
      </c>
      <c r="BR282" s="15" t="e">
        <f>IF($G279&gt;=1,($B234/HLOOKUP($G279,'Annuity Calc'!$H$7:$BE$11,2,FALSE))*HLOOKUP(BR279,'Annuity Calc'!$H$7:$BE$11,4,FALSE),(IF(BR279&lt;=(-1),BR279,0)))</f>
        <v>#N/A</v>
      </c>
      <c r="BS282" s="15" t="e">
        <f>IF($G279&gt;=1,($B234/HLOOKUP($G279,'Annuity Calc'!$H$7:$BE$11,2,FALSE))*HLOOKUP(BS279,'Annuity Calc'!$H$7:$BE$11,4,FALSE),(IF(BS279&lt;=(-1),BS279,0)))</f>
        <v>#N/A</v>
      </c>
      <c r="BT282" s="15" t="e">
        <f>IF($G279&gt;=1,($B234/HLOOKUP($G279,'Annuity Calc'!$H$7:$BE$11,2,FALSE))*HLOOKUP(BT279,'Annuity Calc'!$H$7:$BE$11,4,FALSE),(IF(BT279&lt;=(-1),BT279,0)))</f>
        <v>#N/A</v>
      </c>
      <c r="BU282" s="15" t="e">
        <f>IF($G279&gt;=1,($B234/HLOOKUP($G279,'Annuity Calc'!$H$7:$BE$11,2,FALSE))*HLOOKUP(BU279,'Annuity Calc'!$H$7:$BE$11,4,FALSE),(IF(BU279&lt;=(-1),BU279,0)))</f>
        <v>#N/A</v>
      </c>
      <c r="BV282" s="15" t="e">
        <f>IF($G279&gt;=1,($B234/HLOOKUP($G279,'Annuity Calc'!$H$7:$BE$11,2,FALSE))*HLOOKUP(BV279,'Annuity Calc'!$H$7:$BE$11,4,FALSE),(IF(BV279&lt;=(-1),BV279,0)))</f>
        <v>#N/A</v>
      </c>
      <c r="BW282" s="15" t="e">
        <f>IF($G279&gt;=1,($B234/HLOOKUP($G279,'Annuity Calc'!$H$7:$BE$11,2,FALSE))*HLOOKUP(BW279,'Annuity Calc'!$H$7:$BE$11,4,FALSE),(IF(BW279&lt;=(-1),BW279,0)))</f>
        <v>#N/A</v>
      </c>
      <c r="BX282" s="15" t="e">
        <f>IF($G279&gt;=1,($B234/HLOOKUP($G279,'Annuity Calc'!$H$7:$BE$11,2,FALSE))*HLOOKUP(BX279,'Annuity Calc'!$H$7:$BE$11,4,FALSE),(IF(BX279&lt;=(-1),BX279,0)))</f>
        <v>#N/A</v>
      </c>
      <c r="BY282" s="15" t="e">
        <f>IF($G279&gt;=1,($B234/HLOOKUP($G279,'Annuity Calc'!$H$7:$BE$11,2,FALSE))*HLOOKUP(BY279,'Annuity Calc'!$H$7:$BE$11,4,FALSE),(IF(BY279&lt;=(-1),BY279,0)))</f>
        <v>#N/A</v>
      </c>
      <c r="BZ282" s="15" t="e">
        <f>IF($G279&gt;=1,($B234/HLOOKUP($G279,'Annuity Calc'!$H$7:$BE$11,2,FALSE))*HLOOKUP(BZ279,'Annuity Calc'!$H$7:$BE$11,4,FALSE),(IF(BZ279&lt;=(-1),BZ279,0)))</f>
        <v>#N/A</v>
      </c>
      <c r="CA282" s="15" t="e">
        <f>IF($G279&gt;=1,($B234/HLOOKUP($G279,'Annuity Calc'!$H$7:$BE$11,2,FALSE))*HLOOKUP(CA279,'Annuity Calc'!$H$7:$BE$11,4,FALSE),(IF(CA279&lt;=(-1),CA279,0)))</f>
        <v>#N/A</v>
      </c>
      <c r="CB282" s="15" t="e">
        <f>IF($G279&gt;=1,($B234/HLOOKUP($G279,'Annuity Calc'!$H$7:$BE$11,2,FALSE))*HLOOKUP(CB279,'Annuity Calc'!$H$7:$BE$11,4,FALSE),(IF(CB279&lt;=(-1),CB279,0)))</f>
        <v>#N/A</v>
      </c>
      <c r="CC282" s="15" t="e">
        <f>IF($G279&gt;=1,($B234/HLOOKUP($G279,'Annuity Calc'!$H$7:$BE$11,2,FALSE))*HLOOKUP(CC279,'Annuity Calc'!$H$7:$BE$11,4,FALSE),(IF(CC279&lt;=(-1),CC279,0)))</f>
        <v>#N/A</v>
      </c>
      <c r="CD282" s="15" t="e">
        <f>IF($G279&gt;=1,($B234/HLOOKUP($G279,'Annuity Calc'!$H$7:$BE$11,2,FALSE))*HLOOKUP(CD279,'Annuity Calc'!$H$7:$BE$11,4,FALSE),(IF(CD279&lt;=(-1),CD279,0)))</f>
        <v>#N/A</v>
      </c>
      <c r="CE282" s="15" t="e">
        <f>IF($G279&gt;=1,($B234/HLOOKUP($G279,'Annuity Calc'!$H$7:$BE$11,2,FALSE))*HLOOKUP(CE279,'Annuity Calc'!$H$7:$BE$11,4,FALSE),(IF(CE279&lt;=(-1),CE279,0)))</f>
        <v>#N/A</v>
      </c>
      <c r="CF282" s="15" t="e">
        <f>IF($G279&gt;=1,($B234/HLOOKUP($G279,'Annuity Calc'!$H$7:$BE$11,2,FALSE))*HLOOKUP(CF279,'Annuity Calc'!$H$7:$BE$11,4,FALSE),(IF(CF279&lt;=(-1),CF279,0)))</f>
        <v>#N/A</v>
      </c>
      <c r="CG282" s="15" t="e">
        <f>IF($G279&gt;=1,($B234/HLOOKUP($G279,'Annuity Calc'!$H$7:$BE$11,2,FALSE))*HLOOKUP(CG279,'Annuity Calc'!$H$7:$BE$11,4,FALSE),(IF(CG279&lt;=(-1),CG279,0)))</f>
        <v>#N/A</v>
      </c>
      <c r="CH282" s="15" t="e">
        <f>IF($G279&gt;=1,($B234/HLOOKUP($G279,'Annuity Calc'!$H$7:$BE$11,2,FALSE))*HLOOKUP(CH279,'Annuity Calc'!$H$7:$BE$11,4,FALSE),(IF(CH279&lt;=(-1),CH279,0)))</f>
        <v>#N/A</v>
      </c>
    </row>
    <row r="283" spans="1:86">
      <c r="A283" t="s">
        <v>147</v>
      </c>
      <c r="B283" s="15">
        <f>IF(B280&gt;=1,(B234/HLOOKUP($B280,'Annuity Calc'!$H$7:$BE$11,2,FALSE))*HLOOKUP(B280,'Annuity Calc'!$H$7:$BE$11,5,FALSE),(IF(B280&lt;=(-1),B280,0)))</f>
        <v>0</v>
      </c>
      <c r="C283" s="15">
        <f>IF(C280&gt;=1,(C234/HLOOKUP($B280,'Annuity Calc'!$H$7:$BE$11,2,FALSE))*HLOOKUP(C280,'Annuity Calc'!$H$7:$BE$11,5,FALSE),(IF(C280&lt;=(-1),C280,0)))</f>
        <v>0</v>
      </c>
      <c r="D283" s="15">
        <f>IF(D280&gt;=1,(D234/HLOOKUP($B280,'Annuity Calc'!$H$7:$BE$11,2,FALSE))*HLOOKUP(D280,'Annuity Calc'!$H$7:$BE$11,5,FALSE),(IF(D280&lt;=(-1),D280,0)))</f>
        <v>0</v>
      </c>
      <c r="E283" s="15">
        <f>IF(E280&gt;=1,(E234/HLOOKUP($B280,'Annuity Calc'!$H$7:$BE$11,2,FALSE))*HLOOKUP(E280,'Annuity Calc'!$H$7:$BE$11,5,FALSE),(IF(E280&lt;=(-1),E280,0)))</f>
        <v>0</v>
      </c>
      <c r="F283" s="15">
        <f>IF(F280&gt;=1,(F234/HLOOKUP($B280,'Annuity Calc'!$H$7:$BE$11,2,FALSE))*HLOOKUP(F280,'Annuity Calc'!$H$7:$BE$11,5,FALSE),(IF(F280&lt;=(-1),F280,0)))</f>
        <v>0</v>
      </c>
      <c r="G283" s="15">
        <f>IF($G279&gt;=1,($B234/HLOOKUP($G279,'Annuity Calc'!$H$7:$BE$11,2,FALSE))*HLOOKUP(G279,'Annuity Calc'!$H$7:$BE$11,5,FALSE),(IF(G279&lt;=(-1),G279,0)))</f>
        <v>164973.40904879812</v>
      </c>
      <c r="H283" s="15">
        <f>IF($G279&gt;=1,($B234/HLOOKUP($G279,'Annuity Calc'!$H$7:$BE$11,2,FALSE))*HLOOKUP(H279,'Annuity Calc'!$H$7:$BE$11,5,FALSE),(IF(H279&lt;=(-1),H279,0)))</f>
        <v>164973.40904879812</v>
      </c>
      <c r="I283" s="15">
        <f>IF($G279&gt;=1,($B234/HLOOKUP($G279,'Annuity Calc'!$H$7:$BE$11,2,FALSE))*HLOOKUP(I279,'Annuity Calc'!$H$7:$BE$11,5,FALSE),(IF(I279&lt;=(-1),I279,0)))</f>
        <v>164973.40904879812</v>
      </c>
      <c r="J283" s="15">
        <f>IF($G279&gt;=1,($B234/HLOOKUP($G279,'Annuity Calc'!$H$7:$BE$11,2,FALSE))*HLOOKUP(J279,'Annuity Calc'!$H$7:$BE$11,5,FALSE),(IF(J279&lt;=(-1),J279,0)))</f>
        <v>164973.40904879812</v>
      </c>
      <c r="K283" s="15">
        <f>IF($G279&gt;=1,($B234/HLOOKUP($G279,'Annuity Calc'!$H$7:$BE$11,2,FALSE))*HLOOKUP(K279,'Annuity Calc'!$H$7:$BE$11,5,FALSE),(IF(K279&lt;=(-1),K279,0)))</f>
        <v>164973.40904879812</v>
      </c>
      <c r="L283" s="15">
        <f>IF($G279&gt;=1,($B234/HLOOKUP($G279,'Annuity Calc'!$H$7:$BE$11,2,FALSE))*HLOOKUP(L279,'Annuity Calc'!$H$7:$BE$11,5,FALSE),(IF(L279&lt;=(-1),L279,0)))</f>
        <v>164973.40904879812</v>
      </c>
      <c r="M283" s="15">
        <f>IF($G279&gt;=1,($B234/HLOOKUP($G279,'Annuity Calc'!$H$7:$BE$11,2,FALSE))*HLOOKUP(M279,'Annuity Calc'!$H$7:$BE$11,5,FALSE),(IF(M279&lt;=(-1),M279,0)))</f>
        <v>164973.40904879812</v>
      </c>
      <c r="N283" s="15" t="e">
        <f>IF($G279&gt;=1,($B234/HLOOKUP($G279,'Annuity Calc'!$H$7:$BE$11,2,FALSE))*HLOOKUP(N279,'Annuity Calc'!$H$7:$BE$11,5,FALSE),(IF(N279&lt;=(-1),N279,0)))</f>
        <v>#N/A</v>
      </c>
      <c r="O283" s="15" t="e">
        <f>IF($G279&gt;=1,($B234/HLOOKUP($G279,'Annuity Calc'!$H$7:$BE$11,2,FALSE))*HLOOKUP(O279,'Annuity Calc'!$H$7:$BE$11,5,FALSE),(IF(O279&lt;=(-1),O279,0)))</f>
        <v>#N/A</v>
      </c>
      <c r="P283" s="15" t="e">
        <f>IF($G279&gt;=1,($B234/HLOOKUP($G279,'Annuity Calc'!$H$7:$BE$11,2,FALSE))*HLOOKUP(P279,'Annuity Calc'!$H$7:$BE$11,5,FALSE),(IF(P279&lt;=(-1),P279,0)))</f>
        <v>#N/A</v>
      </c>
      <c r="Q283" s="15" t="e">
        <f>IF($G279&gt;=1,($B234/HLOOKUP($G279,'Annuity Calc'!$H$7:$BE$11,2,FALSE))*HLOOKUP(Q279,'Annuity Calc'!$H$7:$BE$11,5,FALSE),(IF(Q279&lt;=(-1),Q279,0)))</f>
        <v>#N/A</v>
      </c>
      <c r="R283" s="15" t="e">
        <f>IF($G279&gt;=1,($B234/HLOOKUP($G279,'Annuity Calc'!$H$7:$BE$11,2,FALSE))*HLOOKUP(R279,'Annuity Calc'!$H$7:$BE$11,5,FALSE),(IF(R279&lt;=(-1),R279,0)))</f>
        <v>#N/A</v>
      </c>
      <c r="S283" s="15" t="e">
        <f>IF($G279&gt;=1,($B234/HLOOKUP($G279,'Annuity Calc'!$H$7:$BE$11,2,FALSE))*HLOOKUP(S279,'Annuity Calc'!$H$7:$BE$11,5,FALSE),(IF(S279&lt;=(-1),S279,0)))</f>
        <v>#N/A</v>
      </c>
      <c r="T283" s="15" t="e">
        <f>IF($G279&gt;=1,($B234/HLOOKUP($G279,'Annuity Calc'!$H$7:$BE$11,2,FALSE))*HLOOKUP(T279,'Annuity Calc'!$H$7:$BE$11,5,FALSE),(IF(T279&lt;=(-1),T279,0)))</f>
        <v>#N/A</v>
      </c>
      <c r="U283" s="15" t="e">
        <f>IF($G279&gt;=1,($B234/HLOOKUP($G279,'Annuity Calc'!$H$7:$BE$11,2,FALSE))*HLOOKUP(U279,'Annuity Calc'!$H$7:$BE$11,5,FALSE),(IF(U279&lt;=(-1),U279,0)))</f>
        <v>#N/A</v>
      </c>
      <c r="V283" s="15" t="e">
        <f>IF($G279&gt;=1,($B234/HLOOKUP($G279,'Annuity Calc'!$H$7:$BE$11,2,FALSE))*HLOOKUP(V279,'Annuity Calc'!$H$7:$BE$11,5,FALSE),(IF(V279&lt;=(-1),V279,0)))</f>
        <v>#N/A</v>
      </c>
      <c r="W283" s="15" t="e">
        <f>IF($G279&gt;=1,($B234/HLOOKUP($G279,'Annuity Calc'!$H$7:$BE$11,2,FALSE))*HLOOKUP(W279,'Annuity Calc'!$H$7:$BE$11,5,FALSE),(IF(W279&lt;=(-1),W279,0)))</f>
        <v>#N/A</v>
      </c>
      <c r="X283" s="15" t="e">
        <f>IF($G279&gt;=1,($B234/HLOOKUP($G279,'Annuity Calc'!$H$7:$BE$11,2,FALSE))*HLOOKUP(X279,'Annuity Calc'!$H$7:$BE$11,5,FALSE),(IF(X279&lt;=(-1),X279,0)))</f>
        <v>#N/A</v>
      </c>
      <c r="Y283" s="15" t="e">
        <f>IF($G279&gt;=1,($B234/HLOOKUP($G279,'Annuity Calc'!$H$7:$BE$11,2,FALSE))*HLOOKUP(Y279,'Annuity Calc'!$H$7:$BE$11,5,FALSE),(IF(Y279&lt;=(-1),Y279,0)))</f>
        <v>#N/A</v>
      </c>
      <c r="Z283" s="15" t="e">
        <f>IF($G279&gt;=1,($B234/HLOOKUP($G279,'Annuity Calc'!$H$7:$BE$11,2,FALSE))*HLOOKUP(Z279,'Annuity Calc'!$H$7:$BE$11,5,FALSE),(IF(Z279&lt;=(-1),Z279,0)))</f>
        <v>#N/A</v>
      </c>
      <c r="AA283" s="15" t="e">
        <f>IF($G279&gt;=1,($B234/HLOOKUP($G279,'Annuity Calc'!$H$7:$BE$11,2,FALSE))*HLOOKUP(AA279,'Annuity Calc'!$H$7:$BE$11,5,FALSE),(IF(AA279&lt;=(-1),AA279,0)))</f>
        <v>#N/A</v>
      </c>
      <c r="AB283" s="15" t="e">
        <f>IF($G279&gt;=1,($B234/HLOOKUP($G279,'Annuity Calc'!$H$7:$BE$11,2,FALSE))*HLOOKUP(AB279,'Annuity Calc'!$H$7:$BE$11,5,FALSE),(IF(AB279&lt;=(-1),AB279,0)))</f>
        <v>#N/A</v>
      </c>
      <c r="AC283" s="15" t="e">
        <f>IF($G279&gt;=1,($B234/HLOOKUP($G279,'Annuity Calc'!$H$7:$BE$11,2,FALSE))*HLOOKUP(AC279,'Annuity Calc'!$H$7:$BE$11,5,FALSE),(IF(AC279&lt;=(-1),AC279,0)))</f>
        <v>#N/A</v>
      </c>
      <c r="AD283" s="15" t="e">
        <f>IF($G279&gt;=1,($B234/HLOOKUP($G279,'Annuity Calc'!$H$7:$BE$11,2,FALSE))*HLOOKUP(AD279,'Annuity Calc'!$H$7:$BE$11,5,FALSE),(IF(AD279&lt;=(-1),AD279,0)))</f>
        <v>#N/A</v>
      </c>
      <c r="AE283" s="15" t="e">
        <f>IF($G279&gt;=1,($B234/HLOOKUP($G279,'Annuity Calc'!$H$7:$BE$11,2,FALSE))*HLOOKUP(AE279,'Annuity Calc'!$H$7:$BE$11,5,FALSE),(IF(AE279&lt;=(-1),AE279,0)))</f>
        <v>#N/A</v>
      </c>
      <c r="AF283" s="15" t="e">
        <f>IF($G279&gt;=1,($B234/HLOOKUP($G279,'Annuity Calc'!$H$7:$BE$11,2,FALSE))*HLOOKUP(AF279,'Annuity Calc'!$H$7:$BE$11,5,FALSE),(IF(AF279&lt;=(-1),AF279,0)))</f>
        <v>#N/A</v>
      </c>
      <c r="AG283" s="15" t="e">
        <f>IF($G279&gt;=1,($B234/HLOOKUP($G279,'Annuity Calc'!$H$7:$BE$11,2,FALSE))*HLOOKUP(AG279,'Annuity Calc'!$H$7:$BE$11,5,FALSE),(IF(AG279&lt;=(-1),AG279,0)))</f>
        <v>#N/A</v>
      </c>
      <c r="AH283" s="15" t="e">
        <f>IF($G279&gt;=1,($B234/HLOOKUP($G279,'Annuity Calc'!$H$7:$BE$11,2,FALSE))*HLOOKUP(AH279,'Annuity Calc'!$H$7:$BE$11,5,FALSE),(IF(AH279&lt;=(-1),AH279,0)))</f>
        <v>#N/A</v>
      </c>
      <c r="AI283" s="15" t="e">
        <f>IF($G279&gt;=1,($B234/HLOOKUP($G279,'Annuity Calc'!$H$7:$BE$11,2,FALSE))*HLOOKUP(AI279,'Annuity Calc'!$H$7:$BE$11,5,FALSE),(IF(AI279&lt;=(-1),AI279,0)))</f>
        <v>#N/A</v>
      </c>
      <c r="AJ283" s="15" t="e">
        <f>IF($G279&gt;=1,($B234/HLOOKUP($G279,'Annuity Calc'!$H$7:$BE$11,2,FALSE))*HLOOKUP(AJ279,'Annuity Calc'!$H$7:$BE$11,5,FALSE),(IF(AJ279&lt;=(-1),AJ279,0)))</f>
        <v>#N/A</v>
      </c>
      <c r="AK283" s="15" t="e">
        <f>IF($G279&gt;=1,($B234/HLOOKUP($G279,'Annuity Calc'!$H$7:$BE$11,2,FALSE))*HLOOKUP(AK279,'Annuity Calc'!$H$7:$BE$11,5,FALSE),(IF(AK279&lt;=(-1),AK279,0)))</f>
        <v>#N/A</v>
      </c>
      <c r="AL283" s="15" t="e">
        <f>IF($G279&gt;=1,($B234/HLOOKUP($G279,'Annuity Calc'!$H$7:$BE$11,2,FALSE))*HLOOKUP(AL279,'Annuity Calc'!$H$7:$BE$11,5,FALSE),(IF(AL279&lt;=(-1),AL279,0)))</f>
        <v>#N/A</v>
      </c>
      <c r="AM283" s="15" t="e">
        <f>IF($G279&gt;=1,($B234/HLOOKUP($G279,'Annuity Calc'!$H$7:$BE$11,2,FALSE))*HLOOKUP(AM279,'Annuity Calc'!$H$7:$BE$11,5,FALSE),(IF(AM279&lt;=(-1),AM279,0)))</f>
        <v>#N/A</v>
      </c>
      <c r="AN283" s="15" t="e">
        <f>IF($G279&gt;=1,($B234/HLOOKUP($G279,'Annuity Calc'!$H$7:$BE$11,2,FALSE))*HLOOKUP(AN279,'Annuity Calc'!$H$7:$BE$11,5,FALSE),(IF(AN279&lt;=(-1),AN279,0)))</f>
        <v>#N/A</v>
      </c>
      <c r="AO283" s="15" t="e">
        <f>IF($G279&gt;=1,($B234/HLOOKUP($G279,'Annuity Calc'!$H$7:$BE$11,2,FALSE))*HLOOKUP(AO279,'Annuity Calc'!$H$7:$BE$11,5,FALSE),(IF(AO279&lt;=(-1),AO279,0)))</f>
        <v>#N/A</v>
      </c>
      <c r="AP283" s="15" t="e">
        <f>IF($G279&gt;=1,($B234/HLOOKUP($G279,'Annuity Calc'!$H$7:$BE$11,2,FALSE))*HLOOKUP(AP279,'Annuity Calc'!$H$7:$BE$11,5,FALSE),(IF(AP279&lt;=(-1),AP279,0)))</f>
        <v>#N/A</v>
      </c>
      <c r="AQ283" s="15" t="e">
        <f>IF($G279&gt;=1,($B234/HLOOKUP($G279,'Annuity Calc'!$H$7:$BE$11,2,FALSE))*HLOOKUP(AQ279,'Annuity Calc'!$H$7:$BE$11,5,FALSE),(IF(AQ279&lt;=(-1),AQ279,0)))</f>
        <v>#N/A</v>
      </c>
      <c r="AR283" s="15" t="e">
        <f>IF($G279&gt;=1,($B234/HLOOKUP($G279,'Annuity Calc'!$H$7:$BE$11,2,FALSE))*HLOOKUP(AR279,'Annuity Calc'!$H$7:$BE$11,5,FALSE),(IF(AR279&lt;=(-1),AR279,0)))</f>
        <v>#N/A</v>
      </c>
      <c r="AS283" s="15" t="e">
        <f>IF($G279&gt;=1,($B234/HLOOKUP($G279,'Annuity Calc'!$H$7:$BE$11,2,FALSE))*HLOOKUP(AS279,'Annuity Calc'!$H$7:$BE$11,5,FALSE),(IF(AS279&lt;=(-1),AS279,0)))</f>
        <v>#N/A</v>
      </c>
      <c r="AT283" s="15" t="e">
        <f>IF($G279&gt;=1,($B234/HLOOKUP($G279,'Annuity Calc'!$H$7:$BE$11,2,FALSE))*HLOOKUP(AT279,'Annuity Calc'!$H$7:$BE$11,5,FALSE),(IF(AT279&lt;=(-1),AT279,0)))</f>
        <v>#N/A</v>
      </c>
      <c r="AU283" s="15" t="e">
        <f>IF($G279&gt;=1,($B234/HLOOKUP($G279,'Annuity Calc'!$H$7:$BE$11,2,FALSE))*HLOOKUP(AU279,'Annuity Calc'!$H$7:$BE$11,5,FALSE),(IF(AU279&lt;=(-1),AU279,0)))</f>
        <v>#N/A</v>
      </c>
      <c r="AV283" s="15" t="e">
        <f>IF($G279&gt;=1,($B234/HLOOKUP($G279,'Annuity Calc'!$H$7:$BE$11,2,FALSE))*HLOOKUP(AV279,'Annuity Calc'!$H$7:$BE$11,5,FALSE),(IF(AV279&lt;=(-1),AV279,0)))</f>
        <v>#N/A</v>
      </c>
      <c r="AW283" s="15" t="e">
        <f>IF($G279&gt;=1,($B234/HLOOKUP($G279,'Annuity Calc'!$H$7:$BE$11,2,FALSE))*HLOOKUP(AW279,'Annuity Calc'!$H$7:$BE$11,5,FALSE),(IF(AW279&lt;=(-1),AW279,0)))</f>
        <v>#N/A</v>
      </c>
      <c r="AX283" s="15" t="e">
        <f>IF($G279&gt;=1,($B234/HLOOKUP($G279,'Annuity Calc'!$H$7:$BE$11,2,FALSE))*HLOOKUP(AX279,'Annuity Calc'!$H$7:$BE$11,5,FALSE),(IF(AX279&lt;=(-1),AX279,0)))</f>
        <v>#N/A</v>
      </c>
      <c r="AY283" s="15" t="e">
        <f>IF($G279&gt;=1,($B234/HLOOKUP($G279,'Annuity Calc'!$H$7:$BE$11,2,FALSE))*HLOOKUP(AY279,'Annuity Calc'!$H$7:$BE$11,5,FALSE),(IF(AY279&lt;=(-1),AY279,0)))</f>
        <v>#N/A</v>
      </c>
      <c r="AZ283" s="15" t="e">
        <f>IF($G279&gt;=1,($B234/HLOOKUP($G279,'Annuity Calc'!$H$7:$BE$11,2,FALSE))*HLOOKUP(AZ279,'Annuity Calc'!$H$7:$BE$11,5,FALSE),(IF(AZ279&lt;=(-1),AZ279,0)))</f>
        <v>#N/A</v>
      </c>
      <c r="BA283" s="15" t="e">
        <f>IF($G279&gt;=1,($B234/HLOOKUP($G279,'Annuity Calc'!$H$7:$BE$11,2,FALSE))*HLOOKUP(BA279,'Annuity Calc'!$H$7:$BE$11,5,FALSE),(IF(BA279&lt;=(-1),BA279,0)))</f>
        <v>#N/A</v>
      </c>
      <c r="BB283" s="15" t="e">
        <f>IF($G279&gt;=1,($B234/HLOOKUP($G279,'Annuity Calc'!$H$7:$BE$11,2,FALSE))*HLOOKUP(BB279,'Annuity Calc'!$H$7:$BE$11,5,FALSE),(IF(BB279&lt;=(-1),BB279,0)))</f>
        <v>#N/A</v>
      </c>
      <c r="BC283" s="15" t="e">
        <f>IF($G279&gt;=1,($B234/HLOOKUP($G279,'Annuity Calc'!$H$7:$BE$11,2,FALSE))*HLOOKUP(BC279,'Annuity Calc'!$H$7:$BE$11,5,FALSE),(IF(BC279&lt;=(-1),BC279,0)))</f>
        <v>#N/A</v>
      </c>
      <c r="BD283" s="15" t="e">
        <f>IF($G279&gt;=1,($B234/HLOOKUP($G279,'Annuity Calc'!$H$7:$BE$11,2,FALSE))*HLOOKUP(BD279,'Annuity Calc'!$H$7:$BE$11,5,FALSE),(IF(BD279&lt;=(-1),BD279,0)))</f>
        <v>#N/A</v>
      </c>
      <c r="BE283" s="15" t="e">
        <f>IF($G279&gt;=1,($B234/HLOOKUP($G279,'Annuity Calc'!$H$7:$BE$11,2,FALSE))*HLOOKUP(BE279,'Annuity Calc'!$H$7:$BE$11,5,FALSE),(IF(BE279&lt;=(-1),BE279,0)))</f>
        <v>#N/A</v>
      </c>
      <c r="BF283" s="15" t="e">
        <f>IF($G279&gt;=1,($B234/HLOOKUP($G279,'Annuity Calc'!$H$7:$BE$11,2,FALSE))*HLOOKUP(BF279,'Annuity Calc'!$H$7:$BE$11,5,FALSE),(IF(BF279&lt;=(-1),BF279,0)))</f>
        <v>#N/A</v>
      </c>
      <c r="BG283" s="15" t="e">
        <f>IF($G279&gt;=1,($B234/HLOOKUP($G279,'Annuity Calc'!$H$7:$BE$11,2,FALSE))*HLOOKUP(BG279,'Annuity Calc'!$H$7:$BE$11,5,FALSE),(IF(BG279&lt;=(-1),BG279,0)))</f>
        <v>#N/A</v>
      </c>
      <c r="BH283" s="15" t="e">
        <f>IF($G279&gt;=1,($B234/HLOOKUP($G279,'Annuity Calc'!$H$7:$BE$11,2,FALSE))*HLOOKUP(BH279,'Annuity Calc'!$H$7:$BE$11,5,FALSE),(IF(BH279&lt;=(-1),BH279,0)))</f>
        <v>#N/A</v>
      </c>
      <c r="BI283" s="15" t="e">
        <f>IF($G279&gt;=1,($B234/HLOOKUP($G279,'Annuity Calc'!$H$7:$BE$11,2,FALSE))*HLOOKUP(BI279,'Annuity Calc'!$H$7:$BE$11,5,FALSE),(IF(BI279&lt;=(-1),BI279,0)))</f>
        <v>#N/A</v>
      </c>
      <c r="BJ283" s="15" t="e">
        <f>IF($G279&gt;=1,($B234/HLOOKUP($G279,'Annuity Calc'!$H$7:$BE$11,2,FALSE))*HLOOKUP(BJ279,'Annuity Calc'!$H$7:$BE$11,5,FALSE),(IF(BJ279&lt;=(-1),BJ279,0)))</f>
        <v>#N/A</v>
      </c>
      <c r="BK283" s="15" t="e">
        <f>IF($G279&gt;=1,($B234/HLOOKUP($G279,'Annuity Calc'!$H$7:$BE$11,2,FALSE))*HLOOKUP(BK279,'Annuity Calc'!$H$7:$BE$11,5,FALSE),(IF(BK279&lt;=(-1),BK279,0)))</f>
        <v>#N/A</v>
      </c>
      <c r="BL283" s="15" t="e">
        <f>IF($G279&gt;=1,($B234/HLOOKUP($G279,'Annuity Calc'!$H$7:$BE$11,2,FALSE))*HLOOKUP(BL279,'Annuity Calc'!$H$7:$BE$11,5,FALSE),(IF(BL279&lt;=(-1),BL279,0)))</f>
        <v>#N/A</v>
      </c>
      <c r="BM283" s="15" t="e">
        <f>IF($G279&gt;=1,($B234/HLOOKUP($G279,'Annuity Calc'!$H$7:$BE$11,2,FALSE))*HLOOKUP(BM279,'Annuity Calc'!$H$7:$BE$11,5,FALSE),(IF(BM279&lt;=(-1),BM279,0)))</f>
        <v>#N/A</v>
      </c>
      <c r="BN283" s="15" t="e">
        <f>IF($G279&gt;=1,($B234/HLOOKUP($G279,'Annuity Calc'!$H$7:$BE$11,2,FALSE))*HLOOKUP(BN279,'Annuity Calc'!$H$7:$BE$11,5,FALSE),(IF(BN279&lt;=(-1),BN279,0)))</f>
        <v>#N/A</v>
      </c>
      <c r="BO283" s="15" t="e">
        <f>IF($G279&gt;=1,($B234/HLOOKUP($G279,'Annuity Calc'!$H$7:$BE$11,2,FALSE))*HLOOKUP(BO279,'Annuity Calc'!$H$7:$BE$11,5,FALSE),(IF(BO279&lt;=(-1),BO279,0)))</f>
        <v>#N/A</v>
      </c>
      <c r="BP283" s="15" t="e">
        <f>IF($G279&gt;=1,($B234/HLOOKUP($G279,'Annuity Calc'!$H$7:$BE$11,2,FALSE))*HLOOKUP(BP279,'Annuity Calc'!$H$7:$BE$11,5,FALSE),(IF(BP279&lt;=(-1),BP279,0)))</f>
        <v>#N/A</v>
      </c>
      <c r="BQ283" s="15" t="e">
        <f>IF($G279&gt;=1,($B234/HLOOKUP($G279,'Annuity Calc'!$H$7:$BE$11,2,FALSE))*HLOOKUP(BQ279,'Annuity Calc'!$H$7:$BE$11,5,FALSE),(IF(BQ279&lt;=(-1),BQ279,0)))</f>
        <v>#N/A</v>
      </c>
      <c r="BR283" s="15" t="e">
        <f>IF($G279&gt;=1,($B234/HLOOKUP($G279,'Annuity Calc'!$H$7:$BE$11,2,FALSE))*HLOOKUP(BR279,'Annuity Calc'!$H$7:$BE$11,5,FALSE),(IF(BR279&lt;=(-1),BR279,0)))</f>
        <v>#N/A</v>
      </c>
      <c r="BS283" s="15" t="e">
        <f>IF($G279&gt;=1,($B234/HLOOKUP($G279,'Annuity Calc'!$H$7:$BE$11,2,FALSE))*HLOOKUP(BS279,'Annuity Calc'!$H$7:$BE$11,5,FALSE),(IF(BS279&lt;=(-1),BS279,0)))</f>
        <v>#N/A</v>
      </c>
      <c r="BT283" s="15" t="e">
        <f>IF($G279&gt;=1,($B234/HLOOKUP($G279,'Annuity Calc'!$H$7:$BE$11,2,FALSE))*HLOOKUP(BT279,'Annuity Calc'!$H$7:$BE$11,5,FALSE),(IF(BT279&lt;=(-1),BT279,0)))</f>
        <v>#N/A</v>
      </c>
      <c r="BU283" s="15" t="e">
        <f>IF($G279&gt;=1,($B234/HLOOKUP($G279,'Annuity Calc'!$H$7:$BE$11,2,FALSE))*HLOOKUP(BU279,'Annuity Calc'!$H$7:$BE$11,5,FALSE),(IF(BU279&lt;=(-1),BU279,0)))</f>
        <v>#N/A</v>
      </c>
      <c r="BV283" s="15" t="e">
        <f>IF($G279&gt;=1,($B234/HLOOKUP($G279,'Annuity Calc'!$H$7:$BE$11,2,FALSE))*HLOOKUP(BV279,'Annuity Calc'!$H$7:$BE$11,5,FALSE),(IF(BV279&lt;=(-1),BV279,0)))</f>
        <v>#N/A</v>
      </c>
      <c r="BW283" s="15" t="e">
        <f>IF($G279&gt;=1,($B234/HLOOKUP($G279,'Annuity Calc'!$H$7:$BE$11,2,FALSE))*HLOOKUP(BW279,'Annuity Calc'!$H$7:$BE$11,5,FALSE),(IF(BW279&lt;=(-1),BW279,0)))</f>
        <v>#N/A</v>
      </c>
      <c r="BX283" s="15" t="e">
        <f>IF($G279&gt;=1,($B234/HLOOKUP($G279,'Annuity Calc'!$H$7:$BE$11,2,FALSE))*HLOOKUP(BX279,'Annuity Calc'!$H$7:$BE$11,5,FALSE),(IF(BX279&lt;=(-1),BX279,0)))</f>
        <v>#N/A</v>
      </c>
      <c r="BY283" s="15" t="e">
        <f>IF($G279&gt;=1,($B234/HLOOKUP($G279,'Annuity Calc'!$H$7:$BE$11,2,FALSE))*HLOOKUP(BY279,'Annuity Calc'!$H$7:$BE$11,5,FALSE),(IF(BY279&lt;=(-1),BY279,0)))</f>
        <v>#N/A</v>
      </c>
      <c r="BZ283" s="15" t="e">
        <f>IF($G279&gt;=1,($B234/HLOOKUP($G279,'Annuity Calc'!$H$7:$BE$11,2,FALSE))*HLOOKUP(BZ279,'Annuity Calc'!$H$7:$BE$11,5,FALSE),(IF(BZ279&lt;=(-1),BZ279,0)))</f>
        <v>#N/A</v>
      </c>
      <c r="CA283" s="15" t="e">
        <f>IF($G279&gt;=1,($B234/HLOOKUP($G279,'Annuity Calc'!$H$7:$BE$11,2,FALSE))*HLOOKUP(CA279,'Annuity Calc'!$H$7:$BE$11,5,FALSE),(IF(CA279&lt;=(-1),CA279,0)))</f>
        <v>#N/A</v>
      </c>
      <c r="CB283" s="15" t="e">
        <f>IF($G279&gt;=1,($B234/HLOOKUP($G279,'Annuity Calc'!$H$7:$BE$11,2,FALSE))*HLOOKUP(CB279,'Annuity Calc'!$H$7:$BE$11,5,FALSE),(IF(CB279&lt;=(-1),CB279,0)))</f>
        <v>#N/A</v>
      </c>
      <c r="CC283" s="15" t="e">
        <f>IF($G279&gt;=1,($B234/HLOOKUP($G279,'Annuity Calc'!$H$7:$BE$11,2,FALSE))*HLOOKUP(CC279,'Annuity Calc'!$H$7:$BE$11,5,FALSE),(IF(CC279&lt;=(-1),CC279,0)))</f>
        <v>#N/A</v>
      </c>
      <c r="CD283" s="15" t="e">
        <f>IF($G279&gt;=1,($B234/HLOOKUP($G279,'Annuity Calc'!$H$7:$BE$11,2,FALSE))*HLOOKUP(CD279,'Annuity Calc'!$H$7:$BE$11,5,FALSE),(IF(CD279&lt;=(-1),CD279,0)))</f>
        <v>#N/A</v>
      </c>
      <c r="CE283" s="15" t="e">
        <f>IF($G279&gt;=1,($B234/HLOOKUP($G279,'Annuity Calc'!$H$7:$BE$11,2,FALSE))*HLOOKUP(CE279,'Annuity Calc'!$H$7:$BE$11,5,FALSE),(IF(CE279&lt;=(-1),CE279,0)))</f>
        <v>#N/A</v>
      </c>
      <c r="CF283" s="15" t="e">
        <f>IF($G279&gt;=1,($B234/HLOOKUP($G279,'Annuity Calc'!$H$7:$BE$11,2,FALSE))*HLOOKUP(CF279,'Annuity Calc'!$H$7:$BE$11,5,FALSE),(IF(CF279&lt;=(-1),CF279,0)))</f>
        <v>#N/A</v>
      </c>
      <c r="CG283" s="15" t="e">
        <f>IF($G279&gt;=1,($B234/HLOOKUP($G279,'Annuity Calc'!$H$7:$BE$11,2,FALSE))*HLOOKUP(CG279,'Annuity Calc'!$H$7:$BE$11,5,FALSE),(IF(CG279&lt;=(-1),CG279,0)))</f>
        <v>#N/A</v>
      </c>
      <c r="CH283" s="15" t="e">
        <f>IF($G279&gt;=1,($B234/HLOOKUP($G279,'Annuity Calc'!$H$7:$BE$11,2,FALSE))*HLOOKUP(CH279,'Annuity Calc'!$H$7:$BE$11,5,FALSE),(IF(CH279&lt;=(-1),CH279,0)))</f>
        <v>#N/A</v>
      </c>
    </row>
    <row r="284" spans="1:86">
      <c r="A284" t="s">
        <v>320</v>
      </c>
      <c r="B284" s="15">
        <f>B280-B281</f>
        <v>0</v>
      </c>
      <c r="C284" s="15">
        <f t="shared" ref="C284:F284" si="93">C280-C281</f>
        <v>0</v>
      </c>
      <c r="D284" s="15">
        <f t="shared" si="93"/>
        <v>0</v>
      </c>
      <c r="E284" s="15">
        <f t="shared" si="93"/>
        <v>0</v>
      </c>
      <c r="F284" s="15">
        <f t="shared" si="93"/>
        <v>0</v>
      </c>
      <c r="G284" s="15">
        <f>G280-G281</f>
        <v>874580.2338862007</v>
      </c>
      <c r="H284" s="15">
        <f>H280-H281</f>
        <v>743753.67021391506</v>
      </c>
      <c r="I284" s="15">
        <f t="shared" ref="I284:BT284" si="94">I280-I281</f>
        <v>607287.22403374244</v>
      </c>
      <c r="J284" s="15">
        <f t="shared" si="94"/>
        <v>464937.76219435723</v>
      </c>
      <c r="K284" s="15">
        <f t="shared" si="94"/>
        <v>316451.67016841355</v>
      </c>
      <c r="L284" s="15">
        <f t="shared" si="94"/>
        <v>161564.40020448357</v>
      </c>
      <c r="M284" s="15">
        <f t="shared" si="94"/>
        <v>0</v>
      </c>
      <c r="N284" s="15" t="e">
        <f t="shared" si="94"/>
        <v>#N/A</v>
      </c>
      <c r="O284" s="15" t="e">
        <f t="shared" si="94"/>
        <v>#N/A</v>
      </c>
      <c r="P284" s="15" t="e">
        <f t="shared" si="94"/>
        <v>#N/A</v>
      </c>
      <c r="Q284" s="15" t="e">
        <f t="shared" si="94"/>
        <v>#N/A</v>
      </c>
      <c r="R284" s="15" t="e">
        <f t="shared" si="94"/>
        <v>#N/A</v>
      </c>
      <c r="S284" s="15" t="e">
        <f t="shared" si="94"/>
        <v>#N/A</v>
      </c>
      <c r="T284" s="15" t="e">
        <f t="shared" si="94"/>
        <v>#N/A</v>
      </c>
      <c r="U284" s="15" t="e">
        <f t="shared" si="94"/>
        <v>#N/A</v>
      </c>
      <c r="V284" s="15" t="e">
        <f t="shared" si="94"/>
        <v>#N/A</v>
      </c>
      <c r="W284" s="15" t="e">
        <f t="shared" si="94"/>
        <v>#N/A</v>
      </c>
      <c r="X284" s="15" t="e">
        <f t="shared" si="94"/>
        <v>#N/A</v>
      </c>
      <c r="Y284" s="15" t="e">
        <f t="shared" si="94"/>
        <v>#N/A</v>
      </c>
      <c r="Z284" s="15" t="e">
        <f t="shared" si="94"/>
        <v>#N/A</v>
      </c>
      <c r="AA284" s="15" t="e">
        <f t="shared" si="94"/>
        <v>#N/A</v>
      </c>
      <c r="AB284" s="15" t="e">
        <f t="shared" si="94"/>
        <v>#N/A</v>
      </c>
      <c r="AC284" s="15" t="e">
        <f t="shared" si="94"/>
        <v>#N/A</v>
      </c>
      <c r="AD284" s="15" t="e">
        <f t="shared" si="94"/>
        <v>#N/A</v>
      </c>
      <c r="AE284" s="15" t="e">
        <f t="shared" si="94"/>
        <v>#N/A</v>
      </c>
      <c r="AF284" s="15" t="e">
        <f t="shared" si="94"/>
        <v>#N/A</v>
      </c>
      <c r="AG284" s="15" t="e">
        <f t="shared" si="94"/>
        <v>#N/A</v>
      </c>
      <c r="AH284" s="15" t="e">
        <f t="shared" si="94"/>
        <v>#N/A</v>
      </c>
      <c r="AI284" s="15" t="e">
        <f t="shared" si="94"/>
        <v>#N/A</v>
      </c>
      <c r="AJ284" s="15" t="e">
        <f t="shared" si="94"/>
        <v>#N/A</v>
      </c>
      <c r="AK284" s="15" t="e">
        <f t="shared" si="94"/>
        <v>#N/A</v>
      </c>
      <c r="AL284" s="15" t="e">
        <f t="shared" si="94"/>
        <v>#N/A</v>
      </c>
      <c r="AM284" s="15" t="e">
        <f t="shared" si="94"/>
        <v>#N/A</v>
      </c>
      <c r="AN284" s="15" t="e">
        <f t="shared" si="94"/>
        <v>#N/A</v>
      </c>
      <c r="AO284" s="15" t="e">
        <f t="shared" si="94"/>
        <v>#N/A</v>
      </c>
      <c r="AP284" s="15" t="e">
        <f t="shared" si="94"/>
        <v>#N/A</v>
      </c>
      <c r="AQ284" s="15" t="e">
        <f t="shared" si="94"/>
        <v>#N/A</v>
      </c>
      <c r="AR284" s="15" t="e">
        <f t="shared" si="94"/>
        <v>#N/A</v>
      </c>
      <c r="AS284" s="15" t="e">
        <f t="shared" si="94"/>
        <v>#N/A</v>
      </c>
      <c r="AT284" s="15" t="e">
        <f t="shared" si="94"/>
        <v>#N/A</v>
      </c>
      <c r="AU284" s="15" t="e">
        <f t="shared" si="94"/>
        <v>#N/A</v>
      </c>
      <c r="AV284" s="15" t="e">
        <f t="shared" si="94"/>
        <v>#N/A</v>
      </c>
      <c r="AW284" s="15" t="e">
        <f t="shared" si="94"/>
        <v>#N/A</v>
      </c>
      <c r="AX284" s="15" t="e">
        <f t="shared" si="94"/>
        <v>#N/A</v>
      </c>
      <c r="AY284" s="15" t="e">
        <f t="shared" si="94"/>
        <v>#N/A</v>
      </c>
      <c r="AZ284" s="15" t="e">
        <f t="shared" si="94"/>
        <v>#N/A</v>
      </c>
      <c r="BA284" s="15" t="e">
        <f t="shared" si="94"/>
        <v>#N/A</v>
      </c>
      <c r="BB284" s="15" t="e">
        <f t="shared" si="94"/>
        <v>#N/A</v>
      </c>
      <c r="BC284" s="15" t="e">
        <f t="shared" si="94"/>
        <v>#N/A</v>
      </c>
      <c r="BD284" s="15" t="e">
        <f t="shared" si="94"/>
        <v>#N/A</v>
      </c>
      <c r="BE284" s="15" t="e">
        <f t="shared" si="94"/>
        <v>#N/A</v>
      </c>
      <c r="BF284" s="15" t="e">
        <f t="shared" si="94"/>
        <v>#N/A</v>
      </c>
      <c r="BG284" s="15" t="e">
        <f t="shared" si="94"/>
        <v>#N/A</v>
      </c>
      <c r="BH284" s="15" t="e">
        <f t="shared" si="94"/>
        <v>#N/A</v>
      </c>
      <c r="BI284" s="15" t="e">
        <f t="shared" si="94"/>
        <v>#N/A</v>
      </c>
      <c r="BJ284" s="15" t="e">
        <f t="shared" si="94"/>
        <v>#N/A</v>
      </c>
      <c r="BK284" s="15" t="e">
        <f t="shared" si="94"/>
        <v>#N/A</v>
      </c>
      <c r="BL284" s="15" t="e">
        <f t="shared" si="94"/>
        <v>#N/A</v>
      </c>
      <c r="BM284" s="15" t="e">
        <f t="shared" si="94"/>
        <v>#N/A</v>
      </c>
      <c r="BN284" s="15" t="e">
        <f t="shared" si="94"/>
        <v>#N/A</v>
      </c>
      <c r="BO284" s="15" t="e">
        <f t="shared" si="94"/>
        <v>#N/A</v>
      </c>
      <c r="BP284" s="15" t="e">
        <f t="shared" si="94"/>
        <v>#N/A</v>
      </c>
      <c r="BQ284" s="15" t="e">
        <f t="shared" si="94"/>
        <v>#N/A</v>
      </c>
      <c r="BR284" s="15" t="e">
        <f t="shared" si="94"/>
        <v>#N/A</v>
      </c>
      <c r="BS284" s="15" t="e">
        <f t="shared" si="94"/>
        <v>#N/A</v>
      </c>
      <c r="BT284" s="15" t="e">
        <f t="shared" si="94"/>
        <v>#N/A</v>
      </c>
      <c r="BU284" s="15" t="e">
        <f t="shared" ref="BU284:CH284" si="95">BU280-BU281</f>
        <v>#N/A</v>
      </c>
      <c r="BV284" s="15" t="e">
        <f t="shared" si="95"/>
        <v>#N/A</v>
      </c>
      <c r="BW284" s="15" t="e">
        <f t="shared" si="95"/>
        <v>#N/A</v>
      </c>
      <c r="BX284" s="15" t="e">
        <f t="shared" si="95"/>
        <v>#N/A</v>
      </c>
      <c r="BY284" s="15" t="e">
        <f t="shared" si="95"/>
        <v>#N/A</v>
      </c>
      <c r="BZ284" s="15" t="e">
        <f t="shared" si="95"/>
        <v>#N/A</v>
      </c>
      <c r="CA284" s="15" t="e">
        <f t="shared" si="95"/>
        <v>#N/A</v>
      </c>
      <c r="CB284" s="15" t="e">
        <f t="shared" si="95"/>
        <v>#N/A</v>
      </c>
      <c r="CC284" s="15" t="e">
        <f t="shared" si="95"/>
        <v>#N/A</v>
      </c>
      <c r="CD284" s="15" t="e">
        <f t="shared" si="95"/>
        <v>#N/A</v>
      </c>
      <c r="CE284" s="15" t="e">
        <f t="shared" si="95"/>
        <v>#N/A</v>
      </c>
      <c r="CF284" s="15" t="e">
        <f t="shared" si="95"/>
        <v>#N/A</v>
      </c>
      <c r="CG284" s="15" t="e">
        <f t="shared" si="95"/>
        <v>#N/A</v>
      </c>
      <c r="CH284" s="15" t="e">
        <f t="shared" si="95"/>
        <v>#N/A</v>
      </c>
    </row>
    <row r="288" spans="1:86">
      <c r="B288" s="164">
        <v>2015</v>
      </c>
      <c r="C288" s="164">
        <v>2016</v>
      </c>
      <c r="D288" s="164">
        <v>2017</v>
      </c>
      <c r="E288" s="164">
        <v>2018</v>
      </c>
      <c r="F288" s="164">
        <v>2019</v>
      </c>
      <c r="G288" s="82">
        <v>2020</v>
      </c>
      <c r="H288" s="82">
        <v>2021</v>
      </c>
      <c r="I288" s="82">
        <v>2022</v>
      </c>
      <c r="J288" s="82">
        <v>2023</v>
      </c>
      <c r="K288" s="82">
        <v>2024</v>
      </c>
      <c r="L288" s="82">
        <v>2025</v>
      </c>
      <c r="M288" s="82">
        <v>2026</v>
      </c>
      <c r="N288" s="82">
        <v>2027</v>
      </c>
      <c r="O288" s="82">
        <v>2028</v>
      </c>
      <c r="P288" s="82">
        <v>2029</v>
      </c>
      <c r="Q288" s="82">
        <v>2030</v>
      </c>
      <c r="R288" s="82">
        <v>2031</v>
      </c>
      <c r="S288" s="82">
        <v>2032</v>
      </c>
      <c r="T288" s="82">
        <v>2033</v>
      </c>
      <c r="U288" s="82">
        <v>2034</v>
      </c>
      <c r="V288" s="82">
        <v>2035</v>
      </c>
      <c r="W288" s="82">
        <v>2036</v>
      </c>
      <c r="X288" s="82">
        <v>2037</v>
      </c>
      <c r="Y288" s="82">
        <v>2038</v>
      </c>
      <c r="Z288" s="82">
        <v>2039</v>
      </c>
      <c r="AA288" s="82">
        <v>2040</v>
      </c>
      <c r="AB288" s="82">
        <v>2041</v>
      </c>
      <c r="AC288" s="82">
        <v>2042</v>
      </c>
      <c r="AD288" s="82">
        <v>2043</v>
      </c>
      <c r="AE288" s="82">
        <v>2044</v>
      </c>
      <c r="AF288" s="82">
        <v>2045</v>
      </c>
      <c r="AG288" s="82">
        <v>2046</v>
      </c>
      <c r="AH288" s="82">
        <v>2047</v>
      </c>
      <c r="AI288" s="82">
        <v>2048</v>
      </c>
      <c r="AJ288" s="82">
        <v>2049</v>
      </c>
      <c r="AK288" s="82">
        <v>2050</v>
      </c>
      <c r="AL288" s="82">
        <v>2051</v>
      </c>
      <c r="AM288" s="82">
        <v>2052</v>
      </c>
      <c r="AN288" s="82">
        <v>2053</v>
      </c>
      <c r="AO288" s="82">
        <v>2054</v>
      </c>
      <c r="AP288" s="82">
        <v>2055</v>
      </c>
      <c r="AQ288" s="82">
        <v>2056</v>
      </c>
      <c r="AR288" s="82">
        <v>2057</v>
      </c>
      <c r="AS288" s="82">
        <v>2058</v>
      </c>
      <c r="AT288" s="82">
        <v>2059</v>
      </c>
      <c r="AU288" s="82">
        <v>2060</v>
      </c>
      <c r="AV288" s="82">
        <v>2061</v>
      </c>
      <c r="AW288" s="82">
        <v>2062</v>
      </c>
      <c r="AX288" s="82">
        <v>2063</v>
      </c>
      <c r="AY288" s="82">
        <v>2064</v>
      </c>
      <c r="AZ288" s="82">
        <v>2065</v>
      </c>
      <c r="BA288" s="82">
        <v>2066</v>
      </c>
      <c r="BB288" s="82">
        <v>2067</v>
      </c>
      <c r="BC288" s="82">
        <v>2068</v>
      </c>
      <c r="BD288" s="82">
        <v>2069</v>
      </c>
      <c r="BE288" s="82">
        <v>2070</v>
      </c>
      <c r="BF288" s="82">
        <v>2071</v>
      </c>
      <c r="BG288" s="82">
        <v>2072</v>
      </c>
      <c r="BH288" s="82">
        <v>2073</v>
      </c>
      <c r="BI288" s="82">
        <v>2074</v>
      </c>
      <c r="BJ288" s="82">
        <v>2075</v>
      </c>
      <c r="BK288" s="82">
        <v>2076</v>
      </c>
      <c r="BL288" s="82">
        <v>2077</v>
      </c>
      <c r="BM288" s="82">
        <v>2078</v>
      </c>
      <c r="BN288" s="82">
        <v>2079</v>
      </c>
      <c r="BO288" s="82">
        <v>2080</v>
      </c>
      <c r="BP288" s="82">
        <v>2081</v>
      </c>
      <c r="BQ288" s="82">
        <v>2082</v>
      </c>
      <c r="BR288" s="82">
        <v>2083</v>
      </c>
      <c r="BS288" s="82">
        <v>2084</v>
      </c>
      <c r="BT288" s="82">
        <v>2085</v>
      </c>
      <c r="BU288" s="82">
        <v>2086</v>
      </c>
      <c r="BV288" s="82">
        <v>2087</v>
      </c>
      <c r="BW288" s="82">
        <v>2088</v>
      </c>
      <c r="BX288" s="82">
        <v>2089</v>
      </c>
      <c r="BY288" s="82">
        <v>2090</v>
      </c>
      <c r="BZ288" s="82">
        <v>2091</v>
      </c>
      <c r="CA288" s="82">
        <v>2092</v>
      </c>
      <c r="CB288" s="82">
        <v>2093</v>
      </c>
      <c r="CC288" s="82">
        <v>2094</v>
      </c>
      <c r="CD288" s="82">
        <v>2095</v>
      </c>
      <c r="CE288" s="82">
        <v>2096</v>
      </c>
      <c r="CF288" s="82">
        <v>2097</v>
      </c>
      <c r="CG288" s="82">
        <v>2098</v>
      </c>
      <c r="CH288" s="82">
        <v>2099</v>
      </c>
    </row>
    <row r="289" spans="1:86">
      <c r="A289" s="16" t="s">
        <v>400</v>
      </c>
      <c r="G289">
        <f>C235</f>
        <v>15</v>
      </c>
      <c r="H289">
        <f>IF(G289&gt;0,G289-1,0)</f>
        <v>14</v>
      </c>
      <c r="I289">
        <f t="shared" ref="I289:BT289" si="96">IF(H289&gt;0,H289-1,0)</f>
        <v>13</v>
      </c>
      <c r="J289">
        <f t="shared" si="96"/>
        <v>12</v>
      </c>
      <c r="K289">
        <f t="shared" si="96"/>
        <v>11</v>
      </c>
      <c r="L289">
        <f t="shared" si="96"/>
        <v>10</v>
      </c>
      <c r="M289">
        <f t="shared" si="96"/>
        <v>9</v>
      </c>
      <c r="N289">
        <f t="shared" si="96"/>
        <v>8</v>
      </c>
      <c r="O289">
        <f t="shared" si="96"/>
        <v>7</v>
      </c>
      <c r="P289">
        <f t="shared" si="96"/>
        <v>6</v>
      </c>
      <c r="Q289">
        <f t="shared" si="96"/>
        <v>5</v>
      </c>
      <c r="R289">
        <f t="shared" si="96"/>
        <v>4</v>
      </c>
      <c r="S289">
        <f t="shared" si="96"/>
        <v>3</v>
      </c>
      <c r="T289">
        <f t="shared" si="96"/>
        <v>2</v>
      </c>
      <c r="U289">
        <f t="shared" si="96"/>
        <v>1</v>
      </c>
      <c r="V289">
        <f t="shared" si="96"/>
        <v>0</v>
      </c>
      <c r="W289">
        <f t="shared" si="96"/>
        <v>0</v>
      </c>
      <c r="X289">
        <f t="shared" si="96"/>
        <v>0</v>
      </c>
      <c r="Y289">
        <f t="shared" si="96"/>
        <v>0</v>
      </c>
      <c r="Z289">
        <f t="shared" si="96"/>
        <v>0</v>
      </c>
      <c r="AA289">
        <f t="shared" si="96"/>
        <v>0</v>
      </c>
      <c r="AB289">
        <f t="shared" si="96"/>
        <v>0</v>
      </c>
      <c r="AC289">
        <f t="shared" si="96"/>
        <v>0</v>
      </c>
      <c r="AD289">
        <f t="shared" si="96"/>
        <v>0</v>
      </c>
      <c r="AE289">
        <f t="shared" si="96"/>
        <v>0</v>
      </c>
      <c r="AF289">
        <f t="shared" si="96"/>
        <v>0</v>
      </c>
      <c r="AG289">
        <f t="shared" si="96"/>
        <v>0</v>
      </c>
      <c r="AH289">
        <f t="shared" si="96"/>
        <v>0</v>
      </c>
      <c r="AI289">
        <f t="shared" si="96"/>
        <v>0</v>
      </c>
      <c r="AJ289">
        <f t="shared" si="96"/>
        <v>0</v>
      </c>
      <c r="AK289">
        <f t="shared" si="96"/>
        <v>0</v>
      </c>
      <c r="AL289">
        <f t="shared" si="96"/>
        <v>0</v>
      </c>
      <c r="AM289">
        <f t="shared" si="96"/>
        <v>0</v>
      </c>
      <c r="AN289">
        <f t="shared" si="96"/>
        <v>0</v>
      </c>
      <c r="AO289">
        <f t="shared" si="96"/>
        <v>0</v>
      </c>
      <c r="AP289">
        <f t="shared" si="96"/>
        <v>0</v>
      </c>
      <c r="AQ289">
        <f t="shared" si="96"/>
        <v>0</v>
      </c>
      <c r="AR289">
        <f t="shared" si="96"/>
        <v>0</v>
      </c>
      <c r="AS289">
        <f t="shared" si="96"/>
        <v>0</v>
      </c>
      <c r="AT289">
        <f t="shared" si="96"/>
        <v>0</v>
      </c>
      <c r="AU289">
        <f t="shared" si="96"/>
        <v>0</v>
      </c>
      <c r="AV289">
        <f t="shared" si="96"/>
        <v>0</v>
      </c>
      <c r="AW289">
        <f t="shared" si="96"/>
        <v>0</v>
      </c>
      <c r="AX289">
        <f t="shared" si="96"/>
        <v>0</v>
      </c>
      <c r="AY289">
        <f t="shared" si="96"/>
        <v>0</v>
      </c>
      <c r="AZ289">
        <f t="shared" si="96"/>
        <v>0</v>
      </c>
      <c r="BA289">
        <f t="shared" si="96"/>
        <v>0</v>
      </c>
      <c r="BB289">
        <f t="shared" si="96"/>
        <v>0</v>
      </c>
      <c r="BC289">
        <f t="shared" si="96"/>
        <v>0</v>
      </c>
      <c r="BD289">
        <f t="shared" si="96"/>
        <v>0</v>
      </c>
      <c r="BE289">
        <f t="shared" si="96"/>
        <v>0</v>
      </c>
      <c r="BF289">
        <f t="shared" si="96"/>
        <v>0</v>
      </c>
      <c r="BG289">
        <f t="shared" si="96"/>
        <v>0</v>
      </c>
      <c r="BH289">
        <f t="shared" si="96"/>
        <v>0</v>
      </c>
      <c r="BI289">
        <f t="shared" si="96"/>
        <v>0</v>
      </c>
      <c r="BJ289">
        <f t="shared" si="96"/>
        <v>0</v>
      </c>
      <c r="BK289">
        <f t="shared" si="96"/>
        <v>0</v>
      </c>
      <c r="BL289">
        <f t="shared" si="96"/>
        <v>0</v>
      </c>
      <c r="BM289">
        <f t="shared" si="96"/>
        <v>0</v>
      </c>
      <c r="BN289">
        <f t="shared" si="96"/>
        <v>0</v>
      </c>
      <c r="BO289">
        <f t="shared" si="96"/>
        <v>0</v>
      </c>
      <c r="BP289">
        <f t="shared" si="96"/>
        <v>0</v>
      </c>
      <c r="BQ289">
        <f t="shared" si="96"/>
        <v>0</v>
      </c>
      <c r="BR289">
        <f t="shared" si="96"/>
        <v>0</v>
      </c>
      <c r="BS289">
        <f t="shared" si="96"/>
        <v>0</v>
      </c>
      <c r="BT289">
        <f t="shared" si="96"/>
        <v>0</v>
      </c>
      <c r="BU289">
        <f t="shared" ref="BU289:CH289" si="97">IF(BT289&gt;0,BT289-1,0)</f>
        <v>0</v>
      </c>
      <c r="BV289">
        <f t="shared" si="97"/>
        <v>0</v>
      </c>
      <c r="BW289">
        <f t="shared" si="97"/>
        <v>0</v>
      </c>
      <c r="BX289">
        <f t="shared" si="97"/>
        <v>0</v>
      </c>
      <c r="BY289">
        <f t="shared" si="97"/>
        <v>0</v>
      </c>
      <c r="BZ289">
        <f t="shared" si="97"/>
        <v>0</v>
      </c>
      <c r="CA289">
        <f t="shared" si="97"/>
        <v>0</v>
      </c>
      <c r="CB289">
        <f t="shared" si="97"/>
        <v>0</v>
      </c>
      <c r="CC289">
        <f t="shared" si="97"/>
        <v>0</v>
      </c>
      <c r="CD289">
        <f t="shared" si="97"/>
        <v>0</v>
      </c>
      <c r="CE289">
        <f t="shared" si="97"/>
        <v>0</v>
      </c>
      <c r="CF289">
        <f t="shared" si="97"/>
        <v>0</v>
      </c>
      <c r="CG289">
        <f t="shared" si="97"/>
        <v>0</v>
      </c>
      <c r="CH289">
        <f t="shared" si="97"/>
        <v>0</v>
      </c>
    </row>
    <row r="290" spans="1:86">
      <c r="A290" t="s">
        <v>319</v>
      </c>
      <c r="B290" s="15">
        <f>IF(B288=$B$226,$B$235,0)</f>
        <v>0</v>
      </c>
      <c r="C290" s="15">
        <f>IF(C288=$B$226,$B$235,0)</f>
        <v>0</v>
      </c>
      <c r="D290" s="15">
        <f>IF(D288=$B$226,$B$235,0)</f>
        <v>0</v>
      </c>
      <c r="E290" s="15">
        <f>IF(E288=$B$226,$B$235,0)</f>
        <v>0</v>
      </c>
      <c r="F290" s="15">
        <f>IF(F288=$B$226,$B$235,0)</f>
        <v>0</v>
      </c>
      <c r="G290" s="15">
        <f>B235</f>
        <v>4800000</v>
      </c>
      <c r="H290" s="15">
        <f>G294</f>
        <v>4565769.3147068303</v>
      </c>
      <c r="I290" s="15">
        <f t="shared" ref="I290:BT290" si="98">H294</f>
        <v>4321441.0352575956</v>
      </c>
      <c r="J290" s="15">
        <f t="shared" si="98"/>
        <v>4066579.8582777064</v>
      </c>
      <c r="K290" s="15">
        <f t="shared" si="98"/>
        <v>3800731.7146326303</v>
      </c>
      <c r="L290" s="15">
        <f t="shared" si="98"/>
        <v>3523422.9604432471</v>
      </c>
      <c r="M290" s="15">
        <f t="shared" si="98"/>
        <v>3234159.5332261883</v>
      </c>
      <c r="N290" s="15">
        <f t="shared" si="98"/>
        <v>2932426.0716557121</v>
      </c>
      <c r="O290" s="15">
        <f t="shared" si="98"/>
        <v>2617684.9973788573</v>
      </c>
      <c r="P290" s="15">
        <f t="shared" si="98"/>
        <v>2289375.5572480001</v>
      </c>
      <c r="Q290" s="15">
        <f t="shared" si="98"/>
        <v>1946912.8242644281</v>
      </c>
      <c r="R290" s="15">
        <f t="shared" si="98"/>
        <v>1589686.6554529811</v>
      </c>
      <c r="S290" s="15">
        <f t="shared" si="98"/>
        <v>1217060.6048110684</v>
      </c>
      <c r="T290" s="15">
        <f t="shared" si="98"/>
        <v>828370.78939533932</v>
      </c>
      <c r="U290" s="15">
        <f t="shared" si="98"/>
        <v>422924.70652579097</v>
      </c>
      <c r="V290" s="15">
        <f t="shared" si="98"/>
        <v>9.8953023552894592E-10</v>
      </c>
      <c r="W290" s="15" t="e">
        <f t="shared" si="98"/>
        <v>#N/A</v>
      </c>
      <c r="X290" s="15" t="e">
        <f t="shared" si="98"/>
        <v>#N/A</v>
      </c>
      <c r="Y290" s="15" t="e">
        <f t="shared" si="98"/>
        <v>#N/A</v>
      </c>
      <c r="Z290" s="15" t="e">
        <f t="shared" si="98"/>
        <v>#N/A</v>
      </c>
      <c r="AA290" s="15" t="e">
        <f t="shared" si="98"/>
        <v>#N/A</v>
      </c>
      <c r="AB290" s="15" t="e">
        <f t="shared" si="98"/>
        <v>#N/A</v>
      </c>
      <c r="AC290" s="15" t="e">
        <f t="shared" si="98"/>
        <v>#N/A</v>
      </c>
      <c r="AD290" s="15" t="e">
        <f t="shared" si="98"/>
        <v>#N/A</v>
      </c>
      <c r="AE290" s="15" t="e">
        <f t="shared" si="98"/>
        <v>#N/A</v>
      </c>
      <c r="AF290" s="15" t="e">
        <f t="shared" si="98"/>
        <v>#N/A</v>
      </c>
      <c r="AG290" s="15" t="e">
        <f t="shared" si="98"/>
        <v>#N/A</v>
      </c>
      <c r="AH290" s="15" t="e">
        <f t="shared" si="98"/>
        <v>#N/A</v>
      </c>
      <c r="AI290" s="15" t="e">
        <f t="shared" si="98"/>
        <v>#N/A</v>
      </c>
      <c r="AJ290" s="15" t="e">
        <f t="shared" si="98"/>
        <v>#N/A</v>
      </c>
      <c r="AK290" s="15" t="e">
        <f t="shared" si="98"/>
        <v>#N/A</v>
      </c>
      <c r="AL290" s="15" t="e">
        <f t="shared" si="98"/>
        <v>#N/A</v>
      </c>
      <c r="AM290" s="15" t="e">
        <f t="shared" si="98"/>
        <v>#N/A</v>
      </c>
      <c r="AN290" s="15" t="e">
        <f t="shared" si="98"/>
        <v>#N/A</v>
      </c>
      <c r="AO290" s="15" t="e">
        <f t="shared" si="98"/>
        <v>#N/A</v>
      </c>
      <c r="AP290" s="15" t="e">
        <f t="shared" si="98"/>
        <v>#N/A</v>
      </c>
      <c r="AQ290" s="15" t="e">
        <f t="shared" si="98"/>
        <v>#N/A</v>
      </c>
      <c r="AR290" s="15" t="e">
        <f t="shared" si="98"/>
        <v>#N/A</v>
      </c>
      <c r="AS290" s="15" t="e">
        <f t="shared" si="98"/>
        <v>#N/A</v>
      </c>
      <c r="AT290" s="15" t="e">
        <f t="shared" si="98"/>
        <v>#N/A</v>
      </c>
      <c r="AU290" s="15" t="e">
        <f t="shared" si="98"/>
        <v>#N/A</v>
      </c>
      <c r="AV290" s="15" t="e">
        <f t="shared" si="98"/>
        <v>#N/A</v>
      </c>
      <c r="AW290" s="15" t="e">
        <f t="shared" si="98"/>
        <v>#N/A</v>
      </c>
      <c r="AX290" s="15" t="e">
        <f t="shared" si="98"/>
        <v>#N/A</v>
      </c>
      <c r="AY290" s="15" t="e">
        <f t="shared" si="98"/>
        <v>#N/A</v>
      </c>
      <c r="AZ290" s="15" t="e">
        <f t="shared" si="98"/>
        <v>#N/A</v>
      </c>
      <c r="BA290" s="15" t="e">
        <f t="shared" si="98"/>
        <v>#N/A</v>
      </c>
      <c r="BB290" s="15" t="e">
        <f t="shared" si="98"/>
        <v>#N/A</v>
      </c>
      <c r="BC290" s="15" t="e">
        <f t="shared" si="98"/>
        <v>#N/A</v>
      </c>
      <c r="BD290" s="15" t="e">
        <f t="shared" si="98"/>
        <v>#N/A</v>
      </c>
      <c r="BE290" s="15" t="e">
        <f t="shared" si="98"/>
        <v>#N/A</v>
      </c>
      <c r="BF290" s="15" t="e">
        <f t="shared" si="98"/>
        <v>#N/A</v>
      </c>
      <c r="BG290" s="15" t="e">
        <f t="shared" si="98"/>
        <v>#N/A</v>
      </c>
      <c r="BH290" s="15" t="e">
        <f t="shared" si="98"/>
        <v>#N/A</v>
      </c>
      <c r="BI290" s="15" t="e">
        <f t="shared" si="98"/>
        <v>#N/A</v>
      </c>
      <c r="BJ290" s="15" t="e">
        <f t="shared" si="98"/>
        <v>#N/A</v>
      </c>
      <c r="BK290" s="15" t="e">
        <f t="shared" si="98"/>
        <v>#N/A</v>
      </c>
      <c r="BL290" s="15" t="e">
        <f t="shared" si="98"/>
        <v>#N/A</v>
      </c>
      <c r="BM290" s="15" t="e">
        <f t="shared" si="98"/>
        <v>#N/A</v>
      </c>
      <c r="BN290" s="15" t="e">
        <f t="shared" si="98"/>
        <v>#N/A</v>
      </c>
      <c r="BO290" s="15" t="e">
        <f t="shared" si="98"/>
        <v>#N/A</v>
      </c>
      <c r="BP290" s="15" t="e">
        <f t="shared" si="98"/>
        <v>#N/A</v>
      </c>
      <c r="BQ290" s="15" t="e">
        <f t="shared" si="98"/>
        <v>#N/A</v>
      </c>
      <c r="BR290" s="15" t="e">
        <f t="shared" si="98"/>
        <v>#N/A</v>
      </c>
      <c r="BS290" s="15" t="e">
        <f t="shared" si="98"/>
        <v>#N/A</v>
      </c>
      <c r="BT290" s="15" t="e">
        <f t="shared" si="98"/>
        <v>#N/A</v>
      </c>
      <c r="BU290" s="15" t="e">
        <f t="shared" ref="BU290:CH290" si="99">BT294</f>
        <v>#N/A</v>
      </c>
      <c r="BV290" s="15" t="e">
        <f t="shared" si="99"/>
        <v>#N/A</v>
      </c>
      <c r="BW290" s="15" t="e">
        <f t="shared" si="99"/>
        <v>#N/A</v>
      </c>
      <c r="BX290" s="15" t="e">
        <f t="shared" si="99"/>
        <v>#N/A</v>
      </c>
      <c r="BY290" s="15" t="e">
        <f t="shared" si="99"/>
        <v>#N/A</v>
      </c>
      <c r="BZ290" s="15" t="e">
        <f t="shared" si="99"/>
        <v>#N/A</v>
      </c>
      <c r="CA290" s="15" t="e">
        <f t="shared" si="99"/>
        <v>#N/A</v>
      </c>
      <c r="CB290" s="15" t="e">
        <f t="shared" si="99"/>
        <v>#N/A</v>
      </c>
      <c r="CC290" s="15" t="e">
        <f t="shared" si="99"/>
        <v>#N/A</v>
      </c>
      <c r="CD290" s="15" t="e">
        <f t="shared" si="99"/>
        <v>#N/A</v>
      </c>
      <c r="CE290" s="15" t="e">
        <f t="shared" si="99"/>
        <v>#N/A</v>
      </c>
      <c r="CF290" s="15" t="e">
        <f t="shared" si="99"/>
        <v>#N/A</v>
      </c>
      <c r="CG290" s="15" t="e">
        <f t="shared" si="99"/>
        <v>#N/A</v>
      </c>
      <c r="CH290" s="15" t="e">
        <f t="shared" si="99"/>
        <v>#N/A</v>
      </c>
    </row>
    <row r="291" spans="1:86">
      <c r="A291" t="s">
        <v>444</v>
      </c>
      <c r="B291" s="15">
        <f>(1+$B$225/2)*B293-$B$225*B290</f>
        <v>0</v>
      </c>
      <c r="C291" s="15">
        <f>(1+$B$225/2)*C293-$B$225*C290</f>
        <v>0</v>
      </c>
      <c r="D291" s="15">
        <f>(1+$B$225/2)*D293-$B$225*D290</f>
        <v>0</v>
      </c>
      <c r="E291" s="15">
        <f>(1+$B$225/2)*E293-$B$225*E290</f>
        <v>0</v>
      </c>
      <c r="F291" s="15">
        <f>(1+$B$225/2)*F293-$B$225*F290</f>
        <v>0</v>
      </c>
      <c r="G291" s="15">
        <f>IF($G289&gt;=1,($B235/HLOOKUP($G289,'Annuity Calc'!$H$7:$BE$11,2,FALSE))*HLOOKUP(G289,'Annuity Calc'!$H$7:$BE$11,3,FALSE),(IF(G289&lt;=(-1),G289,0)))</f>
        <v>234230.68529317001</v>
      </c>
      <c r="H291" s="15">
        <f>IF($G289&gt;=1,($B$235/HLOOKUP($G289,'Annuity Calc'!$H$7:$BE$11,2,FALSE))*HLOOKUP(H289,'Annuity Calc'!$H$7:$BE$11,3,FALSE),(IF(H289&lt;=(-1),H289,0)))</f>
        <v>244328.27944923477</v>
      </c>
      <c r="I291" s="15">
        <f>IF($G289&gt;=1,($B$235/HLOOKUP($G289,'Annuity Calc'!$H$7:$BE$11,2,FALSE))*HLOOKUP(I289,'Annuity Calc'!$H$7:$BE$11,3,FALSE),(IF(I289&lt;=(-1),I289,0)))</f>
        <v>254861.17697988928</v>
      </c>
      <c r="J291" s="15">
        <f>IF($G289&gt;=1,($B$235/HLOOKUP($G289,'Annuity Calc'!$H$7:$BE$11,2,FALSE))*HLOOKUP(J289,'Annuity Calc'!$H$7:$BE$11,3,FALSE),(IF(J289&lt;=(-1),J289,0)))</f>
        <v>265848.14364507602</v>
      </c>
      <c r="K291" s="15">
        <f>IF($G289&gt;=1,($B$235/HLOOKUP($G289,'Annuity Calc'!$H$7:$BE$11,2,FALSE))*HLOOKUP(K289,'Annuity Calc'!$H$7:$BE$11,3,FALSE),(IF(K289&lt;=(-1),K289,0)))</f>
        <v>277308.75418938312</v>
      </c>
      <c r="L291" s="15">
        <f>IF($G289&gt;=1,($B$235/HLOOKUP($G289,'Annuity Calc'!$H$7:$BE$11,2,FALSE))*HLOOKUP(L289,'Annuity Calc'!$H$7:$BE$11,3,FALSE),(IF(L289&lt;=(-1),L289,0)))</f>
        <v>289263.42721705907</v>
      </c>
      <c r="M291" s="15">
        <f>IF($G289&gt;=1,($B$235/HLOOKUP($G289,'Annuity Calc'!$H$7:$BE$11,2,FALSE))*HLOOKUP(M289,'Annuity Calc'!$H$7:$BE$11,3,FALSE),(IF(M289&lt;=(-1),M289,0)))</f>
        <v>301733.46157047612</v>
      </c>
      <c r="N291" s="15">
        <f>IF($G289&gt;=1,($B$235/HLOOKUP($G289,'Annuity Calc'!$H$7:$BE$11,2,FALSE))*HLOOKUP(N289,'Annuity Calc'!$H$7:$BE$11,3,FALSE),(IF(N289&lt;=(-1),N289,0)))</f>
        <v>314741.07427685481</v>
      </c>
      <c r="O291" s="15">
        <f>IF($G289&gt;=1,($B$235/HLOOKUP($G289,'Annuity Calc'!$H$7:$BE$11,2,FALSE))*HLOOKUP(O289,'Annuity Calc'!$H$7:$BE$11,3,FALSE),(IF(O289&lt;=(-1),O289,0)))</f>
        <v>328309.44013085752</v>
      </c>
      <c r="P291" s="15">
        <f>IF($G289&gt;=1,($B$235/HLOOKUP($G289,'Annuity Calc'!$H$7:$BE$11,2,FALSE))*HLOOKUP(P289,'Annuity Calc'!$H$7:$BE$11,3,FALSE),(IF(P289&lt;=(-1),P289,0)))</f>
        <v>342462.73298357194</v>
      </c>
      <c r="Q291" s="15">
        <f>IF($G289&gt;=1,($B$235/HLOOKUP($G289,'Annuity Calc'!$H$7:$BE$11,2,FALSE))*HLOOKUP(Q289,'Annuity Calc'!$H$7:$BE$11,3,FALSE),(IF(Q289&lt;=(-1),Q289,0)))</f>
        <v>357226.16881144687</v>
      </c>
      <c r="R291" s="15">
        <f>IF($G289&gt;=1,($B$235/HLOOKUP($G289,'Annuity Calc'!$H$7:$BE$11,2,FALSE))*HLOOKUP(R289,'Annuity Calc'!$H$7:$BE$11,3,FALSE),(IF(R289&lt;=(-1),R289,0)))</f>
        <v>372626.05064191279</v>
      </c>
      <c r="S291" s="15">
        <f>IF($G289&gt;=1,($B$235/HLOOKUP($G289,'Annuity Calc'!$H$7:$BE$11,2,FALSE))*HLOOKUP(S289,'Annuity Calc'!$H$7:$BE$11,3,FALSE),(IF(S289&lt;=(-1),S289,0)))</f>
        <v>388689.81541572901</v>
      </c>
      <c r="T291" s="15">
        <f>IF($G289&gt;=1,($B$235/HLOOKUP($G289,'Annuity Calc'!$H$7:$BE$11,2,FALSE))*HLOOKUP(T289,'Annuity Calc'!$H$7:$BE$11,3,FALSE),(IF(T289&lt;=(-1),T289,0)))</f>
        <v>405446.08286954835</v>
      </c>
      <c r="U291" s="15">
        <f>IF($G289&gt;=1,($B$235/HLOOKUP($G289,'Annuity Calc'!$H$7:$BE$11,2,FALSE))*HLOOKUP(U289,'Annuity Calc'!$H$7:$BE$11,3,FALSE),(IF(U289&lt;=(-1),U289,0)))</f>
        <v>422924.70652578998</v>
      </c>
      <c r="V291" s="15" t="e">
        <f>IF($G289&gt;=1,($B$235/HLOOKUP($G289,'Annuity Calc'!$H$7:$BE$11,2,FALSE))*HLOOKUP(V289,'Annuity Calc'!$H$7:$BE$11,3,FALSE),(IF(V289&lt;=(-1),V289,0)))</f>
        <v>#N/A</v>
      </c>
      <c r="W291" s="15" t="e">
        <f>IF($G289&gt;=1,($B$235/HLOOKUP($G289,'Annuity Calc'!$H$7:$BE$11,2,FALSE))*HLOOKUP(W289,'Annuity Calc'!$H$7:$BE$11,3,FALSE),(IF(W289&lt;=(-1),W289,0)))</f>
        <v>#N/A</v>
      </c>
      <c r="X291" s="15" t="e">
        <f>IF($G289&gt;=1,($B$235/HLOOKUP($G289,'Annuity Calc'!$H$7:$BE$11,2,FALSE))*HLOOKUP(X289,'Annuity Calc'!$H$7:$BE$11,3,FALSE),(IF(X289&lt;=(-1),X289,0)))</f>
        <v>#N/A</v>
      </c>
      <c r="Y291" s="15" t="e">
        <f>IF($G289&gt;=1,($B$235/HLOOKUP($G289,'Annuity Calc'!$H$7:$BE$11,2,FALSE))*HLOOKUP(Y289,'Annuity Calc'!$H$7:$BE$11,3,FALSE),(IF(Y289&lt;=(-1),Y289,0)))</f>
        <v>#N/A</v>
      </c>
      <c r="Z291" s="15" t="e">
        <f>IF($G289&gt;=1,($B$235/HLOOKUP($G289,'Annuity Calc'!$H$7:$BE$11,2,FALSE))*HLOOKUP(Z289,'Annuity Calc'!$H$7:$BE$11,3,FALSE),(IF(Z289&lt;=(-1),Z289,0)))</f>
        <v>#N/A</v>
      </c>
      <c r="AA291" s="15" t="e">
        <f>IF($G289&gt;=1,($B$235/HLOOKUP($G289,'Annuity Calc'!$H$7:$BE$11,2,FALSE))*HLOOKUP(AA289,'Annuity Calc'!$H$7:$BE$11,3,FALSE),(IF(AA289&lt;=(-1),AA289,0)))</f>
        <v>#N/A</v>
      </c>
      <c r="AB291" s="15" t="e">
        <f>IF($G289&gt;=1,($B$235/HLOOKUP($G289,'Annuity Calc'!$H$7:$BE$11,2,FALSE))*HLOOKUP(AB289,'Annuity Calc'!$H$7:$BE$11,3,FALSE),(IF(AB289&lt;=(-1),AB289,0)))</f>
        <v>#N/A</v>
      </c>
      <c r="AC291" s="15" t="e">
        <f>IF($G289&gt;=1,($B$235/HLOOKUP($G289,'Annuity Calc'!$H$7:$BE$11,2,FALSE))*HLOOKUP(AC289,'Annuity Calc'!$H$7:$BE$11,3,FALSE),(IF(AC289&lt;=(-1),AC289,0)))</f>
        <v>#N/A</v>
      </c>
      <c r="AD291" s="15" t="e">
        <f>IF($G289&gt;=1,($B$235/HLOOKUP($G289,'Annuity Calc'!$H$7:$BE$11,2,FALSE))*HLOOKUP(AD289,'Annuity Calc'!$H$7:$BE$11,3,FALSE),(IF(AD289&lt;=(-1),AD289,0)))</f>
        <v>#N/A</v>
      </c>
      <c r="AE291" s="15" t="e">
        <f>IF($G289&gt;=1,($B$235/HLOOKUP($G289,'Annuity Calc'!$H$7:$BE$11,2,FALSE))*HLOOKUP(AE289,'Annuity Calc'!$H$7:$BE$11,3,FALSE),(IF(AE289&lt;=(-1),AE289,0)))</f>
        <v>#N/A</v>
      </c>
      <c r="AF291" s="15" t="e">
        <f>IF($G289&gt;=1,($B$235/HLOOKUP($G289,'Annuity Calc'!$H$7:$BE$11,2,FALSE))*HLOOKUP(AF289,'Annuity Calc'!$H$7:$BE$11,3,FALSE),(IF(AF289&lt;=(-1),AF289,0)))</f>
        <v>#N/A</v>
      </c>
      <c r="AG291" s="15" t="e">
        <f>IF($G289&gt;=1,($B$235/HLOOKUP($G289,'Annuity Calc'!$H$7:$BE$11,2,FALSE))*HLOOKUP(AG289,'Annuity Calc'!$H$7:$BE$11,3,FALSE),(IF(AG289&lt;=(-1),AG289,0)))</f>
        <v>#N/A</v>
      </c>
      <c r="AH291" s="15" t="e">
        <f>IF($G289&gt;=1,($B$235/HLOOKUP($G289,'Annuity Calc'!$H$7:$BE$11,2,FALSE))*HLOOKUP(AH289,'Annuity Calc'!$H$7:$BE$11,3,FALSE),(IF(AH289&lt;=(-1),AH289,0)))</f>
        <v>#N/A</v>
      </c>
      <c r="AI291" s="15" t="e">
        <f>IF($G289&gt;=1,($B$235/HLOOKUP($G289,'Annuity Calc'!$H$7:$BE$11,2,FALSE))*HLOOKUP(AI289,'Annuity Calc'!$H$7:$BE$11,3,FALSE),(IF(AI289&lt;=(-1),AI289,0)))</f>
        <v>#N/A</v>
      </c>
      <c r="AJ291" s="15" t="e">
        <f>IF($G289&gt;=1,($B$235/HLOOKUP($G289,'Annuity Calc'!$H$7:$BE$11,2,FALSE))*HLOOKUP(AJ289,'Annuity Calc'!$H$7:$BE$11,3,FALSE),(IF(AJ289&lt;=(-1),AJ289,0)))</f>
        <v>#N/A</v>
      </c>
      <c r="AK291" s="15" t="e">
        <f>IF($G289&gt;=1,($B$235/HLOOKUP($G289,'Annuity Calc'!$H$7:$BE$11,2,FALSE))*HLOOKUP(AK289,'Annuity Calc'!$H$7:$BE$11,3,FALSE),(IF(AK289&lt;=(-1),AK289,0)))</f>
        <v>#N/A</v>
      </c>
      <c r="AL291" s="15" t="e">
        <f>IF($G289&gt;=1,($B$235/HLOOKUP($G289,'Annuity Calc'!$H$7:$BE$11,2,FALSE))*HLOOKUP(AL289,'Annuity Calc'!$H$7:$BE$11,3,FALSE),(IF(AL289&lt;=(-1),AL289,0)))</f>
        <v>#N/A</v>
      </c>
      <c r="AM291" s="15" t="e">
        <f>IF($G289&gt;=1,($B$235/HLOOKUP($G289,'Annuity Calc'!$H$7:$BE$11,2,FALSE))*HLOOKUP(AM289,'Annuity Calc'!$H$7:$BE$11,3,FALSE),(IF(AM289&lt;=(-1),AM289,0)))</f>
        <v>#N/A</v>
      </c>
      <c r="AN291" s="15" t="e">
        <f>IF($G289&gt;=1,($B$235/HLOOKUP($G289,'Annuity Calc'!$H$7:$BE$11,2,FALSE))*HLOOKUP(AN289,'Annuity Calc'!$H$7:$BE$11,3,FALSE),(IF(AN289&lt;=(-1),AN289,0)))</f>
        <v>#N/A</v>
      </c>
      <c r="AO291" s="15" t="e">
        <f>IF($G289&gt;=1,($B$235/HLOOKUP($G289,'Annuity Calc'!$H$7:$BE$11,2,FALSE))*HLOOKUP(AO289,'Annuity Calc'!$H$7:$BE$11,3,FALSE),(IF(AO289&lt;=(-1),AO289,0)))</f>
        <v>#N/A</v>
      </c>
      <c r="AP291" s="15" t="e">
        <f>IF($G289&gt;=1,($B$235/HLOOKUP($G289,'Annuity Calc'!$H$7:$BE$11,2,FALSE))*HLOOKUP(AP289,'Annuity Calc'!$H$7:$BE$11,3,FALSE),(IF(AP289&lt;=(-1),AP289,0)))</f>
        <v>#N/A</v>
      </c>
      <c r="AQ291" s="15" t="e">
        <f>IF($G289&gt;=1,($B$235/HLOOKUP($G289,'Annuity Calc'!$H$7:$BE$11,2,FALSE))*HLOOKUP(AQ289,'Annuity Calc'!$H$7:$BE$11,3,FALSE),(IF(AQ289&lt;=(-1),AQ289,0)))</f>
        <v>#N/A</v>
      </c>
      <c r="AR291" s="15" t="e">
        <f>IF($G289&gt;=1,($B$235/HLOOKUP($G289,'Annuity Calc'!$H$7:$BE$11,2,FALSE))*HLOOKUP(AR289,'Annuity Calc'!$H$7:$BE$11,3,FALSE),(IF(AR289&lt;=(-1),AR289,0)))</f>
        <v>#N/A</v>
      </c>
      <c r="AS291" s="15" t="e">
        <f>IF($G289&gt;=1,($B$235/HLOOKUP($G289,'Annuity Calc'!$H$7:$BE$11,2,FALSE))*HLOOKUP(AS289,'Annuity Calc'!$H$7:$BE$11,3,FALSE),(IF(AS289&lt;=(-1),AS289,0)))</f>
        <v>#N/A</v>
      </c>
      <c r="AT291" s="15" t="e">
        <f>IF($G289&gt;=1,($B$235/HLOOKUP($G289,'Annuity Calc'!$H$7:$BE$11,2,FALSE))*HLOOKUP(AT289,'Annuity Calc'!$H$7:$BE$11,3,FALSE),(IF(AT289&lt;=(-1),AT289,0)))</f>
        <v>#N/A</v>
      </c>
      <c r="AU291" s="15" t="e">
        <f>IF($G289&gt;=1,($B$235/HLOOKUP($G289,'Annuity Calc'!$H$7:$BE$11,2,FALSE))*HLOOKUP(AU289,'Annuity Calc'!$H$7:$BE$11,3,FALSE),(IF(AU289&lt;=(-1),AU289,0)))</f>
        <v>#N/A</v>
      </c>
      <c r="AV291" s="15" t="e">
        <f>IF($G289&gt;=1,($B$235/HLOOKUP($G289,'Annuity Calc'!$H$7:$BE$11,2,FALSE))*HLOOKUP(AV289,'Annuity Calc'!$H$7:$BE$11,3,FALSE),(IF(AV289&lt;=(-1),AV289,0)))</f>
        <v>#N/A</v>
      </c>
      <c r="AW291" s="15" t="e">
        <f>IF($G289&gt;=1,($B$235/HLOOKUP($G289,'Annuity Calc'!$H$7:$BE$11,2,FALSE))*HLOOKUP(AW289,'Annuity Calc'!$H$7:$BE$11,3,FALSE),(IF(AW289&lt;=(-1),AW289,0)))</f>
        <v>#N/A</v>
      </c>
      <c r="AX291" s="15" t="e">
        <f>IF($G289&gt;=1,($B$235/HLOOKUP($G289,'Annuity Calc'!$H$7:$BE$11,2,FALSE))*HLOOKUP(AX289,'Annuity Calc'!$H$7:$BE$11,3,FALSE),(IF(AX289&lt;=(-1),AX289,0)))</f>
        <v>#N/A</v>
      </c>
      <c r="AY291" s="15" t="e">
        <f>IF($G289&gt;=1,($B$235/HLOOKUP($G289,'Annuity Calc'!$H$7:$BE$11,2,FALSE))*HLOOKUP(AY289,'Annuity Calc'!$H$7:$BE$11,3,FALSE),(IF(AY289&lt;=(-1),AY289,0)))</f>
        <v>#N/A</v>
      </c>
      <c r="AZ291" s="15" t="e">
        <f>IF($G289&gt;=1,($B$235/HLOOKUP($G289,'Annuity Calc'!$H$7:$BE$11,2,FALSE))*HLOOKUP(AZ289,'Annuity Calc'!$H$7:$BE$11,3,FALSE),(IF(AZ289&lt;=(-1),AZ289,0)))</f>
        <v>#N/A</v>
      </c>
      <c r="BA291" s="15" t="e">
        <f>IF($G289&gt;=1,($B$235/HLOOKUP($G289,'Annuity Calc'!$H$7:$BE$11,2,FALSE))*HLOOKUP(BA289,'Annuity Calc'!$H$7:$BE$11,3,FALSE),(IF(BA289&lt;=(-1),BA289,0)))</f>
        <v>#N/A</v>
      </c>
      <c r="BB291" s="15" t="e">
        <f>IF($G289&gt;=1,($B$235/HLOOKUP($G289,'Annuity Calc'!$H$7:$BE$11,2,FALSE))*HLOOKUP(BB289,'Annuity Calc'!$H$7:$BE$11,3,FALSE),(IF(BB289&lt;=(-1),BB289,0)))</f>
        <v>#N/A</v>
      </c>
      <c r="BC291" s="15" t="e">
        <f>IF($G289&gt;=1,($B$235/HLOOKUP($G289,'Annuity Calc'!$H$7:$BE$11,2,FALSE))*HLOOKUP(BC289,'Annuity Calc'!$H$7:$BE$11,3,FALSE),(IF(BC289&lt;=(-1),BC289,0)))</f>
        <v>#N/A</v>
      </c>
      <c r="BD291" s="15" t="e">
        <f>IF($G289&gt;=1,($B$235/HLOOKUP($G289,'Annuity Calc'!$H$7:$BE$11,2,FALSE))*HLOOKUP(BD289,'Annuity Calc'!$H$7:$BE$11,3,FALSE),(IF(BD289&lt;=(-1),BD289,0)))</f>
        <v>#N/A</v>
      </c>
      <c r="BE291" s="15" t="e">
        <f>IF($G289&gt;=1,($B$235/HLOOKUP($G289,'Annuity Calc'!$H$7:$BE$11,2,FALSE))*HLOOKUP(BE289,'Annuity Calc'!$H$7:$BE$11,3,FALSE),(IF(BE289&lt;=(-1),BE289,0)))</f>
        <v>#N/A</v>
      </c>
      <c r="BF291" s="15" t="e">
        <f>IF($G289&gt;=1,($B$235/HLOOKUP($G289,'Annuity Calc'!$H$7:$BE$11,2,FALSE))*HLOOKUP(BF289,'Annuity Calc'!$H$7:$BE$11,3,FALSE),(IF(BF289&lt;=(-1),BF289,0)))</f>
        <v>#N/A</v>
      </c>
      <c r="BG291" s="15" t="e">
        <f>IF($G289&gt;=1,($B$235/HLOOKUP($G289,'Annuity Calc'!$H$7:$BE$11,2,FALSE))*HLOOKUP(BG289,'Annuity Calc'!$H$7:$BE$11,3,FALSE),(IF(BG289&lt;=(-1),BG289,0)))</f>
        <v>#N/A</v>
      </c>
      <c r="BH291" s="15" t="e">
        <f>IF($G289&gt;=1,($B$235/HLOOKUP($G289,'Annuity Calc'!$H$7:$BE$11,2,FALSE))*HLOOKUP(BH289,'Annuity Calc'!$H$7:$BE$11,3,FALSE),(IF(BH289&lt;=(-1),BH289,0)))</f>
        <v>#N/A</v>
      </c>
      <c r="BI291" s="15" t="e">
        <f>IF($G289&gt;=1,($B$235/HLOOKUP($G289,'Annuity Calc'!$H$7:$BE$11,2,FALSE))*HLOOKUP(BI289,'Annuity Calc'!$H$7:$BE$11,3,FALSE),(IF(BI289&lt;=(-1),BI289,0)))</f>
        <v>#N/A</v>
      </c>
      <c r="BJ291" s="15" t="e">
        <f>IF($G289&gt;=1,($B$235/HLOOKUP($G289,'Annuity Calc'!$H$7:$BE$11,2,FALSE))*HLOOKUP(BJ289,'Annuity Calc'!$H$7:$BE$11,3,FALSE),(IF(BJ289&lt;=(-1),BJ289,0)))</f>
        <v>#N/A</v>
      </c>
      <c r="BK291" s="15" t="e">
        <f>IF($G289&gt;=1,($B$235/HLOOKUP($G289,'Annuity Calc'!$H$7:$BE$11,2,FALSE))*HLOOKUP(BK289,'Annuity Calc'!$H$7:$BE$11,3,FALSE),(IF(BK289&lt;=(-1),BK289,0)))</f>
        <v>#N/A</v>
      </c>
      <c r="BL291" s="15" t="e">
        <f>IF($G289&gt;=1,($B$235/HLOOKUP($G289,'Annuity Calc'!$H$7:$BE$11,2,FALSE))*HLOOKUP(BL289,'Annuity Calc'!$H$7:$BE$11,3,FALSE),(IF(BL289&lt;=(-1),BL289,0)))</f>
        <v>#N/A</v>
      </c>
      <c r="BM291" s="15" t="e">
        <f>IF($G289&gt;=1,($B$235/HLOOKUP($G289,'Annuity Calc'!$H$7:$BE$11,2,FALSE))*HLOOKUP(BM289,'Annuity Calc'!$H$7:$BE$11,3,FALSE),(IF(BM289&lt;=(-1),BM289,0)))</f>
        <v>#N/A</v>
      </c>
      <c r="BN291" s="15" t="e">
        <f>IF($G289&gt;=1,($B$235/HLOOKUP($G289,'Annuity Calc'!$H$7:$BE$11,2,FALSE))*HLOOKUP(BN289,'Annuity Calc'!$H$7:$BE$11,3,FALSE),(IF(BN289&lt;=(-1),BN289,0)))</f>
        <v>#N/A</v>
      </c>
      <c r="BO291" s="15" t="e">
        <f>IF($G289&gt;=1,($B$235/HLOOKUP($G289,'Annuity Calc'!$H$7:$BE$11,2,FALSE))*HLOOKUP(BO289,'Annuity Calc'!$H$7:$BE$11,3,FALSE),(IF(BO289&lt;=(-1),BO289,0)))</f>
        <v>#N/A</v>
      </c>
      <c r="BP291" s="15" t="e">
        <f>IF($G289&gt;=1,($B$235/HLOOKUP($G289,'Annuity Calc'!$H$7:$BE$11,2,FALSE))*HLOOKUP(BP289,'Annuity Calc'!$H$7:$BE$11,3,FALSE),(IF(BP289&lt;=(-1),BP289,0)))</f>
        <v>#N/A</v>
      </c>
      <c r="BQ291" s="15" t="e">
        <f>IF($G289&gt;=1,($B$235/HLOOKUP($G289,'Annuity Calc'!$H$7:$BE$11,2,FALSE))*HLOOKUP(BQ289,'Annuity Calc'!$H$7:$BE$11,3,FALSE),(IF(BQ289&lt;=(-1),BQ289,0)))</f>
        <v>#N/A</v>
      </c>
      <c r="BR291" s="15" t="e">
        <f>IF($G289&gt;=1,($B$235/HLOOKUP($G289,'Annuity Calc'!$H$7:$BE$11,2,FALSE))*HLOOKUP(BR289,'Annuity Calc'!$H$7:$BE$11,3,FALSE),(IF(BR289&lt;=(-1),BR289,0)))</f>
        <v>#N/A</v>
      </c>
      <c r="BS291" s="15" t="e">
        <f>IF($G289&gt;=1,($B$235/HLOOKUP($G289,'Annuity Calc'!$H$7:$BE$11,2,FALSE))*HLOOKUP(BS289,'Annuity Calc'!$H$7:$BE$11,3,FALSE),(IF(BS289&lt;=(-1),BS289,0)))</f>
        <v>#N/A</v>
      </c>
      <c r="BT291" s="15" t="e">
        <f>IF($G289&gt;=1,($B$235/HLOOKUP($G289,'Annuity Calc'!$H$7:$BE$11,2,FALSE))*HLOOKUP(BT289,'Annuity Calc'!$H$7:$BE$11,3,FALSE),(IF(BT289&lt;=(-1),BT289,0)))</f>
        <v>#N/A</v>
      </c>
      <c r="BU291" s="15" t="e">
        <f>IF($G289&gt;=1,($B$235/HLOOKUP($G289,'Annuity Calc'!$H$7:$BE$11,2,FALSE))*HLOOKUP(BU289,'Annuity Calc'!$H$7:$BE$11,3,FALSE),(IF(BU289&lt;=(-1),BU289,0)))</f>
        <v>#N/A</v>
      </c>
      <c r="BV291" s="15" t="e">
        <f>IF($G289&gt;=1,($B$235/HLOOKUP($G289,'Annuity Calc'!$H$7:$BE$11,2,FALSE))*HLOOKUP(BV289,'Annuity Calc'!$H$7:$BE$11,3,FALSE),(IF(BV289&lt;=(-1),BV289,0)))</f>
        <v>#N/A</v>
      </c>
      <c r="BW291" s="15" t="e">
        <f>IF($G289&gt;=1,($B$235/HLOOKUP($G289,'Annuity Calc'!$H$7:$BE$11,2,FALSE))*HLOOKUP(BW289,'Annuity Calc'!$H$7:$BE$11,3,FALSE),(IF(BW289&lt;=(-1),BW289,0)))</f>
        <v>#N/A</v>
      </c>
      <c r="BX291" s="15" t="e">
        <f>IF($G289&gt;=1,($B$235/HLOOKUP($G289,'Annuity Calc'!$H$7:$BE$11,2,FALSE))*HLOOKUP(BX289,'Annuity Calc'!$H$7:$BE$11,3,FALSE),(IF(BX289&lt;=(-1),BX289,0)))</f>
        <v>#N/A</v>
      </c>
      <c r="BY291" s="15" t="e">
        <f>IF($G289&gt;=1,($B$235/HLOOKUP($G289,'Annuity Calc'!$H$7:$BE$11,2,FALSE))*HLOOKUP(BY289,'Annuity Calc'!$H$7:$BE$11,3,FALSE),(IF(BY289&lt;=(-1),BY289,0)))</f>
        <v>#N/A</v>
      </c>
      <c r="BZ291" s="15" t="e">
        <f>IF($G289&gt;=1,($B$235/HLOOKUP($G289,'Annuity Calc'!$H$7:$BE$11,2,FALSE))*HLOOKUP(BZ289,'Annuity Calc'!$H$7:$BE$11,3,FALSE),(IF(BZ289&lt;=(-1),BZ289,0)))</f>
        <v>#N/A</v>
      </c>
      <c r="CA291" s="15" t="e">
        <f>IF($G289&gt;=1,($B$235/HLOOKUP($G289,'Annuity Calc'!$H$7:$BE$11,2,FALSE))*HLOOKUP(CA289,'Annuity Calc'!$H$7:$BE$11,3,FALSE),(IF(CA289&lt;=(-1),CA289,0)))</f>
        <v>#N/A</v>
      </c>
      <c r="CB291" s="15" t="e">
        <f>IF($G289&gt;=1,($B$235/HLOOKUP($G289,'Annuity Calc'!$H$7:$BE$11,2,FALSE))*HLOOKUP(CB289,'Annuity Calc'!$H$7:$BE$11,3,FALSE),(IF(CB289&lt;=(-1),CB289,0)))</f>
        <v>#N/A</v>
      </c>
      <c r="CC291" s="15" t="e">
        <f>IF($G289&gt;=1,($B$235/HLOOKUP($G289,'Annuity Calc'!$H$7:$BE$11,2,FALSE))*HLOOKUP(CC289,'Annuity Calc'!$H$7:$BE$11,3,FALSE),(IF(CC289&lt;=(-1),CC289,0)))</f>
        <v>#N/A</v>
      </c>
      <c r="CD291" s="15" t="e">
        <f>IF($G289&gt;=1,($B$235/HLOOKUP($G289,'Annuity Calc'!$H$7:$BE$11,2,FALSE))*HLOOKUP(CD289,'Annuity Calc'!$H$7:$BE$11,3,FALSE),(IF(CD289&lt;=(-1),CD289,0)))</f>
        <v>#N/A</v>
      </c>
      <c r="CE291" s="15" t="e">
        <f>IF($G289&gt;=1,($B$235/HLOOKUP($G289,'Annuity Calc'!$H$7:$BE$11,2,FALSE))*HLOOKUP(CE289,'Annuity Calc'!$H$7:$BE$11,3,FALSE),(IF(CE289&lt;=(-1),CE289,0)))</f>
        <v>#N/A</v>
      </c>
      <c r="CF291" s="15" t="e">
        <f>IF($G289&gt;=1,($B$235/HLOOKUP($G289,'Annuity Calc'!$H$7:$BE$11,2,FALSE))*HLOOKUP(CF289,'Annuity Calc'!$H$7:$BE$11,3,FALSE),(IF(CF289&lt;=(-1),CF289,0)))</f>
        <v>#N/A</v>
      </c>
      <c r="CG291" s="15" t="e">
        <f>IF($G289&gt;=1,($B$235/HLOOKUP($G289,'Annuity Calc'!$H$7:$BE$11,2,FALSE))*HLOOKUP(CG289,'Annuity Calc'!$H$7:$BE$11,3,FALSE),(IF(CG289&lt;=(-1),CG289,0)))</f>
        <v>#N/A</v>
      </c>
      <c r="CH291" s="15" t="e">
        <f>IF($G289&gt;=1,($B$235/HLOOKUP($G289,'Annuity Calc'!$H$7:$BE$11,2,FALSE))*HLOOKUP(CH289,'Annuity Calc'!$H$7:$BE$11,3,FALSE),(IF(CH289&lt;=(-1),CH289,0)))</f>
        <v>#N/A</v>
      </c>
    </row>
    <row r="292" spans="1:86">
      <c r="A292" t="s">
        <v>455</v>
      </c>
      <c r="B292" s="15">
        <f>B293-B291</f>
        <v>0</v>
      </c>
      <c r="C292" s="15">
        <f t="shared" ref="C292:F292" si="100">C293-C291</f>
        <v>0</v>
      </c>
      <c r="D292" s="15">
        <f t="shared" si="100"/>
        <v>0</v>
      </c>
      <c r="E292" s="15">
        <f t="shared" si="100"/>
        <v>0</v>
      </c>
      <c r="F292" s="15">
        <f t="shared" si="100"/>
        <v>0</v>
      </c>
      <c r="G292" s="15">
        <f>IF($G289&gt;=1,($B$235/HLOOKUP($G289,'Annuity Calc'!$H$7:$BE$11,2,FALSE))*HLOOKUP(G289,'Annuity Calc'!$H$7:$BE$11,4,FALSE),(IF(G289&lt;=(-1),G289,0)))</f>
        <v>197617.73254031411</v>
      </c>
      <c r="H292" s="15">
        <f>IF($G289&gt;=1,($B$35/HLOOKUP($G289,'Annuity Calc'!$H$7:$BE$11,2,FALSE))*HLOOKUP(H289,'Annuity Calc'!$H$7:$BE$11,4,FALSE),(IF(H289&lt;=(-1),H289,0)))</f>
        <v>-206646.62434887196</v>
      </c>
      <c r="I292" s="15">
        <f>IF($G289&gt;=1,($B$35/HLOOKUP($G289,'Annuity Calc'!$H$7:$BE$11,2,FALSE))*HLOOKUP(I289,'Annuity Calc'!$H$7:$BE$11,4,FALSE),(IF(I289&lt;=(-1),I289,0)))</f>
        <v>-195039.40318277909</v>
      </c>
      <c r="J292" s="15">
        <f>IF($G289&gt;=1,($B$35/HLOOKUP($G289,'Annuity Calc'!$H$7:$BE$11,2,FALSE))*HLOOKUP(J289,'Annuity Calc'!$H$7:$BE$11,4,FALSE),(IF(J289&lt;=(-1),J289,0)))</f>
        <v>-182931.79920617532</v>
      </c>
      <c r="K292" s="15">
        <f>IF($G289&gt;=1,($B$35/HLOOKUP($G289,'Annuity Calc'!$H$7:$BE$11,2,FALSE))*HLOOKUP(K289,'Annuity Calc'!$H$7:$BE$11,4,FALSE),(IF(K289&lt;=(-1),K289,0)))</f>
        <v>-170302.24110983236</v>
      </c>
      <c r="L292" s="15">
        <f>IF($G289&gt;=1,($B$35/HLOOKUP($G289,'Annuity Calc'!$H$7:$BE$11,2,FALSE))*HLOOKUP(L289,'Annuity Calc'!$H$7:$BE$11,4,FALSE),(IF(L289&lt;=(-1),L289,0)))</f>
        <v>-157128.22765373284</v>
      </c>
      <c r="M292" s="15">
        <f>IF($G289&gt;=1,($B$35/HLOOKUP($G289,'Annuity Calc'!$H$7:$BE$11,2,FALSE))*HLOOKUP(M289,'Annuity Calc'!$H$7:$BE$11,4,FALSE),(IF(M289&lt;=(-1),M289,0)))</f>
        <v>-143386.28757811405</v>
      </c>
      <c r="N292" s="15">
        <f>IF($G289&gt;=1,($B$35/HLOOKUP($G289,'Annuity Calc'!$H$7:$BE$11,2,FALSE))*HLOOKUP(N289,'Annuity Calc'!$H$7:$BE$11,4,FALSE),(IF(N289&lt;=(-1),N289,0)))</f>
        <v>-129051.93778629233</v>
      </c>
      <c r="O292" s="15">
        <f>IF($G289&gt;=1,($B$35/HLOOKUP($G289,'Annuity Calc'!$H$7:$BE$11,2,FALSE))*HLOOKUP(O289,'Annuity Calc'!$H$7:$BE$11,4,FALSE),(IF(O289&lt;=(-1),O289,0)))</f>
        <v>-114099.63972476494</v>
      </c>
      <c r="P292" s="15">
        <f>IF($G289&gt;=1,($B$35/HLOOKUP($G289,'Annuity Calc'!$H$7:$BE$11,2,FALSE))*HLOOKUP(P289,'Annuity Calc'!$H$7:$BE$11,4,FALSE),(IF(P289&lt;=(-1),P289,0)))</f>
        <v>-98502.753882875433</v>
      </c>
      <c r="Q292" s="15">
        <f>IF($G289&gt;=1,($B$35/HLOOKUP($G289,'Annuity Calc'!$H$7:$BE$11,2,FALSE))*HLOOKUP(Q289,'Annuity Calc'!$H$7:$BE$11,4,FALSE),(IF(Q289&lt;=(-1),Q289,0)))</f>
        <v>-82233.492330976966</v>
      </c>
      <c r="R292" s="15">
        <f>IF($G289&gt;=1,($B$35/HLOOKUP($G289,'Annuity Calc'!$H$7:$BE$11,2,FALSE))*HLOOKUP(R289,'Annuity Calc'!$H$7:$BE$11,4,FALSE),(IF(R289&lt;=(-1),R289,0)))</f>
        <v>-65262.86921253433</v>
      </c>
      <c r="S292" s="15">
        <f>IF($G289&gt;=1,($B$35/HLOOKUP($G289,'Annuity Calc'!$H$7:$BE$11,2,FALSE))*HLOOKUP(S289,'Annuity Calc'!$H$7:$BE$11,4,FALSE),(IF(S289&lt;=(-1),S289,0)))</f>
        <v>-47560.649101959454</v>
      </c>
      <c r="T292" s="15">
        <f>IF($G289&gt;=1,($B$35/HLOOKUP($G289,'Annuity Calc'!$H$7:$BE$11,2,FALSE))*HLOOKUP(T289,'Annuity Calc'!$H$7:$BE$11,4,FALSE),(IF(T289&lt;=(-1),T289,0)))</f>
        <v>-29095.293136173375</v>
      </c>
      <c r="U292" s="15">
        <f>IF($G289&gt;=1,($B$35/HLOOKUP($G289,'Annuity Calc'!$H$7:$BE$11,2,FALSE))*HLOOKUP(U289,'Annuity Calc'!$H$7:$BE$11,4,FALSE),(IF(U289&lt;=(-1),U289,0)))</f>
        <v>-9833.9028239206345</v>
      </c>
      <c r="V292" s="15" t="e">
        <f>IF($G289&gt;=1,($B$35/HLOOKUP($G289,'Annuity Calc'!$H$7:$BE$11,2,FALSE))*HLOOKUP(V289,'Annuity Calc'!$H$7:$BE$11,4,FALSE),(IF(V289&lt;=(-1),V289,0)))</f>
        <v>#N/A</v>
      </c>
      <c r="W292" s="15" t="e">
        <f>IF($G289&gt;=1,($B$35/HLOOKUP($G289,'Annuity Calc'!$H$7:$BE$11,2,FALSE))*HLOOKUP(W289,'Annuity Calc'!$H$7:$BE$11,4,FALSE),(IF(W289&lt;=(-1),W289,0)))</f>
        <v>#N/A</v>
      </c>
      <c r="X292" s="15" t="e">
        <f>IF($G289&gt;=1,($B$35/HLOOKUP($G289,'Annuity Calc'!$H$7:$BE$11,2,FALSE))*HLOOKUP(X289,'Annuity Calc'!$H$7:$BE$11,4,FALSE),(IF(X289&lt;=(-1),X289,0)))</f>
        <v>#N/A</v>
      </c>
      <c r="Y292" s="15" t="e">
        <f>IF($G289&gt;=1,($B$35/HLOOKUP($G289,'Annuity Calc'!$H$7:$BE$11,2,FALSE))*HLOOKUP(Y289,'Annuity Calc'!$H$7:$BE$11,4,FALSE),(IF(Y289&lt;=(-1),Y289,0)))</f>
        <v>#N/A</v>
      </c>
      <c r="Z292" s="15" t="e">
        <f>IF($G289&gt;=1,($B$35/HLOOKUP($G289,'Annuity Calc'!$H$7:$BE$11,2,FALSE))*HLOOKUP(Z289,'Annuity Calc'!$H$7:$BE$11,4,FALSE),(IF(Z289&lt;=(-1),Z289,0)))</f>
        <v>#N/A</v>
      </c>
      <c r="AA292" s="15" t="e">
        <f>IF($G289&gt;=1,($B$35/HLOOKUP($G289,'Annuity Calc'!$H$7:$BE$11,2,FALSE))*HLOOKUP(AA289,'Annuity Calc'!$H$7:$BE$11,4,FALSE),(IF(AA289&lt;=(-1),AA289,0)))</f>
        <v>#N/A</v>
      </c>
      <c r="AB292" s="15" t="e">
        <f>IF($G289&gt;=1,($B$35/HLOOKUP($G289,'Annuity Calc'!$H$7:$BE$11,2,FALSE))*HLOOKUP(AB289,'Annuity Calc'!$H$7:$BE$11,4,FALSE),(IF(AB289&lt;=(-1),AB289,0)))</f>
        <v>#N/A</v>
      </c>
      <c r="AC292" s="15" t="e">
        <f>IF($G289&gt;=1,($B$35/HLOOKUP($G289,'Annuity Calc'!$H$7:$BE$11,2,FALSE))*HLOOKUP(AC289,'Annuity Calc'!$H$7:$BE$11,4,FALSE),(IF(AC289&lt;=(-1),AC289,0)))</f>
        <v>#N/A</v>
      </c>
      <c r="AD292" s="15" t="e">
        <f>IF($G289&gt;=1,($B$35/HLOOKUP($G289,'Annuity Calc'!$H$7:$BE$11,2,FALSE))*HLOOKUP(AD289,'Annuity Calc'!$H$7:$BE$11,4,FALSE),(IF(AD289&lt;=(-1),AD289,0)))</f>
        <v>#N/A</v>
      </c>
      <c r="AE292" s="15" t="e">
        <f>IF($G289&gt;=1,($B$35/HLOOKUP($G289,'Annuity Calc'!$H$7:$BE$11,2,FALSE))*HLOOKUP(AE289,'Annuity Calc'!$H$7:$BE$11,4,FALSE),(IF(AE289&lt;=(-1),AE289,0)))</f>
        <v>#N/A</v>
      </c>
      <c r="AF292" s="15" t="e">
        <f>IF($G289&gt;=1,($B$35/HLOOKUP($G289,'Annuity Calc'!$H$7:$BE$11,2,FALSE))*HLOOKUP(AF289,'Annuity Calc'!$H$7:$BE$11,4,FALSE),(IF(AF289&lt;=(-1),AF289,0)))</f>
        <v>#N/A</v>
      </c>
      <c r="AG292" s="15" t="e">
        <f>IF($G289&gt;=1,($B$35/HLOOKUP($G289,'Annuity Calc'!$H$7:$BE$11,2,FALSE))*HLOOKUP(AG289,'Annuity Calc'!$H$7:$BE$11,4,FALSE),(IF(AG289&lt;=(-1),AG289,0)))</f>
        <v>#N/A</v>
      </c>
      <c r="AH292" s="15" t="e">
        <f>IF($G289&gt;=1,($B$35/HLOOKUP($G289,'Annuity Calc'!$H$7:$BE$11,2,FALSE))*HLOOKUP(AH289,'Annuity Calc'!$H$7:$BE$11,4,FALSE),(IF(AH289&lt;=(-1),AH289,0)))</f>
        <v>#N/A</v>
      </c>
      <c r="AI292" s="15" t="e">
        <f>IF($G289&gt;=1,($B$35/HLOOKUP($G289,'Annuity Calc'!$H$7:$BE$11,2,FALSE))*HLOOKUP(AI289,'Annuity Calc'!$H$7:$BE$11,4,FALSE),(IF(AI289&lt;=(-1),AI289,0)))</f>
        <v>#N/A</v>
      </c>
      <c r="AJ292" s="15" t="e">
        <f>IF($G289&gt;=1,($B$35/HLOOKUP($G289,'Annuity Calc'!$H$7:$BE$11,2,FALSE))*HLOOKUP(AJ289,'Annuity Calc'!$H$7:$BE$11,4,FALSE),(IF(AJ289&lt;=(-1),AJ289,0)))</f>
        <v>#N/A</v>
      </c>
      <c r="AK292" s="15" t="e">
        <f>IF($G289&gt;=1,($B$35/HLOOKUP($G289,'Annuity Calc'!$H$7:$BE$11,2,FALSE))*HLOOKUP(AK289,'Annuity Calc'!$H$7:$BE$11,4,FALSE),(IF(AK289&lt;=(-1),AK289,0)))</f>
        <v>#N/A</v>
      </c>
      <c r="AL292" s="15" t="e">
        <f>IF($G289&gt;=1,($B$35/HLOOKUP($G289,'Annuity Calc'!$H$7:$BE$11,2,FALSE))*HLOOKUP(AL289,'Annuity Calc'!$H$7:$BE$11,4,FALSE),(IF(AL289&lt;=(-1),AL289,0)))</f>
        <v>#N/A</v>
      </c>
      <c r="AM292" s="15" t="e">
        <f>IF($G289&gt;=1,($B$35/HLOOKUP($G289,'Annuity Calc'!$H$7:$BE$11,2,FALSE))*HLOOKUP(AM289,'Annuity Calc'!$H$7:$BE$11,4,FALSE),(IF(AM289&lt;=(-1),AM289,0)))</f>
        <v>#N/A</v>
      </c>
      <c r="AN292" s="15" t="e">
        <f>IF($G289&gt;=1,($B$35/HLOOKUP($G289,'Annuity Calc'!$H$7:$BE$11,2,FALSE))*HLOOKUP(AN289,'Annuity Calc'!$H$7:$BE$11,4,FALSE),(IF(AN289&lt;=(-1),AN289,0)))</f>
        <v>#N/A</v>
      </c>
      <c r="AO292" s="15" t="e">
        <f>IF($G289&gt;=1,($B$35/HLOOKUP($G289,'Annuity Calc'!$H$7:$BE$11,2,FALSE))*HLOOKUP(AO289,'Annuity Calc'!$H$7:$BE$11,4,FALSE),(IF(AO289&lt;=(-1),AO289,0)))</f>
        <v>#N/A</v>
      </c>
      <c r="AP292" s="15" t="e">
        <f>IF($G289&gt;=1,($B$35/HLOOKUP($G289,'Annuity Calc'!$H$7:$BE$11,2,FALSE))*HLOOKUP(AP289,'Annuity Calc'!$H$7:$BE$11,4,FALSE),(IF(AP289&lt;=(-1),AP289,0)))</f>
        <v>#N/A</v>
      </c>
      <c r="AQ292" s="15" t="e">
        <f>IF($G289&gt;=1,($B$35/HLOOKUP($G289,'Annuity Calc'!$H$7:$BE$11,2,FALSE))*HLOOKUP(AQ289,'Annuity Calc'!$H$7:$BE$11,4,FALSE),(IF(AQ289&lt;=(-1),AQ289,0)))</f>
        <v>#N/A</v>
      </c>
      <c r="AR292" s="15" t="e">
        <f>IF($G289&gt;=1,($B$35/HLOOKUP($G289,'Annuity Calc'!$H$7:$BE$11,2,FALSE))*HLOOKUP(AR289,'Annuity Calc'!$H$7:$BE$11,4,FALSE),(IF(AR289&lt;=(-1),AR289,0)))</f>
        <v>#N/A</v>
      </c>
      <c r="AS292" s="15" t="e">
        <f>IF($G289&gt;=1,($B$35/HLOOKUP($G289,'Annuity Calc'!$H$7:$BE$11,2,FALSE))*HLOOKUP(AS289,'Annuity Calc'!$H$7:$BE$11,4,FALSE),(IF(AS289&lt;=(-1),AS289,0)))</f>
        <v>#N/A</v>
      </c>
      <c r="AT292" s="15" t="e">
        <f>IF($G289&gt;=1,($B$35/HLOOKUP($G289,'Annuity Calc'!$H$7:$BE$11,2,FALSE))*HLOOKUP(AT289,'Annuity Calc'!$H$7:$BE$11,4,FALSE),(IF(AT289&lt;=(-1),AT289,0)))</f>
        <v>#N/A</v>
      </c>
      <c r="AU292" s="15" t="e">
        <f>IF($G289&gt;=1,($B$35/HLOOKUP($G289,'Annuity Calc'!$H$7:$BE$11,2,FALSE))*HLOOKUP(AU289,'Annuity Calc'!$H$7:$BE$11,4,FALSE),(IF(AU289&lt;=(-1),AU289,0)))</f>
        <v>#N/A</v>
      </c>
      <c r="AV292" s="15" t="e">
        <f>IF($G289&gt;=1,($B$35/HLOOKUP($G289,'Annuity Calc'!$H$7:$BE$11,2,FALSE))*HLOOKUP(AV289,'Annuity Calc'!$H$7:$BE$11,4,FALSE),(IF(AV289&lt;=(-1),AV289,0)))</f>
        <v>#N/A</v>
      </c>
      <c r="AW292" s="15" t="e">
        <f>IF($G289&gt;=1,($B$35/HLOOKUP($G289,'Annuity Calc'!$H$7:$BE$11,2,FALSE))*HLOOKUP(AW289,'Annuity Calc'!$H$7:$BE$11,4,FALSE),(IF(AW289&lt;=(-1),AW289,0)))</f>
        <v>#N/A</v>
      </c>
      <c r="AX292" s="15" t="e">
        <f>IF($G289&gt;=1,($B$35/HLOOKUP($G289,'Annuity Calc'!$H$7:$BE$11,2,FALSE))*HLOOKUP(AX289,'Annuity Calc'!$H$7:$BE$11,4,FALSE),(IF(AX289&lt;=(-1),AX289,0)))</f>
        <v>#N/A</v>
      </c>
      <c r="AY292" s="15" t="e">
        <f>IF($G289&gt;=1,($B$35/HLOOKUP($G289,'Annuity Calc'!$H$7:$BE$11,2,FALSE))*HLOOKUP(AY289,'Annuity Calc'!$H$7:$BE$11,4,FALSE),(IF(AY289&lt;=(-1),AY289,0)))</f>
        <v>#N/A</v>
      </c>
      <c r="AZ292" s="15" t="e">
        <f>IF($G289&gt;=1,($B$35/HLOOKUP($G289,'Annuity Calc'!$H$7:$BE$11,2,FALSE))*HLOOKUP(AZ289,'Annuity Calc'!$H$7:$BE$11,4,FALSE),(IF(AZ289&lt;=(-1),AZ289,0)))</f>
        <v>#N/A</v>
      </c>
      <c r="BA292" s="15" t="e">
        <f>IF($G289&gt;=1,($B$35/HLOOKUP($G289,'Annuity Calc'!$H$7:$BE$11,2,FALSE))*HLOOKUP(BA289,'Annuity Calc'!$H$7:$BE$11,4,FALSE),(IF(BA289&lt;=(-1),BA289,0)))</f>
        <v>#N/A</v>
      </c>
      <c r="BB292" s="15" t="e">
        <f>IF($G289&gt;=1,($B$35/HLOOKUP($G289,'Annuity Calc'!$H$7:$BE$11,2,FALSE))*HLOOKUP(BB289,'Annuity Calc'!$H$7:$BE$11,4,FALSE),(IF(BB289&lt;=(-1),BB289,0)))</f>
        <v>#N/A</v>
      </c>
      <c r="BC292" s="15" t="e">
        <f>IF($G289&gt;=1,($B$35/HLOOKUP($G289,'Annuity Calc'!$H$7:$BE$11,2,FALSE))*HLOOKUP(BC289,'Annuity Calc'!$H$7:$BE$11,4,FALSE),(IF(BC289&lt;=(-1),BC289,0)))</f>
        <v>#N/A</v>
      </c>
      <c r="BD292" s="15" t="e">
        <f>IF($G289&gt;=1,($B$35/HLOOKUP($G289,'Annuity Calc'!$H$7:$BE$11,2,FALSE))*HLOOKUP(BD289,'Annuity Calc'!$H$7:$BE$11,4,FALSE),(IF(BD289&lt;=(-1),BD289,0)))</f>
        <v>#N/A</v>
      </c>
      <c r="BE292" s="15" t="e">
        <f>IF($G289&gt;=1,($B$35/HLOOKUP($G289,'Annuity Calc'!$H$7:$BE$11,2,FALSE))*HLOOKUP(BE289,'Annuity Calc'!$H$7:$BE$11,4,FALSE),(IF(BE289&lt;=(-1),BE289,0)))</f>
        <v>#N/A</v>
      </c>
      <c r="BF292" s="15" t="e">
        <f>IF($G289&gt;=1,($B$35/HLOOKUP($G289,'Annuity Calc'!$H$7:$BE$11,2,FALSE))*HLOOKUP(BF289,'Annuity Calc'!$H$7:$BE$11,4,FALSE),(IF(BF289&lt;=(-1),BF289,0)))</f>
        <v>#N/A</v>
      </c>
      <c r="BG292" s="15" t="e">
        <f>IF($G289&gt;=1,($B$35/HLOOKUP($G289,'Annuity Calc'!$H$7:$BE$11,2,FALSE))*HLOOKUP(BG289,'Annuity Calc'!$H$7:$BE$11,4,FALSE),(IF(BG289&lt;=(-1),BG289,0)))</f>
        <v>#N/A</v>
      </c>
      <c r="BH292" s="15" t="e">
        <f>IF($G289&gt;=1,($B$35/HLOOKUP($G289,'Annuity Calc'!$H$7:$BE$11,2,FALSE))*HLOOKUP(BH289,'Annuity Calc'!$H$7:$BE$11,4,FALSE),(IF(BH289&lt;=(-1),BH289,0)))</f>
        <v>#N/A</v>
      </c>
      <c r="BI292" s="15" t="e">
        <f>IF($G289&gt;=1,($B$35/HLOOKUP($G289,'Annuity Calc'!$H$7:$BE$11,2,FALSE))*HLOOKUP(BI289,'Annuity Calc'!$H$7:$BE$11,4,FALSE),(IF(BI289&lt;=(-1),BI289,0)))</f>
        <v>#N/A</v>
      </c>
      <c r="BJ292" s="15" t="e">
        <f>IF($G289&gt;=1,($B$35/HLOOKUP($G289,'Annuity Calc'!$H$7:$BE$11,2,FALSE))*HLOOKUP(BJ289,'Annuity Calc'!$H$7:$BE$11,4,FALSE),(IF(BJ289&lt;=(-1),BJ289,0)))</f>
        <v>#N/A</v>
      </c>
      <c r="BK292" s="15" t="e">
        <f>IF($G289&gt;=1,($B$35/HLOOKUP($G289,'Annuity Calc'!$H$7:$BE$11,2,FALSE))*HLOOKUP(BK289,'Annuity Calc'!$H$7:$BE$11,4,FALSE),(IF(BK289&lt;=(-1),BK289,0)))</f>
        <v>#N/A</v>
      </c>
      <c r="BL292" s="15" t="e">
        <f>IF($G289&gt;=1,($B$35/HLOOKUP($G289,'Annuity Calc'!$H$7:$BE$11,2,FALSE))*HLOOKUP(BL289,'Annuity Calc'!$H$7:$BE$11,4,FALSE),(IF(BL289&lt;=(-1),BL289,0)))</f>
        <v>#N/A</v>
      </c>
      <c r="BM292" s="15" t="e">
        <f>IF($G289&gt;=1,($B$35/HLOOKUP($G289,'Annuity Calc'!$H$7:$BE$11,2,FALSE))*HLOOKUP(BM289,'Annuity Calc'!$H$7:$BE$11,4,FALSE),(IF(BM289&lt;=(-1),BM289,0)))</f>
        <v>#N/A</v>
      </c>
      <c r="BN292" s="15" t="e">
        <f>IF($G289&gt;=1,($B$35/HLOOKUP($G289,'Annuity Calc'!$H$7:$BE$11,2,FALSE))*HLOOKUP(BN289,'Annuity Calc'!$H$7:$BE$11,4,FALSE),(IF(BN289&lt;=(-1),BN289,0)))</f>
        <v>#N/A</v>
      </c>
      <c r="BO292" s="15" t="e">
        <f>IF($G289&gt;=1,($B$35/HLOOKUP($G289,'Annuity Calc'!$H$7:$BE$11,2,FALSE))*HLOOKUP(BO289,'Annuity Calc'!$H$7:$BE$11,4,FALSE),(IF(BO289&lt;=(-1),BO289,0)))</f>
        <v>#N/A</v>
      </c>
      <c r="BP292" s="15" t="e">
        <f>IF($G289&gt;=1,($B$35/HLOOKUP($G289,'Annuity Calc'!$H$7:$BE$11,2,FALSE))*HLOOKUP(BP289,'Annuity Calc'!$H$7:$BE$11,4,FALSE),(IF(BP289&lt;=(-1),BP289,0)))</f>
        <v>#N/A</v>
      </c>
      <c r="BQ292" s="15" t="e">
        <f>IF($G289&gt;=1,($B$35/HLOOKUP($G289,'Annuity Calc'!$H$7:$BE$11,2,FALSE))*HLOOKUP(BQ289,'Annuity Calc'!$H$7:$BE$11,4,FALSE),(IF(BQ289&lt;=(-1),BQ289,0)))</f>
        <v>#N/A</v>
      </c>
      <c r="BR292" s="15" t="e">
        <f>IF($G289&gt;=1,($B$35/HLOOKUP($G289,'Annuity Calc'!$H$7:$BE$11,2,FALSE))*HLOOKUP(BR289,'Annuity Calc'!$H$7:$BE$11,4,FALSE),(IF(BR289&lt;=(-1),BR289,0)))</f>
        <v>#N/A</v>
      </c>
      <c r="BS292" s="15" t="e">
        <f>IF($G289&gt;=1,($B$35/HLOOKUP($G289,'Annuity Calc'!$H$7:$BE$11,2,FALSE))*HLOOKUP(BS289,'Annuity Calc'!$H$7:$BE$11,4,FALSE),(IF(BS289&lt;=(-1),BS289,0)))</f>
        <v>#N/A</v>
      </c>
      <c r="BT292" s="15" t="e">
        <f>IF($G289&gt;=1,($B$35/HLOOKUP($G289,'Annuity Calc'!$H$7:$BE$11,2,FALSE))*HLOOKUP(BT289,'Annuity Calc'!$H$7:$BE$11,4,FALSE),(IF(BT289&lt;=(-1),BT289,0)))</f>
        <v>#N/A</v>
      </c>
      <c r="BU292" s="15" t="e">
        <f>IF($G289&gt;=1,($B$35/HLOOKUP($G289,'Annuity Calc'!$H$7:$BE$11,2,FALSE))*HLOOKUP(BU289,'Annuity Calc'!$H$7:$BE$11,4,FALSE),(IF(BU289&lt;=(-1),BU289,0)))</f>
        <v>#N/A</v>
      </c>
      <c r="BV292" s="15" t="e">
        <f>IF($G289&gt;=1,($B$35/HLOOKUP($G289,'Annuity Calc'!$H$7:$BE$11,2,FALSE))*HLOOKUP(BV289,'Annuity Calc'!$H$7:$BE$11,4,FALSE),(IF(BV289&lt;=(-1),BV289,0)))</f>
        <v>#N/A</v>
      </c>
      <c r="BW292" s="15" t="e">
        <f>IF($G289&gt;=1,($B$35/HLOOKUP($G289,'Annuity Calc'!$H$7:$BE$11,2,FALSE))*HLOOKUP(BW289,'Annuity Calc'!$H$7:$BE$11,4,FALSE),(IF(BW289&lt;=(-1),BW289,0)))</f>
        <v>#N/A</v>
      </c>
      <c r="BX292" s="15" t="e">
        <f>IF($G289&gt;=1,($B$35/HLOOKUP($G289,'Annuity Calc'!$H$7:$BE$11,2,FALSE))*HLOOKUP(BX289,'Annuity Calc'!$H$7:$BE$11,4,FALSE),(IF(BX289&lt;=(-1),BX289,0)))</f>
        <v>#N/A</v>
      </c>
      <c r="BY292" s="15" t="e">
        <f>IF($G289&gt;=1,($B$35/HLOOKUP($G289,'Annuity Calc'!$H$7:$BE$11,2,FALSE))*HLOOKUP(BY289,'Annuity Calc'!$H$7:$BE$11,4,FALSE),(IF(BY289&lt;=(-1),BY289,0)))</f>
        <v>#N/A</v>
      </c>
      <c r="BZ292" s="15" t="e">
        <f>IF($G289&gt;=1,($B$35/HLOOKUP($G289,'Annuity Calc'!$H$7:$BE$11,2,FALSE))*HLOOKUP(BZ289,'Annuity Calc'!$H$7:$BE$11,4,FALSE),(IF(BZ289&lt;=(-1),BZ289,0)))</f>
        <v>#N/A</v>
      </c>
      <c r="CA292" s="15" t="e">
        <f>IF($G289&gt;=1,($B$35/HLOOKUP($G289,'Annuity Calc'!$H$7:$BE$11,2,FALSE))*HLOOKUP(CA289,'Annuity Calc'!$H$7:$BE$11,4,FALSE),(IF(CA289&lt;=(-1),CA289,0)))</f>
        <v>#N/A</v>
      </c>
      <c r="CB292" s="15" t="e">
        <f>IF($G289&gt;=1,($B$35/HLOOKUP($G289,'Annuity Calc'!$H$7:$BE$11,2,FALSE))*HLOOKUP(CB289,'Annuity Calc'!$H$7:$BE$11,4,FALSE),(IF(CB289&lt;=(-1),CB289,0)))</f>
        <v>#N/A</v>
      </c>
      <c r="CC292" s="15" t="e">
        <f>IF($G289&gt;=1,($B$35/HLOOKUP($G289,'Annuity Calc'!$H$7:$BE$11,2,FALSE))*HLOOKUP(CC289,'Annuity Calc'!$H$7:$BE$11,4,FALSE),(IF(CC289&lt;=(-1),CC289,0)))</f>
        <v>#N/A</v>
      </c>
      <c r="CD292" s="15" t="e">
        <f>IF($G289&gt;=1,($B$35/HLOOKUP($G289,'Annuity Calc'!$H$7:$BE$11,2,FALSE))*HLOOKUP(CD289,'Annuity Calc'!$H$7:$BE$11,4,FALSE),(IF(CD289&lt;=(-1),CD289,0)))</f>
        <v>#N/A</v>
      </c>
      <c r="CE292" s="15" t="e">
        <f>IF($G289&gt;=1,($B$35/HLOOKUP($G289,'Annuity Calc'!$H$7:$BE$11,2,FALSE))*HLOOKUP(CE289,'Annuity Calc'!$H$7:$BE$11,4,FALSE),(IF(CE289&lt;=(-1),CE289,0)))</f>
        <v>#N/A</v>
      </c>
      <c r="CF292" s="15" t="e">
        <f>IF($G289&gt;=1,($B$35/HLOOKUP($G289,'Annuity Calc'!$H$7:$BE$11,2,FALSE))*HLOOKUP(CF289,'Annuity Calc'!$H$7:$BE$11,4,FALSE),(IF(CF289&lt;=(-1),CF289,0)))</f>
        <v>#N/A</v>
      </c>
      <c r="CG292" s="15" t="e">
        <f>IF($G289&gt;=1,($B$35/HLOOKUP($G289,'Annuity Calc'!$H$7:$BE$11,2,FALSE))*HLOOKUP(CG289,'Annuity Calc'!$H$7:$BE$11,4,FALSE),(IF(CG289&lt;=(-1),CG289,0)))</f>
        <v>#N/A</v>
      </c>
      <c r="CH292" s="15" t="e">
        <f>IF($G289&gt;=1,($B$35/HLOOKUP($G289,'Annuity Calc'!$H$7:$BE$11,2,FALSE))*HLOOKUP(CH289,'Annuity Calc'!$H$7:$BE$11,4,FALSE),(IF(CH289&lt;=(-1),CH289,0)))</f>
        <v>#N/A</v>
      </c>
    </row>
    <row r="293" spans="1:86">
      <c r="A293" t="s">
        <v>445</v>
      </c>
      <c r="B293" s="15">
        <f>IF(B290&gt;=1,(B235/HLOOKUP($B290,'Annuity Calc'!$H$7:$BE$11,2,FALSE))*HLOOKUP(B290,'Annuity Calc'!$H$7:$BE$11,5,FALSE),(IF(B290&lt;=(-1),B290,0)))</f>
        <v>0</v>
      </c>
      <c r="C293" s="15">
        <f>IF(C290&gt;=1,(C235/HLOOKUP($B290,'Annuity Calc'!$H$7:$BE$11,2,FALSE))*HLOOKUP(C290,'Annuity Calc'!$H$7:$BE$11,5,FALSE),(IF(C290&lt;=(-1),C290,0)))</f>
        <v>0</v>
      </c>
      <c r="D293" s="15">
        <f>IF(D290&gt;=1,(D235/HLOOKUP($B290,'Annuity Calc'!$H$7:$BE$11,2,FALSE))*HLOOKUP(D290,'Annuity Calc'!$H$7:$BE$11,5,FALSE),(IF(D290&lt;=(-1),D290,0)))</f>
        <v>0</v>
      </c>
      <c r="E293" s="15">
        <f>IF(E290&gt;=1,(E235/HLOOKUP($B290,'Annuity Calc'!$H$7:$BE$11,2,FALSE))*HLOOKUP(E290,'Annuity Calc'!$H$7:$BE$11,5,FALSE),(IF(E290&lt;=(-1),E290,0)))</f>
        <v>0</v>
      </c>
      <c r="F293" s="15">
        <f>IF(F290&gt;=1,(F235/HLOOKUP($B290,'Annuity Calc'!$H$7:$BE$11,2,FALSE))*HLOOKUP(F290,'Annuity Calc'!$H$7:$BE$11,5,FALSE),(IF(F290&lt;=(-1),F290,0)))</f>
        <v>0</v>
      </c>
      <c r="G293" s="15">
        <f>IF($G289&gt;=1,($B$235/HLOOKUP($G289,'Annuity Calc'!$H$7:$BE$11,2,FALSE))*HLOOKUP(G289,'Annuity Calc'!$H$7:$BE$11,5,FALSE),(IF(G289&lt;=(-1),G289,0)))</f>
        <v>431848.41783348413</v>
      </c>
      <c r="H293" s="15">
        <f>IF($G289&gt;=1,($B$235/HLOOKUP($G289,'Annuity Calc'!$H$7:$BE$11,2,FALSE))*HLOOKUP(H289,'Annuity Calc'!$H$7:$BE$11,5,FALSE),(IF(H289&lt;=(-1),H289,0)))</f>
        <v>431848.41783348413</v>
      </c>
      <c r="I293" s="15">
        <f>IF($G289&gt;=1,($B$235/HLOOKUP($G289,'Annuity Calc'!$H$7:$BE$11,2,FALSE))*HLOOKUP(I289,'Annuity Calc'!$H$7:$BE$11,5,FALSE),(IF(I289&lt;=(-1),I289,0)))</f>
        <v>431848.41783348413</v>
      </c>
      <c r="J293" s="15">
        <f>IF($G289&gt;=1,($B$235/HLOOKUP($G289,'Annuity Calc'!$H$7:$BE$11,2,FALSE))*HLOOKUP(J289,'Annuity Calc'!$H$7:$BE$11,5,FALSE),(IF(J289&lt;=(-1),J289,0)))</f>
        <v>431848.41783348413</v>
      </c>
      <c r="K293" s="15">
        <f>IF($G289&gt;=1,($B$235/HLOOKUP($G289,'Annuity Calc'!$H$7:$BE$11,2,FALSE))*HLOOKUP(K289,'Annuity Calc'!$H$7:$BE$11,5,FALSE),(IF(K289&lt;=(-1),K289,0)))</f>
        <v>431848.41783348413</v>
      </c>
      <c r="L293" s="15">
        <f>IF($G289&gt;=1,($B$235/HLOOKUP($G289,'Annuity Calc'!$H$7:$BE$11,2,FALSE))*HLOOKUP(L289,'Annuity Calc'!$H$7:$BE$11,5,FALSE),(IF(L289&lt;=(-1),L289,0)))</f>
        <v>431848.41783348413</v>
      </c>
      <c r="M293" s="15">
        <f>IF($G289&gt;=1,($B$235/HLOOKUP($G289,'Annuity Calc'!$H$7:$BE$11,2,FALSE))*HLOOKUP(M289,'Annuity Calc'!$H$7:$BE$11,5,FALSE),(IF(M289&lt;=(-1),M289,0)))</f>
        <v>431848.41783348413</v>
      </c>
      <c r="N293" s="15">
        <f>IF($G289&gt;=1,($B$235/HLOOKUP($G289,'Annuity Calc'!$H$7:$BE$11,2,FALSE))*HLOOKUP(N289,'Annuity Calc'!$H$7:$BE$11,5,FALSE),(IF(N289&lt;=(-1),N289,0)))</f>
        <v>431848.41783348413</v>
      </c>
      <c r="O293" s="15">
        <f>IF($G289&gt;=1,($B$235/HLOOKUP($G289,'Annuity Calc'!$H$7:$BE$11,2,FALSE))*HLOOKUP(O289,'Annuity Calc'!$H$7:$BE$11,5,FALSE),(IF(O289&lt;=(-1),O289,0)))</f>
        <v>431848.41783348413</v>
      </c>
      <c r="P293" s="15">
        <f>IF($G289&gt;=1,($B$235/HLOOKUP($G289,'Annuity Calc'!$H$7:$BE$11,2,FALSE))*HLOOKUP(P289,'Annuity Calc'!$H$7:$BE$11,5,FALSE),(IF(P289&lt;=(-1),P289,0)))</f>
        <v>431848.41783348413</v>
      </c>
      <c r="Q293" s="15">
        <f>IF($G289&gt;=1,($B$235/HLOOKUP($G289,'Annuity Calc'!$H$7:$BE$11,2,FALSE))*HLOOKUP(Q289,'Annuity Calc'!$H$7:$BE$11,5,FALSE),(IF(Q289&lt;=(-1),Q289,0)))</f>
        <v>431848.41783348413</v>
      </c>
      <c r="R293" s="15">
        <f>IF($G289&gt;=1,($B$235/HLOOKUP($G289,'Annuity Calc'!$H$7:$BE$11,2,FALSE))*HLOOKUP(R289,'Annuity Calc'!$H$7:$BE$11,5,FALSE),(IF(R289&lt;=(-1),R289,0)))</f>
        <v>431848.41783348413</v>
      </c>
      <c r="S293" s="15">
        <f>IF($G289&gt;=1,($B$235/HLOOKUP($G289,'Annuity Calc'!$H$7:$BE$11,2,FALSE))*HLOOKUP(S289,'Annuity Calc'!$H$7:$BE$11,5,FALSE),(IF(S289&lt;=(-1),S289,0)))</f>
        <v>431848.41783348413</v>
      </c>
      <c r="T293" s="15">
        <f>IF($G289&gt;=1,($B$235/HLOOKUP($G289,'Annuity Calc'!$H$7:$BE$11,2,FALSE))*HLOOKUP(T289,'Annuity Calc'!$H$7:$BE$11,5,FALSE),(IF(T289&lt;=(-1),T289,0)))</f>
        <v>431848.41783348413</v>
      </c>
      <c r="U293" s="15">
        <f>IF($G289&gt;=1,($B$235/HLOOKUP($G289,'Annuity Calc'!$H$7:$BE$11,2,FALSE))*HLOOKUP(U289,'Annuity Calc'!$H$7:$BE$11,5,FALSE),(IF(U289&lt;=(-1),U289,0)))</f>
        <v>431848.41783348413</v>
      </c>
      <c r="V293" s="15" t="e">
        <f>IF($G289&gt;=1,($B$235/HLOOKUP($G289,'Annuity Calc'!$H$7:$BE$11,2,FALSE))*HLOOKUP(V289,'Annuity Calc'!$H$7:$BE$11,5,FALSE),(IF(V289&lt;=(-1),V289,0)))</f>
        <v>#N/A</v>
      </c>
      <c r="W293" s="15" t="e">
        <f>IF($G289&gt;=1,($B$235/HLOOKUP($G289,'Annuity Calc'!$H$7:$BE$11,2,FALSE))*HLOOKUP(W289,'Annuity Calc'!$H$7:$BE$11,5,FALSE),(IF(W289&lt;=(-1),W289,0)))</f>
        <v>#N/A</v>
      </c>
      <c r="X293" s="15" t="e">
        <f>IF($G289&gt;=1,($B$235/HLOOKUP($G289,'Annuity Calc'!$H$7:$BE$11,2,FALSE))*HLOOKUP(X289,'Annuity Calc'!$H$7:$BE$11,5,FALSE),(IF(X289&lt;=(-1),X289,0)))</f>
        <v>#N/A</v>
      </c>
      <c r="Y293" s="15" t="e">
        <f>IF($G289&gt;=1,($B$235/HLOOKUP($G289,'Annuity Calc'!$H$7:$BE$11,2,FALSE))*HLOOKUP(Y289,'Annuity Calc'!$H$7:$BE$11,5,FALSE),(IF(Y289&lt;=(-1),Y289,0)))</f>
        <v>#N/A</v>
      </c>
      <c r="Z293" s="15" t="e">
        <f>IF($G289&gt;=1,($B$235/HLOOKUP($G289,'Annuity Calc'!$H$7:$BE$11,2,FALSE))*HLOOKUP(Z289,'Annuity Calc'!$H$7:$BE$11,5,FALSE),(IF(Z289&lt;=(-1),Z289,0)))</f>
        <v>#N/A</v>
      </c>
      <c r="AA293" s="15" t="e">
        <f>IF($G289&gt;=1,($B$235/HLOOKUP($G289,'Annuity Calc'!$H$7:$BE$11,2,FALSE))*HLOOKUP(AA289,'Annuity Calc'!$H$7:$BE$11,5,FALSE),(IF(AA289&lt;=(-1),AA289,0)))</f>
        <v>#N/A</v>
      </c>
      <c r="AB293" s="15" t="e">
        <f>IF($G289&gt;=1,($B$235/HLOOKUP($G289,'Annuity Calc'!$H$7:$BE$11,2,FALSE))*HLOOKUP(AB289,'Annuity Calc'!$H$7:$BE$11,5,FALSE),(IF(AB289&lt;=(-1),AB289,0)))</f>
        <v>#N/A</v>
      </c>
      <c r="AC293" s="15" t="e">
        <f>IF($G289&gt;=1,($B$235/HLOOKUP($G289,'Annuity Calc'!$H$7:$BE$11,2,FALSE))*HLOOKUP(AC289,'Annuity Calc'!$H$7:$BE$11,5,FALSE),(IF(AC289&lt;=(-1),AC289,0)))</f>
        <v>#N/A</v>
      </c>
      <c r="AD293" s="15" t="e">
        <f>IF($G289&gt;=1,($B$235/HLOOKUP($G289,'Annuity Calc'!$H$7:$BE$11,2,FALSE))*HLOOKUP(AD289,'Annuity Calc'!$H$7:$BE$11,5,FALSE),(IF(AD289&lt;=(-1),AD289,0)))</f>
        <v>#N/A</v>
      </c>
      <c r="AE293" s="15" t="e">
        <f>IF($G289&gt;=1,($B$235/HLOOKUP($G289,'Annuity Calc'!$H$7:$BE$11,2,FALSE))*HLOOKUP(AE289,'Annuity Calc'!$H$7:$BE$11,5,FALSE),(IF(AE289&lt;=(-1),AE289,0)))</f>
        <v>#N/A</v>
      </c>
      <c r="AF293" s="15" t="e">
        <f>IF($G289&gt;=1,($B$235/HLOOKUP($G289,'Annuity Calc'!$H$7:$BE$11,2,FALSE))*HLOOKUP(AF289,'Annuity Calc'!$H$7:$BE$11,5,FALSE),(IF(AF289&lt;=(-1),AF289,0)))</f>
        <v>#N/A</v>
      </c>
      <c r="AG293" s="15" t="e">
        <f>IF($G289&gt;=1,($B$235/HLOOKUP($G289,'Annuity Calc'!$H$7:$BE$11,2,FALSE))*HLOOKUP(AG289,'Annuity Calc'!$H$7:$BE$11,5,FALSE),(IF(AG289&lt;=(-1),AG289,0)))</f>
        <v>#N/A</v>
      </c>
      <c r="AH293" s="15" t="e">
        <f>IF($G289&gt;=1,($B$235/HLOOKUP($G289,'Annuity Calc'!$H$7:$BE$11,2,FALSE))*HLOOKUP(AH289,'Annuity Calc'!$H$7:$BE$11,5,FALSE),(IF(AH289&lt;=(-1),AH289,0)))</f>
        <v>#N/A</v>
      </c>
      <c r="AI293" s="15" t="e">
        <f>IF($G289&gt;=1,($B$235/HLOOKUP($G289,'Annuity Calc'!$H$7:$BE$11,2,FALSE))*HLOOKUP(AI289,'Annuity Calc'!$H$7:$BE$11,5,FALSE),(IF(AI289&lt;=(-1),AI289,0)))</f>
        <v>#N/A</v>
      </c>
      <c r="AJ293" s="15" t="e">
        <f>IF($G289&gt;=1,($B$235/HLOOKUP($G289,'Annuity Calc'!$H$7:$BE$11,2,FALSE))*HLOOKUP(AJ289,'Annuity Calc'!$H$7:$BE$11,5,FALSE),(IF(AJ289&lt;=(-1),AJ289,0)))</f>
        <v>#N/A</v>
      </c>
      <c r="AK293" s="15" t="e">
        <f>IF($G289&gt;=1,($B$235/HLOOKUP($G289,'Annuity Calc'!$H$7:$BE$11,2,FALSE))*HLOOKUP(AK289,'Annuity Calc'!$H$7:$BE$11,5,FALSE),(IF(AK289&lt;=(-1),AK289,0)))</f>
        <v>#N/A</v>
      </c>
      <c r="AL293" s="15" t="e">
        <f>IF($G289&gt;=1,($B$235/HLOOKUP($G289,'Annuity Calc'!$H$7:$BE$11,2,FALSE))*HLOOKUP(AL289,'Annuity Calc'!$H$7:$BE$11,5,FALSE),(IF(AL289&lt;=(-1),AL289,0)))</f>
        <v>#N/A</v>
      </c>
      <c r="AM293" s="15" t="e">
        <f>IF($G289&gt;=1,($B$235/HLOOKUP($G289,'Annuity Calc'!$H$7:$BE$11,2,FALSE))*HLOOKUP(AM289,'Annuity Calc'!$H$7:$BE$11,5,FALSE),(IF(AM289&lt;=(-1),AM289,0)))</f>
        <v>#N/A</v>
      </c>
      <c r="AN293" s="15" t="e">
        <f>IF($G289&gt;=1,($B$235/HLOOKUP($G289,'Annuity Calc'!$H$7:$BE$11,2,FALSE))*HLOOKUP(AN289,'Annuity Calc'!$H$7:$BE$11,5,FALSE),(IF(AN289&lt;=(-1),AN289,0)))</f>
        <v>#N/A</v>
      </c>
      <c r="AO293" s="15" t="e">
        <f>IF($G289&gt;=1,($B$235/HLOOKUP($G289,'Annuity Calc'!$H$7:$BE$11,2,FALSE))*HLOOKUP(AO289,'Annuity Calc'!$H$7:$BE$11,5,FALSE),(IF(AO289&lt;=(-1),AO289,0)))</f>
        <v>#N/A</v>
      </c>
      <c r="AP293" s="15" t="e">
        <f>IF($G289&gt;=1,($B$235/HLOOKUP($G289,'Annuity Calc'!$H$7:$BE$11,2,FALSE))*HLOOKUP(AP289,'Annuity Calc'!$H$7:$BE$11,5,FALSE),(IF(AP289&lt;=(-1),AP289,0)))</f>
        <v>#N/A</v>
      </c>
      <c r="AQ293" s="15" t="e">
        <f>IF($G289&gt;=1,($B$235/HLOOKUP($G289,'Annuity Calc'!$H$7:$BE$11,2,FALSE))*HLOOKUP(AQ289,'Annuity Calc'!$H$7:$BE$11,5,FALSE),(IF(AQ289&lt;=(-1),AQ289,0)))</f>
        <v>#N/A</v>
      </c>
      <c r="AR293" s="15" t="e">
        <f>IF($G289&gt;=1,($B$235/HLOOKUP($G289,'Annuity Calc'!$H$7:$BE$11,2,FALSE))*HLOOKUP(AR289,'Annuity Calc'!$H$7:$BE$11,5,FALSE),(IF(AR289&lt;=(-1),AR289,0)))</f>
        <v>#N/A</v>
      </c>
      <c r="AS293" s="15" t="e">
        <f>IF($G289&gt;=1,($B$235/HLOOKUP($G289,'Annuity Calc'!$H$7:$BE$11,2,FALSE))*HLOOKUP(AS289,'Annuity Calc'!$H$7:$BE$11,5,FALSE),(IF(AS289&lt;=(-1),AS289,0)))</f>
        <v>#N/A</v>
      </c>
      <c r="AT293" s="15" t="e">
        <f>IF($G289&gt;=1,($B$235/HLOOKUP($G289,'Annuity Calc'!$H$7:$BE$11,2,FALSE))*HLOOKUP(AT289,'Annuity Calc'!$H$7:$BE$11,5,FALSE),(IF(AT289&lt;=(-1),AT289,0)))</f>
        <v>#N/A</v>
      </c>
      <c r="AU293" s="15" t="e">
        <f>IF($G289&gt;=1,($B$235/HLOOKUP($G289,'Annuity Calc'!$H$7:$BE$11,2,FALSE))*HLOOKUP(AU289,'Annuity Calc'!$H$7:$BE$11,5,FALSE),(IF(AU289&lt;=(-1),AU289,0)))</f>
        <v>#N/A</v>
      </c>
      <c r="AV293" s="15" t="e">
        <f>IF($G289&gt;=1,($B$235/HLOOKUP($G289,'Annuity Calc'!$H$7:$BE$11,2,FALSE))*HLOOKUP(AV289,'Annuity Calc'!$H$7:$BE$11,5,FALSE),(IF(AV289&lt;=(-1),AV289,0)))</f>
        <v>#N/A</v>
      </c>
      <c r="AW293" s="15" t="e">
        <f>IF($G289&gt;=1,($B$235/HLOOKUP($G289,'Annuity Calc'!$H$7:$BE$11,2,FALSE))*HLOOKUP(AW289,'Annuity Calc'!$H$7:$BE$11,5,FALSE),(IF(AW289&lt;=(-1),AW289,0)))</f>
        <v>#N/A</v>
      </c>
      <c r="AX293" s="15" t="e">
        <f>IF($G289&gt;=1,($B$235/HLOOKUP($G289,'Annuity Calc'!$H$7:$BE$11,2,FALSE))*HLOOKUP(AX289,'Annuity Calc'!$H$7:$BE$11,5,FALSE),(IF(AX289&lt;=(-1),AX289,0)))</f>
        <v>#N/A</v>
      </c>
      <c r="AY293" s="15" t="e">
        <f>IF($G289&gt;=1,($B$235/HLOOKUP($G289,'Annuity Calc'!$H$7:$BE$11,2,FALSE))*HLOOKUP(AY289,'Annuity Calc'!$H$7:$BE$11,5,FALSE),(IF(AY289&lt;=(-1),AY289,0)))</f>
        <v>#N/A</v>
      </c>
      <c r="AZ293" s="15" t="e">
        <f>IF($G289&gt;=1,($B$235/HLOOKUP($G289,'Annuity Calc'!$H$7:$BE$11,2,FALSE))*HLOOKUP(AZ289,'Annuity Calc'!$H$7:$BE$11,5,FALSE),(IF(AZ289&lt;=(-1),AZ289,0)))</f>
        <v>#N/A</v>
      </c>
      <c r="BA293" s="15" t="e">
        <f>IF($G289&gt;=1,($B$235/HLOOKUP($G289,'Annuity Calc'!$H$7:$BE$11,2,FALSE))*HLOOKUP(BA289,'Annuity Calc'!$H$7:$BE$11,5,FALSE),(IF(BA289&lt;=(-1),BA289,0)))</f>
        <v>#N/A</v>
      </c>
      <c r="BB293" s="15" t="e">
        <f>IF($G289&gt;=1,($B$235/HLOOKUP($G289,'Annuity Calc'!$H$7:$BE$11,2,FALSE))*HLOOKUP(BB289,'Annuity Calc'!$H$7:$BE$11,5,FALSE),(IF(BB289&lt;=(-1),BB289,0)))</f>
        <v>#N/A</v>
      </c>
      <c r="BC293" s="15" t="e">
        <f>IF($G289&gt;=1,($B$235/HLOOKUP($G289,'Annuity Calc'!$H$7:$BE$11,2,FALSE))*HLOOKUP(BC289,'Annuity Calc'!$H$7:$BE$11,5,FALSE),(IF(BC289&lt;=(-1),BC289,0)))</f>
        <v>#N/A</v>
      </c>
      <c r="BD293" s="15" t="e">
        <f>IF($G289&gt;=1,($B$235/HLOOKUP($G289,'Annuity Calc'!$H$7:$BE$11,2,FALSE))*HLOOKUP(BD289,'Annuity Calc'!$H$7:$BE$11,5,FALSE),(IF(BD289&lt;=(-1),BD289,0)))</f>
        <v>#N/A</v>
      </c>
      <c r="BE293" s="15" t="e">
        <f>IF($G289&gt;=1,($B$235/HLOOKUP($G289,'Annuity Calc'!$H$7:$BE$11,2,FALSE))*HLOOKUP(BE289,'Annuity Calc'!$H$7:$BE$11,5,FALSE),(IF(BE289&lt;=(-1),BE289,0)))</f>
        <v>#N/A</v>
      </c>
      <c r="BF293" s="15" t="e">
        <f>IF($G289&gt;=1,($B$235/HLOOKUP($G289,'Annuity Calc'!$H$7:$BE$11,2,FALSE))*HLOOKUP(BF289,'Annuity Calc'!$H$7:$BE$11,5,FALSE),(IF(BF289&lt;=(-1),BF289,0)))</f>
        <v>#N/A</v>
      </c>
      <c r="BG293" s="15" t="e">
        <f>IF($G289&gt;=1,($B$235/HLOOKUP($G289,'Annuity Calc'!$H$7:$BE$11,2,FALSE))*HLOOKUP(BG289,'Annuity Calc'!$H$7:$BE$11,5,FALSE),(IF(BG289&lt;=(-1),BG289,0)))</f>
        <v>#N/A</v>
      </c>
      <c r="BH293" s="15" t="e">
        <f>IF($G289&gt;=1,($B$235/HLOOKUP($G289,'Annuity Calc'!$H$7:$BE$11,2,FALSE))*HLOOKUP(BH289,'Annuity Calc'!$H$7:$BE$11,5,FALSE),(IF(BH289&lt;=(-1),BH289,0)))</f>
        <v>#N/A</v>
      </c>
      <c r="BI293" s="15" t="e">
        <f>IF($G289&gt;=1,($B$235/HLOOKUP($G289,'Annuity Calc'!$H$7:$BE$11,2,FALSE))*HLOOKUP(BI289,'Annuity Calc'!$H$7:$BE$11,5,FALSE),(IF(BI289&lt;=(-1),BI289,0)))</f>
        <v>#N/A</v>
      </c>
      <c r="BJ293" s="15" t="e">
        <f>IF($G289&gt;=1,($B$235/HLOOKUP($G289,'Annuity Calc'!$H$7:$BE$11,2,FALSE))*HLOOKUP(BJ289,'Annuity Calc'!$H$7:$BE$11,5,FALSE),(IF(BJ289&lt;=(-1),BJ289,0)))</f>
        <v>#N/A</v>
      </c>
      <c r="BK293" s="15" t="e">
        <f>IF($G289&gt;=1,($B$235/HLOOKUP($G289,'Annuity Calc'!$H$7:$BE$11,2,FALSE))*HLOOKUP(BK289,'Annuity Calc'!$H$7:$BE$11,5,FALSE),(IF(BK289&lt;=(-1),BK289,0)))</f>
        <v>#N/A</v>
      </c>
      <c r="BL293" s="15" t="e">
        <f>IF($G289&gt;=1,($B$235/HLOOKUP($G289,'Annuity Calc'!$H$7:$BE$11,2,FALSE))*HLOOKUP(BL289,'Annuity Calc'!$H$7:$BE$11,5,FALSE),(IF(BL289&lt;=(-1),BL289,0)))</f>
        <v>#N/A</v>
      </c>
      <c r="BM293" s="15" t="e">
        <f>IF($G289&gt;=1,($B$235/HLOOKUP($G289,'Annuity Calc'!$H$7:$BE$11,2,FALSE))*HLOOKUP(BM289,'Annuity Calc'!$H$7:$BE$11,5,FALSE),(IF(BM289&lt;=(-1),BM289,0)))</f>
        <v>#N/A</v>
      </c>
      <c r="BN293" s="15" t="e">
        <f>IF($G289&gt;=1,($B$235/HLOOKUP($G289,'Annuity Calc'!$H$7:$BE$11,2,FALSE))*HLOOKUP(BN289,'Annuity Calc'!$H$7:$BE$11,5,FALSE),(IF(BN289&lt;=(-1),BN289,0)))</f>
        <v>#N/A</v>
      </c>
      <c r="BO293" s="15" t="e">
        <f>IF($G289&gt;=1,($B$235/HLOOKUP($G289,'Annuity Calc'!$H$7:$BE$11,2,FALSE))*HLOOKUP(BO289,'Annuity Calc'!$H$7:$BE$11,5,FALSE),(IF(BO289&lt;=(-1),BO289,0)))</f>
        <v>#N/A</v>
      </c>
      <c r="BP293" s="15" t="e">
        <f>IF($G289&gt;=1,($B$235/HLOOKUP($G289,'Annuity Calc'!$H$7:$BE$11,2,FALSE))*HLOOKUP(BP289,'Annuity Calc'!$H$7:$BE$11,5,FALSE),(IF(BP289&lt;=(-1),BP289,0)))</f>
        <v>#N/A</v>
      </c>
      <c r="BQ293" s="15" t="e">
        <f>IF($G289&gt;=1,($B$235/HLOOKUP($G289,'Annuity Calc'!$H$7:$BE$11,2,FALSE))*HLOOKUP(BQ289,'Annuity Calc'!$H$7:$BE$11,5,FALSE),(IF(BQ289&lt;=(-1),BQ289,0)))</f>
        <v>#N/A</v>
      </c>
      <c r="BR293" s="15" t="e">
        <f>IF($G289&gt;=1,($B$235/HLOOKUP($G289,'Annuity Calc'!$H$7:$BE$11,2,FALSE))*HLOOKUP(BR289,'Annuity Calc'!$H$7:$BE$11,5,FALSE),(IF(BR289&lt;=(-1),BR289,0)))</f>
        <v>#N/A</v>
      </c>
      <c r="BS293" s="15" t="e">
        <f>IF($G289&gt;=1,($B$235/HLOOKUP($G289,'Annuity Calc'!$H$7:$BE$11,2,FALSE))*HLOOKUP(BS289,'Annuity Calc'!$H$7:$BE$11,5,FALSE),(IF(BS289&lt;=(-1),BS289,0)))</f>
        <v>#N/A</v>
      </c>
      <c r="BT293" s="15" t="e">
        <f>IF($G289&gt;=1,($B$235/HLOOKUP($G289,'Annuity Calc'!$H$7:$BE$11,2,FALSE))*HLOOKUP(BT289,'Annuity Calc'!$H$7:$BE$11,5,FALSE),(IF(BT289&lt;=(-1),BT289,0)))</f>
        <v>#N/A</v>
      </c>
      <c r="BU293" s="15" t="e">
        <f>IF($G289&gt;=1,($B$235/HLOOKUP($G289,'Annuity Calc'!$H$7:$BE$11,2,FALSE))*HLOOKUP(BU289,'Annuity Calc'!$H$7:$BE$11,5,FALSE),(IF(BU289&lt;=(-1),BU289,0)))</f>
        <v>#N/A</v>
      </c>
      <c r="BV293" s="15" t="e">
        <f>IF($G289&gt;=1,($B$235/HLOOKUP($G289,'Annuity Calc'!$H$7:$BE$11,2,FALSE))*HLOOKUP(BV289,'Annuity Calc'!$H$7:$BE$11,5,FALSE),(IF(BV289&lt;=(-1),BV289,0)))</f>
        <v>#N/A</v>
      </c>
      <c r="BW293" s="15" t="e">
        <f>IF($G289&gt;=1,($B$235/HLOOKUP($G289,'Annuity Calc'!$H$7:$BE$11,2,FALSE))*HLOOKUP(BW289,'Annuity Calc'!$H$7:$BE$11,5,FALSE),(IF(BW289&lt;=(-1),BW289,0)))</f>
        <v>#N/A</v>
      </c>
      <c r="BX293" s="15" t="e">
        <f>IF($G289&gt;=1,($B$235/HLOOKUP($G289,'Annuity Calc'!$H$7:$BE$11,2,FALSE))*HLOOKUP(BX289,'Annuity Calc'!$H$7:$BE$11,5,FALSE),(IF(BX289&lt;=(-1),BX289,0)))</f>
        <v>#N/A</v>
      </c>
      <c r="BY293" s="15" t="e">
        <f>IF($G289&gt;=1,($B$235/HLOOKUP($G289,'Annuity Calc'!$H$7:$BE$11,2,FALSE))*HLOOKUP(BY289,'Annuity Calc'!$H$7:$BE$11,5,FALSE),(IF(BY289&lt;=(-1),BY289,0)))</f>
        <v>#N/A</v>
      </c>
      <c r="BZ293" s="15" t="e">
        <f>IF($G289&gt;=1,($B$235/HLOOKUP($G289,'Annuity Calc'!$H$7:$BE$11,2,FALSE))*HLOOKUP(BZ289,'Annuity Calc'!$H$7:$BE$11,5,FALSE),(IF(BZ289&lt;=(-1),BZ289,0)))</f>
        <v>#N/A</v>
      </c>
      <c r="CA293" s="15" t="e">
        <f>IF($G289&gt;=1,($B$235/HLOOKUP($G289,'Annuity Calc'!$H$7:$BE$11,2,FALSE))*HLOOKUP(CA289,'Annuity Calc'!$H$7:$BE$11,5,FALSE),(IF(CA289&lt;=(-1),CA289,0)))</f>
        <v>#N/A</v>
      </c>
      <c r="CB293" s="15" t="e">
        <f>IF($G289&gt;=1,($B$235/HLOOKUP($G289,'Annuity Calc'!$H$7:$BE$11,2,FALSE))*HLOOKUP(CB289,'Annuity Calc'!$H$7:$BE$11,5,FALSE),(IF(CB289&lt;=(-1),CB289,0)))</f>
        <v>#N/A</v>
      </c>
      <c r="CC293" s="15" t="e">
        <f>IF($G289&gt;=1,($B$235/HLOOKUP($G289,'Annuity Calc'!$H$7:$BE$11,2,FALSE))*HLOOKUP(CC289,'Annuity Calc'!$H$7:$BE$11,5,FALSE),(IF(CC289&lt;=(-1),CC289,0)))</f>
        <v>#N/A</v>
      </c>
      <c r="CD293" s="15" t="e">
        <f>IF($G289&gt;=1,($B$235/HLOOKUP($G289,'Annuity Calc'!$H$7:$BE$11,2,FALSE))*HLOOKUP(CD289,'Annuity Calc'!$H$7:$BE$11,5,FALSE),(IF(CD289&lt;=(-1),CD289,0)))</f>
        <v>#N/A</v>
      </c>
      <c r="CE293" s="15" t="e">
        <f>IF($G289&gt;=1,($B$235/HLOOKUP($G289,'Annuity Calc'!$H$7:$BE$11,2,FALSE))*HLOOKUP(CE289,'Annuity Calc'!$H$7:$BE$11,5,FALSE),(IF(CE289&lt;=(-1),CE289,0)))</f>
        <v>#N/A</v>
      </c>
      <c r="CF293" s="15" t="e">
        <f>IF($G289&gt;=1,($B$235/HLOOKUP($G289,'Annuity Calc'!$H$7:$BE$11,2,FALSE))*HLOOKUP(CF289,'Annuity Calc'!$H$7:$BE$11,5,FALSE),(IF(CF289&lt;=(-1),CF289,0)))</f>
        <v>#N/A</v>
      </c>
      <c r="CG293" s="15" t="e">
        <f>IF($G289&gt;=1,($B$235/HLOOKUP($G289,'Annuity Calc'!$H$7:$BE$11,2,FALSE))*HLOOKUP(CG289,'Annuity Calc'!$H$7:$BE$11,5,FALSE),(IF(CG289&lt;=(-1),CG289,0)))</f>
        <v>#N/A</v>
      </c>
      <c r="CH293" s="15" t="e">
        <f>IF($G289&gt;=1,($B$235/HLOOKUP($G289,'Annuity Calc'!$H$7:$BE$11,2,FALSE))*HLOOKUP(CH289,'Annuity Calc'!$H$7:$BE$11,5,FALSE),(IF(CH289&lt;=(-1),CH289,0)))</f>
        <v>#N/A</v>
      </c>
    </row>
    <row r="294" spans="1:86">
      <c r="A294" t="s">
        <v>320</v>
      </c>
      <c r="B294" s="15">
        <f>B280-B281</f>
        <v>0</v>
      </c>
      <c r="C294" s="15">
        <f t="shared" ref="C294:F294" si="101">C280-C281</f>
        <v>0</v>
      </c>
      <c r="D294" s="15">
        <f t="shared" si="101"/>
        <v>0</v>
      </c>
      <c r="E294" s="15">
        <f t="shared" si="101"/>
        <v>0</v>
      </c>
      <c r="F294" s="15">
        <f t="shared" si="101"/>
        <v>0</v>
      </c>
      <c r="G294" s="15">
        <f>G290-G291</f>
        <v>4565769.3147068303</v>
      </c>
      <c r="H294" s="15">
        <f>H290-H291</f>
        <v>4321441.0352575956</v>
      </c>
      <c r="I294" s="15">
        <f t="shared" ref="I294:BT294" si="102">I290-I291</f>
        <v>4066579.8582777064</v>
      </c>
      <c r="J294" s="15">
        <f t="shared" si="102"/>
        <v>3800731.7146326303</v>
      </c>
      <c r="K294" s="15">
        <f t="shared" si="102"/>
        <v>3523422.9604432471</v>
      </c>
      <c r="L294" s="15">
        <f t="shared" si="102"/>
        <v>3234159.5332261883</v>
      </c>
      <c r="M294" s="15">
        <f t="shared" si="102"/>
        <v>2932426.0716557121</v>
      </c>
      <c r="N294" s="15">
        <f t="shared" si="102"/>
        <v>2617684.9973788573</v>
      </c>
      <c r="O294" s="15">
        <f t="shared" si="102"/>
        <v>2289375.5572480001</v>
      </c>
      <c r="P294" s="15">
        <f t="shared" si="102"/>
        <v>1946912.8242644281</v>
      </c>
      <c r="Q294" s="15">
        <f t="shared" si="102"/>
        <v>1589686.6554529811</v>
      </c>
      <c r="R294" s="15">
        <f t="shared" si="102"/>
        <v>1217060.6048110684</v>
      </c>
      <c r="S294" s="15">
        <f t="shared" si="102"/>
        <v>828370.78939533932</v>
      </c>
      <c r="T294" s="15">
        <f t="shared" si="102"/>
        <v>422924.70652579097</v>
      </c>
      <c r="U294" s="15">
        <f t="shared" si="102"/>
        <v>9.8953023552894592E-10</v>
      </c>
      <c r="V294" s="15" t="e">
        <f t="shared" si="102"/>
        <v>#N/A</v>
      </c>
      <c r="W294" s="15" t="e">
        <f t="shared" si="102"/>
        <v>#N/A</v>
      </c>
      <c r="X294" s="15" t="e">
        <f t="shared" si="102"/>
        <v>#N/A</v>
      </c>
      <c r="Y294" s="15" t="e">
        <f t="shared" si="102"/>
        <v>#N/A</v>
      </c>
      <c r="Z294" s="15" t="e">
        <f t="shared" si="102"/>
        <v>#N/A</v>
      </c>
      <c r="AA294" s="15" t="e">
        <f t="shared" si="102"/>
        <v>#N/A</v>
      </c>
      <c r="AB294" s="15" t="e">
        <f t="shared" si="102"/>
        <v>#N/A</v>
      </c>
      <c r="AC294" s="15" t="e">
        <f t="shared" si="102"/>
        <v>#N/A</v>
      </c>
      <c r="AD294" s="15" t="e">
        <f t="shared" si="102"/>
        <v>#N/A</v>
      </c>
      <c r="AE294" s="15" t="e">
        <f t="shared" si="102"/>
        <v>#N/A</v>
      </c>
      <c r="AF294" s="15" t="e">
        <f t="shared" si="102"/>
        <v>#N/A</v>
      </c>
      <c r="AG294" s="15" t="e">
        <f t="shared" si="102"/>
        <v>#N/A</v>
      </c>
      <c r="AH294" s="15" t="e">
        <f t="shared" si="102"/>
        <v>#N/A</v>
      </c>
      <c r="AI294" s="15" t="e">
        <f t="shared" si="102"/>
        <v>#N/A</v>
      </c>
      <c r="AJ294" s="15" t="e">
        <f t="shared" si="102"/>
        <v>#N/A</v>
      </c>
      <c r="AK294" s="15" t="e">
        <f t="shared" si="102"/>
        <v>#N/A</v>
      </c>
      <c r="AL294" s="15" t="e">
        <f t="shared" si="102"/>
        <v>#N/A</v>
      </c>
      <c r="AM294" s="15" t="e">
        <f t="shared" si="102"/>
        <v>#N/A</v>
      </c>
      <c r="AN294" s="15" t="e">
        <f t="shared" si="102"/>
        <v>#N/A</v>
      </c>
      <c r="AO294" s="15" t="e">
        <f t="shared" si="102"/>
        <v>#N/A</v>
      </c>
      <c r="AP294" s="15" t="e">
        <f t="shared" si="102"/>
        <v>#N/A</v>
      </c>
      <c r="AQ294" s="15" t="e">
        <f t="shared" si="102"/>
        <v>#N/A</v>
      </c>
      <c r="AR294" s="15" t="e">
        <f t="shared" si="102"/>
        <v>#N/A</v>
      </c>
      <c r="AS294" s="15" t="e">
        <f t="shared" si="102"/>
        <v>#N/A</v>
      </c>
      <c r="AT294" s="15" t="e">
        <f t="shared" si="102"/>
        <v>#N/A</v>
      </c>
      <c r="AU294" s="15" t="e">
        <f t="shared" si="102"/>
        <v>#N/A</v>
      </c>
      <c r="AV294" s="15" t="e">
        <f t="shared" si="102"/>
        <v>#N/A</v>
      </c>
      <c r="AW294" s="15" t="e">
        <f t="shared" si="102"/>
        <v>#N/A</v>
      </c>
      <c r="AX294" s="15" t="e">
        <f t="shared" si="102"/>
        <v>#N/A</v>
      </c>
      <c r="AY294" s="15" t="e">
        <f t="shared" si="102"/>
        <v>#N/A</v>
      </c>
      <c r="AZ294" s="15" t="e">
        <f t="shared" si="102"/>
        <v>#N/A</v>
      </c>
      <c r="BA294" s="15" t="e">
        <f t="shared" si="102"/>
        <v>#N/A</v>
      </c>
      <c r="BB294" s="15" t="e">
        <f t="shared" si="102"/>
        <v>#N/A</v>
      </c>
      <c r="BC294" s="15" t="e">
        <f t="shared" si="102"/>
        <v>#N/A</v>
      </c>
      <c r="BD294" s="15" t="e">
        <f t="shared" si="102"/>
        <v>#N/A</v>
      </c>
      <c r="BE294" s="15" t="e">
        <f t="shared" si="102"/>
        <v>#N/A</v>
      </c>
      <c r="BF294" s="15" t="e">
        <f t="shared" si="102"/>
        <v>#N/A</v>
      </c>
      <c r="BG294" s="15" t="e">
        <f t="shared" si="102"/>
        <v>#N/A</v>
      </c>
      <c r="BH294" s="15" t="e">
        <f t="shared" si="102"/>
        <v>#N/A</v>
      </c>
      <c r="BI294" s="15" t="e">
        <f t="shared" si="102"/>
        <v>#N/A</v>
      </c>
      <c r="BJ294" s="15" t="e">
        <f t="shared" si="102"/>
        <v>#N/A</v>
      </c>
      <c r="BK294" s="15" t="e">
        <f t="shared" si="102"/>
        <v>#N/A</v>
      </c>
      <c r="BL294" s="15" t="e">
        <f t="shared" si="102"/>
        <v>#N/A</v>
      </c>
      <c r="BM294" s="15" t="e">
        <f t="shared" si="102"/>
        <v>#N/A</v>
      </c>
      <c r="BN294" s="15" t="e">
        <f t="shared" si="102"/>
        <v>#N/A</v>
      </c>
      <c r="BO294" s="15" t="e">
        <f t="shared" si="102"/>
        <v>#N/A</v>
      </c>
      <c r="BP294" s="15" t="e">
        <f t="shared" si="102"/>
        <v>#N/A</v>
      </c>
      <c r="BQ294" s="15" t="e">
        <f t="shared" si="102"/>
        <v>#N/A</v>
      </c>
      <c r="BR294" s="15" t="e">
        <f t="shared" si="102"/>
        <v>#N/A</v>
      </c>
      <c r="BS294" s="15" t="e">
        <f t="shared" si="102"/>
        <v>#N/A</v>
      </c>
      <c r="BT294" s="15" t="e">
        <f t="shared" si="102"/>
        <v>#N/A</v>
      </c>
      <c r="BU294" s="15" t="e">
        <f t="shared" ref="BU294:CH294" si="103">BU290-BU291</f>
        <v>#N/A</v>
      </c>
      <c r="BV294" s="15" t="e">
        <f t="shared" si="103"/>
        <v>#N/A</v>
      </c>
      <c r="BW294" s="15" t="e">
        <f t="shared" si="103"/>
        <v>#N/A</v>
      </c>
      <c r="BX294" s="15" t="e">
        <f t="shared" si="103"/>
        <v>#N/A</v>
      </c>
      <c r="BY294" s="15" t="e">
        <f t="shared" si="103"/>
        <v>#N/A</v>
      </c>
      <c r="BZ294" s="15" t="e">
        <f t="shared" si="103"/>
        <v>#N/A</v>
      </c>
      <c r="CA294" s="15" t="e">
        <f t="shared" si="103"/>
        <v>#N/A</v>
      </c>
      <c r="CB294" s="15" t="e">
        <f t="shared" si="103"/>
        <v>#N/A</v>
      </c>
      <c r="CC294" s="15" t="e">
        <f t="shared" si="103"/>
        <v>#N/A</v>
      </c>
      <c r="CD294" s="15" t="e">
        <f t="shared" si="103"/>
        <v>#N/A</v>
      </c>
      <c r="CE294" s="15" t="e">
        <f t="shared" si="103"/>
        <v>#N/A</v>
      </c>
      <c r="CF294" s="15" t="e">
        <f t="shared" si="103"/>
        <v>#N/A</v>
      </c>
      <c r="CG294" s="15" t="e">
        <f t="shared" si="103"/>
        <v>#N/A</v>
      </c>
      <c r="CH294" s="15" t="e">
        <f t="shared" si="103"/>
        <v>#N/A</v>
      </c>
    </row>
    <row r="298" spans="1:86" s="164" customFormat="1">
      <c r="B298" s="164">
        <v>2015</v>
      </c>
      <c r="C298" s="164">
        <v>2016</v>
      </c>
      <c r="D298" s="164">
        <v>2017</v>
      </c>
      <c r="E298" s="164">
        <v>2018</v>
      </c>
      <c r="F298" s="164">
        <v>2019</v>
      </c>
      <c r="G298" s="164">
        <v>2020</v>
      </c>
      <c r="H298" s="164">
        <v>2021</v>
      </c>
      <c r="I298" s="164">
        <v>2022</v>
      </c>
      <c r="J298" s="164">
        <v>2023</v>
      </c>
      <c r="K298" s="164">
        <v>2024</v>
      </c>
      <c r="L298" s="164">
        <v>2025</v>
      </c>
      <c r="M298" s="164">
        <v>2026</v>
      </c>
      <c r="N298" s="164">
        <v>2027</v>
      </c>
      <c r="O298" s="164">
        <v>2028</v>
      </c>
      <c r="P298" s="164">
        <v>2029</v>
      </c>
      <c r="Q298" s="164">
        <v>2030</v>
      </c>
      <c r="R298" s="164">
        <v>2031</v>
      </c>
      <c r="S298" s="164">
        <v>2032</v>
      </c>
      <c r="T298" s="164">
        <v>2033</v>
      </c>
      <c r="U298" s="164">
        <v>2034</v>
      </c>
      <c r="V298" s="164">
        <v>2035</v>
      </c>
      <c r="W298" s="164">
        <v>2036</v>
      </c>
      <c r="X298" s="164">
        <v>2037</v>
      </c>
      <c r="Y298" s="164">
        <v>2038</v>
      </c>
      <c r="Z298" s="164">
        <v>2039</v>
      </c>
      <c r="AA298" s="164">
        <v>2040</v>
      </c>
      <c r="AB298" s="164">
        <v>2041</v>
      </c>
      <c r="AC298" s="164">
        <v>2042</v>
      </c>
      <c r="AD298" s="164">
        <v>2043</v>
      </c>
      <c r="AE298" s="164">
        <v>2044</v>
      </c>
      <c r="AF298" s="164">
        <v>2045</v>
      </c>
      <c r="AG298" s="164">
        <v>2046</v>
      </c>
      <c r="AH298" s="164">
        <v>2047</v>
      </c>
      <c r="AI298" s="164">
        <v>2048</v>
      </c>
      <c r="AJ298" s="164">
        <v>2049</v>
      </c>
      <c r="AK298" s="164">
        <v>2050</v>
      </c>
      <c r="AL298" s="164">
        <v>2051</v>
      </c>
      <c r="AM298" s="164">
        <v>2052</v>
      </c>
      <c r="AN298" s="164">
        <v>2053</v>
      </c>
      <c r="AO298" s="164">
        <v>2054</v>
      </c>
      <c r="AP298" s="164">
        <v>2055</v>
      </c>
      <c r="AQ298" s="164">
        <v>2056</v>
      </c>
      <c r="AR298" s="164">
        <v>2057</v>
      </c>
      <c r="AS298" s="164">
        <v>2058</v>
      </c>
      <c r="AT298" s="164">
        <v>2059</v>
      </c>
      <c r="AU298" s="164">
        <v>2060</v>
      </c>
      <c r="AV298" s="164">
        <v>2061</v>
      </c>
      <c r="AW298" s="164">
        <v>2062</v>
      </c>
      <c r="AX298" s="164">
        <v>2063</v>
      </c>
      <c r="AY298" s="164">
        <v>2064</v>
      </c>
      <c r="AZ298" s="164">
        <v>2065</v>
      </c>
      <c r="BA298" s="164">
        <v>2066</v>
      </c>
      <c r="BB298" s="164">
        <v>2067</v>
      </c>
      <c r="BC298" s="164">
        <v>2068</v>
      </c>
      <c r="BD298" s="164">
        <v>2069</v>
      </c>
      <c r="BE298" s="164">
        <v>2070</v>
      </c>
      <c r="BF298" s="164">
        <v>2071</v>
      </c>
      <c r="BG298" s="164">
        <v>2072</v>
      </c>
      <c r="BH298" s="164">
        <v>2073</v>
      </c>
      <c r="BI298" s="164">
        <v>2074</v>
      </c>
      <c r="BJ298" s="164">
        <v>2075</v>
      </c>
      <c r="BK298" s="164">
        <v>2076</v>
      </c>
      <c r="BL298" s="164">
        <v>2077</v>
      </c>
      <c r="BM298" s="164">
        <v>2078</v>
      </c>
      <c r="BN298" s="164">
        <v>2079</v>
      </c>
      <c r="BO298" s="164">
        <v>2080</v>
      </c>
      <c r="BP298" s="164">
        <v>2081</v>
      </c>
      <c r="BQ298" s="164">
        <v>2082</v>
      </c>
      <c r="BR298" s="164">
        <v>2083</v>
      </c>
      <c r="BS298" s="164">
        <v>2084</v>
      </c>
      <c r="BT298" s="164">
        <v>2085</v>
      </c>
      <c r="BU298" s="164">
        <v>2086</v>
      </c>
      <c r="BV298" s="164">
        <v>2087</v>
      </c>
      <c r="BW298" s="164">
        <v>2088</v>
      </c>
      <c r="BX298" s="164">
        <v>2089</v>
      </c>
      <c r="BY298" s="164">
        <v>2090</v>
      </c>
      <c r="BZ298" s="164">
        <v>2091</v>
      </c>
      <c r="CA298" s="164">
        <v>2092</v>
      </c>
      <c r="CB298" s="164">
        <v>2093</v>
      </c>
      <c r="CC298" s="164">
        <v>2094</v>
      </c>
      <c r="CD298" s="164">
        <v>2095</v>
      </c>
      <c r="CE298" s="164">
        <v>2096</v>
      </c>
      <c r="CF298" s="164">
        <v>2097</v>
      </c>
      <c r="CG298" s="164">
        <v>2098</v>
      </c>
      <c r="CH298" s="164">
        <v>2099</v>
      </c>
    </row>
    <row r="299" spans="1:86">
      <c r="A299" s="16" t="s">
        <v>415</v>
      </c>
      <c r="G299">
        <f>C236</f>
        <v>40</v>
      </c>
      <c r="H299">
        <f>IF(G299&gt;0,G299-1,0)</f>
        <v>39</v>
      </c>
      <c r="I299">
        <f t="shared" ref="I299:BT299" si="104">IF(H299&gt;0,H299-1,0)</f>
        <v>38</v>
      </c>
      <c r="J299">
        <f t="shared" si="104"/>
        <v>37</v>
      </c>
      <c r="K299">
        <f t="shared" si="104"/>
        <v>36</v>
      </c>
      <c r="L299">
        <f t="shared" si="104"/>
        <v>35</v>
      </c>
      <c r="M299">
        <f t="shared" si="104"/>
        <v>34</v>
      </c>
      <c r="N299">
        <f t="shared" si="104"/>
        <v>33</v>
      </c>
      <c r="O299">
        <f t="shared" si="104"/>
        <v>32</v>
      </c>
      <c r="P299">
        <f t="shared" si="104"/>
        <v>31</v>
      </c>
      <c r="Q299">
        <f t="shared" si="104"/>
        <v>30</v>
      </c>
      <c r="R299">
        <f t="shared" si="104"/>
        <v>29</v>
      </c>
      <c r="S299">
        <f t="shared" si="104"/>
        <v>28</v>
      </c>
      <c r="T299">
        <f t="shared" si="104"/>
        <v>27</v>
      </c>
      <c r="U299">
        <f t="shared" si="104"/>
        <v>26</v>
      </c>
      <c r="V299">
        <f t="shared" si="104"/>
        <v>25</v>
      </c>
      <c r="W299">
        <f t="shared" si="104"/>
        <v>24</v>
      </c>
      <c r="X299">
        <f t="shared" si="104"/>
        <v>23</v>
      </c>
      <c r="Y299">
        <f t="shared" si="104"/>
        <v>22</v>
      </c>
      <c r="Z299">
        <f t="shared" si="104"/>
        <v>21</v>
      </c>
      <c r="AA299">
        <f t="shared" si="104"/>
        <v>20</v>
      </c>
      <c r="AB299">
        <f t="shared" si="104"/>
        <v>19</v>
      </c>
      <c r="AC299">
        <f t="shared" si="104"/>
        <v>18</v>
      </c>
      <c r="AD299">
        <f t="shared" si="104"/>
        <v>17</v>
      </c>
      <c r="AE299">
        <f t="shared" si="104"/>
        <v>16</v>
      </c>
      <c r="AF299">
        <f t="shared" si="104"/>
        <v>15</v>
      </c>
      <c r="AG299">
        <f t="shared" si="104"/>
        <v>14</v>
      </c>
      <c r="AH299">
        <f t="shared" si="104"/>
        <v>13</v>
      </c>
      <c r="AI299">
        <f t="shared" si="104"/>
        <v>12</v>
      </c>
      <c r="AJ299">
        <f t="shared" si="104"/>
        <v>11</v>
      </c>
      <c r="AK299">
        <f t="shared" si="104"/>
        <v>10</v>
      </c>
      <c r="AL299">
        <f t="shared" si="104"/>
        <v>9</v>
      </c>
      <c r="AM299">
        <f t="shared" si="104"/>
        <v>8</v>
      </c>
      <c r="AN299">
        <f t="shared" si="104"/>
        <v>7</v>
      </c>
      <c r="AO299">
        <f t="shared" si="104"/>
        <v>6</v>
      </c>
      <c r="AP299">
        <f t="shared" si="104"/>
        <v>5</v>
      </c>
      <c r="AQ299">
        <f t="shared" si="104"/>
        <v>4</v>
      </c>
      <c r="AR299">
        <f t="shared" si="104"/>
        <v>3</v>
      </c>
      <c r="AS299">
        <f t="shared" si="104"/>
        <v>2</v>
      </c>
      <c r="AT299">
        <f t="shared" si="104"/>
        <v>1</v>
      </c>
      <c r="AU299">
        <f t="shared" si="104"/>
        <v>0</v>
      </c>
      <c r="AV299">
        <f t="shared" si="104"/>
        <v>0</v>
      </c>
      <c r="AW299">
        <f t="shared" si="104"/>
        <v>0</v>
      </c>
      <c r="AX299">
        <f t="shared" si="104"/>
        <v>0</v>
      </c>
      <c r="AY299">
        <f t="shared" si="104"/>
        <v>0</v>
      </c>
      <c r="AZ299">
        <f t="shared" si="104"/>
        <v>0</v>
      </c>
      <c r="BA299">
        <f t="shared" si="104"/>
        <v>0</v>
      </c>
      <c r="BB299">
        <f t="shared" si="104"/>
        <v>0</v>
      </c>
      <c r="BC299">
        <f t="shared" si="104"/>
        <v>0</v>
      </c>
      <c r="BD299">
        <f t="shared" si="104"/>
        <v>0</v>
      </c>
      <c r="BE299">
        <f t="shared" si="104"/>
        <v>0</v>
      </c>
      <c r="BF299">
        <f t="shared" si="104"/>
        <v>0</v>
      </c>
      <c r="BG299">
        <f t="shared" si="104"/>
        <v>0</v>
      </c>
      <c r="BH299">
        <f t="shared" si="104"/>
        <v>0</v>
      </c>
      <c r="BI299">
        <f t="shared" si="104"/>
        <v>0</v>
      </c>
      <c r="BJ299">
        <f t="shared" si="104"/>
        <v>0</v>
      </c>
      <c r="BK299">
        <f t="shared" si="104"/>
        <v>0</v>
      </c>
      <c r="BL299">
        <f t="shared" si="104"/>
        <v>0</v>
      </c>
      <c r="BM299">
        <f t="shared" si="104"/>
        <v>0</v>
      </c>
      <c r="BN299">
        <f t="shared" si="104"/>
        <v>0</v>
      </c>
      <c r="BO299">
        <f t="shared" si="104"/>
        <v>0</v>
      </c>
      <c r="BP299">
        <f t="shared" si="104"/>
        <v>0</v>
      </c>
      <c r="BQ299">
        <f t="shared" si="104"/>
        <v>0</v>
      </c>
      <c r="BR299">
        <f t="shared" si="104"/>
        <v>0</v>
      </c>
      <c r="BS299">
        <f t="shared" si="104"/>
        <v>0</v>
      </c>
      <c r="BT299">
        <f t="shared" si="104"/>
        <v>0</v>
      </c>
      <c r="BU299">
        <f t="shared" ref="BU299:CG299" si="105">IF(BT299&gt;0,BT299-1,0)</f>
        <v>0</v>
      </c>
      <c r="BV299">
        <f t="shared" si="105"/>
        <v>0</v>
      </c>
      <c r="BW299">
        <f t="shared" si="105"/>
        <v>0</v>
      </c>
      <c r="BX299">
        <f t="shared" si="105"/>
        <v>0</v>
      </c>
      <c r="BY299">
        <f t="shared" si="105"/>
        <v>0</v>
      </c>
      <c r="BZ299">
        <f t="shared" si="105"/>
        <v>0</v>
      </c>
      <c r="CA299">
        <f t="shared" si="105"/>
        <v>0</v>
      </c>
      <c r="CB299">
        <f t="shared" si="105"/>
        <v>0</v>
      </c>
      <c r="CC299">
        <f t="shared" si="105"/>
        <v>0</v>
      </c>
      <c r="CD299">
        <f t="shared" si="105"/>
        <v>0</v>
      </c>
      <c r="CE299">
        <f t="shared" si="105"/>
        <v>0</v>
      </c>
      <c r="CF299">
        <f t="shared" si="105"/>
        <v>0</v>
      </c>
      <c r="CG299">
        <f t="shared" si="105"/>
        <v>0</v>
      </c>
      <c r="CH299">
        <f>IF(CG299&gt;0,CG299-1,0)</f>
        <v>0</v>
      </c>
    </row>
    <row r="300" spans="1:86">
      <c r="A300" t="s">
        <v>319</v>
      </c>
      <c r="B300" s="15">
        <v>0</v>
      </c>
      <c r="C300" s="15">
        <v>0</v>
      </c>
      <c r="D300" s="15">
        <v>0</v>
      </c>
      <c r="E300" s="15">
        <v>0</v>
      </c>
      <c r="F300" s="15">
        <v>0</v>
      </c>
      <c r="G300" s="15">
        <f>B236</f>
        <v>1607718.4200000002</v>
      </c>
      <c r="H300" s="15">
        <f>G304</f>
        <v>1592002.3218402935</v>
      </c>
      <c r="I300" s="15">
        <f t="shared" ref="I300:BT300" si="106">H304</f>
        <v>1575608.7087737122</v>
      </c>
      <c r="J300" s="15">
        <f t="shared" si="106"/>
        <v>1558508.3733949338</v>
      </c>
      <c r="K300" s="15">
        <f t="shared" si="106"/>
        <v>1540670.8491787007</v>
      </c>
      <c r="L300" s="15">
        <f t="shared" si="106"/>
        <v>1522064.3561996471</v>
      </c>
      <c r="M300" s="15">
        <f t="shared" si="106"/>
        <v>1502655.7445121286</v>
      </c>
      <c r="N300" s="15">
        <f t="shared" si="106"/>
        <v>1482410.4350891795</v>
      </c>
      <c r="O300" s="15">
        <f t="shared" si="106"/>
        <v>1461292.3582153688</v>
      </c>
      <c r="P300" s="15">
        <f t="shared" si="106"/>
        <v>1439263.8892237984</v>
      </c>
      <c r="Q300" s="15">
        <f t="shared" si="106"/>
        <v>1416285.7814627478</v>
      </c>
      <c r="R300" s="15">
        <f t="shared" si="106"/>
        <v>1392317.0963725355</v>
      </c>
      <c r="S300" s="15">
        <f t="shared" si="106"/>
        <v>1367315.1305480225</v>
      </c>
      <c r="T300" s="15">
        <f t="shared" si="106"/>
        <v>1341235.3396568075</v>
      </c>
      <c r="U300" s="15">
        <f t="shared" si="106"/>
        <v>1314031.259077566</v>
      </c>
      <c r="V300" s="15">
        <f t="shared" si="106"/>
        <v>1285654.4211171374</v>
      </c>
      <c r="W300" s="15">
        <f t="shared" si="106"/>
        <v>1256054.2686588746</v>
      </c>
      <c r="X300" s="15">
        <f t="shared" si="106"/>
        <v>1225178.0650884053</v>
      </c>
      <c r="Y300" s="15">
        <f t="shared" si="106"/>
        <v>1192970.8003363304</v>
      </c>
      <c r="Z300" s="15">
        <f t="shared" si="106"/>
        <v>1159375.0928704569</v>
      </c>
      <c r="AA300" s="15">
        <f t="shared" si="106"/>
        <v>1124331.0874629552</v>
      </c>
      <c r="AB300" s="15">
        <f t="shared" si="106"/>
        <v>1087776.348550298</v>
      </c>
      <c r="AC300" s="15">
        <f t="shared" si="106"/>
        <v>1049645.7489959879</v>
      </c>
      <c r="AD300" s="15">
        <f t="shared" si="106"/>
        <v>1009871.3540578879</v>
      </c>
      <c r="AE300" s="15">
        <f t="shared" si="106"/>
        <v>968382.30035342998</v>
      </c>
      <c r="AF300" s="15">
        <f t="shared" si="106"/>
        <v>925104.66960705956</v>
      </c>
      <c r="AG300" s="15">
        <f t="shared" si="106"/>
        <v>879961.35695498181</v>
      </c>
      <c r="AH300" s="15">
        <f t="shared" si="106"/>
        <v>832871.9335725765</v>
      </c>
      <c r="AI300" s="15">
        <f t="shared" si="106"/>
        <v>783752.50337973342</v>
      </c>
      <c r="AJ300" s="15">
        <f t="shared" si="106"/>
        <v>732515.55356881092</v>
      </c>
      <c r="AK300" s="15">
        <f t="shared" si="106"/>
        <v>679069.79868891207</v>
      </c>
      <c r="AL300" s="15">
        <f t="shared" si="106"/>
        <v>623320.01800869475</v>
      </c>
      <c r="AM300" s="15">
        <f t="shared" si="106"/>
        <v>565166.88586795528</v>
      </c>
      <c r="AN300" s="15">
        <f t="shared" si="106"/>
        <v>504506.79471573432</v>
      </c>
      <c r="AO300" s="15">
        <f t="shared" si="106"/>
        <v>441231.67051966442</v>
      </c>
      <c r="AP300" s="15">
        <f t="shared" si="106"/>
        <v>375228.78021768568</v>
      </c>
      <c r="AQ300" s="15">
        <f t="shared" si="106"/>
        <v>306380.53086907964</v>
      </c>
      <c r="AR300" s="15">
        <f t="shared" si="106"/>
        <v>234564.26014698172</v>
      </c>
      <c r="AS300" s="15">
        <f t="shared" si="106"/>
        <v>159652.01779910739</v>
      </c>
      <c r="AT300" s="15">
        <f t="shared" si="106"/>
        <v>81510.337687334511</v>
      </c>
      <c r="AU300" s="15">
        <f t="shared" si="106"/>
        <v>4.8021320253610611E-10</v>
      </c>
      <c r="AV300" s="15" t="e">
        <f t="shared" si="106"/>
        <v>#N/A</v>
      </c>
      <c r="AW300" s="15" t="e">
        <f t="shared" si="106"/>
        <v>#N/A</v>
      </c>
      <c r="AX300" s="15" t="e">
        <f t="shared" si="106"/>
        <v>#N/A</v>
      </c>
      <c r="AY300" s="15" t="e">
        <f t="shared" si="106"/>
        <v>#N/A</v>
      </c>
      <c r="AZ300" s="15" t="e">
        <f t="shared" si="106"/>
        <v>#N/A</v>
      </c>
      <c r="BA300" s="15" t="e">
        <f t="shared" si="106"/>
        <v>#N/A</v>
      </c>
      <c r="BB300" s="15" t="e">
        <f t="shared" si="106"/>
        <v>#N/A</v>
      </c>
      <c r="BC300" s="15" t="e">
        <f t="shared" si="106"/>
        <v>#N/A</v>
      </c>
      <c r="BD300" s="15" t="e">
        <f t="shared" si="106"/>
        <v>#N/A</v>
      </c>
      <c r="BE300" s="15" t="e">
        <f t="shared" si="106"/>
        <v>#N/A</v>
      </c>
      <c r="BF300" s="15" t="e">
        <f t="shared" si="106"/>
        <v>#N/A</v>
      </c>
      <c r="BG300" s="15" t="e">
        <f t="shared" si="106"/>
        <v>#N/A</v>
      </c>
      <c r="BH300" s="15" t="e">
        <f t="shared" si="106"/>
        <v>#N/A</v>
      </c>
      <c r="BI300" s="15" t="e">
        <f t="shared" si="106"/>
        <v>#N/A</v>
      </c>
      <c r="BJ300" s="15" t="e">
        <f t="shared" si="106"/>
        <v>#N/A</v>
      </c>
      <c r="BK300" s="15" t="e">
        <f t="shared" si="106"/>
        <v>#N/A</v>
      </c>
      <c r="BL300" s="15" t="e">
        <f t="shared" si="106"/>
        <v>#N/A</v>
      </c>
      <c r="BM300" s="15" t="e">
        <f t="shared" si="106"/>
        <v>#N/A</v>
      </c>
      <c r="BN300" s="15" t="e">
        <f t="shared" si="106"/>
        <v>#N/A</v>
      </c>
      <c r="BO300" s="15" t="e">
        <f t="shared" si="106"/>
        <v>#N/A</v>
      </c>
      <c r="BP300" s="15" t="e">
        <f t="shared" si="106"/>
        <v>#N/A</v>
      </c>
      <c r="BQ300" s="15" t="e">
        <f t="shared" si="106"/>
        <v>#N/A</v>
      </c>
      <c r="BR300" s="15" t="e">
        <f t="shared" si="106"/>
        <v>#N/A</v>
      </c>
      <c r="BS300" s="15" t="e">
        <f t="shared" si="106"/>
        <v>#N/A</v>
      </c>
      <c r="BT300" s="15" t="e">
        <f t="shared" si="106"/>
        <v>#N/A</v>
      </c>
      <c r="BU300" s="15" t="e">
        <f t="shared" ref="BU300:CH300" si="107">BT304</f>
        <v>#N/A</v>
      </c>
      <c r="BV300" s="15" t="e">
        <f t="shared" si="107"/>
        <v>#N/A</v>
      </c>
      <c r="BW300" s="15" t="e">
        <f t="shared" si="107"/>
        <v>#N/A</v>
      </c>
      <c r="BX300" s="15" t="e">
        <f t="shared" si="107"/>
        <v>#N/A</v>
      </c>
      <c r="BY300" s="15" t="e">
        <f t="shared" si="107"/>
        <v>#N/A</v>
      </c>
      <c r="BZ300" s="15" t="e">
        <f t="shared" si="107"/>
        <v>#N/A</v>
      </c>
      <c r="CA300" s="15" t="e">
        <f t="shared" si="107"/>
        <v>#N/A</v>
      </c>
      <c r="CB300" s="15" t="e">
        <f t="shared" si="107"/>
        <v>#N/A</v>
      </c>
      <c r="CC300" s="15" t="e">
        <f t="shared" si="107"/>
        <v>#N/A</v>
      </c>
      <c r="CD300" s="15" t="e">
        <f t="shared" si="107"/>
        <v>#N/A</v>
      </c>
      <c r="CE300" s="15" t="e">
        <f t="shared" si="107"/>
        <v>#N/A</v>
      </c>
      <c r="CF300" s="15" t="e">
        <f t="shared" si="107"/>
        <v>#N/A</v>
      </c>
      <c r="CG300" s="15" t="e">
        <f t="shared" si="107"/>
        <v>#N/A</v>
      </c>
      <c r="CH300" s="15" t="e">
        <f t="shared" si="107"/>
        <v>#N/A</v>
      </c>
    </row>
    <row r="301" spans="1:86">
      <c r="A301" t="s">
        <v>444</v>
      </c>
      <c r="B301" s="15">
        <v>0</v>
      </c>
      <c r="C301" s="15">
        <v>0</v>
      </c>
      <c r="D301" s="15">
        <v>0</v>
      </c>
      <c r="E301" s="15">
        <v>0</v>
      </c>
      <c r="F301" s="15">
        <v>0</v>
      </c>
      <c r="G301" s="15">
        <f>IF($G299&gt;=1,($B236/HLOOKUP($G299,'Annuity Calc'!$H$7:$BE$11,2,FALSE))*HLOOKUP(G299,'Annuity Calc'!$H$7:$BE$11,3,FALSE),(IF(G299&lt;=(-1),G299,0)))</f>
        <v>15716.098159706591</v>
      </c>
      <c r="H301" s="15">
        <f>IF($G299&gt;=1,($B236/HLOOKUP($G299,'Annuity Calc'!$H$7:$BE$11,2,FALSE))*HLOOKUP(H299,'Annuity Calc'!$H$7:$BE$11,3,FALSE),(IF(H299&lt;=(-1),H299,0)))</f>
        <v>16393.613066581267</v>
      </c>
      <c r="I301" s="15">
        <f>IF($G299&gt;=1,($B236/HLOOKUP($G299,'Annuity Calc'!$H$7:$BE$11,2,FALSE))*HLOOKUP(I299,'Annuity Calc'!$H$7:$BE$11,3,FALSE),(IF(I299&lt;=(-1),I299,0)))</f>
        <v>17100.335378778356</v>
      </c>
      <c r="J301" s="15">
        <f>IF($G299&gt;=1,($B236/HLOOKUP($G299,'Annuity Calc'!$H$7:$BE$11,2,FALSE))*HLOOKUP(J299,'Annuity Calc'!$H$7:$BE$11,3,FALSE),(IF(J299&lt;=(-1),J299,0)))</f>
        <v>17837.524216233101</v>
      </c>
      <c r="K301" s="15">
        <f>IF($G299&gt;=1,($B236/HLOOKUP($G299,'Annuity Calc'!$H$7:$BE$11,2,FALSE))*HLOOKUP(K299,'Annuity Calc'!$H$7:$BE$11,3,FALSE),(IF(K299&lt;=(-1),K299,0)))</f>
        <v>18606.492979053648</v>
      </c>
      <c r="L301" s="15">
        <f>IF($G299&gt;=1,($B236/HLOOKUP($G299,'Annuity Calc'!$H$7:$BE$11,2,FALSE))*HLOOKUP(L299,'Annuity Calc'!$H$7:$BE$11,3,FALSE),(IF(L299&lt;=(-1),L299,0)))</f>
        <v>19408.611687518311</v>
      </c>
      <c r="M301" s="15">
        <f>IF($G299&gt;=1,($B236/HLOOKUP($G299,'Annuity Calc'!$H$7:$BE$11,2,FALSE))*HLOOKUP(M299,'Annuity Calc'!$H$7:$BE$11,3,FALSE),(IF(M299&lt;=(-1),M299,0)))</f>
        <v>20245.30942294918</v>
      </c>
      <c r="N301" s="15">
        <f>IF($G299&gt;=1,($B236/HLOOKUP($G299,'Annuity Calc'!$H$7:$BE$11,2,FALSE))*HLOOKUP(N299,'Annuity Calc'!$H$7:$BE$11,3,FALSE),(IF(N299&lt;=(-1),N299,0)))</f>
        <v>21118.076873810824</v>
      </c>
      <c r="O301" s="15">
        <f>IF($G299&gt;=1,($B236/HLOOKUP($G299,'Annuity Calc'!$H$7:$BE$11,2,FALSE))*HLOOKUP(O299,'Annuity Calc'!$H$7:$BE$11,3,FALSE),(IF(O299&lt;=(-1),O299,0)))</f>
        <v>22028.468991570371</v>
      </c>
      <c r="P301" s="15">
        <f>IF($G299&gt;=1,($B236/HLOOKUP($G299,'Annuity Calc'!$H$7:$BE$11,2,FALSE))*HLOOKUP(P299,'Annuity Calc'!$H$7:$BE$11,3,FALSE),(IF(P299&lt;=(-1),P299,0)))</f>
        <v>22978.107761050669</v>
      </c>
      <c r="Q301" s="15">
        <f>IF($G299&gt;=1,($B236/HLOOKUP($G299,'Annuity Calc'!$H$7:$BE$11,2,FALSE))*HLOOKUP(Q299,'Annuity Calc'!$H$7:$BE$11,3,FALSE),(IF(Q299&lt;=(-1),Q299,0)))</f>
        <v>23968.685090212319</v>
      </c>
      <c r="R301" s="15">
        <f>IF($G299&gt;=1,($B236/HLOOKUP($G299,'Annuity Calc'!$H$7:$BE$11,2,FALSE))*HLOOKUP(R299,'Annuity Calc'!$H$7:$BE$11,3,FALSE),(IF(R299&lt;=(-1),R299,0)))</f>
        <v>25001.965824513027</v>
      </c>
      <c r="S301" s="15">
        <f>IF($G299&gt;=1,($B236/HLOOKUP($G299,'Annuity Calc'!$H$7:$BE$11,2,FALSE))*HLOOKUP(S299,'Annuity Calc'!$H$7:$BE$11,3,FALSE),(IF(S299&lt;=(-1),S299,0)))</f>
        <v>26079.790891214881</v>
      </c>
      <c r="T301" s="15">
        <f>IF($G299&gt;=1,($B236/HLOOKUP($G299,'Annuity Calc'!$H$7:$BE$11,2,FALSE))*HLOOKUP(T299,'Annuity Calc'!$H$7:$BE$11,3,FALSE),(IF(T299&lt;=(-1),T299,0)))</f>
        <v>27204.080579241516</v>
      </c>
      <c r="U301" s="15">
        <f>IF($G299&gt;=1,($B236/HLOOKUP($G299,'Annuity Calc'!$H$7:$BE$11,2,FALSE))*HLOOKUP(U299,'Annuity Calc'!$H$7:$BE$11,3,FALSE),(IF(U299&lt;=(-1),U299,0)))</f>
        <v>28376.837960428562</v>
      </c>
      <c r="V301" s="15">
        <f>IF($G299&gt;=1,($B236/HLOOKUP($G299,'Annuity Calc'!$H$7:$BE$11,2,FALSE))*HLOOKUP(V299,'Annuity Calc'!$H$7:$BE$11,3,FALSE),(IF(V299&lt;=(-1),V299,0)))</f>
        <v>29600.15245826295</v>
      </c>
      <c r="W301" s="15">
        <f>IF($G299&gt;=1,($B236/HLOOKUP($G299,'Annuity Calc'!$H$7:$BE$11,2,FALSE))*HLOOKUP(W299,'Annuity Calc'!$H$7:$BE$11,3,FALSE),(IF(W299&lt;=(-1),W299,0)))</f>
        <v>30876.203570469192</v>
      </c>
      <c r="X301" s="15">
        <f>IF($G299&gt;=1,($B236/HLOOKUP($G299,'Annuity Calc'!$H$7:$BE$11,2,FALSE))*HLOOKUP(X299,'Annuity Calc'!$H$7:$BE$11,3,FALSE),(IF(X299&lt;=(-1),X299,0)))</f>
        <v>32207.264752074872</v>
      </c>
      <c r="Y301" s="15">
        <f>IF($G299&gt;=1,($B236/HLOOKUP($G299,'Annuity Calc'!$H$7:$BE$11,2,FALSE))*HLOOKUP(Y299,'Annuity Calc'!$H$7:$BE$11,3,FALSE),(IF(Y299&lt;=(-1),Y299,0)))</f>
        <v>33595.70746587358</v>
      </c>
      <c r="Z301" s="15">
        <f>IF($G299&gt;=1,($B236/HLOOKUP($G299,'Annuity Calc'!$H$7:$BE$11,2,FALSE))*HLOOKUP(Z299,'Annuity Calc'!$H$7:$BE$11,3,FALSE),(IF(Z299&lt;=(-1),Z299,0)))</f>
        <v>35044.005407501798</v>
      </c>
      <c r="AA301" s="15">
        <f>IF($G299&gt;=1,($B236/HLOOKUP($G299,'Annuity Calc'!$H$7:$BE$11,2,FALSE))*HLOOKUP(AA299,'Annuity Calc'!$H$7:$BE$11,3,FALSE),(IF(AA299&lt;=(-1),AA299,0)))</f>
        <v>36554.738912657158</v>
      </c>
      <c r="AB301" s="15">
        <f>IF($G299&gt;=1,($B236/HLOOKUP($G299,'Annuity Calc'!$H$7:$BE$11,2,FALSE))*HLOOKUP(AB299,'Annuity Calc'!$H$7:$BE$11,3,FALSE),(IF(AB299&lt;=(-1),AB299,0)))</f>
        <v>38130.599554310167</v>
      </c>
      <c r="AC301" s="15">
        <f>IF($G299&gt;=1,($B236/HLOOKUP($G299,'Annuity Calc'!$H$7:$BE$11,2,FALSE))*HLOOKUP(AC299,'Annuity Calc'!$H$7:$BE$11,3,FALSE),(IF(AC299&lt;=(-1),AC299,0)))</f>
        <v>39774.39493810002</v>
      </c>
      <c r="AD301" s="15">
        <f>IF($G299&gt;=1,($B236/HLOOKUP($G299,'Annuity Calc'!$H$7:$BE$11,2,FALSE))*HLOOKUP(AD299,'Annuity Calc'!$H$7:$BE$11,3,FALSE),(IF(AD299&lt;=(-1),AD299,0)))</f>
        <v>41489.053704457991</v>
      </c>
      <c r="AE301" s="15">
        <f>IF($G299&gt;=1,($B236/HLOOKUP($G299,'Annuity Calc'!$H$7:$BE$11,2,FALSE))*HLOOKUP(AE299,'Annuity Calc'!$H$7:$BE$11,3,FALSE),(IF(AE299&lt;=(-1),AE299,0)))</f>
        <v>43277.630746370472</v>
      </c>
      <c r="AF301" s="15">
        <f>IF($G299&gt;=1,($B236/HLOOKUP($G299,'Annuity Calc'!$H$7:$BE$11,2,FALSE))*HLOOKUP(AF299,'Annuity Calc'!$H$7:$BE$11,3,FALSE),(IF(AF299&lt;=(-1),AF299,0)))</f>
        <v>45143.31265207773</v>
      </c>
      <c r="AG301" s="15">
        <f>IF($G299&gt;=1,($B236/HLOOKUP($G299,'Annuity Calc'!$H$7:$BE$11,2,FALSE))*HLOOKUP(AG299,'Annuity Calc'!$H$7:$BE$11,3,FALSE),(IF(AG299&lt;=(-1),AG299,0)))</f>
        <v>47089.42338240533</v>
      </c>
      <c r="AH301" s="15">
        <f>IF($G299&gt;=1,($B236/HLOOKUP($G299,'Annuity Calc'!$H$7:$BE$11,2,FALSE))*HLOOKUP(AH299,'Annuity Calc'!$H$7:$BE$11,3,FALSE),(IF(AH299&lt;=(-1),AH299,0)))</f>
        <v>49119.430192843065</v>
      </c>
      <c r="AI301" s="15">
        <f>IF($G299&gt;=1,($B236/HLOOKUP($G299,'Annuity Calc'!$H$7:$BE$11,2,FALSE))*HLOOKUP(AI299,'Annuity Calc'!$H$7:$BE$11,3,FALSE),(IF(AI299&lt;=(-1),AI299,0)))</f>
        <v>51236.949810922517</v>
      </c>
      <c r="AJ301" s="15">
        <f>IF($G299&gt;=1,($B236/HLOOKUP($G299,'Annuity Calc'!$H$7:$BE$11,2,FALSE))*HLOOKUP(AJ299,'Annuity Calc'!$H$7:$BE$11,3,FALSE),(IF(AJ299&lt;=(-1),AJ299,0)))</f>
        <v>53445.75487989885</v>
      </c>
      <c r="AK301" s="15">
        <f>IF($G299&gt;=1,($B236/HLOOKUP($G299,'Annuity Calc'!$H$7:$BE$11,2,FALSE))*HLOOKUP(AK299,'Annuity Calc'!$H$7:$BE$11,3,FALSE),(IF(AK299&lt;=(-1),AK299,0)))</f>
        <v>55749.780680217307</v>
      </c>
      <c r="AL301" s="15">
        <f>IF($G299&gt;=1,($B236/HLOOKUP($G299,'Annuity Calc'!$H$7:$BE$11,2,FALSE))*HLOOKUP(AL299,'Annuity Calc'!$H$7:$BE$11,3,FALSE),(IF(AL299&lt;=(-1),AL299,0)))</f>
        <v>58153.132140739501</v>
      </c>
      <c r="AM301" s="15">
        <f>IF($G299&gt;=1,($B236/HLOOKUP($G299,'Annuity Calc'!$H$7:$BE$11,2,FALSE))*HLOOKUP(AM299,'Annuity Calc'!$H$7:$BE$11,3,FALSE),(IF(AM299&lt;=(-1),AM299,0)))</f>
        <v>60660.091152220964</v>
      </c>
      <c r="AN301" s="15">
        <f>IF($G299&gt;=1,($B236/HLOOKUP($G299,'Annuity Calc'!$H$7:$BE$11,2,FALSE))*HLOOKUP(AN299,'Annuity Calc'!$H$7:$BE$11,3,FALSE),(IF(AN299&lt;=(-1),AN299,0)))</f>
        <v>63275.124196069897</v>
      </c>
      <c r="AO301" s="15">
        <f>IF($G299&gt;=1,($B236/HLOOKUP($G299,'Annuity Calc'!$H$7:$BE$11,2,FALSE))*HLOOKUP(AO299,'Annuity Calc'!$H$7:$BE$11,3,FALSE),(IF(AO299&lt;=(-1),AO299,0)))</f>
        <v>66002.890301978725</v>
      </c>
      <c r="AP301" s="15">
        <f>IF($G299&gt;=1,($B236/HLOOKUP($G299,'Annuity Calc'!$H$7:$BE$11,2,FALSE))*HLOOKUP(AP299,'Annuity Calc'!$H$7:$BE$11,3,FALSE),(IF(AP299&lt;=(-1),AP299,0)))</f>
        <v>68848.24934860607</v>
      </c>
      <c r="AQ301" s="15">
        <f>IF($G299&gt;=1,($B236/HLOOKUP($G299,'Annuity Calc'!$H$7:$BE$11,2,FALSE))*HLOOKUP(AQ299,'Annuity Calc'!$H$7:$BE$11,3,FALSE),(IF(AQ299&lt;=(-1),AQ299,0)))</f>
        <v>71816.270722097921</v>
      </c>
      <c r="AR301" s="15">
        <f>IF($G299&gt;=1,($B236/HLOOKUP($G299,'Annuity Calc'!$H$7:$BE$11,2,FALSE))*HLOOKUP(AR299,'Annuity Calc'!$H$7:$BE$11,3,FALSE),(IF(AR299&lt;=(-1),AR299,0)))</f>
        <v>74912.242347874329</v>
      </c>
      <c r="AS301" s="15">
        <f>IF($G299&gt;=1,($B236/HLOOKUP($G299,'Annuity Calc'!$H$7:$BE$11,2,FALSE))*HLOOKUP(AS299,'Annuity Calc'!$H$7:$BE$11,3,FALSE),(IF(AS299&lt;=(-1),AS299,0)))</f>
        <v>78141.680111772876</v>
      </c>
      <c r="AT301" s="15">
        <f>IF($G299&gt;=1,($B236/HLOOKUP($G299,'Annuity Calc'!$H$7:$BE$11,2,FALSE))*HLOOKUP(AT299,'Annuity Calc'!$H$7:$BE$11,3,FALSE),(IF(AT299&lt;=(-1),AT299,0)))</f>
        <v>81510.337687334031</v>
      </c>
      <c r="AU301" s="15" t="e">
        <f>IF($G299&gt;=1,($B236/HLOOKUP($G299,'Annuity Calc'!$H$7:$BE$11,2,FALSE))*HLOOKUP(AU299,'Annuity Calc'!$H$7:$BE$11,3,FALSE),(IF(AU299&lt;=(-1),AU299,0)))</f>
        <v>#N/A</v>
      </c>
      <c r="AV301" s="15" t="e">
        <f>IF($G299&gt;=1,($B236/HLOOKUP($G299,'Annuity Calc'!$H$7:$BE$11,2,FALSE))*HLOOKUP(AV299,'Annuity Calc'!$H$7:$BE$11,3,FALSE),(IF(AV299&lt;=(-1),AV299,0)))</f>
        <v>#N/A</v>
      </c>
      <c r="AW301" s="15" t="e">
        <f>IF($G299&gt;=1,($B236/HLOOKUP($G299,'Annuity Calc'!$H$7:$BE$11,2,FALSE))*HLOOKUP(AW299,'Annuity Calc'!$H$7:$BE$11,3,FALSE),(IF(AW299&lt;=(-1),AW299,0)))</f>
        <v>#N/A</v>
      </c>
      <c r="AX301" s="15" t="e">
        <f>IF($G299&gt;=1,($B236/HLOOKUP($G299,'Annuity Calc'!$H$7:$BE$11,2,FALSE))*HLOOKUP(AX299,'Annuity Calc'!$H$7:$BE$11,3,FALSE),(IF(AX299&lt;=(-1),AX299,0)))</f>
        <v>#N/A</v>
      </c>
      <c r="AY301" s="15" t="e">
        <f>IF($G299&gt;=1,($B236/HLOOKUP($G299,'Annuity Calc'!$H$7:$BE$11,2,FALSE))*HLOOKUP(AY299,'Annuity Calc'!$H$7:$BE$11,3,FALSE),(IF(AY299&lt;=(-1),AY299,0)))</f>
        <v>#N/A</v>
      </c>
      <c r="AZ301" s="15" t="e">
        <f>IF($G299&gt;=1,($B236/HLOOKUP($G299,'Annuity Calc'!$H$7:$BE$11,2,FALSE))*HLOOKUP(AZ299,'Annuity Calc'!$H$7:$BE$11,3,FALSE),(IF(AZ299&lt;=(-1),AZ299,0)))</f>
        <v>#N/A</v>
      </c>
      <c r="BA301" s="15" t="e">
        <f>IF($G299&gt;=1,($B236/HLOOKUP($G299,'Annuity Calc'!$H$7:$BE$11,2,FALSE))*HLOOKUP(BA299,'Annuity Calc'!$H$7:$BE$11,3,FALSE),(IF(BA299&lt;=(-1),BA299,0)))</f>
        <v>#N/A</v>
      </c>
      <c r="BB301" s="15" t="e">
        <f>IF($G299&gt;=1,($B236/HLOOKUP($G299,'Annuity Calc'!$H$7:$BE$11,2,FALSE))*HLOOKUP(BB299,'Annuity Calc'!$H$7:$BE$11,3,FALSE),(IF(BB299&lt;=(-1),BB299,0)))</f>
        <v>#N/A</v>
      </c>
      <c r="BC301" s="15" t="e">
        <f>IF($G299&gt;=1,($B236/HLOOKUP($G299,'Annuity Calc'!$H$7:$BE$11,2,FALSE))*HLOOKUP(BC299,'Annuity Calc'!$H$7:$BE$11,3,FALSE),(IF(BC299&lt;=(-1),BC299,0)))</f>
        <v>#N/A</v>
      </c>
      <c r="BD301" s="15" t="e">
        <f>IF($G299&gt;=1,($B236/HLOOKUP($G299,'Annuity Calc'!$H$7:$BE$11,2,FALSE))*HLOOKUP(BD299,'Annuity Calc'!$H$7:$BE$11,3,FALSE),(IF(BD299&lt;=(-1),BD299,0)))</f>
        <v>#N/A</v>
      </c>
      <c r="BE301" s="15" t="e">
        <f>IF($G299&gt;=1,($B236/HLOOKUP($G299,'Annuity Calc'!$H$7:$BE$11,2,FALSE))*HLOOKUP(BE299,'Annuity Calc'!$H$7:$BE$11,3,FALSE),(IF(BE299&lt;=(-1),BE299,0)))</f>
        <v>#N/A</v>
      </c>
      <c r="BF301" s="15" t="e">
        <f>IF($G299&gt;=1,($B236/HLOOKUP($G299,'Annuity Calc'!$H$7:$BE$11,2,FALSE))*HLOOKUP(BF299,'Annuity Calc'!$H$7:$BE$11,3,FALSE),(IF(BF299&lt;=(-1),BF299,0)))</f>
        <v>#N/A</v>
      </c>
      <c r="BG301" s="15" t="e">
        <f>IF($G299&gt;=1,($B236/HLOOKUP($G299,'Annuity Calc'!$H$7:$BE$11,2,FALSE))*HLOOKUP(BG299,'Annuity Calc'!$H$7:$BE$11,3,FALSE),(IF(BG299&lt;=(-1),BG299,0)))</f>
        <v>#N/A</v>
      </c>
      <c r="BH301" s="15" t="e">
        <f>IF($G299&gt;=1,($B236/HLOOKUP($G299,'Annuity Calc'!$H$7:$BE$11,2,FALSE))*HLOOKUP(BH299,'Annuity Calc'!$H$7:$BE$11,3,FALSE),(IF(BH299&lt;=(-1),BH299,0)))</f>
        <v>#N/A</v>
      </c>
      <c r="BI301" s="15" t="e">
        <f>IF($G299&gt;=1,($B236/HLOOKUP($G299,'Annuity Calc'!$H$7:$BE$11,2,FALSE))*HLOOKUP(BI299,'Annuity Calc'!$H$7:$BE$11,3,FALSE),(IF(BI299&lt;=(-1),BI299,0)))</f>
        <v>#N/A</v>
      </c>
      <c r="BJ301" s="15" t="e">
        <f>IF($G299&gt;=1,($B236/HLOOKUP($G299,'Annuity Calc'!$H$7:$BE$11,2,FALSE))*HLOOKUP(BJ299,'Annuity Calc'!$H$7:$BE$11,3,FALSE),(IF(BJ299&lt;=(-1),BJ299,0)))</f>
        <v>#N/A</v>
      </c>
      <c r="BK301" s="15" t="e">
        <f>IF($G299&gt;=1,($B236/HLOOKUP($G299,'Annuity Calc'!$H$7:$BE$11,2,FALSE))*HLOOKUP(BK299,'Annuity Calc'!$H$7:$BE$11,3,FALSE),(IF(BK299&lt;=(-1),BK299,0)))</f>
        <v>#N/A</v>
      </c>
      <c r="BL301" s="15" t="e">
        <f>IF($G299&gt;=1,($B236/HLOOKUP($G299,'Annuity Calc'!$H$7:$BE$11,2,FALSE))*HLOOKUP(BL299,'Annuity Calc'!$H$7:$BE$11,3,FALSE),(IF(BL299&lt;=(-1),BL299,0)))</f>
        <v>#N/A</v>
      </c>
      <c r="BM301" s="15" t="e">
        <f>IF($G299&gt;=1,($B236/HLOOKUP($G299,'Annuity Calc'!$H$7:$BE$11,2,FALSE))*HLOOKUP(BM299,'Annuity Calc'!$H$7:$BE$11,3,FALSE),(IF(BM299&lt;=(-1),BM299,0)))</f>
        <v>#N/A</v>
      </c>
      <c r="BN301" s="15" t="e">
        <f>IF($G299&gt;=1,($B236/HLOOKUP($G299,'Annuity Calc'!$H$7:$BE$11,2,FALSE))*HLOOKUP(BN299,'Annuity Calc'!$H$7:$BE$11,3,FALSE),(IF(BN299&lt;=(-1),BN299,0)))</f>
        <v>#N/A</v>
      </c>
      <c r="BO301" s="15" t="e">
        <f>IF($G299&gt;=1,($B236/HLOOKUP($G299,'Annuity Calc'!$H$7:$BE$11,2,FALSE))*HLOOKUP(BO299,'Annuity Calc'!$H$7:$BE$11,3,FALSE),(IF(BO299&lt;=(-1),BO299,0)))</f>
        <v>#N/A</v>
      </c>
      <c r="BP301" s="15" t="e">
        <f>IF($G299&gt;=1,($B236/HLOOKUP($G299,'Annuity Calc'!$H$7:$BE$11,2,FALSE))*HLOOKUP(BP299,'Annuity Calc'!$H$7:$BE$11,3,FALSE),(IF(BP299&lt;=(-1),BP299,0)))</f>
        <v>#N/A</v>
      </c>
      <c r="BQ301" s="15" t="e">
        <f>IF($G299&gt;=1,($B236/HLOOKUP($G299,'Annuity Calc'!$H$7:$BE$11,2,FALSE))*HLOOKUP(BQ299,'Annuity Calc'!$H$7:$BE$11,3,FALSE),(IF(BQ299&lt;=(-1),BQ299,0)))</f>
        <v>#N/A</v>
      </c>
      <c r="BR301" s="15" t="e">
        <f>IF($G299&gt;=1,($B236/HLOOKUP($G299,'Annuity Calc'!$H$7:$BE$11,2,FALSE))*HLOOKUP(BR299,'Annuity Calc'!$H$7:$BE$11,3,FALSE),(IF(BR299&lt;=(-1),BR299,0)))</f>
        <v>#N/A</v>
      </c>
      <c r="BS301" s="15" t="e">
        <f>IF($G299&gt;=1,($B236/HLOOKUP($G299,'Annuity Calc'!$H$7:$BE$11,2,FALSE))*HLOOKUP(BS299,'Annuity Calc'!$H$7:$BE$11,3,FALSE),(IF(BS299&lt;=(-1),BS299,0)))</f>
        <v>#N/A</v>
      </c>
      <c r="BT301" s="15" t="e">
        <f>IF($G299&gt;=1,($B236/HLOOKUP($G299,'Annuity Calc'!$H$7:$BE$11,2,FALSE))*HLOOKUP(BT299,'Annuity Calc'!$H$7:$BE$11,3,FALSE),(IF(BT299&lt;=(-1),BT299,0)))</f>
        <v>#N/A</v>
      </c>
      <c r="BU301" s="15" t="e">
        <f>IF($G299&gt;=1,($B236/HLOOKUP($G299,'Annuity Calc'!$H$7:$BE$11,2,FALSE))*HLOOKUP(BU299,'Annuity Calc'!$H$7:$BE$11,3,FALSE),(IF(BU299&lt;=(-1),BU299,0)))</f>
        <v>#N/A</v>
      </c>
      <c r="BV301" s="15" t="e">
        <f>IF($G299&gt;=1,($B236/HLOOKUP($G299,'Annuity Calc'!$H$7:$BE$11,2,FALSE))*HLOOKUP(BV299,'Annuity Calc'!$H$7:$BE$11,3,FALSE),(IF(BV299&lt;=(-1),BV299,0)))</f>
        <v>#N/A</v>
      </c>
      <c r="BW301" s="15" t="e">
        <f>IF($G299&gt;=1,($B236/HLOOKUP($G299,'Annuity Calc'!$H$7:$BE$11,2,FALSE))*HLOOKUP(BW299,'Annuity Calc'!$H$7:$BE$11,3,FALSE),(IF(BW299&lt;=(-1),BW299,0)))</f>
        <v>#N/A</v>
      </c>
      <c r="BX301" s="15" t="e">
        <f>IF($G299&gt;=1,($B236/HLOOKUP($G299,'Annuity Calc'!$H$7:$BE$11,2,FALSE))*HLOOKUP(BX299,'Annuity Calc'!$H$7:$BE$11,3,FALSE),(IF(BX299&lt;=(-1),BX299,0)))</f>
        <v>#N/A</v>
      </c>
      <c r="BY301" s="15" t="e">
        <f>IF($G299&gt;=1,($B236/HLOOKUP($G299,'Annuity Calc'!$H$7:$BE$11,2,FALSE))*HLOOKUP(BY299,'Annuity Calc'!$H$7:$BE$11,3,FALSE),(IF(BY299&lt;=(-1),BY299,0)))</f>
        <v>#N/A</v>
      </c>
      <c r="BZ301" s="15" t="e">
        <f>IF($G299&gt;=1,($B236/HLOOKUP($G299,'Annuity Calc'!$H$7:$BE$11,2,FALSE))*HLOOKUP(BZ299,'Annuity Calc'!$H$7:$BE$11,3,FALSE),(IF(BZ299&lt;=(-1),BZ299,0)))</f>
        <v>#N/A</v>
      </c>
      <c r="CA301" s="15" t="e">
        <f>IF($G299&gt;=1,($B236/HLOOKUP($G299,'Annuity Calc'!$H$7:$BE$11,2,FALSE))*HLOOKUP(CA299,'Annuity Calc'!$H$7:$BE$11,3,FALSE),(IF(CA299&lt;=(-1),CA299,0)))</f>
        <v>#N/A</v>
      </c>
      <c r="CB301" s="15" t="e">
        <f>IF($G299&gt;=1,($B236/HLOOKUP($G299,'Annuity Calc'!$H$7:$BE$11,2,FALSE))*HLOOKUP(CB299,'Annuity Calc'!$H$7:$BE$11,3,FALSE),(IF(CB299&lt;=(-1),CB299,0)))</f>
        <v>#N/A</v>
      </c>
      <c r="CC301" s="15" t="e">
        <f>IF($G299&gt;=1,($B236/HLOOKUP($G299,'Annuity Calc'!$H$7:$BE$11,2,FALSE))*HLOOKUP(CC299,'Annuity Calc'!$H$7:$BE$11,3,FALSE),(IF(CC299&lt;=(-1),CC299,0)))</f>
        <v>#N/A</v>
      </c>
      <c r="CD301" s="15" t="e">
        <f>IF($G299&gt;=1,($B236/HLOOKUP($G299,'Annuity Calc'!$H$7:$BE$11,2,FALSE))*HLOOKUP(CD299,'Annuity Calc'!$H$7:$BE$11,3,FALSE),(IF(CD299&lt;=(-1),CD299,0)))</f>
        <v>#N/A</v>
      </c>
      <c r="CE301" s="15" t="e">
        <f>IF($G299&gt;=1,($B236/HLOOKUP($G299,'Annuity Calc'!$H$7:$BE$11,2,FALSE))*HLOOKUP(CE299,'Annuity Calc'!$H$7:$BE$11,3,FALSE),(IF(CE299&lt;=(-1),CE299,0)))</f>
        <v>#N/A</v>
      </c>
      <c r="CF301" s="15" t="e">
        <f>IF($G299&gt;=1,($B236/HLOOKUP($G299,'Annuity Calc'!$H$7:$BE$11,2,FALSE))*HLOOKUP(CF299,'Annuity Calc'!$H$7:$BE$11,3,FALSE),(IF(CF299&lt;=(-1),CF299,0)))</f>
        <v>#N/A</v>
      </c>
      <c r="CG301" s="15" t="e">
        <f>IF($G299&gt;=1,($B236/HLOOKUP($G299,'Annuity Calc'!$H$7:$BE$11,2,FALSE))*HLOOKUP(CG299,'Annuity Calc'!$H$7:$BE$11,3,FALSE),(IF(CG299&lt;=(-1),CG299,0)))</f>
        <v>#N/A</v>
      </c>
      <c r="CH301" s="15" t="e">
        <f>IF($G299&gt;=1,($B236/HLOOKUP($G299,'Annuity Calc'!$H$7:$BE$11,2,FALSE))*HLOOKUP(CH299,'Annuity Calc'!$H$7:$BE$11,3,FALSE),(IF(CH299&lt;=(-1),CH299,0)))</f>
        <v>#N/A</v>
      </c>
    </row>
    <row r="302" spans="1:86">
      <c r="A302" t="s">
        <v>455</v>
      </c>
      <c r="B302" s="15">
        <v>0</v>
      </c>
      <c r="C302" s="15">
        <v>0</v>
      </c>
      <c r="D302" s="15">
        <v>0</v>
      </c>
      <c r="E302" s="15">
        <v>0</v>
      </c>
      <c r="F302" s="15">
        <v>0</v>
      </c>
      <c r="G302" s="15">
        <f>IF($G299&gt;=1,($B$236/HLOOKUP($G299,'Annuity Calc'!$H$7:$BE$11,2,FALSE))*HLOOKUP(G299,'Annuity Calc'!$H$7:$BE$11,4,FALSE),(IF(G299&lt;=(-1),G299,0)))</f>
        <v>67514.107652830193</v>
      </c>
      <c r="H302" s="15">
        <f>IF($G299&gt;=1,($B$236/HLOOKUP($G299,'Annuity Calc'!$H$7:$BE$11,2,FALSE))*HLOOKUP(H299,'Annuity Calc'!$H$7:$BE$11,4,FALSE),(IF(H299&lt;=(-1),H299,0)))</f>
        <v>66836.592745955524</v>
      </c>
      <c r="I302" s="15">
        <f>IF($G299&gt;=1,($B$236/HLOOKUP($G299,'Annuity Calc'!$H$7:$BE$11,2,FALSE))*HLOOKUP(I299,'Annuity Calc'!$H$7:$BE$11,4,FALSE),(IF(I299&lt;=(-1),I299,0)))</f>
        <v>66129.870433758435</v>
      </c>
      <c r="J302" s="15">
        <f>IF($G299&gt;=1,($B$236/HLOOKUP($G299,'Annuity Calc'!$H$7:$BE$11,2,FALSE))*HLOOKUP(J299,'Annuity Calc'!$H$7:$BE$11,4,FALSE),(IF(J299&lt;=(-1),J299,0)))</f>
        <v>65392.681596303686</v>
      </c>
      <c r="K302" s="15">
        <f>IF($G299&gt;=1,($B$236/HLOOKUP($G299,'Annuity Calc'!$H$7:$BE$11,2,FALSE))*HLOOKUP(K299,'Annuity Calc'!$H$7:$BE$11,4,FALSE),(IF(K299&lt;=(-1),K299,0)))</f>
        <v>64623.712833483136</v>
      </c>
      <c r="L302" s="15">
        <f>IF($G299&gt;=1,($B$236/HLOOKUP($G299,'Annuity Calc'!$H$7:$BE$11,2,FALSE))*HLOOKUP(L299,'Annuity Calc'!$H$7:$BE$11,4,FALSE),(IF(L299&lt;=(-1),L299,0)))</f>
        <v>63821.594125018477</v>
      </c>
      <c r="M302" s="15">
        <f>IF($G299&gt;=1,($B$236/HLOOKUP($G299,'Annuity Calc'!$H$7:$BE$11,2,FALSE))*HLOOKUP(M299,'Annuity Calc'!$H$7:$BE$11,4,FALSE),(IF(M299&lt;=(-1),M299,0)))</f>
        <v>62984.896389587615</v>
      </c>
      <c r="N302" s="15">
        <f>IF($G299&gt;=1,($B$236/HLOOKUP($G299,'Annuity Calc'!$H$7:$BE$11,2,FALSE))*HLOOKUP(N299,'Annuity Calc'!$H$7:$BE$11,4,FALSE),(IF(N299&lt;=(-1),N299,0)))</f>
        <v>62112.128938725968</v>
      </c>
      <c r="O302" s="15">
        <f>IF($G299&gt;=1,($B$236/HLOOKUP($G299,'Annuity Calc'!$H$7:$BE$11,2,FALSE))*HLOOKUP(O299,'Annuity Calc'!$H$7:$BE$11,4,FALSE),(IF(O299&lt;=(-1),O299,0)))</f>
        <v>61201.736820966413</v>
      </c>
      <c r="P302" s="15">
        <f>IF($G299&gt;=1,($B$236/HLOOKUP($G299,'Annuity Calc'!$H$7:$BE$11,2,FALSE))*HLOOKUP(P299,'Annuity Calc'!$H$7:$BE$11,4,FALSE),(IF(P299&lt;=(-1),P299,0)))</f>
        <v>60252.098051486129</v>
      </c>
      <c r="Q302" s="15">
        <f>IF($G299&gt;=1,($B$236/HLOOKUP($G299,'Annuity Calc'!$H$7:$BE$11,2,FALSE))*HLOOKUP(Q299,'Annuity Calc'!$H$7:$BE$11,4,FALSE),(IF(Q299&lt;=(-1),Q299,0)))</f>
        <v>59261.520722324472</v>
      </c>
      <c r="R302" s="15">
        <f>IF($G299&gt;=1,($B$236/HLOOKUP($G299,'Annuity Calc'!$H$7:$BE$11,2,FALSE))*HLOOKUP(R299,'Annuity Calc'!$H$7:$BE$11,4,FALSE),(IF(R299&lt;=(-1),R299,0)))</f>
        <v>58228.239988023757</v>
      </c>
      <c r="S302" s="15">
        <f>IF($G299&gt;=1,($B$236/HLOOKUP($G299,'Annuity Calc'!$H$7:$BE$11,2,FALSE))*HLOOKUP(S299,'Annuity Calc'!$H$7:$BE$11,4,FALSE),(IF(S299&lt;=(-1),S299,0)))</f>
        <v>57150.414921321913</v>
      </c>
      <c r="T302" s="15">
        <f>IF($G299&gt;=1,($B$236/HLOOKUP($G299,'Annuity Calc'!$H$7:$BE$11,2,FALSE))*HLOOKUP(T299,'Annuity Calc'!$H$7:$BE$11,4,FALSE),(IF(T299&lt;=(-1),T299,0)))</f>
        <v>56026.125233295279</v>
      </c>
      <c r="U302" s="15">
        <f>IF($G299&gt;=1,($B$236/HLOOKUP($G299,'Annuity Calc'!$H$7:$BE$11,2,FALSE))*HLOOKUP(U299,'Annuity Calc'!$H$7:$BE$11,4,FALSE),(IF(U299&lt;=(-1),U299,0)))</f>
        <v>54853.367852108233</v>
      </c>
      <c r="V302" s="15">
        <f>IF($G299&gt;=1,($B$236/HLOOKUP($G299,'Annuity Calc'!$H$7:$BE$11,2,FALSE))*HLOOKUP(V299,'Annuity Calc'!$H$7:$BE$11,4,FALSE),(IF(V299&lt;=(-1),V299,0)))</f>
        <v>53630.053354273841</v>
      </c>
      <c r="W302" s="15">
        <f>IF($G299&gt;=1,($B$236/HLOOKUP($G299,'Annuity Calc'!$H$7:$BE$11,2,FALSE))*HLOOKUP(W299,'Annuity Calc'!$H$7:$BE$11,4,FALSE),(IF(W299&lt;=(-1),W299,0)))</f>
        <v>52354.002242067596</v>
      </c>
      <c r="X302" s="15">
        <f>IF($G299&gt;=1,($B$236/HLOOKUP($G299,'Annuity Calc'!$H$7:$BE$11,2,FALSE))*HLOOKUP(X299,'Annuity Calc'!$H$7:$BE$11,4,FALSE),(IF(X299&lt;=(-1),X299,0)))</f>
        <v>51022.941060461919</v>
      </c>
      <c r="Y302" s="15">
        <f>IF($G299&gt;=1,($B$236/HLOOKUP($G299,'Annuity Calc'!$H$7:$BE$11,2,FALSE))*HLOOKUP(Y299,'Annuity Calc'!$H$7:$BE$11,4,FALSE),(IF(Y299&lt;=(-1),Y299,0)))</f>
        <v>49634.498346663211</v>
      </c>
      <c r="Z302" s="15">
        <f>IF($G299&gt;=1,($B$236/HLOOKUP($G299,'Annuity Calc'!$H$7:$BE$11,2,FALSE))*HLOOKUP(Z299,'Annuity Calc'!$H$7:$BE$11,4,FALSE),(IF(Z299&lt;=(-1),Z299,0)))</f>
        <v>48186.200405034986</v>
      </c>
      <c r="AA302" s="15">
        <f>IF($G299&gt;=1,($B$236/HLOOKUP($G299,'Annuity Calc'!$H$7:$BE$11,2,FALSE))*HLOOKUP(AA299,'Annuity Calc'!$H$7:$BE$11,4,FALSE),(IF(AA299&lt;=(-1),AA299,0)))</f>
        <v>46675.466899879633</v>
      </c>
      <c r="AB302" s="15">
        <f>IF($G299&gt;=1,($B$236/HLOOKUP($G299,'Annuity Calc'!$H$7:$BE$11,2,FALSE))*HLOOKUP(AB299,'Annuity Calc'!$H$7:$BE$11,4,FALSE),(IF(AB299&lt;=(-1),AB299,0)))</f>
        <v>45099.606258226624</v>
      </c>
      <c r="AC302" s="15">
        <f>IF($G299&gt;=1,($B$236/HLOOKUP($G299,'Annuity Calc'!$H$7:$BE$11,2,FALSE))*HLOOKUP(AC299,'Annuity Calc'!$H$7:$BE$11,4,FALSE),(IF(AC299&lt;=(-1),AC299,0)))</f>
        <v>43455.810874436771</v>
      </c>
      <c r="AD302" s="15">
        <f>IF($G299&gt;=1,($B$236/HLOOKUP($G299,'Annuity Calc'!$H$7:$BE$11,2,FALSE))*HLOOKUP(AD299,'Annuity Calc'!$H$7:$BE$11,4,FALSE),(IF(AD299&lt;=(-1),AD299,0)))</f>
        <v>41741.152108078793</v>
      </c>
      <c r="AE302" s="15">
        <f>IF($G299&gt;=1,($B$236/HLOOKUP($G299,'Annuity Calc'!$H$7:$BE$11,2,FALSE))*HLOOKUP(AE299,'Annuity Calc'!$H$7:$BE$11,4,FALSE),(IF(AE299&lt;=(-1),AE299,0)))</f>
        <v>39952.575066166319</v>
      </c>
      <c r="AF302" s="15">
        <f>IF($G299&gt;=1,($B$236/HLOOKUP($G299,'Annuity Calc'!$H$7:$BE$11,2,FALSE))*HLOOKUP(AF299,'Annuity Calc'!$H$7:$BE$11,4,FALSE),(IF(AF299&lt;=(-1),AF299,0)))</f>
        <v>38086.893160459062</v>
      </c>
      <c r="AG302" s="15">
        <f>IF($G299&gt;=1,($B$236/HLOOKUP($G299,'Annuity Calc'!$H$7:$BE$11,2,FALSE))*HLOOKUP(AG299,'Annuity Calc'!$H$7:$BE$11,4,FALSE),(IF(AG299&lt;=(-1),AG299,0)))</f>
        <v>36140.782430131461</v>
      </c>
      <c r="AH302" s="15">
        <f>IF($G299&gt;=1,($B$236/HLOOKUP($G299,'Annuity Calc'!$H$7:$BE$11,2,FALSE))*HLOOKUP(AH299,'Annuity Calc'!$H$7:$BE$11,4,FALSE),(IF(AH299&lt;=(-1),AH299,0)))</f>
        <v>34110.775619693719</v>
      </c>
      <c r="AI302" s="15">
        <f>IF($G299&gt;=1,($B$236/HLOOKUP($G299,'Annuity Calc'!$H$7:$BE$11,2,FALSE))*HLOOKUP(AI299,'Annuity Calc'!$H$7:$BE$11,4,FALSE),(IF(AI299&lt;=(-1),AI299,0)))</f>
        <v>31993.256001614271</v>
      </c>
      <c r="AJ302" s="15">
        <f>IF($G299&gt;=1,($B$236/HLOOKUP($G299,'Annuity Calc'!$H$7:$BE$11,2,FALSE))*HLOOKUP(AJ299,'Annuity Calc'!$H$7:$BE$11,4,FALSE),(IF(AJ299&lt;=(-1),AJ299,0)))</f>
        <v>29784.450932637938</v>
      </c>
      <c r="AK302" s="15">
        <f>IF($G299&gt;=1,($B$236/HLOOKUP($G299,'Annuity Calc'!$H$7:$BE$11,2,FALSE))*HLOOKUP(AK299,'Annuity Calc'!$H$7:$BE$11,4,FALSE),(IF(AK299&lt;=(-1),AK299,0)))</f>
        <v>27480.425132319484</v>
      </c>
      <c r="AL302" s="15">
        <f>IF($G299&gt;=1,($B$236/HLOOKUP($G299,'Annuity Calc'!$H$7:$BE$11,2,FALSE))*HLOOKUP(AL299,'Annuity Calc'!$H$7:$BE$11,4,FALSE),(IF(AL299&lt;=(-1),AL299,0)))</f>
        <v>25077.073671797287</v>
      </c>
      <c r="AM302" s="15">
        <f>IF($G299&gt;=1,($B$236/HLOOKUP($G299,'Annuity Calc'!$H$7:$BE$11,2,FALSE))*HLOOKUP(AM299,'Annuity Calc'!$H$7:$BE$11,4,FALSE),(IF(AM299&lt;=(-1),AM299,0)))</f>
        <v>22570.114660315827</v>
      </c>
      <c r="AN302" s="15">
        <f>IF($G299&gt;=1,($B$236/HLOOKUP($G299,'Annuity Calc'!$H$7:$BE$11,2,FALSE))*HLOOKUP(AN299,'Annuity Calc'!$H$7:$BE$11,4,FALSE),(IF(AN299&lt;=(-1),AN299,0)))</f>
        <v>19955.081616466894</v>
      </c>
      <c r="AO302" s="15">
        <f>IF($G299&gt;=1,($B$236/HLOOKUP($G299,'Annuity Calc'!$H$7:$BE$11,2,FALSE))*HLOOKUP(AO299,'Annuity Calc'!$H$7:$BE$11,4,FALSE),(IF(AO299&lt;=(-1),AO299,0)))</f>
        <v>17227.315510558066</v>
      </c>
      <c r="AP302" s="15">
        <f>IF($G299&gt;=1,($B$236/HLOOKUP($G299,'Annuity Calc'!$H$7:$BE$11,2,FALSE))*HLOOKUP(AP299,'Annuity Calc'!$H$7:$BE$11,4,FALSE),(IF(AP299&lt;=(-1),AP299,0)))</f>
        <v>14381.956463930723</v>
      </c>
      <c r="AQ302" s="15">
        <f>IF($G299&gt;=1,($B$236/HLOOKUP($G299,'Annuity Calc'!$H$7:$BE$11,2,FALSE))*HLOOKUP(AQ299,'Annuity Calc'!$H$7:$BE$11,4,FALSE),(IF(AQ299&lt;=(-1),AQ299,0)))</f>
        <v>11413.935090438865</v>
      </c>
      <c r="AR302" s="15">
        <f>IF($G299&gt;=1,($B$236/HLOOKUP($G299,'Annuity Calc'!$H$7:$BE$11,2,FALSE))*HLOOKUP(AR299,'Annuity Calc'!$H$7:$BE$11,4,FALSE),(IF(AR299&lt;=(-1),AR299,0)))</f>
        <v>8317.9634646624563</v>
      </c>
      <c r="AS302" s="15">
        <f>IF($G299&gt;=1,($B$236/HLOOKUP($G299,'Annuity Calc'!$H$7:$BE$11,2,FALSE))*HLOOKUP(AS299,'Annuity Calc'!$H$7:$BE$11,4,FALSE),(IF(AS299&lt;=(-1),AS299,0)))</f>
        <v>5088.5257007639057</v>
      </c>
      <c r="AT302" s="15">
        <f>IF($G299&gt;=1,($B$236/HLOOKUP($G299,'Annuity Calc'!$H$7:$BE$11,2,FALSE))*HLOOKUP(AT299,'Annuity Calc'!$H$7:$BE$11,4,FALSE),(IF(AT299&lt;=(-1),AT299,0)))</f>
        <v>1719.8681252027484</v>
      </c>
      <c r="AU302" s="15" t="e">
        <f>IF($G299&gt;=1,($B$236/HLOOKUP($G299,'Annuity Calc'!$H$7:$BE$11,2,FALSE))*HLOOKUP(AU299,'Annuity Calc'!$H$7:$BE$11,4,FALSE),(IF(AU299&lt;=(-1),AU299,0)))</f>
        <v>#N/A</v>
      </c>
      <c r="AV302" s="15" t="e">
        <f>IF($G299&gt;=1,($B$236/HLOOKUP($G299,'Annuity Calc'!$H$7:$BE$11,2,FALSE))*HLOOKUP(AV299,'Annuity Calc'!$H$7:$BE$11,4,FALSE),(IF(AV299&lt;=(-1),AV299,0)))</f>
        <v>#N/A</v>
      </c>
      <c r="AW302" s="15" t="e">
        <f>IF($G299&gt;=1,($B$236/HLOOKUP($G299,'Annuity Calc'!$H$7:$BE$11,2,FALSE))*HLOOKUP(AW299,'Annuity Calc'!$H$7:$BE$11,4,FALSE),(IF(AW299&lt;=(-1),AW299,0)))</f>
        <v>#N/A</v>
      </c>
      <c r="AX302" s="15" t="e">
        <f>IF($G299&gt;=1,($B$236/HLOOKUP($G299,'Annuity Calc'!$H$7:$BE$11,2,FALSE))*HLOOKUP(AX299,'Annuity Calc'!$H$7:$BE$11,4,FALSE),(IF(AX299&lt;=(-1),AX299,0)))</f>
        <v>#N/A</v>
      </c>
      <c r="AY302" s="15" t="e">
        <f>IF($G299&gt;=1,($B$236/HLOOKUP($G299,'Annuity Calc'!$H$7:$BE$11,2,FALSE))*HLOOKUP(AY299,'Annuity Calc'!$H$7:$BE$11,4,FALSE),(IF(AY299&lt;=(-1),AY299,0)))</f>
        <v>#N/A</v>
      </c>
      <c r="AZ302" s="15" t="e">
        <f>IF($G299&gt;=1,($B$236/HLOOKUP($G299,'Annuity Calc'!$H$7:$BE$11,2,FALSE))*HLOOKUP(AZ299,'Annuity Calc'!$H$7:$BE$11,4,FALSE),(IF(AZ299&lt;=(-1),AZ299,0)))</f>
        <v>#N/A</v>
      </c>
      <c r="BA302" s="15" t="e">
        <f>IF($G299&gt;=1,($B$236/HLOOKUP($G299,'Annuity Calc'!$H$7:$BE$11,2,FALSE))*HLOOKUP(BA299,'Annuity Calc'!$H$7:$BE$11,4,FALSE),(IF(BA299&lt;=(-1),BA299,0)))</f>
        <v>#N/A</v>
      </c>
      <c r="BB302" s="15" t="e">
        <f>IF($G299&gt;=1,($B$236/HLOOKUP($G299,'Annuity Calc'!$H$7:$BE$11,2,FALSE))*HLOOKUP(BB299,'Annuity Calc'!$H$7:$BE$11,4,FALSE),(IF(BB299&lt;=(-1),BB299,0)))</f>
        <v>#N/A</v>
      </c>
      <c r="BC302" s="15" t="e">
        <f>IF($G299&gt;=1,($B$236/HLOOKUP($G299,'Annuity Calc'!$H$7:$BE$11,2,FALSE))*HLOOKUP(BC299,'Annuity Calc'!$H$7:$BE$11,4,FALSE),(IF(BC299&lt;=(-1),BC299,0)))</f>
        <v>#N/A</v>
      </c>
      <c r="BD302" s="15" t="e">
        <f>IF($G299&gt;=1,($B$236/HLOOKUP($G299,'Annuity Calc'!$H$7:$BE$11,2,FALSE))*HLOOKUP(BD299,'Annuity Calc'!$H$7:$BE$11,4,FALSE),(IF(BD299&lt;=(-1),BD299,0)))</f>
        <v>#N/A</v>
      </c>
      <c r="BE302" s="15" t="e">
        <f>IF($G299&gt;=1,($B$236/HLOOKUP($G299,'Annuity Calc'!$H$7:$BE$11,2,FALSE))*HLOOKUP(BE299,'Annuity Calc'!$H$7:$BE$11,4,FALSE),(IF(BE299&lt;=(-1),BE299,0)))</f>
        <v>#N/A</v>
      </c>
      <c r="BF302" s="15" t="e">
        <f>IF($G299&gt;=1,($B$236/HLOOKUP($G299,'Annuity Calc'!$H$7:$BE$11,2,FALSE))*HLOOKUP(BF299,'Annuity Calc'!$H$7:$BE$11,4,FALSE),(IF(BF299&lt;=(-1),BF299,0)))</f>
        <v>#N/A</v>
      </c>
      <c r="BG302" s="15" t="e">
        <f>IF($G299&gt;=1,($B$236/HLOOKUP($G299,'Annuity Calc'!$H$7:$BE$11,2,FALSE))*HLOOKUP(BG299,'Annuity Calc'!$H$7:$BE$11,4,FALSE),(IF(BG299&lt;=(-1),BG299,0)))</f>
        <v>#N/A</v>
      </c>
      <c r="BH302" s="15" t="e">
        <f>IF($G299&gt;=1,($B$236/HLOOKUP($G299,'Annuity Calc'!$H$7:$BE$11,2,FALSE))*HLOOKUP(BH299,'Annuity Calc'!$H$7:$BE$11,4,FALSE),(IF(BH299&lt;=(-1),BH299,0)))</f>
        <v>#N/A</v>
      </c>
      <c r="BI302" s="15" t="e">
        <f>IF($G299&gt;=1,($B$236/HLOOKUP($G299,'Annuity Calc'!$H$7:$BE$11,2,FALSE))*HLOOKUP(BI299,'Annuity Calc'!$H$7:$BE$11,4,FALSE),(IF(BI299&lt;=(-1),BI299,0)))</f>
        <v>#N/A</v>
      </c>
      <c r="BJ302" s="15" t="e">
        <f>IF($G299&gt;=1,($B$236/HLOOKUP($G299,'Annuity Calc'!$H$7:$BE$11,2,FALSE))*HLOOKUP(BJ299,'Annuity Calc'!$H$7:$BE$11,4,FALSE),(IF(BJ299&lt;=(-1),BJ299,0)))</f>
        <v>#N/A</v>
      </c>
      <c r="BK302" s="15" t="e">
        <f>IF($G299&gt;=1,($B$236/HLOOKUP($G299,'Annuity Calc'!$H$7:$BE$11,2,FALSE))*HLOOKUP(BK299,'Annuity Calc'!$H$7:$BE$11,4,FALSE),(IF(BK299&lt;=(-1),BK299,0)))</f>
        <v>#N/A</v>
      </c>
      <c r="BL302" s="15" t="e">
        <f>IF($G299&gt;=1,($B$236/HLOOKUP($G299,'Annuity Calc'!$H$7:$BE$11,2,FALSE))*HLOOKUP(BL299,'Annuity Calc'!$H$7:$BE$11,4,FALSE),(IF(BL299&lt;=(-1),BL299,0)))</f>
        <v>#N/A</v>
      </c>
      <c r="BM302" s="15" t="e">
        <f>IF($G299&gt;=1,($B$236/HLOOKUP($G299,'Annuity Calc'!$H$7:$BE$11,2,FALSE))*HLOOKUP(BM299,'Annuity Calc'!$H$7:$BE$11,4,FALSE),(IF(BM299&lt;=(-1),BM299,0)))</f>
        <v>#N/A</v>
      </c>
      <c r="BN302" s="15" t="e">
        <f>IF($G299&gt;=1,($B$236/HLOOKUP($G299,'Annuity Calc'!$H$7:$BE$11,2,FALSE))*HLOOKUP(BN299,'Annuity Calc'!$H$7:$BE$11,4,FALSE),(IF(BN299&lt;=(-1),BN299,0)))</f>
        <v>#N/A</v>
      </c>
      <c r="BO302" s="15" t="e">
        <f>IF($G299&gt;=1,($B$236/HLOOKUP($G299,'Annuity Calc'!$H$7:$BE$11,2,FALSE))*HLOOKUP(BO299,'Annuity Calc'!$H$7:$BE$11,4,FALSE),(IF(BO299&lt;=(-1),BO299,0)))</f>
        <v>#N/A</v>
      </c>
      <c r="BP302" s="15" t="e">
        <f>IF($G299&gt;=1,($B$236/HLOOKUP($G299,'Annuity Calc'!$H$7:$BE$11,2,FALSE))*HLOOKUP(BP299,'Annuity Calc'!$H$7:$BE$11,4,FALSE),(IF(BP299&lt;=(-1),BP299,0)))</f>
        <v>#N/A</v>
      </c>
      <c r="BQ302" s="15" t="e">
        <f>IF($G299&gt;=1,($B$236/HLOOKUP($G299,'Annuity Calc'!$H$7:$BE$11,2,FALSE))*HLOOKUP(BQ299,'Annuity Calc'!$H$7:$BE$11,4,FALSE),(IF(BQ299&lt;=(-1),BQ299,0)))</f>
        <v>#N/A</v>
      </c>
      <c r="BR302" s="15" t="e">
        <f>IF($G299&gt;=1,($B$236/HLOOKUP($G299,'Annuity Calc'!$H$7:$BE$11,2,FALSE))*HLOOKUP(BR299,'Annuity Calc'!$H$7:$BE$11,4,FALSE),(IF(BR299&lt;=(-1),BR299,0)))</f>
        <v>#N/A</v>
      </c>
      <c r="BS302" s="15" t="e">
        <f>IF($G299&gt;=1,($B$236/HLOOKUP($G299,'Annuity Calc'!$H$7:$BE$11,2,FALSE))*HLOOKUP(BS299,'Annuity Calc'!$H$7:$BE$11,4,FALSE),(IF(BS299&lt;=(-1),BS299,0)))</f>
        <v>#N/A</v>
      </c>
      <c r="BT302" s="15" t="e">
        <f>IF($G299&gt;=1,($B$236/HLOOKUP($G299,'Annuity Calc'!$H$7:$BE$11,2,FALSE))*HLOOKUP(BT299,'Annuity Calc'!$H$7:$BE$11,4,FALSE),(IF(BT299&lt;=(-1),BT299,0)))</f>
        <v>#N/A</v>
      </c>
      <c r="BU302" s="15" t="e">
        <f>IF($G299&gt;=1,($B$236/HLOOKUP($G299,'Annuity Calc'!$H$7:$BE$11,2,FALSE))*HLOOKUP(BU299,'Annuity Calc'!$H$7:$BE$11,4,FALSE),(IF(BU299&lt;=(-1),BU299,0)))</f>
        <v>#N/A</v>
      </c>
      <c r="BV302" s="15" t="e">
        <f>IF($G299&gt;=1,($B$236/HLOOKUP($G299,'Annuity Calc'!$H$7:$BE$11,2,FALSE))*HLOOKUP(BV299,'Annuity Calc'!$H$7:$BE$11,4,FALSE),(IF(BV299&lt;=(-1),BV299,0)))</f>
        <v>#N/A</v>
      </c>
      <c r="BW302" s="15" t="e">
        <f>IF($G299&gt;=1,($B$236/HLOOKUP($G299,'Annuity Calc'!$H$7:$BE$11,2,FALSE))*HLOOKUP(BW299,'Annuity Calc'!$H$7:$BE$11,4,FALSE),(IF(BW299&lt;=(-1),BW299,0)))</f>
        <v>#N/A</v>
      </c>
      <c r="BX302" s="15" t="e">
        <f>IF($G299&gt;=1,($B$236/HLOOKUP($G299,'Annuity Calc'!$H$7:$BE$11,2,FALSE))*HLOOKUP(BX299,'Annuity Calc'!$H$7:$BE$11,4,FALSE),(IF(BX299&lt;=(-1),BX299,0)))</f>
        <v>#N/A</v>
      </c>
      <c r="BY302" s="15" t="e">
        <f>IF($G299&gt;=1,($B$236/HLOOKUP($G299,'Annuity Calc'!$H$7:$BE$11,2,FALSE))*HLOOKUP(BY299,'Annuity Calc'!$H$7:$BE$11,4,FALSE),(IF(BY299&lt;=(-1),BY299,0)))</f>
        <v>#N/A</v>
      </c>
      <c r="BZ302" s="15" t="e">
        <f>IF($G299&gt;=1,($B$236/HLOOKUP($G299,'Annuity Calc'!$H$7:$BE$11,2,FALSE))*HLOOKUP(BZ299,'Annuity Calc'!$H$7:$BE$11,4,FALSE),(IF(BZ299&lt;=(-1),BZ299,0)))</f>
        <v>#N/A</v>
      </c>
      <c r="CA302" s="15" t="e">
        <f>IF($G299&gt;=1,($B$236/HLOOKUP($G299,'Annuity Calc'!$H$7:$BE$11,2,FALSE))*HLOOKUP(CA299,'Annuity Calc'!$H$7:$BE$11,4,FALSE),(IF(CA299&lt;=(-1),CA299,0)))</f>
        <v>#N/A</v>
      </c>
      <c r="CB302" s="15" t="e">
        <f>IF($G299&gt;=1,($B$236/HLOOKUP($G299,'Annuity Calc'!$H$7:$BE$11,2,FALSE))*HLOOKUP(CB299,'Annuity Calc'!$H$7:$BE$11,4,FALSE),(IF(CB299&lt;=(-1),CB299,0)))</f>
        <v>#N/A</v>
      </c>
      <c r="CC302" s="15" t="e">
        <f>IF($G299&gt;=1,($B$236/HLOOKUP($G299,'Annuity Calc'!$H$7:$BE$11,2,FALSE))*HLOOKUP(CC299,'Annuity Calc'!$H$7:$BE$11,4,FALSE),(IF(CC299&lt;=(-1),CC299,0)))</f>
        <v>#N/A</v>
      </c>
      <c r="CD302" s="15" t="e">
        <f>IF($G299&gt;=1,($B$236/HLOOKUP($G299,'Annuity Calc'!$H$7:$BE$11,2,FALSE))*HLOOKUP(CD299,'Annuity Calc'!$H$7:$BE$11,4,FALSE),(IF(CD299&lt;=(-1),CD299,0)))</f>
        <v>#N/A</v>
      </c>
      <c r="CE302" s="15" t="e">
        <f>IF($G299&gt;=1,($B$236/HLOOKUP($G299,'Annuity Calc'!$H$7:$BE$11,2,FALSE))*HLOOKUP(CE299,'Annuity Calc'!$H$7:$BE$11,4,FALSE),(IF(CE299&lt;=(-1),CE299,0)))</f>
        <v>#N/A</v>
      </c>
      <c r="CF302" s="15" t="e">
        <f>IF($G299&gt;=1,($B$236/HLOOKUP($G299,'Annuity Calc'!$H$7:$BE$11,2,FALSE))*HLOOKUP(CF299,'Annuity Calc'!$H$7:$BE$11,4,FALSE),(IF(CF299&lt;=(-1),CF299,0)))</f>
        <v>#N/A</v>
      </c>
      <c r="CG302" s="15" t="e">
        <f>IF($G299&gt;=1,($B$236/HLOOKUP($G299,'Annuity Calc'!$H$7:$BE$11,2,FALSE))*HLOOKUP(CG299,'Annuity Calc'!$H$7:$BE$11,4,FALSE),(IF(CG299&lt;=(-1),CG299,0)))</f>
        <v>#N/A</v>
      </c>
      <c r="CH302" s="15" t="e">
        <f>IF($G299&gt;=1,($B$236/HLOOKUP($G299,'Annuity Calc'!$H$7:$BE$11,2,FALSE))*HLOOKUP(CH299,'Annuity Calc'!$H$7:$BE$11,4,FALSE),(IF(CH299&lt;=(-1),CH299,0)))</f>
        <v>#N/A</v>
      </c>
    </row>
    <row r="303" spans="1:86">
      <c r="A303" t="s">
        <v>445</v>
      </c>
      <c r="B303" s="15">
        <v>0</v>
      </c>
      <c r="C303" s="15">
        <v>0</v>
      </c>
      <c r="D303" s="15">
        <v>0</v>
      </c>
      <c r="E303" s="15">
        <v>0</v>
      </c>
      <c r="F303" s="15">
        <v>0</v>
      </c>
      <c r="G303" s="15">
        <f>IF($G299&gt;=1,($B$236/HLOOKUP($G299,'Annuity Calc'!$H$7:$BE$11,2,FALSE))*HLOOKUP(G299,'Annuity Calc'!$H$7:$BE$11,5,FALSE),(IF(G299&lt;=(-1),G299,0)))</f>
        <v>83230.205812536791</v>
      </c>
      <c r="H303" s="15">
        <f>IF($G299&gt;=1,($B$236/HLOOKUP($G299,'Annuity Calc'!$H$7:$BE$11,2,FALSE))*HLOOKUP(H299,'Annuity Calc'!$H$7:$BE$11,5,FALSE),(IF(H299&lt;=(-1),H299,0)))</f>
        <v>83230.205812536791</v>
      </c>
      <c r="I303" s="15">
        <f>IF($G299&gt;=1,($B$236/HLOOKUP($G299,'Annuity Calc'!$H$7:$BE$11,2,FALSE))*HLOOKUP(I299,'Annuity Calc'!$H$7:$BE$11,5,FALSE),(IF(I299&lt;=(-1),I299,0)))</f>
        <v>83230.205812536791</v>
      </c>
      <c r="J303" s="15">
        <f>IF($G299&gt;=1,($B$236/HLOOKUP($G299,'Annuity Calc'!$H$7:$BE$11,2,FALSE))*HLOOKUP(J299,'Annuity Calc'!$H$7:$BE$11,5,FALSE),(IF(J299&lt;=(-1),J299,0)))</f>
        <v>83230.205812536791</v>
      </c>
      <c r="K303" s="15">
        <f>IF($G299&gt;=1,($B$236/HLOOKUP($G299,'Annuity Calc'!$H$7:$BE$11,2,FALSE))*HLOOKUP(K299,'Annuity Calc'!$H$7:$BE$11,5,FALSE),(IF(K299&lt;=(-1),K299,0)))</f>
        <v>83230.205812536791</v>
      </c>
      <c r="L303" s="15">
        <f>IF($G299&gt;=1,($B$236/HLOOKUP($G299,'Annuity Calc'!$H$7:$BE$11,2,FALSE))*HLOOKUP(L299,'Annuity Calc'!$H$7:$BE$11,5,FALSE),(IF(L299&lt;=(-1),L299,0)))</f>
        <v>83230.205812536791</v>
      </c>
      <c r="M303" s="15">
        <f>IF($G299&gt;=1,($B$236/HLOOKUP($G299,'Annuity Calc'!$H$7:$BE$11,2,FALSE))*HLOOKUP(M299,'Annuity Calc'!$H$7:$BE$11,5,FALSE),(IF(M299&lt;=(-1),M299,0)))</f>
        <v>83230.205812536791</v>
      </c>
      <c r="N303" s="15">
        <f>IF($G299&gt;=1,($B$236/HLOOKUP($G299,'Annuity Calc'!$H$7:$BE$11,2,FALSE))*HLOOKUP(N299,'Annuity Calc'!$H$7:$BE$11,5,FALSE),(IF(N299&lt;=(-1),N299,0)))</f>
        <v>83230.205812536791</v>
      </c>
      <c r="O303" s="15">
        <f>IF($G299&gt;=1,($B$236/HLOOKUP($G299,'Annuity Calc'!$H$7:$BE$11,2,FALSE))*HLOOKUP(O299,'Annuity Calc'!$H$7:$BE$11,5,FALSE),(IF(O299&lt;=(-1),O299,0)))</f>
        <v>83230.205812536791</v>
      </c>
      <c r="P303" s="15">
        <f>IF($G299&gt;=1,($B$236/HLOOKUP($G299,'Annuity Calc'!$H$7:$BE$11,2,FALSE))*HLOOKUP(P299,'Annuity Calc'!$H$7:$BE$11,5,FALSE),(IF(P299&lt;=(-1),P299,0)))</f>
        <v>83230.205812536791</v>
      </c>
      <c r="Q303" s="15">
        <f>IF($G299&gt;=1,($B$236/HLOOKUP($G299,'Annuity Calc'!$H$7:$BE$11,2,FALSE))*HLOOKUP(Q299,'Annuity Calc'!$H$7:$BE$11,5,FALSE),(IF(Q299&lt;=(-1),Q299,0)))</f>
        <v>83230.205812536791</v>
      </c>
      <c r="R303" s="15">
        <f>IF($G299&gt;=1,($B$236/HLOOKUP($G299,'Annuity Calc'!$H$7:$BE$11,2,FALSE))*HLOOKUP(R299,'Annuity Calc'!$H$7:$BE$11,5,FALSE),(IF(R299&lt;=(-1),R299,0)))</f>
        <v>83230.205812536791</v>
      </c>
      <c r="S303" s="15">
        <f>IF($G299&gt;=1,($B$236/HLOOKUP($G299,'Annuity Calc'!$H$7:$BE$11,2,FALSE))*HLOOKUP(S299,'Annuity Calc'!$H$7:$BE$11,5,FALSE),(IF(S299&lt;=(-1),S299,0)))</f>
        <v>83230.205812536791</v>
      </c>
      <c r="T303" s="15">
        <f>IF($G299&gt;=1,($B$236/HLOOKUP($G299,'Annuity Calc'!$H$7:$BE$11,2,FALSE))*HLOOKUP(T299,'Annuity Calc'!$H$7:$BE$11,5,FALSE),(IF(T299&lt;=(-1),T299,0)))</f>
        <v>83230.205812536791</v>
      </c>
      <c r="U303" s="15">
        <f>IF($G299&gt;=1,($B$236/HLOOKUP($G299,'Annuity Calc'!$H$7:$BE$11,2,FALSE))*HLOOKUP(U299,'Annuity Calc'!$H$7:$BE$11,5,FALSE),(IF(U299&lt;=(-1),U299,0)))</f>
        <v>83230.205812536791</v>
      </c>
      <c r="V303" s="15">
        <f>IF($G299&gt;=1,($B$236/HLOOKUP($G299,'Annuity Calc'!$H$7:$BE$11,2,FALSE))*HLOOKUP(V299,'Annuity Calc'!$H$7:$BE$11,5,FALSE),(IF(V299&lt;=(-1),V299,0)))</f>
        <v>83230.205812536791</v>
      </c>
      <c r="W303" s="15">
        <f>IF($G299&gt;=1,($B$236/HLOOKUP($G299,'Annuity Calc'!$H$7:$BE$11,2,FALSE))*HLOOKUP(W299,'Annuity Calc'!$H$7:$BE$11,5,FALSE),(IF(W299&lt;=(-1),W299,0)))</f>
        <v>83230.205812536791</v>
      </c>
      <c r="X303" s="15">
        <f>IF($G299&gt;=1,($B$236/HLOOKUP($G299,'Annuity Calc'!$H$7:$BE$11,2,FALSE))*HLOOKUP(X299,'Annuity Calc'!$H$7:$BE$11,5,FALSE),(IF(X299&lt;=(-1),X299,0)))</f>
        <v>83230.205812536791</v>
      </c>
      <c r="Y303" s="15">
        <f>IF($G299&gt;=1,($B$236/HLOOKUP($G299,'Annuity Calc'!$H$7:$BE$11,2,FALSE))*HLOOKUP(Y299,'Annuity Calc'!$H$7:$BE$11,5,FALSE),(IF(Y299&lt;=(-1),Y299,0)))</f>
        <v>83230.205812536791</v>
      </c>
      <c r="Z303" s="15">
        <f>IF($G299&gt;=1,($B$236/HLOOKUP($G299,'Annuity Calc'!$H$7:$BE$11,2,FALSE))*HLOOKUP(Z299,'Annuity Calc'!$H$7:$BE$11,5,FALSE),(IF(Z299&lt;=(-1),Z299,0)))</f>
        <v>83230.205812536791</v>
      </c>
      <c r="AA303" s="15">
        <f>IF($G299&gt;=1,($B$236/HLOOKUP($G299,'Annuity Calc'!$H$7:$BE$11,2,FALSE))*HLOOKUP(AA299,'Annuity Calc'!$H$7:$BE$11,5,FALSE),(IF(AA299&lt;=(-1),AA299,0)))</f>
        <v>83230.205812536791</v>
      </c>
      <c r="AB303" s="15">
        <f>IF($G299&gt;=1,($B$236/HLOOKUP($G299,'Annuity Calc'!$H$7:$BE$11,2,FALSE))*HLOOKUP(AB299,'Annuity Calc'!$H$7:$BE$11,5,FALSE),(IF(AB299&lt;=(-1),AB299,0)))</f>
        <v>83230.205812536791</v>
      </c>
      <c r="AC303" s="15">
        <f>IF($G299&gt;=1,($B$236/HLOOKUP($G299,'Annuity Calc'!$H$7:$BE$11,2,FALSE))*HLOOKUP(AC299,'Annuity Calc'!$H$7:$BE$11,5,FALSE),(IF(AC299&lt;=(-1),AC299,0)))</f>
        <v>83230.205812536791</v>
      </c>
      <c r="AD303" s="15">
        <f>IF($G299&gt;=1,($B$236/HLOOKUP($G299,'Annuity Calc'!$H$7:$BE$11,2,FALSE))*HLOOKUP(AD299,'Annuity Calc'!$H$7:$BE$11,5,FALSE),(IF(AD299&lt;=(-1),AD299,0)))</f>
        <v>83230.205812536791</v>
      </c>
      <c r="AE303" s="15">
        <f>IF($G299&gt;=1,($B$236/HLOOKUP($G299,'Annuity Calc'!$H$7:$BE$11,2,FALSE))*HLOOKUP(AE299,'Annuity Calc'!$H$7:$BE$11,5,FALSE),(IF(AE299&lt;=(-1),AE299,0)))</f>
        <v>83230.205812536791</v>
      </c>
      <c r="AF303" s="15">
        <f>IF($G299&gt;=1,($B$236/HLOOKUP($G299,'Annuity Calc'!$H$7:$BE$11,2,FALSE))*HLOOKUP(AF299,'Annuity Calc'!$H$7:$BE$11,5,FALSE),(IF(AF299&lt;=(-1),AF299,0)))</f>
        <v>83230.205812536791</v>
      </c>
      <c r="AG303" s="15">
        <f>IF($G299&gt;=1,($B$236/HLOOKUP($G299,'Annuity Calc'!$H$7:$BE$11,2,FALSE))*HLOOKUP(AG299,'Annuity Calc'!$H$7:$BE$11,5,FALSE),(IF(AG299&lt;=(-1),AG299,0)))</f>
        <v>83230.205812536791</v>
      </c>
      <c r="AH303" s="15">
        <f>IF($G299&gt;=1,($B$236/HLOOKUP($G299,'Annuity Calc'!$H$7:$BE$11,2,FALSE))*HLOOKUP(AH299,'Annuity Calc'!$H$7:$BE$11,5,FALSE),(IF(AH299&lt;=(-1),AH299,0)))</f>
        <v>83230.205812536791</v>
      </c>
      <c r="AI303" s="15">
        <f>IF($G299&gt;=1,($B$236/HLOOKUP($G299,'Annuity Calc'!$H$7:$BE$11,2,FALSE))*HLOOKUP(AI299,'Annuity Calc'!$H$7:$BE$11,5,FALSE),(IF(AI299&lt;=(-1),AI299,0)))</f>
        <v>83230.205812536791</v>
      </c>
      <c r="AJ303" s="15">
        <f>IF($G299&gt;=1,($B$236/HLOOKUP($G299,'Annuity Calc'!$H$7:$BE$11,2,FALSE))*HLOOKUP(AJ299,'Annuity Calc'!$H$7:$BE$11,5,FALSE),(IF(AJ299&lt;=(-1),AJ299,0)))</f>
        <v>83230.205812536791</v>
      </c>
      <c r="AK303" s="15">
        <f>IF($G299&gt;=1,($B$236/HLOOKUP($G299,'Annuity Calc'!$H$7:$BE$11,2,FALSE))*HLOOKUP(AK299,'Annuity Calc'!$H$7:$BE$11,5,FALSE),(IF(AK299&lt;=(-1),AK299,0)))</f>
        <v>83230.205812536791</v>
      </c>
      <c r="AL303" s="15">
        <f>IF($G299&gt;=1,($B$236/HLOOKUP($G299,'Annuity Calc'!$H$7:$BE$11,2,FALSE))*HLOOKUP(AL299,'Annuity Calc'!$H$7:$BE$11,5,FALSE),(IF(AL299&lt;=(-1),AL299,0)))</f>
        <v>83230.205812536791</v>
      </c>
      <c r="AM303" s="15">
        <f>IF($G299&gt;=1,($B$236/HLOOKUP($G299,'Annuity Calc'!$H$7:$BE$11,2,FALSE))*HLOOKUP(AM299,'Annuity Calc'!$H$7:$BE$11,5,FALSE),(IF(AM299&lt;=(-1),AM299,0)))</f>
        <v>83230.205812536791</v>
      </c>
      <c r="AN303" s="15">
        <f>IF($G299&gt;=1,($B$236/HLOOKUP($G299,'Annuity Calc'!$H$7:$BE$11,2,FALSE))*HLOOKUP(AN299,'Annuity Calc'!$H$7:$BE$11,5,FALSE),(IF(AN299&lt;=(-1),AN299,0)))</f>
        <v>83230.205812536791</v>
      </c>
      <c r="AO303" s="15">
        <f>IF($G299&gt;=1,($B$236/HLOOKUP($G299,'Annuity Calc'!$H$7:$BE$11,2,FALSE))*HLOOKUP(AO299,'Annuity Calc'!$H$7:$BE$11,5,FALSE),(IF(AO299&lt;=(-1),AO299,0)))</f>
        <v>83230.205812536791</v>
      </c>
      <c r="AP303" s="15">
        <f>IF($G299&gt;=1,($B$236/HLOOKUP($G299,'Annuity Calc'!$H$7:$BE$11,2,FALSE))*HLOOKUP(AP299,'Annuity Calc'!$H$7:$BE$11,5,FALSE),(IF(AP299&lt;=(-1),AP299,0)))</f>
        <v>83230.205812536791</v>
      </c>
      <c r="AQ303" s="15">
        <f>IF($G299&gt;=1,($B$236/HLOOKUP($G299,'Annuity Calc'!$H$7:$BE$11,2,FALSE))*HLOOKUP(AQ299,'Annuity Calc'!$H$7:$BE$11,5,FALSE),(IF(AQ299&lt;=(-1),AQ299,0)))</f>
        <v>83230.205812536791</v>
      </c>
      <c r="AR303" s="15">
        <f>IF($G299&gt;=1,($B$236/HLOOKUP($G299,'Annuity Calc'!$H$7:$BE$11,2,FALSE))*HLOOKUP(AR299,'Annuity Calc'!$H$7:$BE$11,5,FALSE),(IF(AR299&lt;=(-1),AR299,0)))</f>
        <v>83230.205812536791</v>
      </c>
      <c r="AS303" s="15">
        <f>IF($G299&gt;=1,($B$236/HLOOKUP($G299,'Annuity Calc'!$H$7:$BE$11,2,FALSE))*HLOOKUP(AS299,'Annuity Calc'!$H$7:$BE$11,5,FALSE),(IF(AS299&lt;=(-1),AS299,0)))</f>
        <v>83230.205812536791</v>
      </c>
      <c r="AT303" s="15">
        <f>IF($G299&gt;=1,($B$236/HLOOKUP($G299,'Annuity Calc'!$H$7:$BE$11,2,FALSE))*HLOOKUP(AT299,'Annuity Calc'!$H$7:$BE$11,5,FALSE),(IF(AT299&lt;=(-1),AT299,0)))</f>
        <v>83230.205812536791</v>
      </c>
      <c r="AU303" s="15" t="e">
        <f>IF($G299&gt;=1,($B$236/HLOOKUP($G299,'Annuity Calc'!$H$7:$BE$11,2,FALSE))*HLOOKUP(AU299,'Annuity Calc'!$H$7:$BE$11,5,FALSE),(IF(AU299&lt;=(-1),AU299,0)))</f>
        <v>#N/A</v>
      </c>
      <c r="AV303" s="15" t="e">
        <f>IF($G299&gt;=1,($B$236/HLOOKUP($G299,'Annuity Calc'!$H$7:$BE$11,2,FALSE))*HLOOKUP(AV299,'Annuity Calc'!$H$7:$BE$11,5,FALSE),(IF(AV299&lt;=(-1),AV299,0)))</f>
        <v>#N/A</v>
      </c>
      <c r="AW303" s="15" t="e">
        <f>IF($G299&gt;=1,($B$236/HLOOKUP($G299,'Annuity Calc'!$H$7:$BE$11,2,FALSE))*HLOOKUP(AW299,'Annuity Calc'!$H$7:$BE$11,5,FALSE),(IF(AW299&lt;=(-1),AW299,0)))</f>
        <v>#N/A</v>
      </c>
      <c r="AX303" s="15" t="e">
        <f>IF($G299&gt;=1,($B$236/HLOOKUP($G299,'Annuity Calc'!$H$7:$BE$11,2,FALSE))*HLOOKUP(AX299,'Annuity Calc'!$H$7:$BE$11,5,FALSE),(IF(AX299&lt;=(-1),AX299,0)))</f>
        <v>#N/A</v>
      </c>
      <c r="AY303" s="15" t="e">
        <f>IF($G299&gt;=1,($B$236/HLOOKUP($G299,'Annuity Calc'!$H$7:$BE$11,2,FALSE))*HLOOKUP(AY299,'Annuity Calc'!$H$7:$BE$11,5,FALSE),(IF(AY299&lt;=(-1),AY299,0)))</f>
        <v>#N/A</v>
      </c>
      <c r="AZ303" s="15" t="e">
        <f>IF($G299&gt;=1,($B$236/HLOOKUP($G299,'Annuity Calc'!$H$7:$BE$11,2,FALSE))*HLOOKUP(AZ299,'Annuity Calc'!$H$7:$BE$11,5,FALSE),(IF(AZ299&lt;=(-1),AZ299,0)))</f>
        <v>#N/A</v>
      </c>
      <c r="BA303" s="15" t="e">
        <f>IF($G299&gt;=1,($B$236/HLOOKUP($G299,'Annuity Calc'!$H$7:$BE$11,2,FALSE))*HLOOKUP(BA299,'Annuity Calc'!$H$7:$BE$11,5,FALSE),(IF(BA299&lt;=(-1),BA299,0)))</f>
        <v>#N/A</v>
      </c>
      <c r="BB303" s="15" t="e">
        <f>IF($G299&gt;=1,($B$236/HLOOKUP($G299,'Annuity Calc'!$H$7:$BE$11,2,FALSE))*HLOOKUP(BB299,'Annuity Calc'!$H$7:$BE$11,5,FALSE),(IF(BB299&lt;=(-1),BB299,0)))</f>
        <v>#N/A</v>
      </c>
      <c r="BC303" s="15" t="e">
        <f>IF($G299&gt;=1,($B$236/HLOOKUP($G299,'Annuity Calc'!$H$7:$BE$11,2,FALSE))*HLOOKUP(BC299,'Annuity Calc'!$H$7:$BE$11,5,FALSE),(IF(BC299&lt;=(-1),BC299,0)))</f>
        <v>#N/A</v>
      </c>
      <c r="BD303" s="15" t="e">
        <f>IF($G299&gt;=1,($B$236/HLOOKUP($G299,'Annuity Calc'!$H$7:$BE$11,2,FALSE))*HLOOKUP(BD299,'Annuity Calc'!$H$7:$BE$11,5,FALSE),(IF(BD299&lt;=(-1),BD299,0)))</f>
        <v>#N/A</v>
      </c>
      <c r="BE303" s="15" t="e">
        <f>IF($G299&gt;=1,($B$236/HLOOKUP($G299,'Annuity Calc'!$H$7:$BE$11,2,FALSE))*HLOOKUP(BE299,'Annuity Calc'!$H$7:$BE$11,5,FALSE),(IF(BE299&lt;=(-1),BE299,0)))</f>
        <v>#N/A</v>
      </c>
      <c r="BF303" s="15" t="e">
        <f>IF($G299&gt;=1,($B$236/HLOOKUP($G299,'Annuity Calc'!$H$7:$BE$11,2,FALSE))*HLOOKUP(BF299,'Annuity Calc'!$H$7:$BE$11,5,FALSE),(IF(BF299&lt;=(-1),BF299,0)))</f>
        <v>#N/A</v>
      </c>
      <c r="BG303" s="15" t="e">
        <f>IF($G299&gt;=1,($B$236/HLOOKUP($G299,'Annuity Calc'!$H$7:$BE$11,2,FALSE))*HLOOKUP(BG299,'Annuity Calc'!$H$7:$BE$11,5,FALSE),(IF(BG299&lt;=(-1),BG299,0)))</f>
        <v>#N/A</v>
      </c>
      <c r="BH303" s="15" t="e">
        <f>IF($G299&gt;=1,($B$236/HLOOKUP($G299,'Annuity Calc'!$H$7:$BE$11,2,FALSE))*HLOOKUP(BH299,'Annuity Calc'!$H$7:$BE$11,5,FALSE),(IF(BH299&lt;=(-1),BH299,0)))</f>
        <v>#N/A</v>
      </c>
      <c r="BI303" s="15" t="e">
        <f>IF($G299&gt;=1,($B$236/HLOOKUP($G299,'Annuity Calc'!$H$7:$BE$11,2,FALSE))*HLOOKUP(BI299,'Annuity Calc'!$H$7:$BE$11,5,FALSE),(IF(BI299&lt;=(-1),BI299,0)))</f>
        <v>#N/A</v>
      </c>
      <c r="BJ303" s="15" t="e">
        <f>IF($G299&gt;=1,($B$236/HLOOKUP($G299,'Annuity Calc'!$H$7:$BE$11,2,FALSE))*HLOOKUP(BJ299,'Annuity Calc'!$H$7:$BE$11,5,FALSE),(IF(BJ299&lt;=(-1),BJ299,0)))</f>
        <v>#N/A</v>
      </c>
      <c r="BK303" s="15" t="e">
        <f>IF($G299&gt;=1,($B$236/HLOOKUP($G299,'Annuity Calc'!$H$7:$BE$11,2,FALSE))*HLOOKUP(BK299,'Annuity Calc'!$H$7:$BE$11,5,FALSE),(IF(BK299&lt;=(-1),BK299,0)))</f>
        <v>#N/A</v>
      </c>
      <c r="BL303" s="15" t="e">
        <f>IF($G299&gt;=1,($B$236/HLOOKUP($G299,'Annuity Calc'!$H$7:$BE$11,2,FALSE))*HLOOKUP(BL299,'Annuity Calc'!$H$7:$BE$11,5,FALSE),(IF(BL299&lt;=(-1),BL299,0)))</f>
        <v>#N/A</v>
      </c>
      <c r="BM303" s="15" t="e">
        <f>IF($G299&gt;=1,($B$236/HLOOKUP($G299,'Annuity Calc'!$H$7:$BE$11,2,FALSE))*HLOOKUP(BM299,'Annuity Calc'!$H$7:$BE$11,5,FALSE),(IF(BM299&lt;=(-1),BM299,0)))</f>
        <v>#N/A</v>
      </c>
      <c r="BN303" s="15" t="e">
        <f>IF($G299&gt;=1,($B$236/HLOOKUP($G299,'Annuity Calc'!$H$7:$BE$11,2,FALSE))*HLOOKUP(BN299,'Annuity Calc'!$H$7:$BE$11,5,FALSE),(IF(BN299&lt;=(-1),BN299,0)))</f>
        <v>#N/A</v>
      </c>
      <c r="BO303" s="15" t="e">
        <f>IF($G299&gt;=1,($B$236/HLOOKUP($G299,'Annuity Calc'!$H$7:$BE$11,2,FALSE))*HLOOKUP(BO299,'Annuity Calc'!$H$7:$BE$11,5,FALSE),(IF(BO299&lt;=(-1),BO299,0)))</f>
        <v>#N/A</v>
      </c>
      <c r="BP303" s="15" t="e">
        <f>IF($G299&gt;=1,($B$236/HLOOKUP($G299,'Annuity Calc'!$H$7:$BE$11,2,FALSE))*HLOOKUP(BP299,'Annuity Calc'!$H$7:$BE$11,5,FALSE),(IF(BP299&lt;=(-1),BP299,0)))</f>
        <v>#N/A</v>
      </c>
      <c r="BQ303" s="15" t="e">
        <f>IF($G299&gt;=1,($B$236/HLOOKUP($G299,'Annuity Calc'!$H$7:$BE$11,2,FALSE))*HLOOKUP(BQ299,'Annuity Calc'!$H$7:$BE$11,5,FALSE),(IF(BQ299&lt;=(-1),BQ299,0)))</f>
        <v>#N/A</v>
      </c>
      <c r="BR303" s="15" t="e">
        <f>IF($G299&gt;=1,($B$236/HLOOKUP($G299,'Annuity Calc'!$H$7:$BE$11,2,FALSE))*HLOOKUP(BR299,'Annuity Calc'!$H$7:$BE$11,5,FALSE),(IF(BR299&lt;=(-1),BR299,0)))</f>
        <v>#N/A</v>
      </c>
      <c r="BS303" s="15" t="e">
        <f>IF($G299&gt;=1,($B$236/HLOOKUP($G299,'Annuity Calc'!$H$7:$BE$11,2,FALSE))*HLOOKUP(BS299,'Annuity Calc'!$H$7:$BE$11,5,FALSE),(IF(BS299&lt;=(-1),BS299,0)))</f>
        <v>#N/A</v>
      </c>
      <c r="BT303" s="15" t="e">
        <f>IF($G299&gt;=1,($B$236/HLOOKUP($G299,'Annuity Calc'!$H$7:$BE$11,2,FALSE))*HLOOKUP(BT299,'Annuity Calc'!$H$7:$BE$11,5,FALSE),(IF(BT299&lt;=(-1),BT299,0)))</f>
        <v>#N/A</v>
      </c>
      <c r="BU303" s="15" t="e">
        <f>IF($G299&gt;=1,($B$236/HLOOKUP($G299,'Annuity Calc'!$H$7:$BE$11,2,FALSE))*HLOOKUP(BU299,'Annuity Calc'!$H$7:$BE$11,5,FALSE),(IF(BU299&lt;=(-1),BU299,0)))</f>
        <v>#N/A</v>
      </c>
      <c r="BV303" s="15" t="e">
        <f>IF($G299&gt;=1,($B$236/HLOOKUP($G299,'Annuity Calc'!$H$7:$BE$11,2,FALSE))*HLOOKUP(BV299,'Annuity Calc'!$H$7:$BE$11,5,FALSE),(IF(BV299&lt;=(-1),BV299,0)))</f>
        <v>#N/A</v>
      </c>
      <c r="BW303" s="15" t="e">
        <f>IF($G299&gt;=1,($B$236/HLOOKUP($G299,'Annuity Calc'!$H$7:$BE$11,2,FALSE))*HLOOKUP(BW299,'Annuity Calc'!$H$7:$BE$11,5,FALSE),(IF(BW299&lt;=(-1),BW299,0)))</f>
        <v>#N/A</v>
      </c>
      <c r="BX303" s="15" t="e">
        <f>IF($G299&gt;=1,($B$236/HLOOKUP($G299,'Annuity Calc'!$H$7:$BE$11,2,FALSE))*HLOOKUP(BX299,'Annuity Calc'!$H$7:$BE$11,5,FALSE),(IF(BX299&lt;=(-1),BX299,0)))</f>
        <v>#N/A</v>
      </c>
      <c r="BY303" s="15" t="e">
        <f>IF($G299&gt;=1,($B$236/HLOOKUP($G299,'Annuity Calc'!$H$7:$BE$11,2,FALSE))*HLOOKUP(BY299,'Annuity Calc'!$H$7:$BE$11,5,FALSE),(IF(BY299&lt;=(-1),BY299,0)))</f>
        <v>#N/A</v>
      </c>
      <c r="BZ303" s="15" t="e">
        <f>IF($G299&gt;=1,($B$236/HLOOKUP($G299,'Annuity Calc'!$H$7:$BE$11,2,FALSE))*HLOOKUP(BZ299,'Annuity Calc'!$H$7:$BE$11,5,FALSE),(IF(BZ299&lt;=(-1),BZ299,0)))</f>
        <v>#N/A</v>
      </c>
      <c r="CA303" s="15" t="e">
        <f>IF($G299&gt;=1,($B$236/HLOOKUP($G299,'Annuity Calc'!$H$7:$BE$11,2,FALSE))*HLOOKUP(CA299,'Annuity Calc'!$H$7:$BE$11,5,FALSE),(IF(CA299&lt;=(-1),CA299,0)))</f>
        <v>#N/A</v>
      </c>
      <c r="CB303" s="15" t="e">
        <f>IF($G299&gt;=1,($B$236/HLOOKUP($G299,'Annuity Calc'!$H$7:$BE$11,2,FALSE))*HLOOKUP(CB299,'Annuity Calc'!$H$7:$BE$11,5,FALSE),(IF(CB299&lt;=(-1),CB299,0)))</f>
        <v>#N/A</v>
      </c>
      <c r="CC303" s="15" t="e">
        <f>IF($G299&gt;=1,($B$236/HLOOKUP($G299,'Annuity Calc'!$H$7:$BE$11,2,FALSE))*HLOOKUP(CC299,'Annuity Calc'!$H$7:$BE$11,5,FALSE),(IF(CC299&lt;=(-1),CC299,0)))</f>
        <v>#N/A</v>
      </c>
      <c r="CD303" s="15" t="e">
        <f>IF($G299&gt;=1,($B$236/HLOOKUP($G299,'Annuity Calc'!$H$7:$BE$11,2,FALSE))*HLOOKUP(CD299,'Annuity Calc'!$H$7:$BE$11,5,FALSE),(IF(CD299&lt;=(-1),CD299,0)))</f>
        <v>#N/A</v>
      </c>
      <c r="CE303" s="15" t="e">
        <f>IF($G299&gt;=1,($B$236/HLOOKUP($G299,'Annuity Calc'!$H$7:$BE$11,2,FALSE))*HLOOKUP(CE299,'Annuity Calc'!$H$7:$BE$11,5,FALSE),(IF(CE299&lt;=(-1),CE299,0)))</f>
        <v>#N/A</v>
      </c>
      <c r="CF303" s="15" t="e">
        <f>IF($G299&gt;=1,($B$236/HLOOKUP($G299,'Annuity Calc'!$H$7:$BE$11,2,FALSE))*HLOOKUP(CF299,'Annuity Calc'!$H$7:$BE$11,5,FALSE),(IF(CF299&lt;=(-1),CF299,0)))</f>
        <v>#N/A</v>
      </c>
      <c r="CG303" s="15" t="e">
        <f>IF($G299&gt;=1,($B$236/HLOOKUP($G299,'Annuity Calc'!$H$7:$BE$11,2,FALSE))*HLOOKUP(CG299,'Annuity Calc'!$H$7:$BE$11,5,FALSE),(IF(CG299&lt;=(-1),CG299,0)))</f>
        <v>#N/A</v>
      </c>
      <c r="CH303" s="15" t="e">
        <f>IF($G299&gt;=1,($B$236/HLOOKUP($G299,'Annuity Calc'!$H$7:$BE$11,2,FALSE))*HLOOKUP(CH299,'Annuity Calc'!$H$7:$BE$11,5,FALSE),(IF(CH299&lt;=(-1),CH299,0)))</f>
        <v>#N/A</v>
      </c>
    </row>
    <row r="304" spans="1:86">
      <c r="A304" t="s">
        <v>320</v>
      </c>
      <c r="B304" s="15">
        <v>0</v>
      </c>
      <c r="C304" s="15">
        <v>0</v>
      </c>
      <c r="D304" s="15">
        <v>0</v>
      </c>
      <c r="E304" s="15">
        <v>0</v>
      </c>
      <c r="F304" s="15">
        <v>0</v>
      </c>
      <c r="G304" s="15">
        <f>G300-G301</f>
        <v>1592002.3218402935</v>
      </c>
      <c r="H304" s="15">
        <f t="shared" ref="H304:BS304" si="108">H300-H301</f>
        <v>1575608.7087737122</v>
      </c>
      <c r="I304" s="15">
        <f t="shared" si="108"/>
        <v>1558508.3733949338</v>
      </c>
      <c r="J304" s="15">
        <f t="shared" si="108"/>
        <v>1540670.8491787007</v>
      </c>
      <c r="K304" s="15">
        <f t="shared" si="108"/>
        <v>1522064.3561996471</v>
      </c>
      <c r="L304" s="15">
        <f t="shared" si="108"/>
        <v>1502655.7445121286</v>
      </c>
      <c r="M304" s="15">
        <f t="shared" si="108"/>
        <v>1482410.4350891795</v>
      </c>
      <c r="N304" s="15">
        <f t="shared" si="108"/>
        <v>1461292.3582153688</v>
      </c>
      <c r="O304" s="15">
        <f t="shared" si="108"/>
        <v>1439263.8892237984</v>
      </c>
      <c r="P304" s="15">
        <f t="shared" si="108"/>
        <v>1416285.7814627478</v>
      </c>
      <c r="Q304" s="15">
        <f t="shared" si="108"/>
        <v>1392317.0963725355</v>
      </c>
      <c r="R304" s="15">
        <f t="shared" si="108"/>
        <v>1367315.1305480225</v>
      </c>
      <c r="S304" s="15">
        <f t="shared" si="108"/>
        <v>1341235.3396568075</v>
      </c>
      <c r="T304" s="15">
        <f t="shared" si="108"/>
        <v>1314031.259077566</v>
      </c>
      <c r="U304" s="15">
        <f t="shared" si="108"/>
        <v>1285654.4211171374</v>
      </c>
      <c r="V304" s="15">
        <f t="shared" si="108"/>
        <v>1256054.2686588746</v>
      </c>
      <c r="W304" s="15">
        <f t="shared" si="108"/>
        <v>1225178.0650884053</v>
      </c>
      <c r="X304" s="15">
        <f t="shared" si="108"/>
        <v>1192970.8003363304</v>
      </c>
      <c r="Y304" s="15">
        <f t="shared" si="108"/>
        <v>1159375.0928704569</v>
      </c>
      <c r="Z304" s="15">
        <f t="shared" si="108"/>
        <v>1124331.0874629552</v>
      </c>
      <c r="AA304" s="15">
        <f t="shared" si="108"/>
        <v>1087776.348550298</v>
      </c>
      <c r="AB304" s="15">
        <f t="shared" si="108"/>
        <v>1049645.7489959879</v>
      </c>
      <c r="AC304" s="15">
        <f t="shared" si="108"/>
        <v>1009871.3540578879</v>
      </c>
      <c r="AD304" s="15">
        <f t="shared" si="108"/>
        <v>968382.30035342998</v>
      </c>
      <c r="AE304" s="15">
        <f t="shared" si="108"/>
        <v>925104.66960705956</v>
      </c>
      <c r="AF304" s="15">
        <f t="shared" si="108"/>
        <v>879961.35695498181</v>
      </c>
      <c r="AG304" s="15">
        <f t="shared" si="108"/>
        <v>832871.9335725765</v>
      </c>
      <c r="AH304" s="15">
        <f t="shared" si="108"/>
        <v>783752.50337973342</v>
      </c>
      <c r="AI304" s="15">
        <f t="shared" si="108"/>
        <v>732515.55356881092</v>
      </c>
      <c r="AJ304" s="15">
        <f t="shared" si="108"/>
        <v>679069.79868891207</v>
      </c>
      <c r="AK304" s="15">
        <f t="shared" si="108"/>
        <v>623320.01800869475</v>
      </c>
      <c r="AL304" s="15">
        <f t="shared" si="108"/>
        <v>565166.88586795528</v>
      </c>
      <c r="AM304" s="15">
        <f t="shared" si="108"/>
        <v>504506.79471573432</v>
      </c>
      <c r="AN304" s="15">
        <f t="shared" si="108"/>
        <v>441231.67051966442</v>
      </c>
      <c r="AO304" s="15">
        <f t="shared" si="108"/>
        <v>375228.78021768568</v>
      </c>
      <c r="AP304" s="15">
        <f t="shared" si="108"/>
        <v>306380.53086907964</v>
      </c>
      <c r="AQ304" s="15">
        <f t="shared" si="108"/>
        <v>234564.26014698172</v>
      </c>
      <c r="AR304" s="15">
        <f t="shared" si="108"/>
        <v>159652.01779910739</v>
      </c>
      <c r="AS304" s="15">
        <f t="shared" si="108"/>
        <v>81510.337687334511</v>
      </c>
      <c r="AT304" s="15">
        <f t="shared" si="108"/>
        <v>4.8021320253610611E-10</v>
      </c>
      <c r="AU304" s="15" t="e">
        <f t="shared" si="108"/>
        <v>#N/A</v>
      </c>
      <c r="AV304" s="15" t="e">
        <f t="shared" si="108"/>
        <v>#N/A</v>
      </c>
      <c r="AW304" s="15" t="e">
        <f t="shared" si="108"/>
        <v>#N/A</v>
      </c>
      <c r="AX304" s="15" t="e">
        <f t="shared" si="108"/>
        <v>#N/A</v>
      </c>
      <c r="AY304" s="15" t="e">
        <f t="shared" si="108"/>
        <v>#N/A</v>
      </c>
      <c r="AZ304" s="15" t="e">
        <f t="shared" si="108"/>
        <v>#N/A</v>
      </c>
      <c r="BA304" s="15" t="e">
        <f t="shared" si="108"/>
        <v>#N/A</v>
      </c>
      <c r="BB304" s="15" t="e">
        <f t="shared" si="108"/>
        <v>#N/A</v>
      </c>
      <c r="BC304" s="15" t="e">
        <f t="shared" si="108"/>
        <v>#N/A</v>
      </c>
      <c r="BD304" s="15" t="e">
        <f t="shared" si="108"/>
        <v>#N/A</v>
      </c>
      <c r="BE304" s="15" t="e">
        <f t="shared" si="108"/>
        <v>#N/A</v>
      </c>
      <c r="BF304" s="15" t="e">
        <f t="shared" si="108"/>
        <v>#N/A</v>
      </c>
      <c r="BG304" s="15" t="e">
        <f t="shared" si="108"/>
        <v>#N/A</v>
      </c>
      <c r="BH304" s="15" t="e">
        <f t="shared" si="108"/>
        <v>#N/A</v>
      </c>
      <c r="BI304" s="15" t="e">
        <f t="shared" si="108"/>
        <v>#N/A</v>
      </c>
      <c r="BJ304" s="15" t="e">
        <f t="shared" si="108"/>
        <v>#N/A</v>
      </c>
      <c r="BK304" s="15" t="e">
        <f t="shared" si="108"/>
        <v>#N/A</v>
      </c>
      <c r="BL304" s="15" t="e">
        <f t="shared" si="108"/>
        <v>#N/A</v>
      </c>
      <c r="BM304" s="15" t="e">
        <f t="shared" si="108"/>
        <v>#N/A</v>
      </c>
      <c r="BN304" s="15" t="e">
        <f t="shared" si="108"/>
        <v>#N/A</v>
      </c>
      <c r="BO304" s="15" t="e">
        <f t="shared" si="108"/>
        <v>#N/A</v>
      </c>
      <c r="BP304" s="15" t="e">
        <f t="shared" si="108"/>
        <v>#N/A</v>
      </c>
      <c r="BQ304" s="15" t="e">
        <f t="shared" si="108"/>
        <v>#N/A</v>
      </c>
      <c r="BR304" s="15" t="e">
        <f t="shared" si="108"/>
        <v>#N/A</v>
      </c>
      <c r="BS304" s="15" t="e">
        <f t="shared" si="108"/>
        <v>#N/A</v>
      </c>
      <c r="BT304" s="15" t="e">
        <f t="shared" ref="BT304:CH304" si="109">BT300-BT301</f>
        <v>#N/A</v>
      </c>
      <c r="BU304" s="15" t="e">
        <f t="shared" si="109"/>
        <v>#N/A</v>
      </c>
      <c r="BV304" s="15" t="e">
        <f t="shared" si="109"/>
        <v>#N/A</v>
      </c>
      <c r="BW304" s="15" t="e">
        <f t="shared" si="109"/>
        <v>#N/A</v>
      </c>
      <c r="BX304" s="15" t="e">
        <f t="shared" si="109"/>
        <v>#N/A</v>
      </c>
      <c r="BY304" s="15" t="e">
        <f t="shared" si="109"/>
        <v>#N/A</v>
      </c>
      <c r="BZ304" s="15" t="e">
        <f t="shared" si="109"/>
        <v>#N/A</v>
      </c>
      <c r="CA304" s="15" t="e">
        <f t="shared" si="109"/>
        <v>#N/A</v>
      </c>
      <c r="CB304" s="15" t="e">
        <f t="shared" si="109"/>
        <v>#N/A</v>
      </c>
      <c r="CC304" s="15" t="e">
        <f t="shared" si="109"/>
        <v>#N/A</v>
      </c>
      <c r="CD304" s="15" t="e">
        <f t="shared" si="109"/>
        <v>#N/A</v>
      </c>
      <c r="CE304" s="15" t="e">
        <f t="shared" si="109"/>
        <v>#N/A</v>
      </c>
      <c r="CF304" s="15" t="e">
        <f t="shared" si="109"/>
        <v>#N/A</v>
      </c>
      <c r="CG304" s="15" t="e">
        <f t="shared" si="109"/>
        <v>#N/A</v>
      </c>
      <c r="CH304" s="15" t="e">
        <f t="shared" si="109"/>
        <v>#N/A</v>
      </c>
    </row>
    <row r="310" spans="1:86">
      <c r="A310" s="16" t="s">
        <v>757</v>
      </c>
      <c r="B310" s="14">
        <v>2015</v>
      </c>
      <c r="C310" s="14">
        <v>2016</v>
      </c>
      <c r="D310" s="14">
        <v>2017</v>
      </c>
      <c r="E310" s="14">
        <v>2018</v>
      </c>
      <c r="F310" s="14">
        <v>2019</v>
      </c>
      <c r="G310" s="82">
        <v>2020</v>
      </c>
      <c r="H310" s="82">
        <v>2021</v>
      </c>
      <c r="I310" s="82">
        <v>2022</v>
      </c>
      <c r="J310" s="82">
        <v>2023</v>
      </c>
      <c r="K310" s="82">
        <v>2024</v>
      </c>
      <c r="L310" s="82">
        <v>2025</v>
      </c>
      <c r="M310" s="82">
        <v>2026</v>
      </c>
      <c r="N310" s="82">
        <v>2027</v>
      </c>
      <c r="O310" s="82">
        <v>2028</v>
      </c>
      <c r="P310" s="82">
        <v>2029</v>
      </c>
      <c r="Q310" s="82">
        <v>2030</v>
      </c>
      <c r="R310" s="82">
        <v>2031</v>
      </c>
      <c r="S310" s="82">
        <v>2032</v>
      </c>
      <c r="T310" s="82">
        <v>2033</v>
      </c>
      <c r="U310" s="82">
        <v>2034</v>
      </c>
      <c r="V310" s="82">
        <v>2035</v>
      </c>
      <c r="W310" s="82">
        <v>2036</v>
      </c>
      <c r="X310" s="82">
        <v>2037</v>
      </c>
      <c r="Y310" s="82">
        <v>2038</v>
      </c>
      <c r="Z310" s="82">
        <v>2039</v>
      </c>
      <c r="AA310" s="82">
        <v>2040</v>
      </c>
      <c r="AB310" s="82">
        <v>2041</v>
      </c>
      <c r="AC310" s="82">
        <v>2042</v>
      </c>
      <c r="AD310" s="82">
        <v>2043</v>
      </c>
      <c r="AE310" s="82">
        <v>2044</v>
      </c>
      <c r="AF310" s="82">
        <v>2045</v>
      </c>
      <c r="AG310" s="82">
        <v>2046</v>
      </c>
      <c r="AH310" s="82">
        <v>2047</v>
      </c>
      <c r="AI310" s="82">
        <v>2048</v>
      </c>
      <c r="AJ310" s="82">
        <v>2049</v>
      </c>
      <c r="AK310" s="82">
        <v>2050</v>
      </c>
      <c r="AL310" s="82">
        <v>2051</v>
      </c>
      <c r="AM310" s="82">
        <v>2052</v>
      </c>
      <c r="AN310" s="82">
        <v>2053</v>
      </c>
      <c r="AO310" s="82">
        <v>2054</v>
      </c>
      <c r="AP310" s="82">
        <v>2055</v>
      </c>
      <c r="AQ310" s="82">
        <v>2056</v>
      </c>
      <c r="AR310" s="82">
        <v>2057</v>
      </c>
      <c r="AS310" s="82">
        <v>2058</v>
      </c>
      <c r="AT310" s="82">
        <v>2059</v>
      </c>
      <c r="AU310" s="82">
        <v>2060</v>
      </c>
      <c r="AV310" s="82">
        <v>2061</v>
      </c>
      <c r="AW310" s="82">
        <v>2062</v>
      </c>
      <c r="AX310" s="82">
        <v>2063</v>
      </c>
      <c r="AY310" s="82">
        <v>2064</v>
      </c>
      <c r="AZ310" s="82">
        <v>2065</v>
      </c>
      <c r="BA310" s="82">
        <v>2066</v>
      </c>
      <c r="BB310" s="82">
        <v>2067</v>
      </c>
      <c r="BC310" s="82">
        <v>2068</v>
      </c>
      <c r="BD310" s="82">
        <v>2069</v>
      </c>
      <c r="BE310" s="82">
        <v>2070</v>
      </c>
      <c r="BF310" s="82">
        <v>2071</v>
      </c>
      <c r="BG310" s="82">
        <v>2072</v>
      </c>
      <c r="BH310" s="82">
        <v>2073</v>
      </c>
      <c r="BI310" s="82">
        <v>2074</v>
      </c>
      <c r="BJ310" s="82">
        <v>2075</v>
      </c>
      <c r="BK310" s="82">
        <v>2076</v>
      </c>
      <c r="BL310" s="82">
        <v>2077</v>
      </c>
      <c r="BM310" s="82">
        <v>2078</v>
      </c>
      <c r="BN310" s="82">
        <v>2079</v>
      </c>
      <c r="BO310" s="82">
        <v>2080</v>
      </c>
      <c r="BP310" s="82">
        <v>2081</v>
      </c>
      <c r="BQ310" s="82">
        <v>2082</v>
      </c>
      <c r="BR310" s="82">
        <v>2083</v>
      </c>
      <c r="BS310" s="82">
        <v>2084</v>
      </c>
      <c r="BT310" s="82">
        <v>2085</v>
      </c>
      <c r="BU310" s="82">
        <v>2086</v>
      </c>
      <c r="BV310" s="82">
        <v>2087</v>
      </c>
      <c r="BW310" s="82">
        <v>2088</v>
      </c>
      <c r="BX310" s="82">
        <v>2089</v>
      </c>
      <c r="BY310" s="82">
        <v>2090</v>
      </c>
      <c r="BZ310" s="82">
        <v>2091</v>
      </c>
      <c r="CA310" s="82">
        <v>2092</v>
      </c>
      <c r="CB310" s="82">
        <v>2093</v>
      </c>
      <c r="CC310" s="82">
        <v>2094</v>
      </c>
      <c r="CD310" s="82">
        <v>2095</v>
      </c>
      <c r="CE310" s="82">
        <v>2096</v>
      </c>
      <c r="CF310" s="82">
        <v>2097</v>
      </c>
      <c r="CG310" s="82">
        <v>2098</v>
      </c>
      <c r="CH310" s="82">
        <v>2099</v>
      </c>
    </row>
    <row r="311" spans="1:86">
      <c r="A311" t="s">
        <v>319</v>
      </c>
      <c r="B311" s="15">
        <f>IFERROR(B240,0)+IFERROR(B250,0)+IFERROR(B260,0)+IFERROR(B270,0)+IFERROR(B280,0)+IFERROR(B290,0)+IFERROR(B300,0)</f>
        <v>0</v>
      </c>
      <c r="C311" s="15">
        <f t="shared" ref="C311:BN311" si="110">IFERROR(C240,0)+IFERROR(C250,0)+IFERROR(C260,0)+IFERROR(C270,0)+IFERROR(C280,0)+IFERROR(C290,0)+IFERROR(C300,0)</f>
        <v>0</v>
      </c>
      <c r="D311" s="15">
        <f t="shared" si="110"/>
        <v>0</v>
      </c>
      <c r="E311" s="15">
        <f t="shared" si="110"/>
        <v>0</v>
      </c>
      <c r="F311" s="15">
        <f t="shared" si="110"/>
        <v>0</v>
      </c>
      <c r="G311" s="15">
        <f t="shared" si="110"/>
        <v>29407718.420000002</v>
      </c>
      <c r="H311" s="15">
        <f t="shared" si="110"/>
        <v>27827157.440153681</v>
      </c>
      <c r="I311" s="15">
        <f t="shared" si="110"/>
        <v>26178459.088410832</v>
      </c>
      <c r="J311" s="15">
        <f t="shared" si="110"/>
        <v>24458685.989049684</v>
      </c>
      <c r="K311" s="15">
        <f t="shared" si="110"/>
        <v>22664774.137218375</v>
      </c>
      <c r="L311" s="15">
        <f t="shared" si="110"/>
        <v>20793527.440002162</v>
      </c>
      <c r="M311" s="15">
        <f t="shared" si="110"/>
        <v>20133192.149362829</v>
      </c>
      <c r="N311" s="15">
        <f t="shared" si="110"/>
        <v>19444390.060005561</v>
      </c>
      <c r="O311" s="15">
        <f t="shared" si="110"/>
        <v>18894423.358203631</v>
      </c>
      <c r="P311" s="15">
        <f t="shared" si="110"/>
        <v>18320747.804817233</v>
      </c>
      <c r="Q311" s="15">
        <f t="shared" si="110"/>
        <v>17722341.320433892</v>
      </c>
      <c r="R311" s="15">
        <f t="shared" si="110"/>
        <v>17098137.764193386</v>
      </c>
      <c r="S311" s="15">
        <f t="shared" si="110"/>
        <v>16447025.034315787</v>
      </c>
      <c r="T311" s="15">
        <f t="shared" si="110"/>
        <v>15767843.086744007</v>
      </c>
      <c r="U311" s="15">
        <f t="shared" si="110"/>
        <v>15059381.868370788</v>
      </c>
      <c r="V311" s="15">
        <f t="shared" si="110"/>
        <v>14320379.161167914</v>
      </c>
      <c r="W311" s="15">
        <f t="shared" si="110"/>
        <v>13990675.160257326</v>
      </c>
      <c r="X311" s="15">
        <f t="shared" si="110"/>
        <v>13646757.747518744</v>
      </c>
      <c r="Y311" s="15">
        <f t="shared" si="110"/>
        <v>13288014.188271258</v>
      </c>
      <c r="Z311" s="15">
        <f t="shared" si="110"/>
        <v>12913805.333079092</v>
      </c>
      <c r="AA311" s="15">
        <f t="shared" si="110"/>
        <v>12523464.479021762</v>
      </c>
      <c r="AB311" s="15">
        <f t="shared" si="110"/>
        <v>12116296.181874007</v>
      </c>
      <c r="AC311" s="15">
        <f t="shared" si="110"/>
        <v>11691575.017079264</v>
      </c>
      <c r="AD311" s="15">
        <f t="shared" si="110"/>
        <v>11248544.287309203</v>
      </c>
      <c r="AE311" s="15">
        <f t="shared" si="110"/>
        <v>10786414.674306642</v>
      </c>
      <c r="AF311" s="15">
        <f t="shared" si="110"/>
        <v>10304362.832609924</v>
      </c>
      <c r="AG311" s="15">
        <f t="shared" si="110"/>
        <v>9801529.9226533212</v>
      </c>
      <c r="AH311" s="15">
        <f t="shared" si="110"/>
        <v>9277020.0806299411</v>
      </c>
      <c r="AI311" s="15">
        <f t="shared" si="110"/>
        <v>8729898.8223910257</v>
      </c>
      <c r="AJ311" s="15">
        <f t="shared" si="110"/>
        <v>8159191.3785379706</v>
      </c>
      <c r="AK311" s="15">
        <f t="shared" si="110"/>
        <v>7563880.9577407949</v>
      </c>
      <c r="AL311" s="15">
        <f t="shared" si="110"/>
        <v>6942906.9351889556</v>
      </c>
      <c r="AM311" s="15">
        <f t="shared" si="110"/>
        <v>6295162.9629469663</v>
      </c>
      <c r="AN311" s="15">
        <f t="shared" si="110"/>
        <v>5619494.9988481868</v>
      </c>
      <c r="AO311" s="15">
        <f t="shared" si="110"/>
        <v>4914699.2504149824</v>
      </c>
      <c r="AP311" s="15">
        <f t="shared" si="110"/>
        <v>4179520.03014208</v>
      </c>
      <c r="AQ311" s="15">
        <f t="shared" si="110"/>
        <v>3412647.5183220152</v>
      </c>
      <c r="AR311" s="15">
        <f t="shared" si="110"/>
        <v>2612715.4294268596</v>
      </c>
      <c r="AS311" s="15">
        <f t="shared" si="110"/>
        <v>1778298.5778885577</v>
      </c>
      <c r="AT311" s="15">
        <f t="shared" si="110"/>
        <v>907910.33894100448</v>
      </c>
      <c r="AU311" s="15">
        <f t="shared" si="110"/>
        <v>2.750311978161335E-9</v>
      </c>
      <c r="AV311" s="15">
        <f t="shared" si="110"/>
        <v>0</v>
      </c>
      <c r="AW311" s="15">
        <f t="shared" si="110"/>
        <v>0</v>
      </c>
      <c r="AX311" s="15">
        <f t="shared" si="110"/>
        <v>0</v>
      </c>
      <c r="AY311" s="15">
        <f t="shared" si="110"/>
        <v>0</v>
      </c>
      <c r="AZ311" s="15">
        <f t="shared" si="110"/>
        <v>0</v>
      </c>
      <c r="BA311" s="15">
        <f t="shared" si="110"/>
        <v>0</v>
      </c>
      <c r="BB311" s="15">
        <f t="shared" si="110"/>
        <v>0</v>
      </c>
      <c r="BC311" s="15">
        <f t="shared" si="110"/>
        <v>0</v>
      </c>
      <c r="BD311" s="15">
        <f t="shared" si="110"/>
        <v>0</v>
      </c>
      <c r="BE311" s="15">
        <f t="shared" si="110"/>
        <v>0</v>
      </c>
      <c r="BF311" s="15">
        <f t="shared" si="110"/>
        <v>0</v>
      </c>
      <c r="BG311" s="15">
        <f t="shared" si="110"/>
        <v>0</v>
      </c>
      <c r="BH311" s="15">
        <f t="shared" si="110"/>
        <v>0</v>
      </c>
      <c r="BI311" s="15">
        <f t="shared" si="110"/>
        <v>0</v>
      </c>
      <c r="BJ311" s="15">
        <f t="shared" si="110"/>
        <v>0</v>
      </c>
      <c r="BK311" s="15">
        <f t="shared" si="110"/>
        <v>0</v>
      </c>
      <c r="BL311" s="15">
        <f t="shared" si="110"/>
        <v>0</v>
      </c>
      <c r="BM311" s="15">
        <f t="shared" si="110"/>
        <v>0</v>
      </c>
      <c r="BN311" s="15">
        <f t="shared" si="110"/>
        <v>0</v>
      </c>
      <c r="BO311" s="15">
        <f t="shared" ref="BO311:CH311" si="111">IFERROR(BO240,0)+IFERROR(BO250,0)+IFERROR(BO260,0)+IFERROR(BO270,0)+IFERROR(BO280,0)+IFERROR(BO290,0)+IFERROR(BO300,0)</f>
        <v>0</v>
      </c>
      <c r="BP311" s="15">
        <f t="shared" si="111"/>
        <v>0</v>
      </c>
      <c r="BQ311" s="15">
        <f t="shared" si="111"/>
        <v>0</v>
      </c>
      <c r="BR311" s="15">
        <f t="shared" si="111"/>
        <v>0</v>
      </c>
      <c r="BS311" s="15">
        <f t="shared" si="111"/>
        <v>0</v>
      </c>
      <c r="BT311" s="15">
        <f t="shared" si="111"/>
        <v>0</v>
      </c>
      <c r="BU311" s="15">
        <f t="shared" si="111"/>
        <v>0</v>
      </c>
      <c r="BV311" s="15">
        <f t="shared" si="111"/>
        <v>0</v>
      </c>
      <c r="BW311" s="15">
        <f t="shared" si="111"/>
        <v>0</v>
      </c>
      <c r="BX311" s="15">
        <f t="shared" si="111"/>
        <v>0</v>
      </c>
      <c r="BY311" s="15">
        <f t="shared" si="111"/>
        <v>0</v>
      </c>
      <c r="BZ311" s="15">
        <f t="shared" si="111"/>
        <v>0</v>
      </c>
      <c r="CA311" s="15">
        <f t="shared" si="111"/>
        <v>0</v>
      </c>
      <c r="CB311" s="15">
        <f t="shared" si="111"/>
        <v>0</v>
      </c>
      <c r="CC311" s="15">
        <f t="shared" si="111"/>
        <v>0</v>
      </c>
      <c r="CD311" s="15">
        <f t="shared" si="111"/>
        <v>0</v>
      </c>
      <c r="CE311" s="15">
        <f t="shared" si="111"/>
        <v>0</v>
      </c>
      <c r="CF311" s="15">
        <f t="shared" si="111"/>
        <v>0</v>
      </c>
      <c r="CG311" s="15">
        <f t="shared" si="111"/>
        <v>0</v>
      </c>
      <c r="CH311" s="15">
        <f t="shared" si="111"/>
        <v>0</v>
      </c>
    </row>
    <row r="312" spans="1:86">
      <c r="A312" t="s">
        <v>422</v>
      </c>
      <c r="B312" s="15">
        <f>IFERROR(B241,0)+IFERROR(B251,0)+IFERROR(B261,0)+IFERROR(B271,0)+IFERROR(B281,0)+IFERROR(B291,0)+IFERROR(B301,0)</f>
        <v>0</v>
      </c>
      <c r="C312" s="15">
        <f t="shared" ref="C312:BN312" si="112">IFERROR(C241,0)+IFERROR(C251,0)+IFERROR(C261,0)+IFERROR(C271,0)+IFERROR(C281,0)+IFERROR(C291,0)+IFERROR(C301,0)</f>
        <v>0</v>
      </c>
      <c r="D312" s="15">
        <f t="shared" si="112"/>
        <v>0</v>
      </c>
      <c r="E312" s="15">
        <f t="shared" si="112"/>
        <v>0</v>
      </c>
      <c r="F312" s="15">
        <f t="shared" si="112"/>
        <v>0</v>
      </c>
      <c r="G312" s="15">
        <f t="shared" si="112"/>
        <v>1580560.9798463206</v>
      </c>
      <c r="H312" s="15">
        <f t="shared" si="112"/>
        <v>1648698.3517428525</v>
      </c>
      <c r="I312" s="15">
        <f t="shared" si="112"/>
        <v>1719773.0993611466</v>
      </c>
      <c r="J312" s="15">
        <f t="shared" si="112"/>
        <v>1793911.8518313074</v>
      </c>
      <c r="K312" s="15">
        <f t="shared" si="112"/>
        <v>1871246.6972162097</v>
      </c>
      <c r="L312" s="15">
        <f t="shared" si="112"/>
        <v>660335.29063933785</v>
      </c>
      <c r="M312" s="15">
        <f t="shared" si="112"/>
        <v>688802.08935726632</v>
      </c>
      <c r="N312" s="15">
        <f t="shared" si="112"/>
        <v>549966.70180192729</v>
      </c>
      <c r="O312" s="15">
        <f t="shared" si="112"/>
        <v>573675.55338640115</v>
      </c>
      <c r="P312" s="15">
        <f t="shared" si="112"/>
        <v>598406.48438334255</v>
      </c>
      <c r="Q312" s="15">
        <f t="shared" si="112"/>
        <v>624203.55624050566</v>
      </c>
      <c r="R312" s="15">
        <f t="shared" si="112"/>
        <v>651112.72987759789</v>
      </c>
      <c r="S312" s="15">
        <f t="shared" si="112"/>
        <v>679181.9475717796</v>
      </c>
      <c r="T312" s="15">
        <f t="shared" si="112"/>
        <v>708461.21837321913</v>
      </c>
      <c r="U312" s="15">
        <f t="shared" si="112"/>
        <v>739002.70720287482</v>
      </c>
      <c r="V312" s="15">
        <f t="shared" si="112"/>
        <v>329704.00091058458</v>
      </c>
      <c r="W312" s="15">
        <f t="shared" si="112"/>
        <v>343917.41273858189</v>
      </c>
      <c r="X312" s="15">
        <f t="shared" si="112"/>
        <v>358743.55924748804</v>
      </c>
      <c r="Y312" s="15">
        <f t="shared" si="112"/>
        <v>374208.85519216466</v>
      </c>
      <c r="Z312" s="15">
        <f t="shared" si="112"/>
        <v>390340.85405732901</v>
      </c>
      <c r="AA312" s="15">
        <f t="shared" si="112"/>
        <v>407168.29714775627</v>
      </c>
      <c r="AB312" s="15">
        <f t="shared" si="112"/>
        <v>424721.164794743</v>
      </c>
      <c r="AC312" s="15">
        <f t="shared" si="112"/>
        <v>443030.7297700604</v>
      </c>
      <c r="AD312" s="15">
        <f t="shared" si="112"/>
        <v>462129.61300256272</v>
      </c>
      <c r="AE312" s="15">
        <f t="shared" si="112"/>
        <v>482051.84169671749</v>
      </c>
      <c r="AF312" s="15">
        <f t="shared" si="112"/>
        <v>502832.90995660261</v>
      </c>
      <c r="AG312" s="15">
        <f t="shared" si="112"/>
        <v>524509.84202338022</v>
      </c>
      <c r="AH312" s="15">
        <f t="shared" si="112"/>
        <v>547121.25823891466</v>
      </c>
      <c r="AI312" s="15">
        <f t="shared" si="112"/>
        <v>570707.44385305513</v>
      </c>
      <c r="AJ312" s="15">
        <f t="shared" si="112"/>
        <v>595310.42079717503</v>
      </c>
      <c r="AK312" s="15">
        <f t="shared" si="112"/>
        <v>620974.02255183924</v>
      </c>
      <c r="AL312" s="15">
        <f t="shared" si="112"/>
        <v>647743.9722419891</v>
      </c>
      <c r="AM312" s="15">
        <f t="shared" si="112"/>
        <v>675667.96409877937</v>
      </c>
      <c r="AN312" s="15">
        <f t="shared" si="112"/>
        <v>704795.74843320413</v>
      </c>
      <c r="AO312" s="15">
        <f t="shared" si="112"/>
        <v>735179.22027290298</v>
      </c>
      <c r="AP312" s="15">
        <f t="shared" si="112"/>
        <v>766872.51182006474</v>
      </c>
      <c r="AQ312" s="15">
        <f t="shared" si="112"/>
        <v>799932.08889515582</v>
      </c>
      <c r="AR312" s="15">
        <f t="shared" si="112"/>
        <v>834416.85153830179</v>
      </c>
      <c r="AS312" s="15">
        <f t="shared" si="112"/>
        <v>870388.23894755321</v>
      </c>
      <c r="AT312" s="15">
        <f t="shared" si="112"/>
        <v>907910.3389410018</v>
      </c>
      <c r="AU312" s="15">
        <f t="shared" si="112"/>
        <v>0</v>
      </c>
      <c r="AV312" s="15">
        <f t="shared" si="112"/>
        <v>0</v>
      </c>
      <c r="AW312" s="15">
        <f t="shared" si="112"/>
        <v>0</v>
      </c>
      <c r="AX312" s="15">
        <f t="shared" si="112"/>
        <v>0</v>
      </c>
      <c r="AY312" s="15">
        <f t="shared" si="112"/>
        <v>0</v>
      </c>
      <c r="AZ312" s="15">
        <f t="shared" si="112"/>
        <v>0</v>
      </c>
      <c r="BA312" s="15">
        <f t="shared" si="112"/>
        <v>0</v>
      </c>
      <c r="BB312" s="15">
        <f t="shared" si="112"/>
        <v>0</v>
      </c>
      <c r="BC312" s="15">
        <f t="shared" si="112"/>
        <v>0</v>
      </c>
      <c r="BD312" s="15">
        <f t="shared" si="112"/>
        <v>0</v>
      </c>
      <c r="BE312" s="15">
        <f t="shared" si="112"/>
        <v>0</v>
      </c>
      <c r="BF312" s="15">
        <f t="shared" si="112"/>
        <v>0</v>
      </c>
      <c r="BG312" s="15">
        <f t="shared" si="112"/>
        <v>0</v>
      </c>
      <c r="BH312" s="15">
        <f t="shared" si="112"/>
        <v>0</v>
      </c>
      <c r="BI312" s="15">
        <f t="shared" si="112"/>
        <v>0</v>
      </c>
      <c r="BJ312" s="15">
        <f t="shared" si="112"/>
        <v>0</v>
      </c>
      <c r="BK312" s="15">
        <f t="shared" si="112"/>
        <v>0</v>
      </c>
      <c r="BL312" s="15">
        <f t="shared" si="112"/>
        <v>0</v>
      </c>
      <c r="BM312" s="15">
        <f t="shared" si="112"/>
        <v>0</v>
      </c>
      <c r="BN312" s="15">
        <f t="shared" si="112"/>
        <v>0</v>
      </c>
      <c r="BO312" s="15">
        <f t="shared" ref="BO312:CH312" si="113">IFERROR(BO241,0)+IFERROR(BO251,0)+IFERROR(BO261,0)+IFERROR(BO271,0)+IFERROR(BO281,0)+IFERROR(BO291,0)+IFERROR(BO301,0)</f>
        <v>0</v>
      </c>
      <c r="BP312" s="15">
        <f t="shared" si="113"/>
        <v>0</v>
      </c>
      <c r="BQ312" s="15">
        <f t="shared" si="113"/>
        <v>0</v>
      </c>
      <c r="BR312" s="15">
        <f t="shared" si="113"/>
        <v>0</v>
      </c>
      <c r="BS312" s="15">
        <f t="shared" si="113"/>
        <v>0</v>
      </c>
      <c r="BT312" s="15">
        <f t="shared" si="113"/>
        <v>0</v>
      </c>
      <c r="BU312" s="15">
        <f t="shared" si="113"/>
        <v>0</v>
      </c>
      <c r="BV312" s="15">
        <f t="shared" si="113"/>
        <v>0</v>
      </c>
      <c r="BW312" s="15">
        <f t="shared" si="113"/>
        <v>0</v>
      </c>
      <c r="BX312" s="15">
        <f t="shared" si="113"/>
        <v>0</v>
      </c>
      <c r="BY312" s="15">
        <f t="shared" si="113"/>
        <v>0</v>
      </c>
      <c r="BZ312" s="15">
        <f t="shared" si="113"/>
        <v>0</v>
      </c>
      <c r="CA312" s="15">
        <f t="shared" si="113"/>
        <v>0</v>
      </c>
      <c r="CB312" s="15">
        <f t="shared" si="113"/>
        <v>0</v>
      </c>
      <c r="CC312" s="15">
        <f t="shared" si="113"/>
        <v>0</v>
      </c>
      <c r="CD312" s="15">
        <f t="shared" si="113"/>
        <v>0</v>
      </c>
      <c r="CE312" s="15">
        <f t="shared" si="113"/>
        <v>0</v>
      </c>
      <c r="CF312" s="15">
        <f t="shared" si="113"/>
        <v>0</v>
      </c>
      <c r="CG312" s="15">
        <f t="shared" si="113"/>
        <v>0</v>
      </c>
      <c r="CH312" s="15">
        <f t="shared" si="113"/>
        <v>0</v>
      </c>
    </row>
    <row r="315" spans="1:86" s="78" customFormat="1" ht="18.75">
      <c r="A315" s="203" t="s">
        <v>894</v>
      </c>
    </row>
  </sheetData>
  <conditionalFormatting sqref="B71">
    <cfRule type="containsText" dxfId="17" priority="10" operator="containsText" text="TRUE">
      <formula>NOT(ISERROR(SEARCH("TRUE",B71)))</formula>
    </cfRule>
    <cfRule type="containsText" dxfId="16" priority="11" operator="containsText" text="false">
      <formula>NOT(ISERROR(SEARCH("false",B71)))</formula>
    </cfRule>
  </conditionalFormatting>
  <conditionalFormatting sqref="B84">
    <cfRule type="containsText" dxfId="15" priority="8" operator="containsText" text="true">
      <formula>NOT(ISERROR(SEARCH("true",B84)))</formula>
    </cfRule>
    <cfRule type="containsText" dxfId="14" priority="9" operator="containsText" text="false">
      <formula>NOT(ISERROR(SEARCH("false",B84)))</formula>
    </cfRule>
  </conditionalFormatting>
  <conditionalFormatting sqref="B97">
    <cfRule type="containsText" dxfId="13" priority="6" operator="containsText" text="true">
      <formula>NOT(ISERROR(SEARCH("true",B97)))</formula>
    </cfRule>
    <cfRule type="containsText" dxfId="12" priority="7" operator="containsText" text="false">
      <formula>NOT(ISERROR(SEARCH("false",B97)))</formula>
    </cfRule>
  </conditionalFormatting>
  <conditionalFormatting sqref="C19">
    <cfRule type="containsText" dxfId="11" priority="1" operator="containsText" text="true">
      <formula>NOT(ISERROR(SEARCH("true",C19)))</formula>
    </cfRule>
    <cfRule type="containsText" dxfId="10" priority="2" operator="containsText" text="false">
      <formula>NOT(ISERROR(SEARCH("false",C19)))</formula>
    </cfRule>
  </conditionalFormatting>
  <pageMargins left="0.7" right="0.7" top="0.75" bottom="0.75" header="0.3" footer="0.3"/>
  <pageSetup paperSize="9" orientation="portrait" r:id="rId1"/>
  <ignoredErrors>
    <ignoredError sqref="T29:CC32 I240:CH264 K270:CH285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CE984-ADFE-478B-AEFE-2215DB5B68D2}">
  <dimension ref="A1:BI758"/>
  <sheetViews>
    <sheetView showGridLines="0" workbookViewId="0">
      <selection activeCell="F1" sqref="F1"/>
    </sheetView>
  </sheetViews>
  <sheetFormatPr defaultRowHeight="15"/>
  <cols>
    <col min="2" max="2" width="10" bestFit="1" customWidth="1"/>
    <col min="4" max="4" width="10" bestFit="1" customWidth="1"/>
    <col min="6" max="6" width="9.42578125" customWidth="1"/>
  </cols>
  <sheetData>
    <row r="1" spans="1:61" s="7" customFormat="1" ht="18.75">
      <c r="C1" s="203" t="s">
        <v>903</v>
      </c>
    </row>
    <row r="2" spans="1:61" s="218" customFormat="1">
      <c r="A2" s="218" t="s">
        <v>428</v>
      </c>
    </row>
    <row r="3" spans="1:61">
      <c r="A3" s="52" t="s">
        <v>429</v>
      </c>
    </row>
    <row r="4" spans="1:61">
      <c r="C4" s="16" t="s">
        <v>420</v>
      </c>
    </row>
    <row r="5" spans="1:61">
      <c r="D5" s="16">
        <v>2020</v>
      </c>
      <c r="E5" s="16">
        <v>2021</v>
      </c>
      <c r="F5" s="16">
        <v>2022</v>
      </c>
      <c r="G5" s="16">
        <v>2023</v>
      </c>
      <c r="H5" s="16">
        <v>2024</v>
      </c>
      <c r="I5" s="16">
        <v>2025</v>
      </c>
      <c r="J5" s="16">
        <v>2026</v>
      </c>
      <c r="K5" s="16">
        <v>2027</v>
      </c>
      <c r="L5" s="16">
        <v>2028</v>
      </c>
      <c r="M5" s="16">
        <v>2029</v>
      </c>
      <c r="N5" s="16">
        <v>2030</v>
      </c>
      <c r="O5" s="16">
        <v>2031</v>
      </c>
      <c r="P5" s="16">
        <v>2032</v>
      </c>
      <c r="Q5" s="16">
        <v>2033</v>
      </c>
      <c r="R5" s="16">
        <v>2034</v>
      </c>
      <c r="S5" s="16">
        <v>2035</v>
      </c>
      <c r="T5" s="16">
        <v>2036</v>
      </c>
      <c r="U5" s="16">
        <v>2037</v>
      </c>
      <c r="V5" s="16">
        <v>2038</v>
      </c>
      <c r="W5" s="16">
        <v>2039</v>
      </c>
      <c r="X5" s="16">
        <v>2040</v>
      </c>
      <c r="Y5" s="16">
        <v>2041</v>
      </c>
      <c r="Z5" s="16">
        <v>2042</v>
      </c>
      <c r="AA5" s="16">
        <v>2043</v>
      </c>
      <c r="AB5" s="16">
        <v>2044</v>
      </c>
      <c r="AC5" s="16">
        <v>2045</v>
      </c>
      <c r="AD5" s="16">
        <v>2046</v>
      </c>
      <c r="AE5" s="16">
        <v>2047</v>
      </c>
      <c r="AF5" s="16">
        <v>2048</v>
      </c>
      <c r="AG5" s="16">
        <v>2049</v>
      </c>
      <c r="AH5" s="16">
        <v>2050</v>
      </c>
      <c r="AI5" s="16">
        <v>2051</v>
      </c>
      <c r="AJ5" s="16">
        <v>2052</v>
      </c>
      <c r="AK5" s="16">
        <v>2053</v>
      </c>
      <c r="AL5" s="16">
        <v>2054</v>
      </c>
      <c r="AM5" s="16">
        <v>2055</v>
      </c>
      <c r="AN5" s="16">
        <v>2056</v>
      </c>
      <c r="AO5" s="16">
        <v>2057</v>
      </c>
      <c r="AP5" s="16">
        <v>2058</v>
      </c>
      <c r="AQ5" s="16">
        <v>2059</v>
      </c>
      <c r="AR5" s="16">
        <v>2060</v>
      </c>
      <c r="AS5" s="16">
        <v>2061</v>
      </c>
      <c r="AT5" s="16">
        <v>2062</v>
      </c>
      <c r="AU5" s="16">
        <v>2063</v>
      </c>
      <c r="AV5" s="16">
        <v>2064</v>
      </c>
      <c r="AW5" s="16">
        <v>2065</v>
      </c>
      <c r="AX5" s="16">
        <v>2066</v>
      </c>
      <c r="AY5" s="16">
        <v>2067</v>
      </c>
      <c r="AZ5" s="16">
        <v>2068</v>
      </c>
      <c r="BA5" s="16">
        <v>2069</v>
      </c>
      <c r="BB5" s="16">
        <v>2070</v>
      </c>
      <c r="BC5" s="16">
        <v>2071</v>
      </c>
      <c r="BD5" s="16">
        <v>2072</v>
      </c>
      <c r="BE5" s="16">
        <v>2073</v>
      </c>
      <c r="BF5" s="16">
        <v>2074</v>
      </c>
      <c r="BG5" s="16">
        <v>2075</v>
      </c>
      <c r="BH5" s="16">
        <v>2076</v>
      </c>
      <c r="BI5" s="16">
        <v>2077</v>
      </c>
    </row>
    <row r="6" spans="1:61">
      <c r="C6" t="s">
        <v>421</v>
      </c>
      <c r="D6" s="15">
        <f>IFERROR(D28,0)+IFERROR(D73,0)+IFERROR(D119,0)+IFERROR(D165,0)+IFERROR(D209,0)+IFERROR(D255,0)+IFERROR(D300,0)+IFERROR(D346,0)+IFERROR(D392,0)+IFERROR(D438,0)+IFERROR(D484,0)+IFERROR(D530,0)+IFERROR(D577,0)+IFERROR(D623,0)+IFERROR(D669,0)</f>
        <v>422773636.07029057</v>
      </c>
      <c r="E6" s="15">
        <f t="shared" ref="E6:BI10" si="0">IFERROR(E28,0)+IFERROR(E73,0)+IFERROR(E119,0)+IFERROR(E165,0)+IFERROR(E209,0)+IFERROR(E255,0)+IFERROR(E300,0)+IFERROR(E346,0)+IFERROR(E392,0)+IFERROR(E438,0)+IFERROR(E484,0)+IFERROR(E530,0)+IFERROR(E577,0)+IFERROR(E623,0)+IFERROR(E669,0)</f>
        <v>828737370.88675201</v>
      </c>
      <c r="F6" s="15">
        <f t="shared" si="0"/>
        <v>1217166536.114609</v>
      </c>
      <c r="G6" s="15">
        <f t="shared" si="0"/>
        <v>1587305223.2477434</v>
      </c>
      <c r="H6" s="15">
        <f t="shared" si="0"/>
        <v>1938799909.6021266</v>
      </c>
      <c r="I6" s="15">
        <f t="shared" si="0"/>
        <v>1848073223.4522805</v>
      </c>
      <c r="J6" s="15">
        <f t="shared" si="0"/>
        <v>1758072654.62744</v>
      </c>
      <c r="K6" s="15">
        <f t="shared" si="0"/>
        <v>1669015554.8351994</v>
      </c>
      <c r="L6" s="15">
        <f t="shared" si="0"/>
        <v>1583374570.844635</v>
      </c>
      <c r="M6" s="15">
        <f t="shared" si="0"/>
        <v>1500861997.3402169</v>
      </c>
      <c r="N6" s="15">
        <f t="shared" si="0"/>
        <v>1421612698.8867788</v>
      </c>
      <c r="O6" s="15">
        <f t="shared" si="0"/>
        <v>1341849383.2258081</v>
      </c>
      <c r="P6" s="15">
        <f t="shared" si="0"/>
        <v>1261363842.2036564</v>
      </c>
      <c r="Q6" s="15">
        <f t="shared" si="0"/>
        <v>1179901064.0899799</v>
      </c>
      <c r="R6" s="15">
        <f t="shared" si="0"/>
        <v>1097418920.5721204</v>
      </c>
      <c r="S6" s="15">
        <f t="shared" si="0"/>
        <v>1013873467.2021694</v>
      </c>
      <c r="T6" s="15">
        <f t="shared" si="0"/>
        <v>937141734.65848744</v>
      </c>
      <c r="U6" s="15">
        <f t="shared" si="0"/>
        <v>867517459.80783176</v>
      </c>
      <c r="V6" s="15">
        <f t="shared" si="0"/>
        <v>803098945.08984292</v>
      </c>
      <c r="W6" s="15">
        <f t="shared" si="0"/>
        <v>744110608.80832982</v>
      </c>
      <c r="X6" s="15">
        <f t="shared" si="0"/>
        <v>690786543.85329056</v>
      </c>
      <c r="Y6" s="15">
        <f t="shared" si="0"/>
        <v>639508176.39780223</v>
      </c>
      <c r="Z6" s="15">
        <f t="shared" si="0"/>
        <v>590363695.66903961</v>
      </c>
      <c r="AA6" s="15">
        <f t="shared" si="0"/>
        <v>543445092.69761598</v>
      </c>
      <c r="AB6" s="15">
        <f t="shared" si="0"/>
        <v>498848324.21185899</v>
      </c>
      <c r="AC6" s="15">
        <f t="shared" si="0"/>
        <v>456673483.59750271</v>
      </c>
      <c r="AD6" s="15">
        <f t="shared" si="0"/>
        <v>414227009.31319511</v>
      </c>
      <c r="AE6" s="15">
        <f t="shared" si="0"/>
        <v>371497191.33659267</v>
      </c>
      <c r="AF6" s="15">
        <f t="shared" si="0"/>
        <v>328471814.83082259</v>
      </c>
      <c r="AG6" s="15">
        <f t="shared" si="0"/>
        <v>288852448.31248057</v>
      </c>
      <c r="AH6" s="15">
        <f t="shared" si="0"/>
        <v>252785923.55342218</v>
      </c>
      <c r="AI6" s="15">
        <f t="shared" si="0"/>
        <v>220090406.65817717</v>
      </c>
      <c r="AJ6" s="15">
        <f t="shared" si="0"/>
        <v>190911220.47060382</v>
      </c>
      <c r="AK6" s="15">
        <f t="shared" si="0"/>
        <v>168262338.02001333</v>
      </c>
      <c r="AL6" s="15">
        <f t="shared" si="0"/>
        <v>148710968.24181727</v>
      </c>
      <c r="AM6" s="15">
        <f t="shared" si="0"/>
        <v>133197054.32176846</v>
      </c>
      <c r="AN6" s="15">
        <f t="shared" si="0"/>
        <v>120683137.56676355</v>
      </c>
      <c r="AO6" s="15">
        <f t="shared" si="0"/>
        <v>111298546.69308089</v>
      </c>
      <c r="AP6" s="15">
        <f t="shared" si="0"/>
        <v>102315800.35396671</v>
      </c>
      <c r="AQ6" s="15">
        <f t="shared" si="0"/>
        <v>93752221.911724433</v>
      </c>
      <c r="AR6" s="15">
        <f t="shared" si="0"/>
        <v>84819470.918391526</v>
      </c>
      <c r="AS6" s="15">
        <f t="shared" si="0"/>
        <v>76438754.998432547</v>
      </c>
      <c r="AT6" s="15">
        <f t="shared" si="0"/>
        <v>68633872.170129672</v>
      </c>
      <c r="AU6" s="15">
        <f t="shared" si="0"/>
        <v>61429646.375119261</v>
      </c>
      <c r="AV6" s="15">
        <f t="shared" si="0"/>
        <v>54851971.705550641</v>
      </c>
      <c r="AW6" s="15">
        <f t="shared" si="0"/>
        <v>48927858.537860259</v>
      </c>
      <c r="AX6" s="15">
        <f t="shared" si="0"/>
        <v>42748359.145145327</v>
      </c>
      <c r="AY6" s="15">
        <f t="shared" si="0"/>
        <v>36302463.926122725</v>
      </c>
      <c r="AZ6" s="15">
        <f t="shared" si="0"/>
        <v>29578688.659860618</v>
      </c>
      <c r="BA6" s="15">
        <f t="shared" si="0"/>
        <v>22565054.04510913</v>
      </c>
      <c r="BB6" s="15">
        <f t="shared" si="0"/>
        <v>15249064.357579507</v>
      </c>
      <c r="BC6" s="15">
        <f t="shared" si="0"/>
        <v>9275437.2733306177</v>
      </c>
      <c r="BD6" s="15">
        <f t="shared" si="0"/>
        <v>4702041.5244683549</v>
      </c>
      <c r="BE6" s="15">
        <f t="shared" si="0"/>
        <v>1589240.5417346882</v>
      </c>
      <c r="BF6" s="15">
        <f t="shared" si="0"/>
        <v>9.7788870334625244E-9</v>
      </c>
      <c r="BG6" s="15">
        <f t="shared" si="0"/>
        <v>0</v>
      </c>
      <c r="BH6" s="15">
        <f t="shared" si="0"/>
        <v>0</v>
      </c>
      <c r="BI6" s="15">
        <f t="shared" si="0"/>
        <v>0</v>
      </c>
    </row>
    <row r="7" spans="1:61">
      <c r="C7" t="s">
        <v>422</v>
      </c>
      <c r="D7" s="15">
        <f t="shared" ref="D7:S10" si="1">IFERROR(D29,0)+IFERROR(D74,0)+IFERROR(D120,0)+IFERROR(D166,0)+IFERROR(D210,0)+IFERROR(D256,0)+IFERROR(D301,0)+IFERROR(D347,0)+IFERROR(D393,0)+IFERROR(D439,0)+IFERROR(D485,0)+IFERROR(D531,0)+IFERROR(D578,0)+IFERROR(D624,0)+IFERROR(D670,0)</f>
        <v>16809901.253829062</v>
      </c>
      <c r="E7" s="15">
        <f t="shared" si="1"/>
        <v>34344470.842433475</v>
      </c>
      <c r="F7" s="15">
        <f t="shared" si="1"/>
        <v>52634948.937156089</v>
      </c>
      <c r="G7" s="15">
        <f t="shared" si="1"/>
        <v>71278949.715907216</v>
      </c>
      <c r="H7" s="15">
        <f t="shared" si="1"/>
        <v>90726686.149846137</v>
      </c>
      <c r="I7" s="15">
        <f t="shared" si="1"/>
        <v>90000568.82484065</v>
      </c>
      <c r="J7" s="15">
        <f t="shared" si="1"/>
        <v>89057099.792240396</v>
      </c>
      <c r="K7" s="15">
        <f t="shared" si="1"/>
        <v>85640983.990564883</v>
      </c>
      <c r="L7" s="15">
        <f t="shared" si="1"/>
        <v>82512573.50441809</v>
      </c>
      <c r="M7" s="15">
        <f t="shared" si="1"/>
        <v>79249298.453437924</v>
      </c>
      <c r="N7" s="15">
        <f t="shared" si="1"/>
        <v>79763315.66097036</v>
      </c>
      <c r="O7" s="15">
        <f t="shared" si="1"/>
        <v>80485541.022151977</v>
      </c>
      <c r="P7" s="15">
        <f t="shared" si="1"/>
        <v>81462778.113676205</v>
      </c>
      <c r="Q7" s="15">
        <f t="shared" si="1"/>
        <v>82482143.517859876</v>
      </c>
      <c r="R7" s="15">
        <f t="shared" si="1"/>
        <v>83545453.36995092</v>
      </c>
      <c r="S7" s="15">
        <f t="shared" si="1"/>
        <v>76731732.54368189</v>
      </c>
      <c r="T7" s="15">
        <f t="shared" si="0"/>
        <v>69624274.85065569</v>
      </c>
      <c r="U7" s="15">
        <f t="shared" si="0"/>
        <v>64418514.717988871</v>
      </c>
      <c r="V7" s="15">
        <f t="shared" si="0"/>
        <v>58988336.281513162</v>
      </c>
      <c r="W7" s="15">
        <f t="shared" si="0"/>
        <v>53324064.955039211</v>
      </c>
      <c r="X7" s="15">
        <f t="shared" si="0"/>
        <v>51278367.455488212</v>
      </c>
      <c r="Y7" s="15">
        <f t="shared" si="0"/>
        <v>49144480.728762791</v>
      </c>
      <c r="Z7" s="15">
        <f t="shared" si="0"/>
        <v>46918602.971423611</v>
      </c>
      <c r="AA7" s="15">
        <f t="shared" si="0"/>
        <v>44596768.485756993</v>
      </c>
      <c r="AB7" s="15">
        <f t="shared" si="0"/>
        <v>42174840.614356264</v>
      </c>
      <c r="AC7" s="15">
        <f t="shared" si="0"/>
        <v>42446474.284307659</v>
      </c>
      <c r="AD7" s="15">
        <f t="shared" si="0"/>
        <v>42729817.976602435</v>
      </c>
      <c r="AE7" s="15">
        <f t="shared" si="0"/>
        <v>43025376.505770065</v>
      </c>
      <c r="AF7" s="15">
        <f t="shared" si="0"/>
        <v>39619366.518342018</v>
      </c>
      <c r="AG7" s="15">
        <f t="shared" si="0"/>
        <v>36066524.759058364</v>
      </c>
      <c r="AH7" s="15">
        <f t="shared" si="0"/>
        <v>32695516.895245019</v>
      </c>
      <c r="AI7" s="15">
        <f t="shared" si="0"/>
        <v>29179186.18757334</v>
      </c>
      <c r="AJ7" s="15">
        <f t="shared" si="0"/>
        <v>22648882.45059045</v>
      </c>
      <c r="AK7" s="15">
        <f t="shared" si="0"/>
        <v>19551369.778196093</v>
      </c>
      <c r="AL7" s="15">
        <f t="shared" si="0"/>
        <v>15513913.920048784</v>
      </c>
      <c r="AM7" s="15">
        <f t="shared" si="0"/>
        <v>12513916.755004894</v>
      </c>
      <c r="AN7" s="15">
        <f t="shared" si="0"/>
        <v>9384590.8736826796</v>
      </c>
      <c r="AO7" s="15">
        <f t="shared" si="0"/>
        <v>8982746.3391141724</v>
      </c>
      <c r="AP7" s="15">
        <f t="shared" si="0"/>
        <v>8563578.4422422722</v>
      </c>
      <c r="AQ7" s="15">
        <f t="shared" si="0"/>
        <v>8932750.9933329094</v>
      </c>
      <c r="AR7" s="15">
        <f t="shared" si="0"/>
        <v>8380715.9199589677</v>
      </c>
      <c r="AS7" s="15">
        <f t="shared" si="0"/>
        <v>7804882.8283028919</v>
      </c>
      <c r="AT7" s="15">
        <f t="shared" si="0"/>
        <v>7204225.7950104028</v>
      </c>
      <c r="AU7" s="15">
        <f t="shared" si="0"/>
        <v>6577674.6695686188</v>
      </c>
      <c r="AV7" s="15">
        <f t="shared" si="0"/>
        <v>5924113.1676903833</v>
      </c>
      <c r="AW7" s="15">
        <f t="shared" si="0"/>
        <v>6179499.3927149354</v>
      </c>
      <c r="AX7" s="15">
        <f t="shared" si="0"/>
        <v>6445895.2190225981</v>
      </c>
      <c r="AY7" s="15">
        <f t="shared" si="0"/>
        <v>6723775.2662621047</v>
      </c>
      <c r="AZ7" s="15">
        <f t="shared" si="0"/>
        <v>7013634.6147514917</v>
      </c>
      <c r="BA7" s="15">
        <f t="shared" si="0"/>
        <v>7315989.6875296235</v>
      </c>
      <c r="BB7" s="15">
        <f t="shared" si="0"/>
        <v>5973627.084248879</v>
      </c>
      <c r="BC7" s="15">
        <f t="shared" si="0"/>
        <v>4573395.7488622535</v>
      </c>
      <c r="BD7" s="15">
        <f t="shared" si="0"/>
        <v>3112800.9827336571</v>
      </c>
      <c r="BE7" s="15">
        <f t="shared" si="0"/>
        <v>1589240.5417346687</v>
      </c>
      <c r="BF7" s="15">
        <f t="shared" si="0"/>
        <v>0</v>
      </c>
      <c r="BG7" s="15">
        <f t="shared" si="0"/>
        <v>0</v>
      </c>
      <c r="BH7" s="15">
        <f t="shared" si="0"/>
        <v>0</v>
      </c>
      <c r="BI7" s="15">
        <f t="shared" si="0"/>
        <v>0</v>
      </c>
    </row>
    <row r="8" spans="1:61">
      <c r="C8" t="s">
        <v>430</v>
      </c>
      <c r="D8" s="15">
        <f t="shared" si="1"/>
        <v>17486358.525710467</v>
      </c>
      <c r="E8" s="15">
        <f t="shared" si="0"/>
        <v>34248048.716645591</v>
      </c>
      <c r="F8" s="15">
        <f t="shared" si="0"/>
        <v>50253830.40146251</v>
      </c>
      <c r="G8" s="15">
        <f t="shared" si="0"/>
        <v>65480294.582049131</v>
      </c>
      <c r="H8" s="15">
        <f t="shared" si="0"/>
        <v>79903023.107447997</v>
      </c>
      <c r="I8" s="15">
        <f t="shared" si="0"/>
        <v>76089678.027482107</v>
      </c>
      <c r="J8" s="15">
        <f t="shared" si="0"/>
        <v>72311561.219661698</v>
      </c>
      <c r="K8" s="15">
        <f t="shared" si="0"/>
        <v>68625431.651844516</v>
      </c>
      <c r="L8" s="15">
        <f t="shared" si="0"/>
        <v>65077391.588700362</v>
      </c>
      <c r="M8" s="15">
        <f t="shared" si="0"/>
        <v>61664216.090389602</v>
      </c>
      <c r="N8" s="15">
        <f t="shared" si="0"/>
        <v>58309049.932575583</v>
      </c>
      <c r="O8" s="15">
        <f t="shared" si="0"/>
        <v>54927799.056561701</v>
      </c>
      <c r="P8" s="15">
        <f t="shared" si="0"/>
        <v>51510689.522795729</v>
      </c>
      <c r="Q8" s="15">
        <f t="shared" si="0"/>
        <v>48051451.676370323</v>
      </c>
      <c r="R8" s="15">
        <f t="shared" si="0"/>
        <v>44548269.382037506</v>
      </c>
      <c r="S8" s="15">
        <f t="shared" si="0"/>
        <v>41166420.759259857</v>
      </c>
      <c r="T8" s="15">
        <f t="shared" si="0"/>
        <v>38078309.003239349</v>
      </c>
      <c r="U8" s="15">
        <f t="shared" si="0"/>
        <v>35250006.143340938</v>
      </c>
      <c r="V8" s="15">
        <f t="shared" si="0"/>
        <v>32646121.587251443</v>
      </c>
      <c r="W8" s="15">
        <f t="shared" si="0"/>
        <v>30276329.921160188</v>
      </c>
      <c r="X8" s="15">
        <f t="shared" si="0"/>
        <v>28069218.597298056</v>
      </c>
      <c r="Y8" s="15">
        <f t="shared" si="0"/>
        <v>25950296.500610363</v>
      </c>
      <c r="Z8" s="15">
        <f t="shared" si="0"/>
        <v>23923365.434536427</v>
      </c>
      <c r="AA8" s="15">
        <f t="shared" si="0"/>
        <v>21992391.096789915</v>
      </c>
      <c r="AB8" s="15">
        <f t="shared" si="0"/>
        <v>20161510.144777525</v>
      </c>
      <c r="AC8" s="15">
        <f t="shared" si="0"/>
        <v>18376000.400415722</v>
      </c>
      <c r="AD8" s="15">
        <f t="shared" si="0"/>
        <v>16578780.633710515</v>
      </c>
      <c r="AE8" s="15">
        <f t="shared" si="0"/>
        <v>14769346.030132458</v>
      </c>
      <c r="AF8" s="15">
        <f t="shared" si="0"/>
        <v>13025541.95232369</v>
      </c>
      <c r="AG8" s="15">
        <f t="shared" si="0"/>
        <v>11428569.646370541</v>
      </c>
      <c r="AH8" s="15">
        <f t="shared" si="0"/>
        <v>9977690.5674647409</v>
      </c>
      <c r="AI8" s="15">
        <f t="shared" si="0"/>
        <v>8672134.3324172739</v>
      </c>
      <c r="AJ8" s="15">
        <f t="shared" si="0"/>
        <v>7578562.0841520187</v>
      </c>
      <c r="AK8" s="15">
        <f t="shared" si="0"/>
        <v>6688136.7621246222</v>
      </c>
      <c r="AL8" s="15">
        <f t="shared" si="0"/>
        <v>5948259.2760916557</v>
      </c>
      <c r="AM8" s="15">
        <f t="shared" si="0"/>
        <v>5356872.0488480236</v>
      </c>
      <c r="AN8" s="15">
        <f t="shared" si="0"/>
        <v>4894813.5378827164</v>
      </c>
      <c r="AO8" s="15">
        <f t="shared" si="0"/>
        <v>4507262.7226927029</v>
      </c>
      <c r="AP8" s="15">
        <f t="shared" si="0"/>
        <v>4137035.2698060814</v>
      </c>
      <c r="AQ8" s="15">
        <f t="shared" si="0"/>
        <v>3767862.7187154451</v>
      </c>
      <c r="AR8" s="15">
        <f t="shared" si="0"/>
        <v>3402548.5668449863</v>
      </c>
      <c r="AS8" s="15">
        <f t="shared" si="0"/>
        <v>3061032.4332566611</v>
      </c>
      <c r="AT8" s="15">
        <f t="shared" si="0"/>
        <v>2744340.2413047506</v>
      </c>
      <c r="AU8" s="15">
        <f t="shared" si="0"/>
        <v>2453542.1415021331</v>
      </c>
      <c r="AV8" s="15">
        <f t="shared" si="0"/>
        <v>2189754.418135968</v>
      </c>
      <c r="AW8" s="15">
        <f t="shared" si="0"/>
        <v>1934368.1931114153</v>
      </c>
      <c r="AX8" s="15">
        <f t="shared" si="0"/>
        <v>1667972.3668037534</v>
      </c>
      <c r="AY8" s="15">
        <f t="shared" si="0"/>
        <v>1390092.3195642461</v>
      </c>
      <c r="AZ8" s="15">
        <f t="shared" si="0"/>
        <v>1100232.9710748591</v>
      </c>
      <c r="BA8" s="15">
        <f t="shared" si="0"/>
        <v>797877.8982967278</v>
      </c>
      <c r="BB8" s="15">
        <f t="shared" si="0"/>
        <v>517466.98441220156</v>
      </c>
      <c r="BC8" s="15">
        <f t="shared" si="0"/>
        <v>294924.80263355689</v>
      </c>
      <c r="BD8" s="15">
        <f t="shared" si="0"/>
        <v>132746.05159688322</v>
      </c>
      <c r="BE8" s="15">
        <f t="shared" si="0"/>
        <v>33532.975430601509</v>
      </c>
      <c r="BF8" s="15">
        <f t="shared" si="0"/>
        <v>0</v>
      </c>
      <c r="BG8" s="15">
        <f t="shared" si="0"/>
        <v>0</v>
      </c>
      <c r="BH8" s="15">
        <f t="shared" si="0"/>
        <v>0</v>
      </c>
      <c r="BI8" s="15">
        <f t="shared" si="0"/>
        <v>0</v>
      </c>
    </row>
    <row r="9" spans="1:61">
      <c r="C9" t="s">
        <v>147</v>
      </c>
      <c r="D9" s="15">
        <f t="shared" si="1"/>
        <v>34296259.779539526</v>
      </c>
      <c r="E9" s="15">
        <f t="shared" si="0"/>
        <v>68592519.559079051</v>
      </c>
      <c r="F9" s="15">
        <f t="shared" si="0"/>
        <v>102888779.33861859</v>
      </c>
      <c r="G9" s="15">
        <f t="shared" si="0"/>
        <v>136759244.29795635</v>
      </c>
      <c r="H9" s="15">
        <f t="shared" si="0"/>
        <v>170629709.25729409</v>
      </c>
      <c r="I9" s="15">
        <f t="shared" si="0"/>
        <v>166090246.85232273</v>
      </c>
      <c r="J9" s="15">
        <f t="shared" si="0"/>
        <v>161368661.01190206</v>
      </c>
      <c r="K9" s="15">
        <f t="shared" si="0"/>
        <v>154266415.64240935</v>
      </c>
      <c r="L9" s="15">
        <f t="shared" si="0"/>
        <v>147589965.09311843</v>
      </c>
      <c r="M9" s="15">
        <f t="shared" si="0"/>
        <v>140913514.5438275</v>
      </c>
      <c r="N9" s="15">
        <f t="shared" si="0"/>
        <v>138072365.59354594</v>
      </c>
      <c r="O9" s="15">
        <f t="shared" si="0"/>
        <v>135413340.07871369</v>
      </c>
      <c r="P9" s="15">
        <f t="shared" si="0"/>
        <v>132973467.63647194</v>
      </c>
      <c r="Q9" s="15">
        <f t="shared" si="0"/>
        <v>130533595.1942302</v>
      </c>
      <c r="R9" s="15">
        <f t="shared" si="0"/>
        <v>128093722.75198846</v>
      </c>
      <c r="S9" s="15">
        <f t="shared" si="0"/>
        <v>117898153.30294172</v>
      </c>
      <c r="T9" s="15">
        <f t="shared" si="0"/>
        <v>107702583.85389501</v>
      </c>
      <c r="U9" s="15">
        <f t="shared" si="0"/>
        <v>99668520.861329809</v>
      </c>
      <c r="V9" s="15">
        <f t="shared" si="0"/>
        <v>91634457.868764594</v>
      </c>
      <c r="W9" s="15">
        <f t="shared" si="0"/>
        <v>83600394.876199394</v>
      </c>
      <c r="X9" s="15">
        <f t="shared" si="0"/>
        <v>79347586.052786276</v>
      </c>
      <c r="Y9" s="15">
        <f t="shared" si="0"/>
        <v>75094777.229373157</v>
      </c>
      <c r="Z9" s="15">
        <f t="shared" si="0"/>
        <v>70841968.405960038</v>
      </c>
      <c r="AA9" s="15">
        <f t="shared" si="0"/>
        <v>66589159.58254692</v>
      </c>
      <c r="AB9" s="15">
        <f t="shared" si="0"/>
        <v>62336350.759133801</v>
      </c>
      <c r="AC9" s="15">
        <f t="shared" si="0"/>
        <v>60822474.684723377</v>
      </c>
      <c r="AD9" s="15">
        <f t="shared" si="0"/>
        <v>59308598.610312954</v>
      </c>
      <c r="AE9" s="15">
        <f t="shared" si="0"/>
        <v>57794722.53590253</v>
      </c>
      <c r="AF9" s="15">
        <f t="shared" si="0"/>
        <v>52644908.470665716</v>
      </c>
      <c r="AG9" s="15">
        <f t="shared" si="0"/>
        <v>47495094.405428901</v>
      </c>
      <c r="AH9" s="15">
        <f t="shared" si="0"/>
        <v>42673207.462709762</v>
      </c>
      <c r="AI9" s="15">
        <f t="shared" si="0"/>
        <v>37851320.519990616</v>
      </c>
      <c r="AJ9" s="15">
        <f t="shared" si="0"/>
        <v>30227444.534742467</v>
      </c>
      <c r="AK9" s="15">
        <f t="shared" si="0"/>
        <v>26239506.540320717</v>
      </c>
      <c r="AL9" s="15">
        <f t="shared" si="0"/>
        <v>21462173.196140438</v>
      </c>
      <c r="AM9" s="15">
        <f t="shared" si="0"/>
        <v>17870788.803852916</v>
      </c>
      <c r="AN9" s="15">
        <f t="shared" si="0"/>
        <v>14279404.411565395</v>
      </c>
      <c r="AO9" s="15">
        <f t="shared" si="0"/>
        <v>13490009.061806874</v>
      </c>
      <c r="AP9" s="15">
        <f t="shared" si="0"/>
        <v>12700613.712048354</v>
      </c>
      <c r="AQ9" s="15">
        <f t="shared" si="0"/>
        <v>12700613.712048354</v>
      </c>
      <c r="AR9" s="15">
        <f t="shared" si="0"/>
        <v>11783264.486803953</v>
      </c>
      <c r="AS9" s="15">
        <f t="shared" si="0"/>
        <v>10865915.261559552</v>
      </c>
      <c r="AT9" s="15">
        <f t="shared" si="0"/>
        <v>9948566.0363151506</v>
      </c>
      <c r="AU9" s="15">
        <f t="shared" si="0"/>
        <v>9031216.8110707514</v>
      </c>
      <c r="AV9" s="15">
        <f t="shared" si="0"/>
        <v>8113867.5858263504</v>
      </c>
      <c r="AW9" s="15">
        <f t="shared" si="0"/>
        <v>8113867.5858263504</v>
      </c>
      <c r="AX9" s="15">
        <f t="shared" si="0"/>
        <v>8113867.5858263504</v>
      </c>
      <c r="AY9" s="15">
        <f t="shared" si="0"/>
        <v>8113867.5858263504</v>
      </c>
      <c r="AZ9" s="15">
        <f t="shared" si="0"/>
        <v>8113867.5858263504</v>
      </c>
      <c r="BA9" s="15">
        <f t="shared" si="0"/>
        <v>8113867.5858263504</v>
      </c>
      <c r="BB9" s="15">
        <f t="shared" si="0"/>
        <v>6491094.0686610807</v>
      </c>
      <c r="BC9" s="15">
        <f t="shared" si="0"/>
        <v>4868320.551495811</v>
      </c>
      <c r="BD9" s="15">
        <f t="shared" si="0"/>
        <v>3245547.0343305403</v>
      </c>
      <c r="BE9" s="15">
        <f t="shared" si="0"/>
        <v>1622773.5171652702</v>
      </c>
      <c r="BF9" s="15">
        <f t="shared" si="0"/>
        <v>0</v>
      </c>
      <c r="BG9" s="15">
        <f t="shared" si="0"/>
        <v>0</v>
      </c>
      <c r="BH9" s="15">
        <f t="shared" si="0"/>
        <v>0</v>
      </c>
      <c r="BI9" s="15">
        <f t="shared" si="0"/>
        <v>0</v>
      </c>
    </row>
    <row r="10" spans="1:61">
      <c r="C10" t="s">
        <v>431</v>
      </c>
      <c r="D10" s="15">
        <f t="shared" si="1"/>
        <v>405963734.8164615</v>
      </c>
      <c r="E10" s="15">
        <f t="shared" si="0"/>
        <v>794392900.04431856</v>
      </c>
      <c r="F10" s="15">
        <f t="shared" si="0"/>
        <v>1164531587.177453</v>
      </c>
      <c r="G10" s="15">
        <f t="shared" si="0"/>
        <v>1516026273.5318363</v>
      </c>
      <c r="H10" s="15">
        <f t="shared" si="0"/>
        <v>1848073223.4522805</v>
      </c>
      <c r="I10" s="15">
        <f t="shared" si="0"/>
        <v>1758072654.62744</v>
      </c>
      <c r="J10" s="15">
        <f t="shared" si="0"/>
        <v>1669015554.8351994</v>
      </c>
      <c r="K10" s="15">
        <f t="shared" si="0"/>
        <v>1583374570.844635</v>
      </c>
      <c r="L10" s="15">
        <f t="shared" si="0"/>
        <v>1500861997.3402169</v>
      </c>
      <c r="M10" s="15">
        <f t="shared" si="0"/>
        <v>1421612698.8867788</v>
      </c>
      <c r="N10" s="15">
        <f t="shared" si="0"/>
        <v>1341849383.2258081</v>
      </c>
      <c r="O10" s="15">
        <f t="shared" si="0"/>
        <v>1261363842.2036564</v>
      </c>
      <c r="P10" s="15">
        <f t="shared" si="0"/>
        <v>1179901064.0899799</v>
      </c>
      <c r="Q10" s="15">
        <f t="shared" si="0"/>
        <v>1097418920.5721204</v>
      </c>
      <c r="R10" s="15">
        <f t="shared" si="0"/>
        <v>1013873467.2021694</v>
      </c>
      <c r="S10" s="15">
        <f t="shared" si="0"/>
        <v>937141734.65848744</v>
      </c>
      <c r="T10" s="15">
        <f t="shared" si="0"/>
        <v>867517459.80783176</v>
      </c>
      <c r="U10" s="15">
        <f t="shared" si="0"/>
        <v>803098945.08984292</v>
      </c>
      <c r="V10" s="15">
        <f t="shared" si="0"/>
        <v>744110608.80832982</v>
      </c>
      <c r="W10" s="15">
        <f t="shared" si="0"/>
        <v>690786543.85329056</v>
      </c>
      <c r="X10" s="15">
        <f t="shared" si="0"/>
        <v>639508176.39780223</v>
      </c>
      <c r="Y10" s="15">
        <f t="shared" si="0"/>
        <v>590363695.66903961</v>
      </c>
      <c r="Z10" s="15">
        <f t="shared" si="0"/>
        <v>543445092.69761598</v>
      </c>
      <c r="AA10" s="15">
        <f t="shared" si="0"/>
        <v>498848324.21185899</v>
      </c>
      <c r="AB10" s="15">
        <f t="shared" si="0"/>
        <v>456673483.59750271</v>
      </c>
      <c r="AC10" s="15">
        <f t="shared" si="0"/>
        <v>414227009.31319511</v>
      </c>
      <c r="AD10" s="15">
        <f t="shared" si="0"/>
        <v>371497191.33659267</v>
      </c>
      <c r="AE10" s="15">
        <f t="shared" si="0"/>
        <v>328471814.83082259</v>
      </c>
      <c r="AF10" s="15">
        <f t="shared" si="0"/>
        <v>288852448.31248057</v>
      </c>
      <c r="AG10" s="15">
        <f t="shared" si="0"/>
        <v>252785923.55342218</v>
      </c>
      <c r="AH10" s="15">
        <f t="shared" si="0"/>
        <v>220090406.65817717</v>
      </c>
      <c r="AI10" s="15">
        <f t="shared" si="0"/>
        <v>190911220.47060382</v>
      </c>
      <c r="AJ10" s="15">
        <f t="shared" si="0"/>
        <v>168262338.02001333</v>
      </c>
      <c r="AK10" s="15">
        <f t="shared" si="0"/>
        <v>148710968.24181727</v>
      </c>
      <c r="AL10" s="15">
        <f t="shared" si="0"/>
        <v>133197054.32176846</v>
      </c>
      <c r="AM10" s="15">
        <f t="shared" si="0"/>
        <v>120683137.56676355</v>
      </c>
      <c r="AN10" s="15">
        <f t="shared" si="0"/>
        <v>111298546.69308089</v>
      </c>
      <c r="AO10" s="15">
        <f t="shared" si="0"/>
        <v>102315800.35396671</v>
      </c>
      <c r="AP10" s="15">
        <f t="shared" si="0"/>
        <v>93752221.911724433</v>
      </c>
      <c r="AQ10" s="15">
        <f t="shared" si="0"/>
        <v>84819470.918391526</v>
      </c>
      <c r="AR10" s="15">
        <f t="shared" si="0"/>
        <v>76438754.998432547</v>
      </c>
      <c r="AS10" s="15">
        <f t="shared" si="0"/>
        <v>68633872.170129672</v>
      </c>
      <c r="AT10" s="15">
        <f t="shared" si="0"/>
        <v>61429646.375119261</v>
      </c>
      <c r="AU10" s="15">
        <f t="shared" ref="AU10:BI10" si="2">IFERROR(AU32,0)+IFERROR(AU77,0)+IFERROR(AU123,0)+IFERROR(AU169,0)+IFERROR(AU213,0)+IFERROR(AU259,0)+IFERROR(AU304,0)+IFERROR(AU350,0)+IFERROR(AU396,0)+IFERROR(AU442,0)+IFERROR(AU488,0)+IFERROR(AU534,0)+IFERROR(AU581,0)+IFERROR(AU627,0)+IFERROR(AU673,0)</f>
        <v>54851971.705550641</v>
      </c>
      <c r="AV10" s="15">
        <f t="shared" si="2"/>
        <v>48927858.537860259</v>
      </c>
      <c r="AW10" s="15">
        <f t="shared" si="2"/>
        <v>42748359.145145327</v>
      </c>
      <c r="AX10" s="15">
        <f t="shared" si="2"/>
        <v>36302463.926122725</v>
      </c>
      <c r="AY10" s="15">
        <f t="shared" si="2"/>
        <v>29578688.659860618</v>
      </c>
      <c r="AZ10" s="15">
        <f t="shared" si="2"/>
        <v>22565054.04510913</v>
      </c>
      <c r="BA10" s="15">
        <f t="shared" si="2"/>
        <v>15249064.357579507</v>
      </c>
      <c r="BB10" s="15">
        <f t="shared" si="2"/>
        <v>9275437.2733306177</v>
      </c>
      <c r="BC10" s="15">
        <f t="shared" si="2"/>
        <v>4702041.5244683549</v>
      </c>
      <c r="BD10" s="15">
        <f t="shared" si="2"/>
        <v>1589240.5417346882</v>
      </c>
      <c r="BE10" s="15">
        <f t="shared" si="2"/>
        <v>9.7788870334625244E-9</v>
      </c>
      <c r="BF10" s="15">
        <f t="shared" si="2"/>
        <v>0</v>
      </c>
      <c r="BG10" s="15">
        <f t="shared" si="2"/>
        <v>0</v>
      </c>
      <c r="BH10" s="15">
        <f t="shared" si="2"/>
        <v>0</v>
      </c>
      <c r="BI10" s="15">
        <f t="shared" si="2"/>
        <v>0</v>
      </c>
    </row>
    <row r="12" spans="1:61">
      <c r="C12" t="s">
        <v>432</v>
      </c>
      <c r="D12" s="15">
        <f>D6</f>
        <v>422773636.07029057</v>
      </c>
      <c r="E12" s="15">
        <f>E6-D10</f>
        <v>422773636.07029051</v>
      </c>
      <c r="F12" s="15">
        <f>F6-E10</f>
        <v>422773636.07029045</v>
      </c>
      <c r="G12" s="15">
        <f>G6-F10</f>
        <v>422773636.07029033</v>
      </c>
      <c r="H12" s="15">
        <f>H6-G10</f>
        <v>422773636.07029033</v>
      </c>
      <c r="I12" s="17">
        <f>SUM(D12:H12)</f>
        <v>2113868180.3514524</v>
      </c>
      <c r="J12" s="15" t="b">
        <f>I12=Inputs!L104</f>
        <v>1</v>
      </c>
    </row>
    <row r="13" spans="1:61">
      <c r="C13" t="s">
        <v>847</v>
      </c>
      <c r="D13" s="15"/>
      <c r="E13" s="15" t="b">
        <f>SUM(D7:BI7)=I12</f>
        <v>1</v>
      </c>
      <c r="F13" s="15"/>
    </row>
    <row r="15" spans="1:61" s="19" customFormat="1" ht="12.75">
      <c r="A15" s="50" t="s">
        <v>425</v>
      </c>
    </row>
    <row r="16" spans="1:61" s="51" customFormat="1" ht="12.75">
      <c r="A16" s="51" t="s">
        <v>426</v>
      </c>
    </row>
    <row r="17" spans="1:61" s="51" customFormat="1" ht="12.75">
      <c r="A17" s="51" t="s">
        <v>427</v>
      </c>
      <c r="B17" s="51">
        <v>0</v>
      </c>
      <c r="D17" s="51">
        <v>2020</v>
      </c>
      <c r="E17" s="51">
        <v>2021</v>
      </c>
      <c r="F17" s="51">
        <v>2022</v>
      </c>
      <c r="G17" s="51">
        <v>2023</v>
      </c>
      <c r="H17" s="51">
        <v>2024</v>
      </c>
      <c r="I17" s="51">
        <v>2025</v>
      </c>
      <c r="J17" s="51">
        <v>2026</v>
      </c>
      <c r="K17" s="51">
        <v>2027</v>
      </c>
      <c r="L17" s="51">
        <v>2028</v>
      </c>
      <c r="M17" s="51">
        <v>2029</v>
      </c>
      <c r="N17" s="51">
        <v>2030</v>
      </c>
      <c r="O17" s="51">
        <v>2031</v>
      </c>
      <c r="P17" s="51">
        <v>2032</v>
      </c>
      <c r="Q17" s="51">
        <v>2033</v>
      </c>
      <c r="R17" s="51">
        <v>2034</v>
      </c>
      <c r="S17" s="51">
        <v>2035</v>
      </c>
      <c r="T17" s="51">
        <v>2036</v>
      </c>
      <c r="U17" s="51">
        <v>2037</v>
      </c>
      <c r="V17" s="51">
        <v>2038</v>
      </c>
      <c r="W17" s="51">
        <v>2039</v>
      </c>
      <c r="X17" s="51">
        <v>2040</v>
      </c>
      <c r="Y17" s="51">
        <v>2041</v>
      </c>
      <c r="Z17" s="51">
        <v>2042</v>
      </c>
      <c r="AA17" s="51">
        <v>2043</v>
      </c>
      <c r="AB17" s="51">
        <v>2044</v>
      </c>
      <c r="AC17" s="51">
        <v>2045</v>
      </c>
      <c r="AD17" s="51">
        <v>2046</v>
      </c>
      <c r="AE17" s="51">
        <v>2047</v>
      </c>
      <c r="AF17" s="51">
        <v>2048</v>
      </c>
      <c r="AG17" s="51">
        <v>2049</v>
      </c>
      <c r="AH17" s="51">
        <v>2050</v>
      </c>
      <c r="AI17" s="51">
        <v>2051</v>
      </c>
      <c r="AJ17" s="51">
        <v>2052</v>
      </c>
      <c r="AK17" s="51">
        <v>2053</v>
      </c>
      <c r="AL17" s="51">
        <v>2054</v>
      </c>
      <c r="AM17" s="51">
        <v>2055</v>
      </c>
      <c r="AN17" s="51">
        <v>2056</v>
      </c>
      <c r="AO17" s="51">
        <v>2057</v>
      </c>
      <c r="AP17" s="51">
        <v>2058</v>
      </c>
      <c r="AQ17" s="51">
        <v>2059</v>
      </c>
      <c r="AR17" s="51">
        <v>2060</v>
      </c>
      <c r="AS17" s="51">
        <v>2061</v>
      </c>
      <c r="AT17" s="51">
        <v>2062</v>
      </c>
      <c r="AU17" s="51">
        <v>2063</v>
      </c>
      <c r="AV17" s="51">
        <v>2064</v>
      </c>
      <c r="AW17" s="51">
        <v>2065</v>
      </c>
      <c r="AX17" s="51">
        <v>2066</v>
      </c>
      <c r="AY17" s="51">
        <v>2067</v>
      </c>
      <c r="AZ17" s="51">
        <v>2068</v>
      </c>
      <c r="BA17" s="51">
        <v>2069</v>
      </c>
      <c r="BB17" s="51">
        <v>2070</v>
      </c>
      <c r="BC17" s="51">
        <v>2071</v>
      </c>
      <c r="BD17" s="51">
        <v>2072</v>
      </c>
      <c r="BE17" s="51">
        <v>2073</v>
      </c>
      <c r="BF17" s="51">
        <v>2074</v>
      </c>
      <c r="BG17" s="51">
        <v>2075</v>
      </c>
      <c r="BH17" s="51">
        <v>2076</v>
      </c>
      <c r="BI17" s="51">
        <v>2077</v>
      </c>
    </row>
    <row r="18" spans="1:61" s="51" customFormat="1" ht="12.75">
      <c r="A18" s="51" t="s">
        <v>60</v>
      </c>
      <c r="B18" s="51">
        <v>0</v>
      </c>
      <c r="D18" s="51">
        <f>B18</f>
        <v>0</v>
      </c>
      <c r="E18" s="51">
        <f>IF(D18&gt;0,D18-1,0)</f>
        <v>0</v>
      </c>
      <c r="F18" s="51">
        <f t="shared" ref="F18:BI18" si="3">IF(E18&gt;0,E18-1,0)</f>
        <v>0</v>
      </c>
      <c r="G18" s="51">
        <f t="shared" si="3"/>
        <v>0</v>
      </c>
      <c r="H18" s="51">
        <f t="shared" si="3"/>
        <v>0</v>
      </c>
      <c r="I18" s="51">
        <f t="shared" si="3"/>
        <v>0</v>
      </c>
      <c r="J18" s="51">
        <f t="shared" si="3"/>
        <v>0</v>
      </c>
      <c r="K18" s="51">
        <f t="shared" si="3"/>
        <v>0</v>
      </c>
      <c r="L18" s="51">
        <f t="shared" si="3"/>
        <v>0</v>
      </c>
      <c r="M18" s="51">
        <f t="shared" si="3"/>
        <v>0</v>
      </c>
      <c r="N18" s="51">
        <f t="shared" si="3"/>
        <v>0</v>
      </c>
      <c r="O18" s="51">
        <f t="shared" si="3"/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0</v>
      </c>
      <c r="Y18" s="51">
        <f t="shared" si="3"/>
        <v>0</v>
      </c>
      <c r="Z18" s="51">
        <f t="shared" si="3"/>
        <v>0</v>
      </c>
      <c r="AA18" s="51">
        <f t="shared" si="3"/>
        <v>0</v>
      </c>
      <c r="AB18" s="51">
        <f t="shared" si="3"/>
        <v>0</v>
      </c>
      <c r="AC18" s="51">
        <f t="shared" si="3"/>
        <v>0</v>
      </c>
      <c r="AD18" s="51">
        <f t="shared" si="3"/>
        <v>0</v>
      </c>
      <c r="AE18" s="51">
        <f t="shared" si="3"/>
        <v>0</v>
      </c>
      <c r="AF18" s="51">
        <f t="shared" si="3"/>
        <v>0</v>
      </c>
      <c r="AG18" s="51">
        <f t="shared" si="3"/>
        <v>0</v>
      </c>
      <c r="AH18" s="51">
        <f t="shared" si="3"/>
        <v>0</v>
      </c>
      <c r="AI18" s="51">
        <f t="shared" si="3"/>
        <v>0</v>
      </c>
      <c r="AJ18" s="51">
        <f t="shared" si="3"/>
        <v>0</v>
      </c>
      <c r="AK18" s="51">
        <f t="shared" si="3"/>
        <v>0</v>
      </c>
      <c r="AL18" s="51">
        <f t="shared" si="3"/>
        <v>0</v>
      </c>
      <c r="AM18" s="51">
        <f t="shared" si="3"/>
        <v>0</v>
      </c>
      <c r="AN18" s="51">
        <f t="shared" si="3"/>
        <v>0</v>
      </c>
      <c r="AO18" s="51">
        <f t="shared" si="3"/>
        <v>0</v>
      </c>
      <c r="AP18" s="51">
        <f t="shared" si="3"/>
        <v>0</v>
      </c>
      <c r="AQ18" s="51">
        <f t="shared" si="3"/>
        <v>0</v>
      </c>
      <c r="AR18" s="51">
        <f t="shared" si="3"/>
        <v>0</v>
      </c>
      <c r="AS18" s="51">
        <f t="shared" si="3"/>
        <v>0</v>
      </c>
      <c r="AT18" s="51">
        <f t="shared" si="3"/>
        <v>0</v>
      </c>
      <c r="AU18" s="51">
        <f t="shared" si="3"/>
        <v>0</v>
      </c>
      <c r="AV18" s="51">
        <f t="shared" si="3"/>
        <v>0</v>
      </c>
      <c r="AW18" s="51">
        <f t="shared" si="3"/>
        <v>0</v>
      </c>
      <c r="AX18" s="51">
        <f t="shared" si="3"/>
        <v>0</v>
      </c>
      <c r="AY18" s="51">
        <f t="shared" si="3"/>
        <v>0</v>
      </c>
      <c r="AZ18" s="51">
        <f t="shared" si="3"/>
        <v>0</v>
      </c>
      <c r="BA18" s="51">
        <f t="shared" si="3"/>
        <v>0</v>
      </c>
      <c r="BB18" s="51">
        <f t="shared" si="3"/>
        <v>0</v>
      </c>
      <c r="BC18" s="51">
        <f t="shared" si="3"/>
        <v>0</v>
      </c>
      <c r="BD18" s="51">
        <f t="shared" si="3"/>
        <v>0</v>
      </c>
      <c r="BE18" s="51">
        <f t="shared" si="3"/>
        <v>0</v>
      </c>
      <c r="BF18" s="51">
        <f t="shared" si="3"/>
        <v>0</v>
      </c>
      <c r="BG18" s="51">
        <f t="shared" si="3"/>
        <v>0</v>
      </c>
      <c r="BH18" s="51">
        <f t="shared" si="3"/>
        <v>0</v>
      </c>
      <c r="BI18" s="51">
        <f t="shared" si="3"/>
        <v>0</v>
      </c>
    </row>
    <row r="19" spans="1:61" s="51" customFormat="1" ht="12.75">
      <c r="D19" s="51">
        <f>B17</f>
        <v>0</v>
      </c>
      <c r="E19" s="51">
        <f>D23</f>
        <v>0</v>
      </c>
      <c r="F19" s="51">
        <f t="shared" ref="F19:BI19" si="4">E23</f>
        <v>0</v>
      </c>
      <c r="G19" s="51">
        <f t="shared" si="4"/>
        <v>0</v>
      </c>
      <c r="H19" s="51">
        <f t="shared" si="4"/>
        <v>0</v>
      </c>
      <c r="I19" s="51">
        <f t="shared" si="4"/>
        <v>0</v>
      </c>
      <c r="J19" s="51">
        <f t="shared" si="4"/>
        <v>0</v>
      </c>
      <c r="K19" s="51">
        <f t="shared" si="4"/>
        <v>0</v>
      </c>
      <c r="L19" s="51">
        <f t="shared" si="4"/>
        <v>0</v>
      </c>
      <c r="M19" s="51">
        <f t="shared" si="4"/>
        <v>0</v>
      </c>
      <c r="N19" s="51">
        <f t="shared" si="4"/>
        <v>0</v>
      </c>
      <c r="O19" s="51">
        <f t="shared" si="4"/>
        <v>0</v>
      </c>
      <c r="P19" s="51">
        <f t="shared" si="4"/>
        <v>0</v>
      </c>
      <c r="Q19" s="51">
        <f t="shared" si="4"/>
        <v>0</v>
      </c>
      <c r="R19" s="51">
        <f t="shared" si="4"/>
        <v>0</v>
      </c>
      <c r="S19" s="51">
        <f t="shared" si="4"/>
        <v>0</v>
      </c>
      <c r="T19" s="51">
        <f t="shared" si="4"/>
        <v>0</v>
      </c>
      <c r="U19" s="51">
        <f t="shared" si="4"/>
        <v>0</v>
      </c>
      <c r="V19" s="51">
        <f t="shared" si="4"/>
        <v>0</v>
      </c>
      <c r="W19" s="51">
        <f t="shared" si="4"/>
        <v>0</v>
      </c>
      <c r="X19" s="51">
        <f t="shared" si="4"/>
        <v>0</v>
      </c>
      <c r="Y19" s="51">
        <f t="shared" si="4"/>
        <v>0</v>
      </c>
      <c r="Z19" s="51">
        <f t="shared" si="4"/>
        <v>0</v>
      </c>
      <c r="AA19" s="51">
        <f t="shared" si="4"/>
        <v>0</v>
      </c>
      <c r="AB19" s="51">
        <f t="shared" si="4"/>
        <v>0</v>
      </c>
      <c r="AC19" s="51">
        <f t="shared" si="4"/>
        <v>0</v>
      </c>
      <c r="AD19" s="51">
        <f t="shared" si="4"/>
        <v>0</v>
      </c>
      <c r="AE19" s="51">
        <f t="shared" si="4"/>
        <v>0</v>
      </c>
      <c r="AF19" s="51">
        <f t="shared" si="4"/>
        <v>0</v>
      </c>
      <c r="AG19" s="51">
        <f t="shared" si="4"/>
        <v>0</v>
      </c>
      <c r="AH19" s="51">
        <f t="shared" si="4"/>
        <v>0</v>
      </c>
      <c r="AI19" s="51">
        <f t="shared" si="4"/>
        <v>0</v>
      </c>
      <c r="AJ19" s="51">
        <f t="shared" si="4"/>
        <v>0</v>
      </c>
      <c r="AK19" s="51">
        <f t="shared" si="4"/>
        <v>0</v>
      </c>
      <c r="AL19" s="51">
        <f t="shared" si="4"/>
        <v>0</v>
      </c>
      <c r="AM19" s="51">
        <f t="shared" si="4"/>
        <v>0</v>
      </c>
      <c r="AN19" s="51">
        <f t="shared" si="4"/>
        <v>0</v>
      </c>
      <c r="AO19" s="51">
        <f t="shared" si="4"/>
        <v>0</v>
      </c>
      <c r="AP19" s="51">
        <f t="shared" si="4"/>
        <v>0</v>
      </c>
      <c r="AQ19" s="51">
        <f t="shared" si="4"/>
        <v>0</v>
      </c>
      <c r="AR19" s="51">
        <f t="shared" si="4"/>
        <v>0</v>
      </c>
      <c r="AS19" s="51">
        <f t="shared" si="4"/>
        <v>0</v>
      </c>
      <c r="AT19" s="51">
        <f t="shared" si="4"/>
        <v>0</v>
      </c>
      <c r="AU19" s="51">
        <f t="shared" si="4"/>
        <v>0</v>
      </c>
      <c r="AV19" s="51">
        <f t="shared" si="4"/>
        <v>0</v>
      </c>
      <c r="AW19" s="51">
        <f t="shared" si="4"/>
        <v>0</v>
      </c>
      <c r="AX19" s="51">
        <f t="shared" si="4"/>
        <v>0</v>
      </c>
      <c r="AY19" s="51">
        <f t="shared" si="4"/>
        <v>0</v>
      </c>
      <c r="AZ19" s="51">
        <f t="shared" si="4"/>
        <v>0</v>
      </c>
      <c r="BA19" s="51">
        <f t="shared" si="4"/>
        <v>0</v>
      </c>
      <c r="BB19" s="51">
        <f t="shared" si="4"/>
        <v>0</v>
      </c>
      <c r="BC19" s="51">
        <f t="shared" si="4"/>
        <v>0</v>
      </c>
      <c r="BD19" s="51">
        <f t="shared" si="4"/>
        <v>0</v>
      </c>
      <c r="BE19" s="51">
        <f t="shared" si="4"/>
        <v>0</v>
      </c>
      <c r="BF19" s="51">
        <f t="shared" si="4"/>
        <v>0</v>
      </c>
      <c r="BG19" s="51">
        <f t="shared" si="4"/>
        <v>0</v>
      </c>
      <c r="BH19" s="51">
        <f t="shared" si="4"/>
        <v>0</v>
      </c>
      <c r="BI19" s="51">
        <f t="shared" si="4"/>
        <v>0</v>
      </c>
    </row>
    <row r="20" spans="1:61" s="51" customFormat="1" ht="12.75">
      <c r="C20" s="51" t="s">
        <v>422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</row>
    <row r="21" spans="1:61" s="51" customFormat="1" ht="12.75">
      <c r="C21" s="51" t="s">
        <v>423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</row>
    <row r="22" spans="1:61" s="51" customFormat="1" ht="12.75">
      <c r="C22" s="51" t="s">
        <v>147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</row>
    <row r="23" spans="1:61" s="51" customFormat="1" ht="12.75">
      <c r="D23" s="51">
        <f>D19-D20</f>
        <v>0</v>
      </c>
      <c r="E23" s="51">
        <f t="shared" ref="E23:BI23" si="5">E19-E20</f>
        <v>0</v>
      </c>
      <c r="F23" s="51">
        <f t="shared" si="5"/>
        <v>0</v>
      </c>
      <c r="G23" s="51">
        <f t="shared" si="5"/>
        <v>0</v>
      </c>
      <c r="H23" s="51">
        <f t="shared" si="5"/>
        <v>0</v>
      </c>
      <c r="I23" s="51">
        <f t="shared" si="5"/>
        <v>0</v>
      </c>
      <c r="J23" s="51">
        <f t="shared" si="5"/>
        <v>0</v>
      </c>
      <c r="K23" s="51">
        <f t="shared" si="5"/>
        <v>0</v>
      </c>
      <c r="L23" s="51">
        <f t="shared" si="5"/>
        <v>0</v>
      </c>
      <c r="M23" s="51">
        <f t="shared" si="5"/>
        <v>0</v>
      </c>
      <c r="N23" s="51">
        <f t="shared" si="5"/>
        <v>0</v>
      </c>
      <c r="O23" s="51">
        <f t="shared" si="5"/>
        <v>0</v>
      </c>
      <c r="P23" s="51">
        <f t="shared" si="5"/>
        <v>0</v>
      </c>
      <c r="Q23" s="51">
        <f t="shared" si="5"/>
        <v>0</v>
      </c>
      <c r="R23" s="51">
        <f t="shared" si="5"/>
        <v>0</v>
      </c>
      <c r="S23" s="51">
        <f t="shared" si="5"/>
        <v>0</v>
      </c>
      <c r="T23" s="51">
        <f t="shared" si="5"/>
        <v>0</v>
      </c>
      <c r="U23" s="51">
        <f t="shared" si="5"/>
        <v>0</v>
      </c>
      <c r="V23" s="51">
        <f t="shared" si="5"/>
        <v>0</v>
      </c>
      <c r="W23" s="51">
        <f t="shared" si="5"/>
        <v>0</v>
      </c>
      <c r="X23" s="51">
        <f t="shared" si="5"/>
        <v>0</v>
      </c>
      <c r="Y23" s="51">
        <f t="shared" si="5"/>
        <v>0</v>
      </c>
      <c r="Z23" s="51">
        <f t="shared" si="5"/>
        <v>0</v>
      </c>
      <c r="AA23" s="51">
        <f t="shared" si="5"/>
        <v>0</v>
      </c>
      <c r="AB23" s="51">
        <f t="shared" si="5"/>
        <v>0</v>
      </c>
      <c r="AC23" s="51">
        <f t="shared" si="5"/>
        <v>0</v>
      </c>
      <c r="AD23" s="51">
        <f t="shared" si="5"/>
        <v>0</v>
      </c>
      <c r="AE23" s="51">
        <f t="shared" si="5"/>
        <v>0</v>
      </c>
      <c r="AF23" s="51">
        <f t="shared" si="5"/>
        <v>0</v>
      </c>
      <c r="AG23" s="51">
        <f t="shared" si="5"/>
        <v>0</v>
      </c>
      <c r="AH23" s="51">
        <f t="shared" si="5"/>
        <v>0</v>
      </c>
      <c r="AI23" s="51">
        <f t="shared" si="5"/>
        <v>0</v>
      </c>
      <c r="AJ23" s="51">
        <f t="shared" si="5"/>
        <v>0</v>
      </c>
      <c r="AK23" s="51">
        <f t="shared" si="5"/>
        <v>0</v>
      </c>
      <c r="AL23" s="51">
        <f t="shared" si="5"/>
        <v>0</v>
      </c>
      <c r="AM23" s="51">
        <f t="shared" si="5"/>
        <v>0</v>
      </c>
      <c r="AN23" s="51">
        <f t="shared" si="5"/>
        <v>0</v>
      </c>
      <c r="AO23" s="51">
        <f t="shared" si="5"/>
        <v>0</v>
      </c>
      <c r="AP23" s="51">
        <f t="shared" si="5"/>
        <v>0</v>
      </c>
      <c r="AQ23" s="51">
        <f t="shared" si="5"/>
        <v>0</v>
      </c>
      <c r="AR23" s="51">
        <f t="shared" si="5"/>
        <v>0</v>
      </c>
      <c r="AS23" s="51">
        <f t="shared" si="5"/>
        <v>0</v>
      </c>
      <c r="AT23" s="51">
        <f t="shared" si="5"/>
        <v>0</v>
      </c>
      <c r="AU23" s="51">
        <f t="shared" si="5"/>
        <v>0</v>
      </c>
      <c r="AV23" s="51">
        <f t="shared" si="5"/>
        <v>0</v>
      </c>
      <c r="AW23" s="51">
        <f t="shared" si="5"/>
        <v>0</v>
      </c>
      <c r="AX23" s="51">
        <f t="shared" si="5"/>
        <v>0</v>
      </c>
      <c r="AY23" s="51">
        <f t="shared" si="5"/>
        <v>0</v>
      </c>
      <c r="AZ23" s="51">
        <f t="shared" si="5"/>
        <v>0</v>
      </c>
      <c r="BA23" s="51">
        <f t="shared" si="5"/>
        <v>0</v>
      </c>
      <c r="BB23" s="51">
        <f t="shared" si="5"/>
        <v>0</v>
      </c>
      <c r="BC23" s="51">
        <f t="shared" si="5"/>
        <v>0</v>
      </c>
      <c r="BD23" s="51">
        <f t="shared" si="5"/>
        <v>0</v>
      </c>
      <c r="BE23" s="51">
        <f t="shared" si="5"/>
        <v>0</v>
      </c>
      <c r="BF23" s="51">
        <f t="shared" si="5"/>
        <v>0</v>
      </c>
      <c r="BG23" s="51">
        <f t="shared" si="5"/>
        <v>0</v>
      </c>
      <c r="BH23" s="51">
        <f t="shared" si="5"/>
        <v>0</v>
      </c>
      <c r="BI23" s="51">
        <f t="shared" si="5"/>
        <v>0</v>
      </c>
    </row>
    <row r="26" spans="1:61" s="19" customFormat="1" ht="12.75">
      <c r="A26" s="50" t="s">
        <v>442</v>
      </c>
    </row>
    <row r="27" spans="1:61" s="19" customFormat="1" ht="12.75">
      <c r="A27" s="19" t="s">
        <v>443</v>
      </c>
      <c r="B27" s="19">
        <f>Inputs!L108</f>
        <v>6000000</v>
      </c>
      <c r="D27" s="19">
        <f>B28</f>
        <v>3</v>
      </c>
      <c r="E27" s="19">
        <f>IF(D27&gt;0,D27-1,0)</f>
        <v>2</v>
      </c>
      <c r="F27" s="19">
        <f>IF(E27&gt;0,E27-1,0)</f>
        <v>1</v>
      </c>
      <c r="G27" s="19">
        <f>IF(F27&gt;0,F27-1,0)</f>
        <v>0</v>
      </c>
      <c r="H27" s="19">
        <f t="shared" ref="H27:BI27" si="6">IF(G27&gt;0,G27-1,0)</f>
        <v>0</v>
      </c>
      <c r="I27" s="19">
        <f t="shared" si="6"/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19">
        <f t="shared" si="6"/>
        <v>0</v>
      </c>
      <c r="R27" s="19">
        <f t="shared" si="6"/>
        <v>0</v>
      </c>
      <c r="S27" s="19">
        <f t="shared" si="6"/>
        <v>0</v>
      </c>
      <c r="T27" s="19">
        <f t="shared" si="6"/>
        <v>0</v>
      </c>
      <c r="U27" s="19">
        <f t="shared" si="6"/>
        <v>0</v>
      </c>
      <c r="V27" s="19">
        <f t="shared" si="6"/>
        <v>0</v>
      </c>
      <c r="W27" s="19">
        <f t="shared" si="6"/>
        <v>0</v>
      </c>
      <c r="X27" s="19">
        <f t="shared" si="6"/>
        <v>0</v>
      </c>
      <c r="Y27" s="19">
        <f t="shared" si="6"/>
        <v>0</v>
      </c>
      <c r="Z27" s="19">
        <f t="shared" si="6"/>
        <v>0</v>
      </c>
      <c r="AA27" s="19">
        <f t="shared" si="6"/>
        <v>0</v>
      </c>
      <c r="AB27" s="19">
        <f t="shared" si="6"/>
        <v>0</v>
      </c>
      <c r="AC27" s="19">
        <f t="shared" si="6"/>
        <v>0</v>
      </c>
      <c r="AD27" s="19">
        <f t="shared" si="6"/>
        <v>0</v>
      </c>
      <c r="AE27" s="19">
        <f t="shared" si="6"/>
        <v>0</v>
      </c>
      <c r="AF27" s="19">
        <f t="shared" si="6"/>
        <v>0</v>
      </c>
      <c r="AG27" s="19">
        <f t="shared" si="6"/>
        <v>0</v>
      </c>
      <c r="AH27" s="19">
        <f t="shared" si="6"/>
        <v>0</v>
      </c>
      <c r="AI27" s="19">
        <f t="shared" si="6"/>
        <v>0</v>
      </c>
      <c r="AJ27" s="19">
        <f t="shared" si="6"/>
        <v>0</v>
      </c>
      <c r="AK27" s="19">
        <f t="shared" si="6"/>
        <v>0</v>
      </c>
      <c r="AL27" s="19">
        <f t="shared" si="6"/>
        <v>0</v>
      </c>
      <c r="AM27" s="19">
        <f t="shared" si="6"/>
        <v>0</v>
      </c>
      <c r="AN27" s="19">
        <f t="shared" si="6"/>
        <v>0</v>
      </c>
      <c r="AO27" s="19">
        <f t="shared" si="6"/>
        <v>0</v>
      </c>
      <c r="AP27" s="19">
        <f t="shared" si="6"/>
        <v>0</v>
      </c>
      <c r="AQ27" s="19">
        <f t="shared" si="6"/>
        <v>0</v>
      </c>
      <c r="AR27" s="19">
        <f t="shared" si="6"/>
        <v>0</v>
      </c>
      <c r="AS27" s="19">
        <f t="shared" si="6"/>
        <v>0</v>
      </c>
      <c r="AT27" s="19">
        <f t="shared" si="6"/>
        <v>0</v>
      </c>
      <c r="AU27" s="19">
        <f t="shared" si="6"/>
        <v>0</v>
      </c>
      <c r="AV27" s="19">
        <f t="shared" si="6"/>
        <v>0</v>
      </c>
      <c r="AW27" s="19">
        <f t="shared" si="6"/>
        <v>0</v>
      </c>
      <c r="AX27" s="19">
        <f t="shared" si="6"/>
        <v>0</v>
      </c>
      <c r="AY27" s="19">
        <f t="shared" si="6"/>
        <v>0</v>
      </c>
      <c r="AZ27" s="19">
        <f t="shared" si="6"/>
        <v>0</v>
      </c>
      <c r="BA27" s="19">
        <f t="shared" si="6"/>
        <v>0</v>
      </c>
      <c r="BB27" s="19">
        <f t="shared" si="6"/>
        <v>0</v>
      </c>
      <c r="BC27" s="19">
        <f t="shared" si="6"/>
        <v>0</v>
      </c>
      <c r="BD27" s="19">
        <f t="shared" si="6"/>
        <v>0</v>
      </c>
      <c r="BE27" s="19">
        <f t="shared" si="6"/>
        <v>0</v>
      </c>
      <c r="BF27" s="19">
        <f t="shared" si="6"/>
        <v>0</v>
      </c>
      <c r="BG27" s="19">
        <f t="shared" si="6"/>
        <v>0</v>
      </c>
      <c r="BH27" s="19">
        <f t="shared" si="6"/>
        <v>0</v>
      </c>
      <c r="BI27" s="19">
        <f t="shared" si="6"/>
        <v>0</v>
      </c>
    </row>
    <row r="28" spans="1:61" s="19" customFormat="1">
      <c r="A28" s="16" t="s">
        <v>60</v>
      </c>
      <c r="B28" s="50">
        <v>3</v>
      </c>
      <c r="C28" s="19" t="s">
        <v>421</v>
      </c>
      <c r="D28" s="19">
        <f>IFERROR(D40,0)+IFERROR(D46,0)+IFERROR(D52,0)+IFERROR(D58,0)+IFERROR(D64,0)</f>
        <v>1200000</v>
      </c>
      <c r="E28" s="19">
        <f t="shared" ref="E28:BI32" si="7">IFERROR(E40,0)+IFERROR(E46,0)+IFERROR(E52,0)+IFERROR(E58,0)+IFERROR(E64,0)</f>
        <v>2016758.7902729942</v>
      </c>
      <c r="F28" s="19">
        <f t="shared" si="7"/>
        <v>2433754.9906468717</v>
      </c>
      <c r="G28" s="19">
        <f t="shared" si="7"/>
        <v>2433754.9906468717</v>
      </c>
      <c r="H28" s="19">
        <f t="shared" si="7"/>
        <v>2433754.9906468717</v>
      </c>
      <c r="I28" s="19">
        <f t="shared" si="7"/>
        <v>1233754.9906468715</v>
      </c>
      <c r="J28" s="19">
        <f t="shared" si="7"/>
        <v>416996.20037387725</v>
      </c>
      <c r="K28" s="19">
        <f t="shared" si="7"/>
        <v>0</v>
      </c>
      <c r="L28" s="19">
        <f t="shared" si="7"/>
        <v>0</v>
      </c>
      <c r="M28" s="19">
        <f t="shared" si="7"/>
        <v>0</v>
      </c>
      <c r="N28" s="19">
        <f t="shared" si="7"/>
        <v>0</v>
      </c>
      <c r="O28" s="19">
        <f t="shared" si="7"/>
        <v>0</v>
      </c>
      <c r="P28" s="19">
        <f t="shared" si="7"/>
        <v>0</v>
      </c>
      <c r="Q28" s="19">
        <f t="shared" si="7"/>
        <v>0</v>
      </c>
      <c r="R28" s="19">
        <f t="shared" si="7"/>
        <v>0</v>
      </c>
      <c r="S28" s="19">
        <f t="shared" si="7"/>
        <v>0</v>
      </c>
      <c r="T28" s="19">
        <f t="shared" si="7"/>
        <v>0</v>
      </c>
      <c r="U28" s="19">
        <f t="shared" si="7"/>
        <v>0</v>
      </c>
      <c r="V28" s="19">
        <f t="shared" si="7"/>
        <v>0</v>
      </c>
      <c r="W28" s="19">
        <f t="shared" si="7"/>
        <v>0</v>
      </c>
      <c r="X28" s="19">
        <f t="shared" si="7"/>
        <v>0</v>
      </c>
      <c r="Y28" s="19">
        <f t="shared" si="7"/>
        <v>0</v>
      </c>
      <c r="Z28" s="19">
        <f t="shared" si="7"/>
        <v>0</v>
      </c>
      <c r="AA28" s="19">
        <f t="shared" si="7"/>
        <v>0</v>
      </c>
      <c r="AB28" s="19">
        <f t="shared" si="7"/>
        <v>0</v>
      </c>
      <c r="AC28" s="19">
        <f t="shared" si="7"/>
        <v>0</v>
      </c>
      <c r="AD28" s="19">
        <f t="shared" si="7"/>
        <v>0</v>
      </c>
      <c r="AE28" s="19">
        <f t="shared" si="7"/>
        <v>0</v>
      </c>
      <c r="AF28" s="19">
        <f t="shared" si="7"/>
        <v>0</v>
      </c>
      <c r="AG28" s="19">
        <f t="shared" si="7"/>
        <v>0</v>
      </c>
      <c r="AH28" s="19">
        <f t="shared" si="7"/>
        <v>0</v>
      </c>
      <c r="AI28" s="19">
        <f t="shared" si="7"/>
        <v>0</v>
      </c>
      <c r="AJ28" s="19">
        <f t="shared" si="7"/>
        <v>0</v>
      </c>
      <c r="AK28" s="19">
        <f t="shared" si="7"/>
        <v>0</v>
      </c>
      <c r="AL28" s="19">
        <f t="shared" si="7"/>
        <v>0</v>
      </c>
      <c r="AM28" s="19">
        <f t="shared" si="7"/>
        <v>0</v>
      </c>
      <c r="AN28" s="19">
        <f t="shared" si="7"/>
        <v>0</v>
      </c>
      <c r="AO28" s="19">
        <f t="shared" si="7"/>
        <v>0</v>
      </c>
      <c r="AP28" s="19">
        <f t="shared" si="7"/>
        <v>0</v>
      </c>
      <c r="AQ28" s="19">
        <f t="shared" si="7"/>
        <v>0</v>
      </c>
      <c r="AR28" s="19">
        <f t="shared" si="7"/>
        <v>0</v>
      </c>
      <c r="AS28" s="19">
        <f t="shared" si="7"/>
        <v>0</v>
      </c>
      <c r="AT28" s="19">
        <f t="shared" si="7"/>
        <v>0</v>
      </c>
      <c r="AU28" s="19">
        <f t="shared" si="7"/>
        <v>0</v>
      </c>
      <c r="AV28" s="19">
        <f t="shared" si="7"/>
        <v>0</v>
      </c>
      <c r="AW28" s="19">
        <f t="shared" si="7"/>
        <v>0</v>
      </c>
      <c r="AX28" s="19">
        <f t="shared" si="7"/>
        <v>0</v>
      </c>
      <c r="AY28" s="19">
        <f t="shared" si="7"/>
        <v>0</v>
      </c>
      <c r="AZ28" s="19">
        <f t="shared" si="7"/>
        <v>0</v>
      </c>
      <c r="BA28" s="19">
        <f t="shared" si="7"/>
        <v>0</v>
      </c>
      <c r="BB28" s="19">
        <f t="shared" si="7"/>
        <v>0</v>
      </c>
      <c r="BC28" s="19">
        <f t="shared" si="7"/>
        <v>0</v>
      </c>
      <c r="BD28" s="19">
        <f t="shared" si="7"/>
        <v>0</v>
      </c>
      <c r="BE28" s="19">
        <f t="shared" si="7"/>
        <v>0</v>
      </c>
      <c r="BF28" s="19">
        <f t="shared" si="7"/>
        <v>0</v>
      </c>
      <c r="BG28" s="19">
        <f t="shared" si="7"/>
        <v>0</v>
      </c>
      <c r="BH28" s="19">
        <f t="shared" si="7"/>
        <v>0</v>
      </c>
      <c r="BI28" s="19">
        <f t="shared" si="7"/>
        <v>0</v>
      </c>
    </row>
    <row r="29" spans="1:61" s="19" customFormat="1" ht="12.75">
      <c r="C29" s="19" t="s">
        <v>444</v>
      </c>
      <c r="D29" s="19">
        <f>IFERROR(D41,0)+IFERROR(D47,0)+IFERROR(D53,0)+IFERROR(D59,0)+IFERROR(D65,0)</f>
        <v>383241.2097270058</v>
      </c>
      <c r="E29" s="19">
        <f t="shared" si="7"/>
        <v>783003.79962612269</v>
      </c>
      <c r="F29" s="19">
        <f t="shared" si="7"/>
        <v>1200000</v>
      </c>
      <c r="G29" s="19">
        <f t="shared" si="7"/>
        <v>1200000</v>
      </c>
      <c r="H29" s="19">
        <f t="shared" si="7"/>
        <v>1200000</v>
      </c>
      <c r="I29" s="19">
        <f t="shared" si="7"/>
        <v>816758.79027299408</v>
      </c>
      <c r="J29" s="19">
        <f t="shared" si="7"/>
        <v>416996.20037387713</v>
      </c>
      <c r="K29" s="19">
        <f t="shared" si="7"/>
        <v>0</v>
      </c>
      <c r="L29" s="19">
        <f t="shared" si="7"/>
        <v>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0</v>
      </c>
      <c r="X29" s="19">
        <f t="shared" si="7"/>
        <v>0</v>
      </c>
      <c r="Y29" s="19">
        <f t="shared" si="7"/>
        <v>0</v>
      </c>
      <c r="Z29" s="19">
        <f t="shared" si="7"/>
        <v>0</v>
      </c>
      <c r="AA29" s="19">
        <f t="shared" si="7"/>
        <v>0</v>
      </c>
      <c r="AB29" s="19">
        <f t="shared" si="7"/>
        <v>0</v>
      </c>
      <c r="AC29" s="19">
        <f t="shared" si="7"/>
        <v>0</v>
      </c>
      <c r="AD29" s="19">
        <f t="shared" si="7"/>
        <v>0</v>
      </c>
      <c r="AE29" s="19">
        <f t="shared" si="7"/>
        <v>0</v>
      </c>
      <c r="AF29" s="19">
        <f t="shared" si="7"/>
        <v>0</v>
      </c>
      <c r="AG29" s="19">
        <f t="shared" si="7"/>
        <v>0</v>
      </c>
      <c r="AH29" s="19">
        <f t="shared" si="7"/>
        <v>0</v>
      </c>
      <c r="AI29" s="19">
        <f t="shared" si="7"/>
        <v>0</v>
      </c>
      <c r="AJ29" s="19">
        <f t="shared" si="7"/>
        <v>0</v>
      </c>
      <c r="AK29" s="19">
        <f t="shared" si="7"/>
        <v>0</v>
      </c>
      <c r="AL29" s="19">
        <f t="shared" si="7"/>
        <v>0</v>
      </c>
      <c r="AM29" s="19">
        <f t="shared" si="7"/>
        <v>0</v>
      </c>
      <c r="AN29" s="19">
        <f t="shared" si="7"/>
        <v>0</v>
      </c>
      <c r="AO29" s="19">
        <f t="shared" si="7"/>
        <v>0</v>
      </c>
      <c r="AP29" s="19">
        <f t="shared" si="7"/>
        <v>0</v>
      </c>
      <c r="AQ29" s="19">
        <f t="shared" si="7"/>
        <v>0</v>
      </c>
      <c r="AR29" s="19">
        <f t="shared" si="7"/>
        <v>0</v>
      </c>
      <c r="AS29" s="19">
        <f t="shared" si="7"/>
        <v>0</v>
      </c>
      <c r="AT29" s="19">
        <f t="shared" si="7"/>
        <v>0</v>
      </c>
      <c r="AU29" s="19">
        <f t="shared" si="7"/>
        <v>0</v>
      </c>
      <c r="AV29" s="19">
        <f t="shared" si="7"/>
        <v>0</v>
      </c>
      <c r="AW29" s="19">
        <f t="shared" si="7"/>
        <v>0</v>
      </c>
      <c r="AX29" s="19">
        <f t="shared" si="7"/>
        <v>0</v>
      </c>
      <c r="AY29" s="19">
        <f t="shared" si="7"/>
        <v>0</v>
      </c>
      <c r="AZ29" s="19">
        <f t="shared" si="7"/>
        <v>0</v>
      </c>
      <c r="BA29" s="19">
        <f t="shared" si="7"/>
        <v>0</v>
      </c>
      <c r="BB29" s="19">
        <f t="shared" si="7"/>
        <v>0</v>
      </c>
      <c r="BC29" s="19">
        <f t="shared" si="7"/>
        <v>0</v>
      </c>
      <c r="BD29" s="19">
        <f t="shared" si="7"/>
        <v>0</v>
      </c>
      <c r="BE29" s="19">
        <f t="shared" si="7"/>
        <v>0</v>
      </c>
      <c r="BF29" s="19">
        <f t="shared" si="7"/>
        <v>0</v>
      </c>
      <c r="BG29" s="19">
        <f t="shared" si="7"/>
        <v>0</v>
      </c>
      <c r="BH29" s="19">
        <f t="shared" si="7"/>
        <v>0</v>
      </c>
      <c r="BI29" s="19">
        <f t="shared" si="7"/>
        <v>0</v>
      </c>
    </row>
    <row r="30" spans="1:61" s="19" customFormat="1" ht="12.75">
      <c r="C30" s="19" t="s">
        <v>423</v>
      </c>
      <c r="D30" s="19">
        <f>IFERROR(D42,0)+IFERROR(D48,0)+IFERROR(D54,0)+IFERROR(D60,0)+IFERROR(D66,0)</f>
        <v>42553.610474760149</v>
      </c>
      <c r="E30" s="19">
        <f t="shared" si="7"/>
        <v>68585.840777409132</v>
      </c>
      <c r="F30" s="19">
        <f t="shared" si="7"/>
        <v>77384.460605297936</v>
      </c>
      <c r="G30" s="19">
        <f t="shared" si="7"/>
        <v>77384.460605297936</v>
      </c>
      <c r="H30" s="19">
        <f t="shared" si="7"/>
        <v>77384.460605297936</v>
      </c>
      <c r="I30" s="19">
        <f t="shared" si="7"/>
        <v>34830.850130537794</v>
      </c>
      <c r="J30" s="19">
        <f t="shared" si="7"/>
        <v>8798.6198278888078</v>
      </c>
      <c r="K30" s="19">
        <f t="shared" si="7"/>
        <v>0</v>
      </c>
      <c r="L30" s="19">
        <f t="shared" si="7"/>
        <v>0</v>
      </c>
      <c r="M30" s="19">
        <f t="shared" si="7"/>
        <v>0</v>
      </c>
      <c r="N30" s="19">
        <f t="shared" si="7"/>
        <v>0</v>
      </c>
      <c r="O30" s="19">
        <f t="shared" si="7"/>
        <v>0</v>
      </c>
      <c r="P30" s="19">
        <f t="shared" si="7"/>
        <v>0</v>
      </c>
      <c r="Q30" s="19">
        <f t="shared" si="7"/>
        <v>0</v>
      </c>
      <c r="R30" s="19">
        <f t="shared" si="7"/>
        <v>0</v>
      </c>
      <c r="S30" s="19">
        <f t="shared" si="7"/>
        <v>0</v>
      </c>
      <c r="T30" s="19">
        <f t="shared" si="7"/>
        <v>0</v>
      </c>
      <c r="U30" s="19">
        <f t="shared" si="7"/>
        <v>0</v>
      </c>
      <c r="V30" s="19">
        <f t="shared" si="7"/>
        <v>0</v>
      </c>
      <c r="W30" s="19">
        <f t="shared" si="7"/>
        <v>0</v>
      </c>
      <c r="X30" s="19">
        <f t="shared" si="7"/>
        <v>0</v>
      </c>
      <c r="Y30" s="19">
        <f t="shared" si="7"/>
        <v>0</v>
      </c>
      <c r="Z30" s="19">
        <f t="shared" si="7"/>
        <v>0</v>
      </c>
      <c r="AA30" s="19">
        <f t="shared" si="7"/>
        <v>0</v>
      </c>
      <c r="AB30" s="19">
        <f t="shared" si="7"/>
        <v>0</v>
      </c>
      <c r="AC30" s="19">
        <f t="shared" si="7"/>
        <v>0</v>
      </c>
      <c r="AD30" s="19">
        <f t="shared" si="7"/>
        <v>0</v>
      </c>
      <c r="AE30" s="19">
        <f t="shared" si="7"/>
        <v>0</v>
      </c>
      <c r="AF30" s="19">
        <f t="shared" si="7"/>
        <v>0</v>
      </c>
      <c r="AG30" s="19">
        <f t="shared" si="7"/>
        <v>0</v>
      </c>
      <c r="AH30" s="19">
        <f t="shared" si="7"/>
        <v>0</v>
      </c>
      <c r="AI30" s="19">
        <f t="shared" si="7"/>
        <v>0</v>
      </c>
      <c r="AJ30" s="19">
        <f t="shared" si="7"/>
        <v>0</v>
      </c>
      <c r="AK30" s="19">
        <f t="shared" si="7"/>
        <v>0</v>
      </c>
      <c r="AL30" s="19">
        <f t="shared" si="7"/>
        <v>0</v>
      </c>
      <c r="AM30" s="19">
        <f t="shared" si="7"/>
        <v>0</v>
      </c>
      <c r="AN30" s="19">
        <f t="shared" si="7"/>
        <v>0</v>
      </c>
      <c r="AO30" s="19">
        <f t="shared" si="7"/>
        <v>0</v>
      </c>
      <c r="AP30" s="19">
        <f t="shared" si="7"/>
        <v>0</v>
      </c>
      <c r="AQ30" s="19">
        <f t="shared" si="7"/>
        <v>0</v>
      </c>
      <c r="AR30" s="19">
        <f t="shared" si="7"/>
        <v>0</v>
      </c>
      <c r="AS30" s="19">
        <f t="shared" si="7"/>
        <v>0</v>
      </c>
      <c r="AT30" s="19">
        <f t="shared" si="7"/>
        <v>0</v>
      </c>
      <c r="AU30" s="19">
        <f t="shared" si="7"/>
        <v>0</v>
      </c>
      <c r="AV30" s="19">
        <f t="shared" si="7"/>
        <v>0</v>
      </c>
      <c r="AW30" s="19">
        <f t="shared" si="7"/>
        <v>0</v>
      </c>
      <c r="AX30" s="19">
        <f t="shared" si="7"/>
        <v>0</v>
      </c>
      <c r="AY30" s="19">
        <f t="shared" si="7"/>
        <v>0</v>
      </c>
      <c r="AZ30" s="19">
        <f t="shared" si="7"/>
        <v>0</v>
      </c>
      <c r="BA30" s="19">
        <f t="shared" si="7"/>
        <v>0</v>
      </c>
      <c r="BB30" s="19">
        <f t="shared" si="7"/>
        <v>0</v>
      </c>
      <c r="BC30" s="19">
        <f t="shared" si="7"/>
        <v>0</v>
      </c>
      <c r="BD30" s="19">
        <f t="shared" si="7"/>
        <v>0</v>
      </c>
      <c r="BE30" s="19">
        <f t="shared" si="7"/>
        <v>0</v>
      </c>
      <c r="BF30" s="19">
        <f t="shared" si="7"/>
        <v>0</v>
      </c>
      <c r="BG30" s="19">
        <f t="shared" si="7"/>
        <v>0</v>
      </c>
      <c r="BH30" s="19">
        <f t="shared" si="7"/>
        <v>0</v>
      </c>
      <c r="BI30" s="19">
        <f t="shared" si="7"/>
        <v>0</v>
      </c>
    </row>
    <row r="31" spans="1:61" s="19" customFormat="1" ht="12.75">
      <c r="C31" s="19" t="s">
        <v>445</v>
      </c>
      <c r="D31" s="19">
        <f>IFERROR(D43,0)+IFERROR(D49,0)+IFERROR(D55,0)+IFERROR(D61,0)+IFERROR(D67,0)</f>
        <v>425794.82020176592</v>
      </c>
      <c r="E31" s="19">
        <f t="shared" si="7"/>
        <v>851589.64040353184</v>
      </c>
      <c r="F31" s="19">
        <f t="shared" si="7"/>
        <v>1277384.4606052977</v>
      </c>
      <c r="G31" s="19">
        <f t="shared" si="7"/>
        <v>1277384.4606052977</v>
      </c>
      <c r="H31" s="19">
        <f t="shared" si="7"/>
        <v>1277384.4606052977</v>
      </c>
      <c r="I31" s="19">
        <f t="shared" si="7"/>
        <v>851589.64040353184</v>
      </c>
      <c r="J31" s="19">
        <f t="shared" si="7"/>
        <v>425794.82020176592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19">
        <f t="shared" si="7"/>
        <v>0</v>
      </c>
      <c r="Q31" s="19">
        <f t="shared" si="7"/>
        <v>0</v>
      </c>
      <c r="R31" s="19">
        <f t="shared" si="7"/>
        <v>0</v>
      </c>
      <c r="S31" s="19">
        <f t="shared" si="7"/>
        <v>0</v>
      </c>
      <c r="T31" s="19">
        <f t="shared" si="7"/>
        <v>0</v>
      </c>
      <c r="U31" s="19">
        <f t="shared" si="7"/>
        <v>0</v>
      </c>
      <c r="V31" s="19">
        <f t="shared" si="7"/>
        <v>0</v>
      </c>
      <c r="W31" s="19">
        <f t="shared" si="7"/>
        <v>0</v>
      </c>
      <c r="X31" s="19">
        <f t="shared" si="7"/>
        <v>0</v>
      </c>
      <c r="Y31" s="19">
        <f t="shared" si="7"/>
        <v>0</v>
      </c>
      <c r="Z31" s="19">
        <f t="shared" si="7"/>
        <v>0</v>
      </c>
      <c r="AA31" s="19">
        <f t="shared" si="7"/>
        <v>0</v>
      </c>
      <c r="AB31" s="19">
        <f t="shared" si="7"/>
        <v>0</v>
      </c>
      <c r="AC31" s="19">
        <f t="shared" si="7"/>
        <v>0</v>
      </c>
      <c r="AD31" s="19">
        <f t="shared" si="7"/>
        <v>0</v>
      </c>
      <c r="AE31" s="19">
        <f t="shared" si="7"/>
        <v>0</v>
      </c>
      <c r="AF31" s="19">
        <f t="shared" si="7"/>
        <v>0</v>
      </c>
      <c r="AG31" s="19">
        <f t="shared" si="7"/>
        <v>0</v>
      </c>
      <c r="AH31" s="19">
        <f t="shared" si="7"/>
        <v>0</v>
      </c>
      <c r="AI31" s="19">
        <f t="shared" si="7"/>
        <v>0</v>
      </c>
      <c r="AJ31" s="19">
        <f t="shared" si="7"/>
        <v>0</v>
      </c>
      <c r="AK31" s="19">
        <f t="shared" si="7"/>
        <v>0</v>
      </c>
      <c r="AL31" s="19">
        <f t="shared" si="7"/>
        <v>0</v>
      </c>
      <c r="AM31" s="19">
        <f t="shared" si="7"/>
        <v>0</v>
      </c>
      <c r="AN31" s="19">
        <f t="shared" si="7"/>
        <v>0</v>
      </c>
      <c r="AO31" s="19">
        <f t="shared" si="7"/>
        <v>0</v>
      </c>
      <c r="AP31" s="19">
        <f t="shared" si="7"/>
        <v>0</v>
      </c>
      <c r="AQ31" s="19">
        <f t="shared" si="7"/>
        <v>0</v>
      </c>
      <c r="AR31" s="19">
        <f t="shared" si="7"/>
        <v>0</v>
      </c>
      <c r="AS31" s="19">
        <f t="shared" si="7"/>
        <v>0</v>
      </c>
      <c r="AT31" s="19">
        <f t="shared" si="7"/>
        <v>0</v>
      </c>
      <c r="AU31" s="19">
        <f t="shared" si="7"/>
        <v>0</v>
      </c>
      <c r="AV31" s="19">
        <f t="shared" si="7"/>
        <v>0</v>
      </c>
      <c r="AW31" s="19">
        <f t="shared" si="7"/>
        <v>0</v>
      </c>
      <c r="AX31" s="19">
        <f t="shared" si="7"/>
        <v>0</v>
      </c>
      <c r="AY31" s="19">
        <f t="shared" si="7"/>
        <v>0</v>
      </c>
      <c r="AZ31" s="19">
        <f t="shared" si="7"/>
        <v>0</v>
      </c>
      <c r="BA31" s="19">
        <f t="shared" si="7"/>
        <v>0</v>
      </c>
      <c r="BB31" s="19">
        <f t="shared" si="7"/>
        <v>0</v>
      </c>
      <c r="BC31" s="19">
        <f t="shared" si="7"/>
        <v>0</v>
      </c>
      <c r="BD31" s="19">
        <f t="shared" si="7"/>
        <v>0</v>
      </c>
      <c r="BE31" s="19">
        <f t="shared" si="7"/>
        <v>0</v>
      </c>
      <c r="BF31" s="19">
        <f t="shared" si="7"/>
        <v>0</v>
      </c>
      <c r="BG31" s="19">
        <f t="shared" si="7"/>
        <v>0</v>
      </c>
      <c r="BH31" s="19">
        <f t="shared" si="7"/>
        <v>0</v>
      </c>
      <c r="BI31" s="19">
        <f t="shared" si="7"/>
        <v>0</v>
      </c>
    </row>
    <row r="32" spans="1:61" s="19" customFormat="1" ht="12.75">
      <c r="C32" s="19" t="s">
        <v>424</v>
      </c>
      <c r="D32" s="19">
        <f>IFERROR(D44,0)+IFERROR(D50,0)+IFERROR(D56,0)+IFERROR(D62,0)+IFERROR(D68,0)</f>
        <v>816758.7902729942</v>
      </c>
      <c r="E32" s="19">
        <f t="shared" si="7"/>
        <v>1233754.9906468715</v>
      </c>
      <c r="F32" s="19">
        <f t="shared" si="7"/>
        <v>1233754.9906468715</v>
      </c>
      <c r="G32" s="19">
        <f t="shared" si="7"/>
        <v>1233754.9906468715</v>
      </c>
      <c r="H32" s="19">
        <f t="shared" si="7"/>
        <v>1233754.9906468715</v>
      </c>
      <c r="I32" s="19">
        <f t="shared" si="7"/>
        <v>416996.20037387725</v>
      </c>
      <c r="J32" s="19">
        <f t="shared" si="7"/>
        <v>0</v>
      </c>
      <c r="K32" s="19">
        <f t="shared" si="7"/>
        <v>0</v>
      </c>
      <c r="L32" s="19">
        <f t="shared" si="7"/>
        <v>0</v>
      </c>
      <c r="M32" s="19">
        <f t="shared" si="7"/>
        <v>0</v>
      </c>
      <c r="N32" s="19">
        <f t="shared" si="7"/>
        <v>0</v>
      </c>
      <c r="O32" s="19">
        <f t="shared" si="7"/>
        <v>0</v>
      </c>
      <c r="P32" s="19">
        <f t="shared" si="7"/>
        <v>0</v>
      </c>
      <c r="Q32" s="19">
        <f t="shared" si="7"/>
        <v>0</v>
      </c>
      <c r="R32" s="19">
        <f t="shared" si="7"/>
        <v>0</v>
      </c>
      <c r="S32" s="19">
        <f t="shared" si="7"/>
        <v>0</v>
      </c>
      <c r="T32" s="19">
        <f t="shared" si="7"/>
        <v>0</v>
      </c>
      <c r="U32" s="19">
        <f t="shared" si="7"/>
        <v>0</v>
      </c>
      <c r="V32" s="19">
        <f t="shared" si="7"/>
        <v>0</v>
      </c>
      <c r="W32" s="19">
        <f t="shared" si="7"/>
        <v>0</v>
      </c>
      <c r="X32" s="19">
        <f t="shared" si="7"/>
        <v>0</v>
      </c>
      <c r="Y32" s="19">
        <f t="shared" si="7"/>
        <v>0</v>
      </c>
      <c r="Z32" s="19">
        <f t="shared" si="7"/>
        <v>0</v>
      </c>
      <c r="AA32" s="19">
        <f t="shared" si="7"/>
        <v>0</v>
      </c>
      <c r="AB32" s="19">
        <f t="shared" si="7"/>
        <v>0</v>
      </c>
      <c r="AC32" s="19">
        <f t="shared" si="7"/>
        <v>0</v>
      </c>
      <c r="AD32" s="19">
        <f t="shared" si="7"/>
        <v>0</v>
      </c>
      <c r="AE32" s="19">
        <f t="shared" si="7"/>
        <v>0</v>
      </c>
      <c r="AF32" s="19">
        <f t="shared" ref="AF32:BI32" si="8">IFERROR(AF44,0)+IFERROR(AF50,0)+IFERROR(AF56,0)+IFERROR(AF62,0)+IFERROR(AF68,0)</f>
        <v>0</v>
      </c>
      <c r="AG32" s="19">
        <f t="shared" si="8"/>
        <v>0</v>
      </c>
      <c r="AH32" s="19">
        <f t="shared" si="8"/>
        <v>0</v>
      </c>
      <c r="AI32" s="19">
        <f t="shared" si="8"/>
        <v>0</v>
      </c>
      <c r="AJ32" s="19">
        <f t="shared" si="8"/>
        <v>0</v>
      </c>
      <c r="AK32" s="19">
        <f t="shared" si="8"/>
        <v>0</v>
      </c>
      <c r="AL32" s="19">
        <f t="shared" si="8"/>
        <v>0</v>
      </c>
      <c r="AM32" s="19">
        <f t="shared" si="8"/>
        <v>0</v>
      </c>
      <c r="AN32" s="19">
        <f t="shared" si="8"/>
        <v>0</v>
      </c>
      <c r="AO32" s="19">
        <f t="shared" si="8"/>
        <v>0</v>
      </c>
      <c r="AP32" s="19">
        <f t="shared" si="8"/>
        <v>0</v>
      </c>
      <c r="AQ32" s="19">
        <f t="shared" si="8"/>
        <v>0</v>
      </c>
      <c r="AR32" s="19">
        <f t="shared" si="8"/>
        <v>0</v>
      </c>
      <c r="AS32" s="19">
        <f t="shared" si="8"/>
        <v>0</v>
      </c>
      <c r="AT32" s="19">
        <f t="shared" si="8"/>
        <v>0</v>
      </c>
      <c r="AU32" s="19">
        <f t="shared" si="8"/>
        <v>0</v>
      </c>
      <c r="AV32" s="19">
        <f t="shared" si="8"/>
        <v>0</v>
      </c>
      <c r="AW32" s="19">
        <f t="shared" si="8"/>
        <v>0</v>
      </c>
      <c r="AX32" s="19">
        <f t="shared" si="8"/>
        <v>0</v>
      </c>
      <c r="AY32" s="19">
        <f t="shared" si="8"/>
        <v>0</v>
      </c>
      <c r="AZ32" s="19">
        <f t="shared" si="8"/>
        <v>0</v>
      </c>
      <c r="BA32" s="19">
        <f t="shared" si="8"/>
        <v>0</v>
      </c>
      <c r="BB32" s="19">
        <f t="shared" si="8"/>
        <v>0</v>
      </c>
      <c r="BC32" s="19">
        <f t="shared" si="8"/>
        <v>0</v>
      </c>
      <c r="BD32" s="19">
        <f t="shared" si="8"/>
        <v>0</v>
      </c>
      <c r="BE32" s="19">
        <f t="shared" si="8"/>
        <v>0</v>
      </c>
      <c r="BF32" s="19">
        <f t="shared" si="8"/>
        <v>0</v>
      </c>
      <c r="BG32" s="19">
        <f t="shared" si="8"/>
        <v>0</v>
      </c>
      <c r="BH32" s="19">
        <f t="shared" si="8"/>
        <v>0</v>
      </c>
      <c r="BI32" s="19">
        <f t="shared" si="8"/>
        <v>0</v>
      </c>
    </row>
    <row r="33" spans="1:61" s="19" customFormat="1" ht="12.75"/>
    <row r="34" spans="1:61" s="19" customFormat="1" ht="12.75"/>
    <row r="35" spans="1:61" s="19" customFormat="1" ht="12.75"/>
    <row r="36" spans="1:61" s="19" customFormat="1" ht="12.75"/>
    <row r="37" spans="1:61" s="19" customFormat="1" ht="12.75"/>
    <row r="38" spans="1:61" s="19" customFormat="1" ht="12.75">
      <c r="A38" s="19" t="s">
        <v>427</v>
      </c>
      <c r="B38" s="19">
        <f>B27/5</f>
        <v>1200000</v>
      </c>
      <c r="D38" s="19">
        <v>2020</v>
      </c>
      <c r="E38" s="19">
        <v>2021</v>
      </c>
      <c r="F38" s="19">
        <v>2022</v>
      </c>
      <c r="G38" s="19">
        <v>2023</v>
      </c>
      <c r="H38" s="19">
        <v>2024</v>
      </c>
      <c r="I38" s="19">
        <v>2025</v>
      </c>
      <c r="J38" s="19">
        <v>2026</v>
      </c>
      <c r="K38" s="19">
        <v>2027</v>
      </c>
      <c r="L38" s="19">
        <v>2028</v>
      </c>
      <c r="M38" s="19">
        <v>2029</v>
      </c>
      <c r="N38" s="19">
        <v>2030</v>
      </c>
      <c r="O38" s="19">
        <v>2031</v>
      </c>
      <c r="P38" s="19">
        <v>2032</v>
      </c>
      <c r="Q38" s="19">
        <v>2033</v>
      </c>
      <c r="R38" s="19">
        <v>2034</v>
      </c>
      <c r="S38" s="19">
        <v>2035</v>
      </c>
      <c r="T38" s="19">
        <v>2036</v>
      </c>
      <c r="U38" s="19">
        <v>2037</v>
      </c>
      <c r="V38" s="19">
        <v>2038</v>
      </c>
      <c r="W38" s="19">
        <v>2039</v>
      </c>
      <c r="X38" s="19">
        <v>2040</v>
      </c>
      <c r="Y38" s="19">
        <v>2041</v>
      </c>
      <c r="Z38" s="19">
        <v>2042</v>
      </c>
      <c r="AA38" s="19">
        <v>2043</v>
      </c>
      <c r="AB38" s="19">
        <v>2044</v>
      </c>
      <c r="AC38" s="19">
        <v>2045</v>
      </c>
      <c r="AD38" s="19">
        <v>2046</v>
      </c>
      <c r="AE38" s="19">
        <v>2047</v>
      </c>
      <c r="AF38" s="19">
        <v>2048</v>
      </c>
      <c r="AG38" s="19">
        <v>2049</v>
      </c>
      <c r="AH38" s="19">
        <v>2050</v>
      </c>
      <c r="AI38" s="19">
        <v>2051</v>
      </c>
      <c r="AJ38" s="19">
        <v>2052</v>
      </c>
      <c r="AK38" s="19">
        <v>2053</v>
      </c>
      <c r="AL38" s="19">
        <v>2054</v>
      </c>
      <c r="AM38" s="19">
        <v>2055</v>
      </c>
      <c r="AN38" s="19">
        <v>2056</v>
      </c>
      <c r="AO38" s="19">
        <v>2057</v>
      </c>
      <c r="AP38" s="19">
        <v>2058</v>
      </c>
      <c r="AQ38" s="19">
        <v>2059</v>
      </c>
      <c r="AR38" s="19">
        <v>2060</v>
      </c>
      <c r="AS38" s="19">
        <v>2061</v>
      </c>
      <c r="AT38" s="19">
        <v>2062</v>
      </c>
      <c r="AU38" s="19">
        <v>2063</v>
      </c>
      <c r="AV38" s="19">
        <v>2064</v>
      </c>
      <c r="AW38" s="19">
        <v>2065</v>
      </c>
      <c r="AX38" s="19">
        <v>2066</v>
      </c>
      <c r="AY38" s="19">
        <v>2067</v>
      </c>
      <c r="AZ38" s="19">
        <v>2068</v>
      </c>
      <c r="BA38" s="19">
        <v>2069</v>
      </c>
      <c r="BB38" s="19">
        <v>2070</v>
      </c>
      <c r="BC38" s="19">
        <v>2071</v>
      </c>
      <c r="BD38" s="19">
        <v>2072</v>
      </c>
      <c r="BE38" s="19">
        <v>2073</v>
      </c>
      <c r="BF38" s="19">
        <v>2074</v>
      </c>
      <c r="BG38" s="19">
        <v>2075</v>
      </c>
      <c r="BH38" s="19">
        <v>2076</v>
      </c>
      <c r="BI38" s="19">
        <v>2077</v>
      </c>
    </row>
    <row r="39" spans="1:61" s="19" customFormat="1" ht="12.75">
      <c r="A39" s="19" t="s">
        <v>60</v>
      </c>
      <c r="B39" s="19">
        <f>B28</f>
        <v>3</v>
      </c>
      <c r="D39" s="19">
        <f>B39</f>
        <v>3</v>
      </c>
      <c r="E39" s="19">
        <f>IF(D39&gt;0,D39-1,0)</f>
        <v>2</v>
      </c>
      <c r="F39" s="19">
        <f t="shared" ref="F39:BI39" si="9">IF(E39&gt;0,E39-1,0)</f>
        <v>1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19">
        <f t="shared" si="9"/>
        <v>0</v>
      </c>
      <c r="O39" s="19">
        <f t="shared" si="9"/>
        <v>0</v>
      </c>
      <c r="P39" s="19">
        <f t="shared" si="9"/>
        <v>0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  <c r="AC39" s="19">
        <f t="shared" si="9"/>
        <v>0</v>
      </c>
      <c r="AD39" s="19">
        <f t="shared" si="9"/>
        <v>0</v>
      </c>
      <c r="AE39" s="19">
        <f t="shared" si="9"/>
        <v>0</v>
      </c>
      <c r="AF39" s="19">
        <f t="shared" si="9"/>
        <v>0</v>
      </c>
      <c r="AG39" s="19">
        <f t="shared" si="9"/>
        <v>0</v>
      </c>
      <c r="AH39" s="19">
        <f t="shared" si="9"/>
        <v>0</v>
      </c>
      <c r="AI39" s="19">
        <f t="shared" si="9"/>
        <v>0</v>
      </c>
      <c r="AJ39" s="19">
        <f t="shared" si="9"/>
        <v>0</v>
      </c>
      <c r="AK39" s="19">
        <f t="shared" si="9"/>
        <v>0</v>
      </c>
      <c r="AL39" s="19">
        <f t="shared" si="9"/>
        <v>0</v>
      </c>
      <c r="AM39" s="19">
        <f t="shared" si="9"/>
        <v>0</v>
      </c>
      <c r="AN39" s="19">
        <f t="shared" si="9"/>
        <v>0</v>
      </c>
      <c r="AO39" s="19">
        <f t="shared" si="9"/>
        <v>0</v>
      </c>
      <c r="AP39" s="19">
        <f t="shared" si="9"/>
        <v>0</v>
      </c>
      <c r="AQ39" s="19">
        <f t="shared" si="9"/>
        <v>0</v>
      </c>
      <c r="AR39" s="19">
        <f t="shared" si="9"/>
        <v>0</v>
      </c>
      <c r="AS39" s="19">
        <f t="shared" si="9"/>
        <v>0</v>
      </c>
      <c r="AT39" s="19">
        <f t="shared" si="9"/>
        <v>0</v>
      </c>
      <c r="AU39" s="19">
        <f t="shared" si="9"/>
        <v>0</v>
      </c>
      <c r="AV39" s="19">
        <f t="shared" si="9"/>
        <v>0</v>
      </c>
      <c r="AW39" s="19">
        <f t="shared" si="9"/>
        <v>0</v>
      </c>
      <c r="AX39" s="19">
        <f t="shared" si="9"/>
        <v>0</v>
      </c>
      <c r="AY39" s="19">
        <f t="shared" si="9"/>
        <v>0</v>
      </c>
      <c r="AZ39" s="19">
        <f t="shared" si="9"/>
        <v>0</v>
      </c>
      <c r="BA39" s="19">
        <f t="shared" si="9"/>
        <v>0</v>
      </c>
      <c r="BB39" s="19">
        <f t="shared" si="9"/>
        <v>0</v>
      </c>
      <c r="BC39" s="19">
        <f t="shared" si="9"/>
        <v>0</v>
      </c>
      <c r="BD39" s="19">
        <f t="shared" si="9"/>
        <v>0</v>
      </c>
      <c r="BE39" s="19">
        <f t="shared" si="9"/>
        <v>0</v>
      </c>
      <c r="BF39" s="19">
        <f t="shared" si="9"/>
        <v>0</v>
      </c>
      <c r="BG39" s="19">
        <f t="shared" si="9"/>
        <v>0</v>
      </c>
      <c r="BH39" s="19">
        <f t="shared" si="9"/>
        <v>0</v>
      </c>
      <c r="BI39" s="19">
        <f t="shared" si="9"/>
        <v>0</v>
      </c>
    </row>
    <row r="40" spans="1:61" s="19" customFormat="1" ht="12.75">
      <c r="D40" s="19">
        <f>B38</f>
        <v>1200000</v>
      </c>
      <c r="E40" s="19">
        <f>D44</f>
        <v>816758.7902729942</v>
      </c>
      <c r="F40" s="19">
        <f>E44</f>
        <v>416996.20037387725</v>
      </c>
      <c r="G40" s="19">
        <f t="shared" ref="G40:BI40" si="10">F44</f>
        <v>0</v>
      </c>
      <c r="H40" s="19" t="e">
        <f t="shared" si="10"/>
        <v>#N/A</v>
      </c>
      <c r="I40" s="19" t="e">
        <f t="shared" si="10"/>
        <v>#N/A</v>
      </c>
      <c r="J40" s="19" t="e">
        <f t="shared" si="10"/>
        <v>#N/A</v>
      </c>
      <c r="K40" s="19" t="e">
        <f t="shared" si="10"/>
        <v>#N/A</v>
      </c>
      <c r="L40" s="19" t="e">
        <f t="shared" si="10"/>
        <v>#N/A</v>
      </c>
      <c r="M40" s="19" t="e">
        <f t="shared" si="10"/>
        <v>#N/A</v>
      </c>
      <c r="N40" s="19" t="e">
        <f t="shared" si="10"/>
        <v>#N/A</v>
      </c>
      <c r="O40" s="19" t="e">
        <f t="shared" si="10"/>
        <v>#N/A</v>
      </c>
      <c r="P40" s="19" t="e">
        <f t="shared" si="10"/>
        <v>#N/A</v>
      </c>
      <c r="Q40" s="19" t="e">
        <f t="shared" si="10"/>
        <v>#N/A</v>
      </c>
      <c r="R40" s="19" t="e">
        <f t="shared" si="10"/>
        <v>#N/A</v>
      </c>
      <c r="S40" s="19" t="e">
        <f t="shared" si="10"/>
        <v>#N/A</v>
      </c>
      <c r="T40" s="19" t="e">
        <f t="shared" si="10"/>
        <v>#N/A</v>
      </c>
      <c r="U40" s="19" t="e">
        <f t="shared" si="10"/>
        <v>#N/A</v>
      </c>
      <c r="V40" s="19" t="e">
        <f t="shared" si="10"/>
        <v>#N/A</v>
      </c>
      <c r="W40" s="19" t="e">
        <f t="shared" si="10"/>
        <v>#N/A</v>
      </c>
      <c r="X40" s="19" t="e">
        <f t="shared" si="10"/>
        <v>#N/A</v>
      </c>
      <c r="Y40" s="19" t="e">
        <f t="shared" si="10"/>
        <v>#N/A</v>
      </c>
      <c r="Z40" s="19" t="e">
        <f t="shared" si="10"/>
        <v>#N/A</v>
      </c>
      <c r="AA40" s="19" t="e">
        <f t="shared" si="10"/>
        <v>#N/A</v>
      </c>
      <c r="AB40" s="19" t="e">
        <f t="shared" si="10"/>
        <v>#N/A</v>
      </c>
      <c r="AC40" s="19" t="e">
        <f t="shared" si="10"/>
        <v>#N/A</v>
      </c>
      <c r="AD40" s="19" t="e">
        <f t="shared" si="10"/>
        <v>#N/A</v>
      </c>
      <c r="AE40" s="19" t="e">
        <f t="shared" si="10"/>
        <v>#N/A</v>
      </c>
      <c r="AF40" s="19" t="e">
        <f t="shared" si="10"/>
        <v>#N/A</v>
      </c>
      <c r="AG40" s="19" t="e">
        <f t="shared" si="10"/>
        <v>#N/A</v>
      </c>
      <c r="AH40" s="19" t="e">
        <f t="shared" si="10"/>
        <v>#N/A</v>
      </c>
      <c r="AI40" s="19" t="e">
        <f t="shared" si="10"/>
        <v>#N/A</v>
      </c>
      <c r="AJ40" s="19" t="e">
        <f t="shared" si="10"/>
        <v>#N/A</v>
      </c>
      <c r="AK40" s="19" t="e">
        <f t="shared" si="10"/>
        <v>#N/A</v>
      </c>
      <c r="AL40" s="19" t="e">
        <f t="shared" si="10"/>
        <v>#N/A</v>
      </c>
      <c r="AM40" s="19" t="e">
        <f t="shared" si="10"/>
        <v>#N/A</v>
      </c>
      <c r="AN40" s="19" t="e">
        <f t="shared" si="10"/>
        <v>#N/A</v>
      </c>
      <c r="AO40" s="19" t="e">
        <f t="shared" si="10"/>
        <v>#N/A</v>
      </c>
      <c r="AP40" s="19" t="e">
        <f t="shared" si="10"/>
        <v>#N/A</v>
      </c>
      <c r="AQ40" s="19" t="e">
        <f t="shared" si="10"/>
        <v>#N/A</v>
      </c>
      <c r="AR40" s="19" t="e">
        <f t="shared" si="10"/>
        <v>#N/A</v>
      </c>
      <c r="AS40" s="19" t="e">
        <f t="shared" si="10"/>
        <v>#N/A</v>
      </c>
      <c r="AT40" s="19" t="e">
        <f t="shared" si="10"/>
        <v>#N/A</v>
      </c>
      <c r="AU40" s="19" t="e">
        <f t="shared" si="10"/>
        <v>#N/A</v>
      </c>
      <c r="AV40" s="19" t="e">
        <f t="shared" si="10"/>
        <v>#N/A</v>
      </c>
      <c r="AW40" s="19" t="e">
        <f t="shared" si="10"/>
        <v>#N/A</v>
      </c>
      <c r="AX40" s="19" t="e">
        <f t="shared" si="10"/>
        <v>#N/A</v>
      </c>
      <c r="AY40" s="19" t="e">
        <f t="shared" si="10"/>
        <v>#N/A</v>
      </c>
      <c r="AZ40" s="19" t="e">
        <f t="shared" si="10"/>
        <v>#N/A</v>
      </c>
      <c r="BA40" s="19" t="e">
        <f t="shared" si="10"/>
        <v>#N/A</v>
      </c>
      <c r="BB40" s="19" t="e">
        <f t="shared" si="10"/>
        <v>#N/A</v>
      </c>
      <c r="BC40" s="19" t="e">
        <f t="shared" si="10"/>
        <v>#N/A</v>
      </c>
      <c r="BD40" s="19" t="e">
        <f t="shared" si="10"/>
        <v>#N/A</v>
      </c>
      <c r="BE40" s="19" t="e">
        <f t="shared" si="10"/>
        <v>#N/A</v>
      </c>
      <c r="BF40" s="19" t="e">
        <f t="shared" si="10"/>
        <v>#N/A</v>
      </c>
      <c r="BG40" s="19" t="e">
        <f t="shared" si="10"/>
        <v>#N/A</v>
      </c>
      <c r="BH40" s="19" t="e">
        <f t="shared" si="10"/>
        <v>#N/A</v>
      </c>
      <c r="BI40" s="19" t="e">
        <f t="shared" si="10"/>
        <v>#N/A</v>
      </c>
    </row>
    <row r="41" spans="1:61" s="19" customFormat="1" ht="12.75">
      <c r="C41" s="19" t="s">
        <v>422</v>
      </c>
      <c r="D41" s="159">
        <f>IF($D39&gt;=1,($B38/HLOOKUP($D39,'Annuity Calc'!$H$7:$BE$11,2,FALSE))*HLOOKUP(D39,'Annuity Calc'!$H$7:$BE$11,3,FALSE),(IF(D39&lt;=(-1),D39,0)))</f>
        <v>383241.2097270058</v>
      </c>
      <c r="E41" s="159">
        <f>IF($D39&gt;=1,($B38/HLOOKUP($D39,'Annuity Calc'!$H$7:$BE$11,2,FALSE))*HLOOKUP(E39,'Annuity Calc'!$H$7:$BE$11,3,FALSE),(IF(E39&lt;=(-1),E39,0)))</f>
        <v>399762.58989911695</v>
      </c>
      <c r="F41" s="159">
        <f>IF($D39&gt;=1,($B38/HLOOKUP($D39,'Annuity Calc'!$H$7:$BE$11,2,FALSE))*HLOOKUP(F39,'Annuity Calc'!$H$7:$BE$11,3,FALSE),(IF(F39&lt;=(-1),F39,0)))</f>
        <v>416996.20037387713</v>
      </c>
      <c r="G41" s="159" t="e">
        <f>IF($D39&gt;=1,($B38/HLOOKUP($D39,'Annuity Calc'!$H$7:$BE$11,2,FALSE))*HLOOKUP(G39,'Annuity Calc'!$H$7:$BE$11,3,FALSE),(IF(G39&lt;=(-1),G39,0)))</f>
        <v>#N/A</v>
      </c>
      <c r="H41" s="159" t="e">
        <f>IF($D39&gt;=1,($B38/HLOOKUP($D39,'Annuity Calc'!$H$7:$BE$11,2,FALSE))*HLOOKUP(H39,'Annuity Calc'!$H$7:$BE$11,3,FALSE),(IF(H39&lt;=(-1),H39,0)))</f>
        <v>#N/A</v>
      </c>
      <c r="I41" s="159" t="e">
        <f>IF($D39&gt;=1,($B38/HLOOKUP($D39,'Annuity Calc'!$H$7:$BE$11,2,FALSE))*HLOOKUP(I39,'Annuity Calc'!$H$7:$BE$11,3,FALSE),(IF(I39&lt;=(-1),I39,0)))</f>
        <v>#N/A</v>
      </c>
      <c r="J41" s="159" t="e">
        <f>IF($D39&gt;=1,($B38/HLOOKUP($D39,'Annuity Calc'!$H$7:$BE$11,2,FALSE))*HLOOKUP(J39,'Annuity Calc'!$H$7:$BE$11,3,FALSE),(IF(J39&lt;=(-1),J39,0)))</f>
        <v>#N/A</v>
      </c>
      <c r="K41" s="159" t="e">
        <f>IF($D39&gt;=1,($B38/HLOOKUP($D39,'Annuity Calc'!$H$7:$BE$11,2,FALSE))*HLOOKUP(K39,'Annuity Calc'!$H$7:$BE$11,3,FALSE),(IF(K39&lt;=(-1),K39,0)))</f>
        <v>#N/A</v>
      </c>
      <c r="L41" s="159" t="e">
        <f>IF($D39&gt;=1,($B38/HLOOKUP($D39,'Annuity Calc'!$H$7:$BE$11,2,FALSE))*HLOOKUP(L39,'Annuity Calc'!$H$7:$BE$11,3,FALSE),(IF(L39&lt;=(-1),L39,0)))</f>
        <v>#N/A</v>
      </c>
      <c r="M41" s="159" t="e">
        <f>IF($D39&gt;=1,($B38/HLOOKUP($D39,'Annuity Calc'!$H$7:$BE$11,2,FALSE))*HLOOKUP(M39,'Annuity Calc'!$H$7:$BE$11,3,FALSE),(IF(M39&lt;=(-1),M39,0)))</f>
        <v>#N/A</v>
      </c>
      <c r="N41" s="159" t="e">
        <f>IF($D39&gt;=1,($B38/HLOOKUP($D39,'Annuity Calc'!$H$7:$BE$11,2,FALSE))*HLOOKUP(N39,'Annuity Calc'!$H$7:$BE$11,3,FALSE),(IF(N39&lt;=(-1),N39,0)))</f>
        <v>#N/A</v>
      </c>
      <c r="O41" s="159" t="e">
        <f>IF($D39&gt;=1,($B38/HLOOKUP($D39,'Annuity Calc'!$H$7:$BE$11,2,FALSE))*HLOOKUP(O39,'Annuity Calc'!$H$7:$BE$11,3,FALSE),(IF(O39&lt;=(-1),O39,0)))</f>
        <v>#N/A</v>
      </c>
      <c r="P41" s="159" t="e">
        <f>IF($D39&gt;=1,($B38/HLOOKUP($D39,'Annuity Calc'!$H$7:$BE$11,2,FALSE))*HLOOKUP(P39,'Annuity Calc'!$H$7:$BE$11,3,FALSE),(IF(P39&lt;=(-1),P39,0)))</f>
        <v>#N/A</v>
      </c>
      <c r="Q41" s="159" t="e">
        <f>IF($D39&gt;=1,($B38/HLOOKUP($D39,'Annuity Calc'!$H$7:$BE$11,2,FALSE))*HLOOKUP(Q39,'Annuity Calc'!$H$7:$BE$11,3,FALSE),(IF(Q39&lt;=(-1),Q39,0)))</f>
        <v>#N/A</v>
      </c>
      <c r="R41" s="159" t="e">
        <f>IF($D39&gt;=1,($B38/HLOOKUP($D39,'Annuity Calc'!$H$7:$BE$11,2,FALSE))*HLOOKUP(R39,'Annuity Calc'!$H$7:$BE$11,3,FALSE),(IF(R39&lt;=(-1),R39,0)))</f>
        <v>#N/A</v>
      </c>
      <c r="S41" s="159" t="e">
        <f>IF($D39&gt;=1,($B38/HLOOKUP($D39,'Annuity Calc'!$H$7:$BE$11,2,FALSE))*HLOOKUP(S39,'Annuity Calc'!$H$7:$BE$11,3,FALSE),(IF(S39&lt;=(-1),S39,0)))</f>
        <v>#N/A</v>
      </c>
      <c r="T41" s="159" t="e">
        <f>IF($D39&gt;=1,($B38/HLOOKUP($D39,'Annuity Calc'!$H$7:$BE$11,2,FALSE))*HLOOKUP(T39,'Annuity Calc'!$H$7:$BE$11,3,FALSE),(IF(T39&lt;=(-1),T39,0)))</f>
        <v>#N/A</v>
      </c>
      <c r="U41" s="159" t="e">
        <f>IF($D39&gt;=1,($B38/HLOOKUP($D39,'Annuity Calc'!$H$7:$BE$11,2,FALSE))*HLOOKUP(U39,'Annuity Calc'!$H$7:$BE$11,3,FALSE),(IF(U39&lt;=(-1),U39,0)))</f>
        <v>#N/A</v>
      </c>
      <c r="V41" s="159" t="e">
        <f>IF($D39&gt;=1,($B38/HLOOKUP($D39,'Annuity Calc'!$H$7:$BE$11,2,FALSE))*HLOOKUP(V39,'Annuity Calc'!$H$7:$BE$11,3,FALSE),(IF(V39&lt;=(-1),V39,0)))</f>
        <v>#N/A</v>
      </c>
      <c r="W41" s="159" t="e">
        <f>IF($D39&gt;=1,($B38/HLOOKUP($D39,'Annuity Calc'!$H$7:$BE$11,2,FALSE))*HLOOKUP(W39,'Annuity Calc'!$H$7:$BE$11,3,FALSE),(IF(W39&lt;=(-1),W39,0)))</f>
        <v>#N/A</v>
      </c>
      <c r="X41" s="159" t="e">
        <f>IF($D39&gt;=1,($B38/HLOOKUP($D39,'Annuity Calc'!$H$7:$BE$11,2,FALSE))*HLOOKUP(X39,'Annuity Calc'!$H$7:$BE$11,3,FALSE),(IF(X39&lt;=(-1),X39,0)))</f>
        <v>#N/A</v>
      </c>
      <c r="Y41" s="159" t="e">
        <f>IF($D39&gt;=1,($B38/HLOOKUP($D39,'Annuity Calc'!$H$7:$BE$11,2,FALSE))*HLOOKUP(Y39,'Annuity Calc'!$H$7:$BE$11,3,FALSE),(IF(Y39&lt;=(-1),Y39,0)))</f>
        <v>#N/A</v>
      </c>
      <c r="Z41" s="159" t="e">
        <f>IF($D39&gt;=1,($B38/HLOOKUP($D39,'Annuity Calc'!$H$7:$BE$11,2,FALSE))*HLOOKUP(Z39,'Annuity Calc'!$H$7:$BE$11,3,FALSE),(IF(Z39&lt;=(-1),Z39,0)))</f>
        <v>#N/A</v>
      </c>
      <c r="AA41" s="159" t="e">
        <f>IF($D39&gt;=1,($B38/HLOOKUP($D39,'Annuity Calc'!$H$7:$BE$11,2,FALSE))*HLOOKUP(AA39,'Annuity Calc'!$H$7:$BE$11,3,FALSE),(IF(AA39&lt;=(-1),AA39,0)))</f>
        <v>#N/A</v>
      </c>
      <c r="AB41" s="159" t="e">
        <f>IF($D39&gt;=1,($B38/HLOOKUP($D39,'Annuity Calc'!$H$7:$BE$11,2,FALSE))*HLOOKUP(AB39,'Annuity Calc'!$H$7:$BE$11,3,FALSE),(IF(AB39&lt;=(-1),AB39,0)))</f>
        <v>#N/A</v>
      </c>
      <c r="AC41" s="159" t="e">
        <f>IF($D39&gt;=1,($B38/HLOOKUP($D39,'Annuity Calc'!$H$7:$BE$11,2,FALSE))*HLOOKUP(AC39,'Annuity Calc'!$H$7:$BE$11,3,FALSE),(IF(AC39&lt;=(-1),AC39,0)))</f>
        <v>#N/A</v>
      </c>
      <c r="AD41" s="159" t="e">
        <f>IF($D39&gt;=1,($B38/HLOOKUP($D39,'Annuity Calc'!$H$7:$BE$11,2,FALSE))*HLOOKUP(AD39,'Annuity Calc'!$H$7:$BE$11,3,FALSE),(IF(AD39&lt;=(-1),AD39,0)))</f>
        <v>#N/A</v>
      </c>
      <c r="AE41" s="159" t="e">
        <f>IF($D39&gt;=1,($B38/HLOOKUP($D39,'Annuity Calc'!$H$7:$BE$11,2,FALSE))*HLOOKUP(AE39,'Annuity Calc'!$H$7:$BE$11,3,FALSE),(IF(AE39&lt;=(-1),AE39,0)))</f>
        <v>#N/A</v>
      </c>
      <c r="AF41" s="159" t="e">
        <f>IF($D39&gt;=1,($B38/HLOOKUP($D39,'Annuity Calc'!$H$7:$BE$11,2,FALSE))*HLOOKUP(AF39,'Annuity Calc'!$H$7:$BE$11,3,FALSE),(IF(AF39&lt;=(-1),AF39,0)))</f>
        <v>#N/A</v>
      </c>
      <c r="AG41" s="159" t="e">
        <f>IF($D39&gt;=1,($B38/HLOOKUP($D39,'Annuity Calc'!$H$7:$BE$11,2,FALSE))*HLOOKUP(AG39,'Annuity Calc'!$H$7:$BE$11,3,FALSE),(IF(AG39&lt;=(-1),AG39,0)))</f>
        <v>#N/A</v>
      </c>
      <c r="AH41" s="159" t="e">
        <f>IF($D39&gt;=1,($B38/HLOOKUP($D39,'Annuity Calc'!$H$7:$BE$11,2,FALSE))*HLOOKUP(AH39,'Annuity Calc'!$H$7:$BE$11,3,FALSE),(IF(AH39&lt;=(-1),AH39,0)))</f>
        <v>#N/A</v>
      </c>
      <c r="AI41" s="159" t="e">
        <f>IF($D39&gt;=1,($B38/HLOOKUP($D39,'Annuity Calc'!$H$7:$BE$11,2,FALSE))*HLOOKUP(AI39,'Annuity Calc'!$H$7:$BE$11,3,FALSE),(IF(AI39&lt;=(-1),AI39,0)))</f>
        <v>#N/A</v>
      </c>
      <c r="AJ41" s="159" t="e">
        <f>IF($D39&gt;=1,($B38/HLOOKUP($D39,'Annuity Calc'!$H$7:$BE$11,2,FALSE))*HLOOKUP(AJ39,'Annuity Calc'!$H$7:$BE$11,3,FALSE),(IF(AJ39&lt;=(-1),AJ39,0)))</f>
        <v>#N/A</v>
      </c>
      <c r="AK41" s="159" t="e">
        <f>IF($D39&gt;=1,($B38/HLOOKUP($D39,'Annuity Calc'!$H$7:$BE$11,2,FALSE))*HLOOKUP(AK39,'Annuity Calc'!$H$7:$BE$11,3,FALSE),(IF(AK39&lt;=(-1),AK39,0)))</f>
        <v>#N/A</v>
      </c>
      <c r="AL41" s="159" t="e">
        <f>IF($D39&gt;=1,($B38/HLOOKUP($D39,'Annuity Calc'!$H$7:$BE$11,2,FALSE))*HLOOKUP(AL39,'Annuity Calc'!$H$7:$BE$11,3,FALSE),(IF(AL39&lt;=(-1),AL39,0)))</f>
        <v>#N/A</v>
      </c>
      <c r="AM41" s="159" t="e">
        <f>IF($D39&gt;=1,($B38/HLOOKUP($D39,'Annuity Calc'!$H$7:$BE$11,2,FALSE))*HLOOKUP(AM39,'Annuity Calc'!$H$7:$BE$11,3,FALSE),(IF(AM39&lt;=(-1),AM39,0)))</f>
        <v>#N/A</v>
      </c>
      <c r="AN41" s="159" t="e">
        <f>IF($D39&gt;=1,($B38/HLOOKUP($D39,'Annuity Calc'!$H$7:$BE$11,2,FALSE))*HLOOKUP(AN39,'Annuity Calc'!$H$7:$BE$11,3,FALSE),(IF(AN39&lt;=(-1),AN39,0)))</f>
        <v>#N/A</v>
      </c>
      <c r="AO41" s="159" t="e">
        <f>IF($D39&gt;=1,($B38/HLOOKUP($D39,'Annuity Calc'!$H$7:$BE$11,2,FALSE))*HLOOKUP(AO39,'Annuity Calc'!$H$7:$BE$11,3,FALSE),(IF(AO39&lt;=(-1),AO39,0)))</f>
        <v>#N/A</v>
      </c>
      <c r="AP41" s="159" t="e">
        <f>IF($D39&gt;=1,($B38/HLOOKUP($D39,'Annuity Calc'!$H$7:$BE$11,2,FALSE))*HLOOKUP(AP39,'Annuity Calc'!$H$7:$BE$11,3,FALSE),(IF(AP39&lt;=(-1),AP39,0)))</f>
        <v>#N/A</v>
      </c>
      <c r="AQ41" s="159" t="e">
        <f>IF($D39&gt;=1,($B38/HLOOKUP($D39,'Annuity Calc'!$H$7:$BE$11,2,FALSE))*HLOOKUP(AQ39,'Annuity Calc'!$H$7:$BE$11,3,FALSE),(IF(AQ39&lt;=(-1),AQ39,0)))</f>
        <v>#N/A</v>
      </c>
      <c r="AR41" s="159" t="e">
        <f>IF($D39&gt;=1,($B38/HLOOKUP($D39,'Annuity Calc'!$H$7:$BE$11,2,FALSE))*HLOOKUP(AR39,'Annuity Calc'!$H$7:$BE$11,3,FALSE),(IF(AR39&lt;=(-1),AR39,0)))</f>
        <v>#N/A</v>
      </c>
      <c r="AS41" s="159" t="e">
        <f>IF($D39&gt;=1,($B38/HLOOKUP($D39,'Annuity Calc'!$H$7:$BE$11,2,FALSE))*HLOOKUP(AS39,'Annuity Calc'!$H$7:$BE$11,3,FALSE),(IF(AS39&lt;=(-1),AS39,0)))</f>
        <v>#N/A</v>
      </c>
      <c r="AT41" s="159" t="e">
        <f>IF($D39&gt;=1,($B38/HLOOKUP($D39,'Annuity Calc'!$H$7:$BE$11,2,FALSE))*HLOOKUP(AT39,'Annuity Calc'!$H$7:$BE$11,3,FALSE),(IF(AT39&lt;=(-1),AT39,0)))</f>
        <v>#N/A</v>
      </c>
      <c r="AU41" s="159" t="e">
        <f>IF($D39&gt;=1,($B38/HLOOKUP($D39,'Annuity Calc'!$H$7:$BE$11,2,FALSE))*HLOOKUP(AU39,'Annuity Calc'!$H$7:$BE$11,3,FALSE),(IF(AU39&lt;=(-1),AU39,0)))</f>
        <v>#N/A</v>
      </c>
      <c r="AV41" s="159" t="e">
        <f>IF($D39&gt;=1,($B38/HLOOKUP($D39,'Annuity Calc'!$H$7:$BE$11,2,FALSE))*HLOOKUP(AV39,'Annuity Calc'!$H$7:$BE$11,3,FALSE),(IF(AV39&lt;=(-1),AV39,0)))</f>
        <v>#N/A</v>
      </c>
      <c r="AW41" s="159" t="e">
        <f>IF($D39&gt;=1,($B38/HLOOKUP($D39,'Annuity Calc'!$H$7:$BE$11,2,FALSE))*HLOOKUP(AW39,'Annuity Calc'!$H$7:$BE$11,3,FALSE),(IF(AW39&lt;=(-1),AW39,0)))</f>
        <v>#N/A</v>
      </c>
      <c r="AX41" s="159" t="e">
        <f>IF($D39&gt;=1,($B38/HLOOKUP($D39,'Annuity Calc'!$H$7:$BE$11,2,FALSE))*HLOOKUP(AX39,'Annuity Calc'!$H$7:$BE$11,3,FALSE),(IF(AX39&lt;=(-1),AX39,0)))</f>
        <v>#N/A</v>
      </c>
      <c r="AY41" s="159" t="e">
        <f>IF($D39&gt;=1,($B38/HLOOKUP($D39,'Annuity Calc'!$H$7:$BE$11,2,FALSE))*HLOOKUP(AY39,'Annuity Calc'!$H$7:$BE$11,3,FALSE),(IF(AY39&lt;=(-1),AY39,0)))</f>
        <v>#N/A</v>
      </c>
      <c r="AZ41" s="159" t="e">
        <f>IF($D39&gt;=1,($B38/HLOOKUP($D39,'Annuity Calc'!$H$7:$BE$11,2,FALSE))*HLOOKUP(AZ39,'Annuity Calc'!$H$7:$BE$11,3,FALSE),(IF(AZ39&lt;=(-1),AZ39,0)))</f>
        <v>#N/A</v>
      </c>
      <c r="BA41" s="159" t="e">
        <f>IF($D39&gt;=1,($B38/HLOOKUP($D39,'Annuity Calc'!$H$7:$BE$11,2,FALSE))*HLOOKUP(BA39,'Annuity Calc'!$H$7:$BE$11,3,FALSE),(IF(BA39&lt;=(-1),BA39,0)))</f>
        <v>#N/A</v>
      </c>
      <c r="BB41" s="159" t="e">
        <f>IF($D39&gt;=1,($B38/HLOOKUP($D39,'Annuity Calc'!$H$7:$BE$11,2,FALSE))*HLOOKUP(BB39,'Annuity Calc'!$H$7:$BE$11,3,FALSE),(IF(BB39&lt;=(-1),BB39,0)))</f>
        <v>#N/A</v>
      </c>
      <c r="BC41" s="159" t="e">
        <f>IF($D39&gt;=1,($B38/HLOOKUP($D39,'Annuity Calc'!$H$7:$BE$11,2,FALSE))*HLOOKUP(BC39,'Annuity Calc'!$H$7:$BE$11,3,FALSE),(IF(BC39&lt;=(-1),BC39,0)))</f>
        <v>#N/A</v>
      </c>
      <c r="BD41" s="159" t="e">
        <f>IF($D39&gt;=1,($B38/HLOOKUP($D39,'Annuity Calc'!$H$7:$BE$11,2,FALSE))*HLOOKUP(BD39,'Annuity Calc'!$H$7:$BE$11,3,FALSE),(IF(BD39&lt;=(-1),BD39,0)))</f>
        <v>#N/A</v>
      </c>
      <c r="BE41" s="159" t="e">
        <f>IF($D39&gt;=1,($B38/HLOOKUP($D39,'Annuity Calc'!$H$7:$BE$11,2,FALSE))*HLOOKUP(BE39,'Annuity Calc'!$H$7:$BE$11,3,FALSE),(IF(BE39&lt;=(-1),BE39,0)))</f>
        <v>#N/A</v>
      </c>
      <c r="BF41" s="159" t="e">
        <f>IF($D39&gt;=1,($B38/HLOOKUP($D39,'Annuity Calc'!$H$7:$BE$11,2,FALSE))*HLOOKUP(BF39,'Annuity Calc'!$H$7:$BE$11,3,FALSE),(IF(BF39&lt;=(-1),BF39,0)))</f>
        <v>#N/A</v>
      </c>
      <c r="BG41" s="159" t="e">
        <f>IF($D39&gt;=1,($B38/HLOOKUP($D39,'Annuity Calc'!$H$7:$BE$11,2,FALSE))*HLOOKUP(BG39,'Annuity Calc'!$H$7:$BE$11,3,FALSE),(IF(BG39&lt;=(-1),BG39,0)))</f>
        <v>#N/A</v>
      </c>
      <c r="BH41" s="159" t="e">
        <f>IF($D39&gt;=1,($B38/HLOOKUP($D39,'Annuity Calc'!$H$7:$BE$11,2,FALSE))*HLOOKUP(BH39,'Annuity Calc'!$H$7:$BE$11,3,FALSE),(IF(BH39&lt;=(-1),BH39,0)))</f>
        <v>#N/A</v>
      </c>
      <c r="BI41" s="159" t="e">
        <f>IF($D39&gt;=1,($B38/HLOOKUP($D39,'Annuity Calc'!$H$7:$BE$11,2,FALSE))*HLOOKUP(BI39,'Annuity Calc'!$H$7:$BE$11,3,FALSE),(IF(BI39&lt;=(-1),BI39,0)))</f>
        <v>#N/A</v>
      </c>
    </row>
    <row r="42" spans="1:61" s="19" customFormat="1" ht="12.75">
      <c r="C42" s="19" t="s">
        <v>423</v>
      </c>
      <c r="D42" s="159">
        <f>IF($D39&gt;=1,($B38/HLOOKUP($D39,'Annuity Calc'!$H$7:$BE$11,2,FALSE))*HLOOKUP(D39,'Annuity Calc'!$H$7:$BE$11,4,FALSE),(IF(D39&lt;=(-1),D39,0)))</f>
        <v>42553.610474760149</v>
      </c>
      <c r="E42" s="159">
        <f>IF($D39&gt;=1,($B38/HLOOKUP($D39,'Annuity Calc'!$H$7:$BE$11,2,FALSE))*HLOOKUP(E39,'Annuity Calc'!$H$7:$BE$11,4,FALSE),(IF(E39&lt;=(-1),E39,0)))</f>
        <v>26032.230302648986</v>
      </c>
      <c r="F42" s="159">
        <f>IF($D39&gt;=1,($B38/HLOOKUP($D39,'Annuity Calc'!$H$7:$BE$11,2,FALSE))*HLOOKUP(F39,'Annuity Calc'!$H$7:$BE$11,4,FALSE),(IF(F39&lt;=(-1),F39,0)))</f>
        <v>8798.6198278888078</v>
      </c>
      <c r="G42" s="159" t="e">
        <f>IF($D39&gt;=1,($B38/HLOOKUP($D39,'Annuity Calc'!$H$7:$BE$11,2,FALSE))*HLOOKUP(G39,'Annuity Calc'!$H$7:$BE$11,4,FALSE),(IF(G39&lt;=(-1),G39,0)))</f>
        <v>#N/A</v>
      </c>
      <c r="H42" s="159" t="e">
        <f>IF($D39&gt;=1,($B38/HLOOKUP($D39,'Annuity Calc'!$H$7:$BE$11,2,FALSE))*HLOOKUP(H39,'Annuity Calc'!$H$7:$BE$11,4,FALSE),(IF(H39&lt;=(-1),H39,0)))</f>
        <v>#N/A</v>
      </c>
      <c r="I42" s="159" t="e">
        <f>IF($D39&gt;=1,($B38/HLOOKUP($D39,'Annuity Calc'!$H$7:$BE$11,2,FALSE))*HLOOKUP(I39,'Annuity Calc'!$H$7:$BE$11,4,FALSE),(IF(I39&lt;=(-1),I39,0)))</f>
        <v>#N/A</v>
      </c>
      <c r="J42" s="159" t="e">
        <f>IF($D39&gt;=1,($B38/HLOOKUP($D39,'Annuity Calc'!$H$7:$BE$11,2,FALSE))*HLOOKUP(J39,'Annuity Calc'!$H$7:$BE$11,4,FALSE),(IF(J39&lt;=(-1),J39,0)))</f>
        <v>#N/A</v>
      </c>
      <c r="K42" s="159" t="e">
        <f>IF($D39&gt;=1,($B38/HLOOKUP($D39,'Annuity Calc'!$H$7:$BE$11,2,FALSE))*HLOOKUP(K39,'Annuity Calc'!$H$7:$BE$11,4,FALSE),(IF(K39&lt;=(-1),K39,0)))</f>
        <v>#N/A</v>
      </c>
      <c r="L42" s="159" t="e">
        <f>IF($D39&gt;=1,($B38/HLOOKUP($D39,'Annuity Calc'!$H$7:$BE$11,2,FALSE))*HLOOKUP(L39,'Annuity Calc'!$H$7:$BE$11,4,FALSE),(IF(L39&lt;=(-1),L39,0)))</f>
        <v>#N/A</v>
      </c>
      <c r="M42" s="159" t="e">
        <f>IF($D39&gt;=1,($B38/HLOOKUP($D39,'Annuity Calc'!$H$7:$BE$11,2,FALSE))*HLOOKUP(M39,'Annuity Calc'!$H$7:$BE$11,4,FALSE),(IF(M39&lt;=(-1),M39,0)))</f>
        <v>#N/A</v>
      </c>
      <c r="N42" s="159" t="e">
        <f>IF($D39&gt;=1,($B38/HLOOKUP($D39,'Annuity Calc'!$H$7:$BE$11,2,FALSE))*HLOOKUP(N39,'Annuity Calc'!$H$7:$BE$11,4,FALSE),(IF(N39&lt;=(-1),N39,0)))</f>
        <v>#N/A</v>
      </c>
      <c r="O42" s="159" t="e">
        <f>IF($D39&gt;=1,($B38/HLOOKUP($D39,'Annuity Calc'!$H$7:$BE$11,2,FALSE))*HLOOKUP(O39,'Annuity Calc'!$H$7:$BE$11,4,FALSE),(IF(O39&lt;=(-1),O39,0)))</f>
        <v>#N/A</v>
      </c>
      <c r="P42" s="159" t="e">
        <f>IF($D39&gt;=1,($B38/HLOOKUP($D39,'Annuity Calc'!$H$7:$BE$11,2,FALSE))*HLOOKUP(P39,'Annuity Calc'!$H$7:$BE$11,4,FALSE),(IF(P39&lt;=(-1),P39,0)))</f>
        <v>#N/A</v>
      </c>
      <c r="Q42" s="159" t="e">
        <f>IF($D39&gt;=1,($B38/HLOOKUP($D39,'Annuity Calc'!$H$7:$BE$11,2,FALSE))*HLOOKUP(Q39,'Annuity Calc'!$H$7:$BE$11,4,FALSE),(IF(Q39&lt;=(-1),Q39,0)))</f>
        <v>#N/A</v>
      </c>
      <c r="R42" s="159" t="e">
        <f>IF($D39&gt;=1,($B38/HLOOKUP($D39,'Annuity Calc'!$H$7:$BE$11,2,FALSE))*HLOOKUP(R39,'Annuity Calc'!$H$7:$BE$11,4,FALSE),(IF(R39&lt;=(-1),R39,0)))</f>
        <v>#N/A</v>
      </c>
      <c r="S42" s="159" t="e">
        <f>IF($D39&gt;=1,($B38/HLOOKUP($D39,'Annuity Calc'!$H$7:$BE$11,2,FALSE))*HLOOKUP(S39,'Annuity Calc'!$H$7:$BE$11,4,FALSE),(IF(S39&lt;=(-1),S39,0)))</f>
        <v>#N/A</v>
      </c>
      <c r="T42" s="159" t="e">
        <f>IF($D39&gt;=1,($B38/HLOOKUP($D39,'Annuity Calc'!$H$7:$BE$11,2,FALSE))*HLOOKUP(T39,'Annuity Calc'!$H$7:$BE$11,4,FALSE),(IF(T39&lt;=(-1),T39,0)))</f>
        <v>#N/A</v>
      </c>
      <c r="U42" s="159" t="e">
        <f>IF($D39&gt;=1,($B38/HLOOKUP($D39,'Annuity Calc'!$H$7:$BE$11,2,FALSE))*HLOOKUP(U39,'Annuity Calc'!$H$7:$BE$11,4,FALSE),(IF(U39&lt;=(-1),U39,0)))</f>
        <v>#N/A</v>
      </c>
      <c r="V42" s="159" t="e">
        <f>IF($D39&gt;=1,($B38/HLOOKUP($D39,'Annuity Calc'!$H$7:$BE$11,2,FALSE))*HLOOKUP(V39,'Annuity Calc'!$H$7:$BE$11,4,FALSE),(IF(V39&lt;=(-1),V39,0)))</f>
        <v>#N/A</v>
      </c>
      <c r="W42" s="159" t="e">
        <f>IF($D39&gt;=1,($B38/HLOOKUP($D39,'Annuity Calc'!$H$7:$BE$11,2,FALSE))*HLOOKUP(W39,'Annuity Calc'!$H$7:$BE$11,4,FALSE),(IF(W39&lt;=(-1),W39,0)))</f>
        <v>#N/A</v>
      </c>
      <c r="X42" s="159" t="e">
        <f>IF($D39&gt;=1,($B38/HLOOKUP($D39,'Annuity Calc'!$H$7:$BE$11,2,FALSE))*HLOOKUP(X39,'Annuity Calc'!$H$7:$BE$11,4,FALSE),(IF(X39&lt;=(-1),X39,0)))</f>
        <v>#N/A</v>
      </c>
      <c r="Y42" s="159" t="e">
        <f>IF($D39&gt;=1,($B38/HLOOKUP($D39,'Annuity Calc'!$H$7:$BE$11,2,FALSE))*HLOOKUP(Y39,'Annuity Calc'!$H$7:$BE$11,4,FALSE),(IF(Y39&lt;=(-1),Y39,0)))</f>
        <v>#N/A</v>
      </c>
      <c r="Z42" s="159" t="e">
        <f>IF($D39&gt;=1,($B38/HLOOKUP($D39,'Annuity Calc'!$H$7:$BE$11,2,FALSE))*HLOOKUP(Z39,'Annuity Calc'!$H$7:$BE$11,4,FALSE),(IF(Z39&lt;=(-1),Z39,0)))</f>
        <v>#N/A</v>
      </c>
      <c r="AA42" s="159" t="e">
        <f>IF($D39&gt;=1,($B38/HLOOKUP($D39,'Annuity Calc'!$H$7:$BE$11,2,FALSE))*HLOOKUP(AA39,'Annuity Calc'!$H$7:$BE$11,4,FALSE),(IF(AA39&lt;=(-1),AA39,0)))</f>
        <v>#N/A</v>
      </c>
      <c r="AB42" s="159" t="e">
        <f>IF($D39&gt;=1,($B38/HLOOKUP($D39,'Annuity Calc'!$H$7:$BE$11,2,FALSE))*HLOOKUP(AB39,'Annuity Calc'!$H$7:$BE$11,4,FALSE),(IF(AB39&lt;=(-1),AB39,0)))</f>
        <v>#N/A</v>
      </c>
      <c r="AC42" s="159" t="e">
        <f>IF($D39&gt;=1,($B38/HLOOKUP($D39,'Annuity Calc'!$H$7:$BE$11,2,FALSE))*HLOOKUP(AC39,'Annuity Calc'!$H$7:$BE$11,4,FALSE),(IF(AC39&lt;=(-1),AC39,0)))</f>
        <v>#N/A</v>
      </c>
      <c r="AD42" s="159" t="e">
        <f>IF($D39&gt;=1,($B38/HLOOKUP($D39,'Annuity Calc'!$H$7:$BE$11,2,FALSE))*HLOOKUP(AD39,'Annuity Calc'!$H$7:$BE$11,4,FALSE),(IF(AD39&lt;=(-1),AD39,0)))</f>
        <v>#N/A</v>
      </c>
      <c r="AE42" s="159" t="e">
        <f>IF($D39&gt;=1,($B38/HLOOKUP($D39,'Annuity Calc'!$H$7:$BE$11,2,FALSE))*HLOOKUP(AE39,'Annuity Calc'!$H$7:$BE$11,4,FALSE),(IF(AE39&lt;=(-1),AE39,0)))</f>
        <v>#N/A</v>
      </c>
      <c r="AF42" s="159" t="e">
        <f>IF($D39&gt;=1,($B38/HLOOKUP($D39,'Annuity Calc'!$H$7:$BE$11,2,FALSE))*HLOOKUP(AF39,'Annuity Calc'!$H$7:$BE$11,4,FALSE),(IF(AF39&lt;=(-1),AF39,0)))</f>
        <v>#N/A</v>
      </c>
      <c r="AG42" s="159" t="e">
        <f>IF($D39&gt;=1,($B38/HLOOKUP($D39,'Annuity Calc'!$H$7:$BE$11,2,FALSE))*HLOOKUP(AG39,'Annuity Calc'!$H$7:$BE$11,4,FALSE),(IF(AG39&lt;=(-1),AG39,0)))</f>
        <v>#N/A</v>
      </c>
      <c r="AH42" s="159" t="e">
        <f>IF($D39&gt;=1,($B38/HLOOKUP($D39,'Annuity Calc'!$H$7:$BE$11,2,FALSE))*HLOOKUP(AH39,'Annuity Calc'!$H$7:$BE$11,4,FALSE),(IF(AH39&lt;=(-1),AH39,0)))</f>
        <v>#N/A</v>
      </c>
      <c r="AI42" s="159" t="e">
        <f>IF($D39&gt;=1,($B38/HLOOKUP($D39,'Annuity Calc'!$H$7:$BE$11,2,FALSE))*HLOOKUP(AI39,'Annuity Calc'!$H$7:$BE$11,4,FALSE),(IF(AI39&lt;=(-1),AI39,0)))</f>
        <v>#N/A</v>
      </c>
      <c r="AJ42" s="159" t="e">
        <f>IF($D39&gt;=1,($B38/HLOOKUP($D39,'Annuity Calc'!$H$7:$BE$11,2,FALSE))*HLOOKUP(AJ39,'Annuity Calc'!$H$7:$BE$11,4,FALSE),(IF(AJ39&lt;=(-1),AJ39,0)))</f>
        <v>#N/A</v>
      </c>
      <c r="AK42" s="159" t="e">
        <f>IF($D39&gt;=1,($B38/HLOOKUP($D39,'Annuity Calc'!$H$7:$BE$11,2,FALSE))*HLOOKUP(AK39,'Annuity Calc'!$H$7:$BE$11,4,FALSE),(IF(AK39&lt;=(-1),AK39,0)))</f>
        <v>#N/A</v>
      </c>
      <c r="AL42" s="159" t="e">
        <f>IF($D39&gt;=1,($B38/HLOOKUP($D39,'Annuity Calc'!$H$7:$BE$11,2,FALSE))*HLOOKUP(AL39,'Annuity Calc'!$H$7:$BE$11,4,FALSE),(IF(AL39&lt;=(-1),AL39,0)))</f>
        <v>#N/A</v>
      </c>
      <c r="AM42" s="159" t="e">
        <f>IF($D39&gt;=1,($B38/HLOOKUP($D39,'Annuity Calc'!$H$7:$BE$11,2,FALSE))*HLOOKUP(AM39,'Annuity Calc'!$H$7:$BE$11,4,FALSE),(IF(AM39&lt;=(-1),AM39,0)))</f>
        <v>#N/A</v>
      </c>
      <c r="AN42" s="159" t="e">
        <f>IF($D39&gt;=1,($B38/HLOOKUP($D39,'Annuity Calc'!$H$7:$BE$11,2,FALSE))*HLOOKUP(AN39,'Annuity Calc'!$H$7:$BE$11,4,FALSE),(IF(AN39&lt;=(-1),AN39,0)))</f>
        <v>#N/A</v>
      </c>
      <c r="AO42" s="159" t="e">
        <f>IF($D39&gt;=1,($B38/HLOOKUP($D39,'Annuity Calc'!$H$7:$BE$11,2,FALSE))*HLOOKUP(AO39,'Annuity Calc'!$H$7:$BE$11,4,FALSE),(IF(AO39&lt;=(-1),AO39,0)))</f>
        <v>#N/A</v>
      </c>
      <c r="AP42" s="159" t="e">
        <f>IF($D39&gt;=1,($B38/HLOOKUP($D39,'Annuity Calc'!$H$7:$BE$11,2,FALSE))*HLOOKUP(AP39,'Annuity Calc'!$H$7:$BE$11,4,FALSE),(IF(AP39&lt;=(-1),AP39,0)))</f>
        <v>#N/A</v>
      </c>
      <c r="AQ42" s="159" t="e">
        <f>IF($D39&gt;=1,($B38/HLOOKUP($D39,'Annuity Calc'!$H$7:$BE$11,2,FALSE))*HLOOKUP(AQ39,'Annuity Calc'!$H$7:$BE$11,4,FALSE),(IF(AQ39&lt;=(-1),AQ39,0)))</f>
        <v>#N/A</v>
      </c>
      <c r="AR42" s="159" t="e">
        <f>IF($D39&gt;=1,($B38/HLOOKUP($D39,'Annuity Calc'!$H$7:$BE$11,2,FALSE))*HLOOKUP(AR39,'Annuity Calc'!$H$7:$BE$11,4,FALSE),(IF(AR39&lt;=(-1),AR39,0)))</f>
        <v>#N/A</v>
      </c>
      <c r="AS42" s="159" t="e">
        <f>IF($D39&gt;=1,($B38/HLOOKUP($D39,'Annuity Calc'!$H$7:$BE$11,2,FALSE))*HLOOKUP(AS39,'Annuity Calc'!$H$7:$BE$11,4,FALSE),(IF(AS39&lt;=(-1),AS39,0)))</f>
        <v>#N/A</v>
      </c>
      <c r="AT42" s="159" t="e">
        <f>IF($D39&gt;=1,($B38/HLOOKUP($D39,'Annuity Calc'!$H$7:$BE$11,2,FALSE))*HLOOKUP(AT39,'Annuity Calc'!$H$7:$BE$11,4,FALSE),(IF(AT39&lt;=(-1),AT39,0)))</f>
        <v>#N/A</v>
      </c>
      <c r="AU42" s="159" t="e">
        <f>IF($D39&gt;=1,($B38/HLOOKUP($D39,'Annuity Calc'!$H$7:$BE$11,2,FALSE))*HLOOKUP(AU39,'Annuity Calc'!$H$7:$BE$11,4,FALSE),(IF(AU39&lt;=(-1),AU39,0)))</f>
        <v>#N/A</v>
      </c>
      <c r="AV42" s="159" t="e">
        <f>IF($D39&gt;=1,($B38/HLOOKUP($D39,'Annuity Calc'!$H$7:$BE$11,2,FALSE))*HLOOKUP(AV39,'Annuity Calc'!$H$7:$BE$11,4,FALSE),(IF(AV39&lt;=(-1),AV39,0)))</f>
        <v>#N/A</v>
      </c>
      <c r="AW42" s="159" t="e">
        <f>IF($D39&gt;=1,($B38/HLOOKUP($D39,'Annuity Calc'!$H$7:$BE$11,2,FALSE))*HLOOKUP(AW39,'Annuity Calc'!$H$7:$BE$11,4,FALSE),(IF(AW39&lt;=(-1),AW39,0)))</f>
        <v>#N/A</v>
      </c>
      <c r="AX42" s="159" t="e">
        <f>IF($D39&gt;=1,($B38/HLOOKUP($D39,'Annuity Calc'!$H$7:$BE$11,2,FALSE))*HLOOKUP(AX39,'Annuity Calc'!$H$7:$BE$11,4,FALSE),(IF(AX39&lt;=(-1),AX39,0)))</f>
        <v>#N/A</v>
      </c>
      <c r="AY42" s="159" t="e">
        <f>IF($D39&gt;=1,($B38/HLOOKUP($D39,'Annuity Calc'!$H$7:$BE$11,2,FALSE))*HLOOKUP(AY39,'Annuity Calc'!$H$7:$BE$11,4,FALSE),(IF(AY39&lt;=(-1),AY39,0)))</f>
        <v>#N/A</v>
      </c>
      <c r="AZ42" s="159" t="e">
        <f>IF($D39&gt;=1,($B38/HLOOKUP($D39,'Annuity Calc'!$H$7:$BE$11,2,FALSE))*HLOOKUP(AZ39,'Annuity Calc'!$H$7:$BE$11,4,FALSE),(IF(AZ39&lt;=(-1),AZ39,0)))</f>
        <v>#N/A</v>
      </c>
      <c r="BA42" s="159" t="e">
        <f>IF($D39&gt;=1,($B38/HLOOKUP($D39,'Annuity Calc'!$H$7:$BE$11,2,FALSE))*HLOOKUP(BA39,'Annuity Calc'!$H$7:$BE$11,4,FALSE),(IF(BA39&lt;=(-1),BA39,0)))</f>
        <v>#N/A</v>
      </c>
      <c r="BB42" s="159" t="e">
        <f>IF($D39&gt;=1,($B38/HLOOKUP($D39,'Annuity Calc'!$H$7:$BE$11,2,FALSE))*HLOOKUP(BB39,'Annuity Calc'!$H$7:$BE$11,4,FALSE),(IF(BB39&lt;=(-1),BB39,0)))</f>
        <v>#N/A</v>
      </c>
      <c r="BC42" s="159" t="e">
        <f>IF($D39&gt;=1,($B38/HLOOKUP($D39,'Annuity Calc'!$H$7:$BE$11,2,FALSE))*HLOOKUP(BC39,'Annuity Calc'!$H$7:$BE$11,4,FALSE),(IF(BC39&lt;=(-1),BC39,0)))</f>
        <v>#N/A</v>
      </c>
      <c r="BD42" s="159" t="e">
        <f>IF($D39&gt;=1,($B38/HLOOKUP($D39,'Annuity Calc'!$H$7:$BE$11,2,FALSE))*HLOOKUP(BD39,'Annuity Calc'!$H$7:$BE$11,4,FALSE),(IF(BD39&lt;=(-1),BD39,0)))</f>
        <v>#N/A</v>
      </c>
      <c r="BE42" s="159" t="e">
        <f>IF($D39&gt;=1,($B38/HLOOKUP($D39,'Annuity Calc'!$H$7:$BE$11,2,FALSE))*HLOOKUP(BE39,'Annuity Calc'!$H$7:$BE$11,4,FALSE),(IF(BE39&lt;=(-1),BE39,0)))</f>
        <v>#N/A</v>
      </c>
      <c r="BF42" s="159" t="e">
        <f>IF($D39&gt;=1,($B38/HLOOKUP($D39,'Annuity Calc'!$H$7:$BE$11,2,FALSE))*HLOOKUP(BF39,'Annuity Calc'!$H$7:$BE$11,4,FALSE),(IF(BF39&lt;=(-1),BF39,0)))</f>
        <v>#N/A</v>
      </c>
      <c r="BG42" s="159" t="e">
        <f>IF($D39&gt;=1,($B38/HLOOKUP($D39,'Annuity Calc'!$H$7:$BE$11,2,FALSE))*HLOOKUP(BG39,'Annuity Calc'!$H$7:$BE$11,4,FALSE),(IF(BG39&lt;=(-1),BG39,0)))</f>
        <v>#N/A</v>
      </c>
      <c r="BH42" s="159" t="e">
        <f>IF($D39&gt;=1,($B38/HLOOKUP($D39,'Annuity Calc'!$H$7:$BE$11,2,FALSE))*HLOOKUP(BH39,'Annuity Calc'!$H$7:$BE$11,4,FALSE),(IF(BH39&lt;=(-1),BH39,0)))</f>
        <v>#N/A</v>
      </c>
      <c r="BI42" s="159" t="e">
        <f>IF($D39&gt;=1,($B38/HLOOKUP($D39,'Annuity Calc'!$H$7:$BE$11,2,FALSE))*HLOOKUP(BI39,'Annuity Calc'!$H$7:$BE$11,4,FALSE),(IF(BI39&lt;=(-1),BI39,0)))</f>
        <v>#N/A</v>
      </c>
    </row>
    <row r="43" spans="1:61" s="19" customFormat="1" ht="12.75">
      <c r="C43" s="19" t="s">
        <v>147</v>
      </c>
      <c r="D43" s="159">
        <f>IF($D39&gt;=1,($B38/HLOOKUP($D39,'Annuity Calc'!$H$7:$BE$11,2,FALSE))*HLOOKUP(D39,'Annuity Calc'!$H$7:$BE$11,5,FALSE),(IF(D39&lt;=(-1),D39,0)))</f>
        <v>425794.82020176592</v>
      </c>
      <c r="E43" s="159">
        <f>IF($D39&gt;=1,($B38/HLOOKUP($D39,'Annuity Calc'!$H$7:$BE$11,2,FALSE))*HLOOKUP(E39,'Annuity Calc'!$H$7:$BE$11,5,FALSE),(IF(E39&lt;=(-1),E39,0)))</f>
        <v>425794.82020176592</v>
      </c>
      <c r="F43" s="159">
        <f>IF($D39&gt;=1,($B38/HLOOKUP($D39,'Annuity Calc'!$H$7:$BE$11,2,FALSE))*HLOOKUP(F39,'Annuity Calc'!$H$7:$BE$11,5,FALSE),(IF(F39&lt;=(-1),F39,0)))</f>
        <v>425794.82020176592</v>
      </c>
      <c r="G43" s="159" t="e">
        <f>IF($D39&gt;=1,($B38/HLOOKUP($D39,'Annuity Calc'!$H$7:$BE$11,2,FALSE))*HLOOKUP(G39,'Annuity Calc'!$H$7:$BE$11,5,FALSE),(IF(G39&lt;=(-1),G39,0)))</f>
        <v>#N/A</v>
      </c>
      <c r="H43" s="159" t="e">
        <f>IF($D39&gt;=1,($B38/HLOOKUP($D39,'Annuity Calc'!$H$7:$BE$11,2,FALSE))*HLOOKUP(H39,'Annuity Calc'!$H$7:$BE$11,5,FALSE),(IF(H39&lt;=(-1),H39,0)))</f>
        <v>#N/A</v>
      </c>
      <c r="I43" s="159" t="e">
        <f>IF($D39&gt;=1,($B38/HLOOKUP($D39,'Annuity Calc'!$H$7:$BE$11,2,FALSE))*HLOOKUP(I39,'Annuity Calc'!$H$7:$BE$11,5,FALSE),(IF(I39&lt;=(-1),I39,0)))</f>
        <v>#N/A</v>
      </c>
      <c r="J43" s="159" t="e">
        <f>IF($D39&gt;=1,($B38/HLOOKUP($D39,'Annuity Calc'!$H$7:$BE$11,2,FALSE))*HLOOKUP(J39,'Annuity Calc'!$H$7:$BE$11,5,FALSE),(IF(J39&lt;=(-1),J39,0)))</f>
        <v>#N/A</v>
      </c>
      <c r="K43" s="159" t="e">
        <f>IF($D39&gt;=1,($B38/HLOOKUP($D39,'Annuity Calc'!$H$7:$BE$11,2,FALSE))*HLOOKUP(K39,'Annuity Calc'!$H$7:$BE$11,5,FALSE),(IF(K39&lt;=(-1),K39,0)))</f>
        <v>#N/A</v>
      </c>
      <c r="L43" s="159" t="e">
        <f>IF($D39&gt;=1,($B38/HLOOKUP($D39,'Annuity Calc'!$H$7:$BE$11,2,FALSE))*HLOOKUP(L39,'Annuity Calc'!$H$7:$BE$11,5,FALSE),(IF(L39&lt;=(-1),L39,0)))</f>
        <v>#N/A</v>
      </c>
      <c r="M43" s="159" t="e">
        <f>IF($D39&gt;=1,($B38/HLOOKUP($D39,'Annuity Calc'!$H$7:$BE$11,2,FALSE))*HLOOKUP(M39,'Annuity Calc'!$H$7:$BE$11,5,FALSE),(IF(M39&lt;=(-1),M39,0)))</f>
        <v>#N/A</v>
      </c>
      <c r="N43" s="159" t="e">
        <f>IF($D39&gt;=1,($B38/HLOOKUP($D39,'Annuity Calc'!$H$7:$BE$11,2,FALSE))*HLOOKUP(N39,'Annuity Calc'!$H$7:$BE$11,5,FALSE),(IF(N39&lt;=(-1),N39,0)))</f>
        <v>#N/A</v>
      </c>
      <c r="O43" s="159" t="e">
        <f>IF($D39&gt;=1,($B38/HLOOKUP($D39,'Annuity Calc'!$H$7:$BE$11,2,FALSE))*HLOOKUP(O39,'Annuity Calc'!$H$7:$BE$11,5,FALSE),(IF(O39&lt;=(-1),O39,0)))</f>
        <v>#N/A</v>
      </c>
      <c r="P43" s="159" t="e">
        <f>IF($D39&gt;=1,($B38/HLOOKUP($D39,'Annuity Calc'!$H$7:$BE$11,2,FALSE))*HLOOKUP(P39,'Annuity Calc'!$H$7:$BE$11,5,FALSE),(IF(P39&lt;=(-1),P39,0)))</f>
        <v>#N/A</v>
      </c>
      <c r="Q43" s="159" t="e">
        <f>IF($D39&gt;=1,($B38/HLOOKUP($D39,'Annuity Calc'!$H$7:$BE$11,2,FALSE))*HLOOKUP(Q39,'Annuity Calc'!$H$7:$BE$11,5,FALSE),(IF(Q39&lt;=(-1),Q39,0)))</f>
        <v>#N/A</v>
      </c>
      <c r="R43" s="159" t="e">
        <f>IF($D39&gt;=1,($B38/HLOOKUP($D39,'Annuity Calc'!$H$7:$BE$11,2,FALSE))*HLOOKUP(R39,'Annuity Calc'!$H$7:$BE$11,5,FALSE),(IF(R39&lt;=(-1),R39,0)))</f>
        <v>#N/A</v>
      </c>
      <c r="S43" s="159" t="e">
        <f>IF($D39&gt;=1,($B38/HLOOKUP($D39,'Annuity Calc'!$H$7:$BE$11,2,FALSE))*HLOOKUP(S39,'Annuity Calc'!$H$7:$BE$11,5,FALSE),(IF(S39&lt;=(-1),S39,0)))</f>
        <v>#N/A</v>
      </c>
      <c r="T43" s="159" t="e">
        <f>IF($D39&gt;=1,($B38/HLOOKUP($D39,'Annuity Calc'!$H$7:$BE$11,2,FALSE))*HLOOKUP(T39,'Annuity Calc'!$H$7:$BE$11,5,FALSE),(IF(T39&lt;=(-1),T39,0)))</f>
        <v>#N/A</v>
      </c>
      <c r="U43" s="159" t="e">
        <f>IF($D39&gt;=1,($B38/HLOOKUP($D39,'Annuity Calc'!$H$7:$BE$11,2,FALSE))*HLOOKUP(U39,'Annuity Calc'!$H$7:$BE$11,5,FALSE),(IF(U39&lt;=(-1),U39,0)))</f>
        <v>#N/A</v>
      </c>
      <c r="V43" s="159" t="e">
        <f>IF($D39&gt;=1,($B38/HLOOKUP($D39,'Annuity Calc'!$H$7:$BE$11,2,FALSE))*HLOOKUP(V39,'Annuity Calc'!$H$7:$BE$11,5,FALSE),(IF(V39&lt;=(-1),V39,0)))</f>
        <v>#N/A</v>
      </c>
      <c r="W43" s="159" t="e">
        <f>IF($D39&gt;=1,($B38/HLOOKUP($D39,'Annuity Calc'!$H$7:$BE$11,2,FALSE))*HLOOKUP(W39,'Annuity Calc'!$H$7:$BE$11,5,FALSE),(IF(W39&lt;=(-1),W39,0)))</f>
        <v>#N/A</v>
      </c>
      <c r="X43" s="159" t="e">
        <f>IF($D39&gt;=1,($B38/HLOOKUP($D39,'Annuity Calc'!$H$7:$BE$11,2,FALSE))*HLOOKUP(X39,'Annuity Calc'!$H$7:$BE$11,5,FALSE),(IF(X39&lt;=(-1),X39,0)))</f>
        <v>#N/A</v>
      </c>
      <c r="Y43" s="159" t="e">
        <f>IF($D39&gt;=1,($B38/HLOOKUP($D39,'Annuity Calc'!$H$7:$BE$11,2,FALSE))*HLOOKUP(Y39,'Annuity Calc'!$H$7:$BE$11,5,FALSE),(IF(Y39&lt;=(-1),Y39,0)))</f>
        <v>#N/A</v>
      </c>
      <c r="Z43" s="159" t="e">
        <f>IF($D39&gt;=1,($B38/HLOOKUP($D39,'Annuity Calc'!$H$7:$BE$11,2,FALSE))*HLOOKUP(Z39,'Annuity Calc'!$H$7:$BE$11,5,FALSE),(IF(Z39&lt;=(-1),Z39,0)))</f>
        <v>#N/A</v>
      </c>
      <c r="AA43" s="159" t="e">
        <f>IF($D39&gt;=1,($B38/HLOOKUP($D39,'Annuity Calc'!$H$7:$BE$11,2,FALSE))*HLOOKUP(AA39,'Annuity Calc'!$H$7:$BE$11,5,FALSE),(IF(AA39&lt;=(-1),AA39,0)))</f>
        <v>#N/A</v>
      </c>
      <c r="AB43" s="159" t="e">
        <f>IF($D39&gt;=1,($B38/HLOOKUP($D39,'Annuity Calc'!$H$7:$BE$11,2,FALSE))*HLOOKUP(AB39,'Annuity Calc'!$H$7:$BE$11,5,FALSE),(IF(AB39&lt;=(-1),AB39,0)))</f>
        <v>#N/A</v>
      </c>
      <c r="AC43" s="159" t="e">
        <f>IF($D39&gt;=1,($B38/HLOOKUP($D39,'Annuity Calc'!$H$7:$BE$11,2,FALSE))*HLOOKUP(AC39,'Annuity Calc'!$H$7:$BE$11,5,FALSE),(IF(AC39&lt;=(-1),AC39,0)))</f>
        <v>#N/A</v>
      </c>
      <c r="AD43" s="159" t="e">
        <f>IF($D39&gt;=1,($B38/HLOOKUP($D39,'Annuity Calc'!$H$7:$BE$11,2,FALSE))*HLOOKUP(AD39,'Annuity Calc'!$H$7:$BE$11,5,FALSE),(IF(AD39&lt;=(-1),AD39,0)))</f>
        <v>#N/A</v>
      </c>
      <c r="AE43" s="159" t="e">
        <f>IF($D39&gt;=1,($B38/HLOOKUP($D39,'Annuity Calc'!$H$7:$BE$11,2,FALSE))*HLOOKUP(AE39,'Annuity Calc'!$H$7:$BE$11,5,FALSE),(IF(AE39&lt;=(-1),AE39,0)))</f>
        <v>#N/A</v>
      </c>
      <c r="AF43" s="159" t="e">
        <f>IF($D39&gt;=1,($B38/HLOOKUP($D39,'Annuity Calc'!$H$7:$BE$11,2,FALSE))*HLOOKUP(AF39,'Annuity Calc'!$H$7:$BE$11,5,FALSE),(IF(AF39&lt;=(-1),AF39,0)))</f>
        <v>#N/A</v>
      </c>
      <c r="AG43" s="159" t="e">
        <f>IF($D39&gt;=1,($B38/HLOOKUP($D39,'Annuity Calc'!$H$7:$BE$11,2,FALSE))*HLOOKUP(AG39,'Annuity Calc'!$H$7:$BE$11,5,FALSE),(IF(AG39&lt;=(-1),AG39,0)))</f>
        <v>#N/A</v>
      </c>
      <c r="AH43" s="159" t="e">
        <f>IF($D39&gt;=1,($B38/HLOOKUP($D39,'Annuity Calc'!$H$7:$BE$11,2,FALSE))*HLOOKUP(AH39,'Annuity Calc'!$H$7:$BE$11,5,FALSE),(IF(AH39&lt;=(-1),AH39,0)))</f>
        <v>#N/A</v>
      </c>
      <c r="AI43" s="159" t="e">
        <f>IF($D39&gt;=1,($B38/HLOOKUP($D39,'Annuity Calc'!$H$7:$BE$11,2,FALSE))*HLOOKUP(AI39,'Annuity Calc'!$H$7:$BE$11,5,FALSE),(IF(AI39&lt;=(-1),AI39,0)))</f>
        <v>#N/A</v>
      </c>
      <c r="AJ43" s="159" t="e">
        <f>IF($D39&gt;=1,($B38/HLOOKUP($D39,'Annuity Calc'!$H$7:$BE$11,2,FALSE))*HLOOKUP(AJ39,'Annuity Calc'!$H$7:$BE$11,5,FALSE),(IF(AJ39&lt;=(-1),AJ39,0)))</f>
        <v>#N/A</v>
      </c>
      <c r="AK43" s="159" t="e">
        <f>IF($D39&gt;=1,($B38/HLOOKUP($D39,'Annuity Calc'!$H$7:$BE$11,2,FALSE))*HLOOKUP(AK39,'Annuity Calc'!$H$7:$BE$11,5,FALSE),(IF(AK39&lt;=(-1),AK39,0)))</f>
        <v>#N/A</v>
      </c>
      <c r="AL43" s="159" t="e">
        <f>IF($D39&gt;=1,($B38/HLOOKUP($D39,'Annuity Calc'!$H$7:$BE$11,2,FALSE))*HLOOKUP(AL39,'Annuity Calc'!$H$7:$BE$11,5,FALSE),(IF(AL39&lt;=(-1),AL39,0)))</f>
        <v>#N/A</v>
      </c>
      <c r="AM43" s="159" t="e">
        <f>IF($D39&gt;=1,($B38/HLOOKUP($D39,'Annuity Calc'!$H$7:$BE$11,2,FALSE))*HLOOKUP(AM39,'Annuity Calc'!$H$7:$BE$11,5,FALSE),(IF(AM39&lt;=(-1),AM39,0)))</f>
        <v>#N/A</v>
      </c>
      <c r="AN43" s="159" t="e">
        <f>IF($D39&gt;=1,($B38/HLOOKUP($D39,'Annuity Calc'!$H$7:$BE$11,2,FALSE))*HLOOKUP(AN39,'Annuity Calc'!$H$7:$BE$11,5,FALSE),(IF(AN39&lt;=(-1),AN39,0)))</f>
        <v>#N/A</v>
      </c>
      <c r="AO43" s="159" t="e">
        <f>IF($D39&gt;=1,($B38/HLOOKUP($D39,'Annuity Calc'!$H$7:$BE$11,2,FALSE))*HLOOKUP(AO39,'Annuity Calc'!$H$7:$BE$11,5,FALSE),(IF(AO39&lt;=(-1),AO39,0)))</f>
        <v>#N/A</v>
      </c>
      <c r="AP43" s="159" t="e">
        <f>IF($D39&gt;=1,($B38/HLOOKUP($D39,'Annuity Calc'!$H$7:$BE$11,2,FALSE))*HLOOKUP(AP39,'Annuity Calc'!$H$7:$BE$11,5,FALSE),(IF(AP39&lt;=(-1),AP39,0)))</f>
        <v>#N/A</v>
      </c>
      <c r="AQ43" s="159" t="e">
        <f>IF($D39&gt;=1,($B38/HLOOKUP($D39,'Annuity Calc'!$H$7:$BE$11,2,FALSE))*HLOOKUP(AQ39,'Annuity Calc'!$H$7:$BE$11,5,FALSE),(IF(AQ39&lt;=(-1),AQ39,0)))</f>
        <v>#N/A</v>
      </c>
      <c r="AR43" s="159" t="e">
        <f>IF($D39&gt;=1,($B38/HLOOKUP($D39,'Annuity Calc'!$H$7:$BE$11,2,FALSE))*HLOOKUP(AR39,'Annuity Calc'!$H$7:$BE$11,5,FALSE),(IF(AR39&lt;=(-1),AR39,0)))</f>
        <v>#N/A</v>
      </c>
      <c r="AS43" s="159" t="e">
        <f>IF($D39&gt;=1,($B38/HLOOKUP($D39,'Annuity Calc'!$H$7:$BE$11,2,FALSE))*HLOOKUP(AS39,'Annuity Calc'!$H$7:$BE$11,5,FALSE),(IF(AS39&lt;=(-1),AS39,0)))</f>
        <v>#N/A</v>
      </c>
      <c r="AT43" s="159" t="e">
        <f>IF($D39&gt;=1,($B38/HLOOKUP($D39,'Annuity Calc'!$H$7:$BE$11,2,FALSE))*HLOOKUP(AT39,'Annuity Calc'!$H$7:$BE$11,5,FALSE),(IF(AT39&lt;=(-1),AT39,0)))</f>
        <v>#N/A</v>
      </c>
      <c r="AU43" s="159" t="e">
        <f>IF($D39&gt;=1,($B38/HLOOKUP($D39,'Annuity Calc'!$H$7:$BE$11,2,FALSE))*HLOOKUP(AU39,'Annuity Calc'!$H$7:$BE$11,5,FALSE),(IF(AU39&lt;=(-1),AU39,0)))</f>
        <v>#N/A</v>
      </c>
      <c r="AV43" s="159" t="e">
        <f>IF($D39&gt;=1,($B38/HLOOKUP($D39,'Annuity Calc'!$H$7:$BE$11,2,FALSE))*HLOOKUP(AV39,'Annuity Calc'!$H$7:$BE$11,5,FALSE),(IF(AV39&lt;=(-1),AV39,0)))</f>
        <v>#N/A</v>
      </c>
      <c r="AW43" s="159" t="e">
        <f>IF($D39&gt;=1,($B38/HLOOKUP($D39,'Annuity Calc'!$H$7:$BE$11,2,FALSE))*HLOOKUP(AW39,'Annuity Calc'!$H$7:$BE$11,5,FALSE),(IF(AW39&lt;=(-1),AW39,0)))</f>
        <v>#N/A</v>
      </c>
      <c r="AX43" s="159" t="e">
        <f>IF($D39&gt;=1,($B38/HLOOKUP($D39,'Annuity Calc'!$H$7:$BE$11,2,FALSE))*HLOOKUP(AX39,'Annuity Calc'!$H$7:$BE$11,5,FALSE),(IF(AX39&lt;=(-1),AX39,0)))</f>
        <v>#N/A</v>
      </c>
      <c r="AY43" s="159" t="e">
        <f>IF($D39&gt;=1,($B38/HLOOKUP($D39,'Annuity Calc'!$H$7:$BE$11,2,FALSE))*HLOOKUP(AY39,'Annuity Calc'!$H$7:$BE$11,5,FALSE),(IF(AY39&lt;=(-1),AY39,0)))</f>
        <v>#N/A</v>
      </c>
      <c r="AZ43" s="159" t="e">
        <f>IF($D39&gt;=1,($B38/HLOOKUP($D39,'Annuity Calc'!$H$7:$BE$11,2,FALSE))*HLOOKUP(AZ39,'Annuity Calc'!$H$7:$BE$11,5,FALSE),(IF(AZ39&lt;=(-1),AZ39,0)))</f>
        <v>#N/A</v>
      </c>
      <c r="BA43" s="159" t="e">
        <f>IF($D39&gt;=1,($B38/HLOOKUP($D39,'Annuity Calc'!$H$7:$BE$11,2,FALSE))*HLOOKUP(BA39,'Annuity Calc'!$H$7:$BE$11,5,FALSE),(IF(BA39&lt;=(-1),BA39,0)))</f>
        <v>#N/A</v>
      </c>
      <c r="BB43" s="159" t="e">
        <f>IF($D39&gt;=1,($B38/HLOOKUP($D39,'Annuity Calc'!$H$7:$BE$11,2,FALSE))*HLOOKUP(BB39,'Annuity Calc'!$H$7:$BE$11,5,FALSE),(IF(BB39&lt;=(-1),BB39,0)))</f>
        <v>#N/A</v>
      </c>
      <c r="BC43" s="159" t="e">
        <f>IF($D39&gt;=1,($B38/HLOOKUP($D39,'Annuity Calc'!$H$7:$BE$11,2,FALSE))*HLOOKUP(BC39,'Annuity Calc'!$H$7:$BE$11,5,FALSE),(IF(BC39&lt;=(-1),BC39,0)))</f>
        <v>#N/A</v>
      </c>
      <c r="BD43" s="159" t="e">
        <f>IF($D39&gt;=1,($B38/HLOOKUP($D39,'Annuity Calc'!$H$7:$BE$11,2,FALSE))*HLOOKUP(BD39,'Annuity Calc'!$H$7:$BE$11,5,FALSE),(IF(BD39&lt;=(-1),BD39,0)))</f>
        <v>#N/A</v>
      </c>
      <c r="BE43" s="159" t="e">
        <f>IF($D39&gt;=1,($B38/HLOOKUP($D39,'Annuity Calc'!$H$7:$BE$11,2,FALSE))*HLOOKUP(BE39,'Annuity Calc'!$H$7:$BE$11,5,FALSE),(IF(BE39&lt;=(-1),BE39,0)))</f>
        <v>#N/A</v>
      </c>
      <c r="BF43" s="159" t="e">
        <f>IF($D39&gt;=1,($B38/HLOOKUP($D39,'Annuity Calc'!$H$7:$BE$11,2,FALSE))*HLOOKUP(BF39,'Annuity Calc'!$H$7:$BE$11,5,FALSE),(IF(BF39&lt;=(-1),BF39,0)))</f>
        <v>#N/A</v>
      </c>
      <c r="BG43" s="159" t="e">
        <f>IF($D39&gt;=1,($B38/HLOOKUP($D39,'Annuity Calc'!$H$7:$BE$11,2,FALSE))*HLOOKUP(BG39,'Annuity Calc'!$H$7:$BE$11,5,FALSE),(IF(BG39&lt;=(-1),BG39,0)))</f>
        <v>#N/A</v>
      </c>
      <c r="BH43" s="159" t="e">
        <f>IF($D39&gt;=1,($B38/HLOOKUP($D39,'Annuity Calc'!$H$7:$BE$11,2,FALSE))*HLOOKUP(BH39,'Annuity Calc'!$H$7:$BE$11,5,FALSE),(IF(BH39&lt;=(-1),BH39,0)))</f>
        <v>#N/A</v>
      </c>
      <c r="BI43" s="159" t="e">
        <f>IF($D39&gt;=1,($B38/HLOOKUP($D39,'Annuity Calc'!$H$7:$BE$11,2,FALSE))*HLOOKUP(BI39,'Annuity Calc'!$H$7:$BE$11,5,FALSE),(IF(BI39&lt;=(-1),BI39,0)))</f>
        <v>#N/A</v>
      </c>
    </row>
    <row r="44" spans="1:61" s="19" customFormat="1" ht="12.75">
      <c r="D44" s="19">
        <f>D40-D41</f>
        <v>816758.7902729942</v>
      </c>
      <c r="E44" s="19">
        <f t="shared" ref="E44:BI44" si="11">E40-E41</f>
        <v>416996.20037387725</v>
      </c>
      <c r="F44" s="19">
        <f t="shared" si="11"/>
        <v>0</v>
      </c>
      <c r="G44" s="19" t="e">
        <f t="shared" si="11"/>
        <v>#N/A</v>
      </c>
      <c r="H44" s="19" t="e">
        <f t="shared" si="11"/>
        <v>#N/A</v>
      </c>
      <c r="I44" s="19" t="e">
        <f t="shared" si="11"/>
        <v>#N/A</v>
      </c>
      <c r="J44" s="19" t="e">
        <f t="shared" si="11"/>
        <v>#N/A</v>
      </c>
      <c r="K44" s="19" t="e">
        <f t="shared" si="11"/>
        <v>#N/A</v>
      </c>
      <c r="L44" s="19" t="e">
        <f t="shared" si="11"/>
        <v>#N/A</v>
      </c>
      <c r="M44" s="19" t="e">
        <f t="shared" si="11"/>
        <v>#N/A</v>
      </c>
      <c r="N44" s="19" t="e">
        <f t="shared" si="11"/>
        <v>#N/A</v>
      </c>
      <c r="O44" s="19" t="e">
        <f t="shared" si="11"/>
        <v>#N/A</v>
      </c>
      <c r="P44" s="19" t="e">
        <f t="shared" si="11"/>
        <v>#N/A</v>
      </c>
      <c r="Q44" s="19" t="e">
        <f t="shared" si="11"/>
        <v>#N/A</v>
      </c>
      <c r="R44" s="19" t="e">
        <f t="shared" si="11"/>
        <v>#N/A</v>
      </c>
      <c r="S44" s="19" t="e">
        <f t="shared" si="11"/>
        <v>#N/A</v>
      </c>
      <c r="T44" s="19" t="e">
        <f t="shared" si="11"/>
        <v>#N/A</v>
      </c>
      <c r="U44" s="19" t="e">
        <f t="shared" si="11"/>
        <v>#N/A</v>
      </c>
      <c r="V44" s="19" t="e">
        <f t="shared" si="11"/>
        <v>#N/A</v>
      </c>
      <c r="W44" s="19" t="e">
        <f t="shared" si="11"/>
        <v>#N/A</v>
      </c>
      <c r="X44" s="19" t="e">
        <f t="shared" si="11"/>
        <v>#N/A</v>
      </c>
      <c r="Y44" s="19" t="e">
        <f t="shared" si="11"/>
        <v>#N/A</v>
      </c>
      <c r="Z44" s="19" t="e">
        <f t="shared" si="11"/>
        <v>#N/A</v>
      </c>
      <c r="AA44" s="19" t="e">
        <f t="shared" si="11"/>
        <v>#N/A</v>
      </c>
      <c r="AB44" s="19" t="e">
        <f t="shared" si="11"/>
        <v>#N/A</v>
      </c>
      <c r="AC44" s="19" t="e">
        <f t="shared" si="11"/>
        <v>#N/A</v>
      </c>
      <c r="AD44" s="19" t="e">
        <f t="shared" si="11"/>
        <v>#N/A</v>
      </c>
      <c r="AE44" s="19" t="e">
        <f t="shared" si="11"/>
        <v>#N/A</v>
      </c>
      <c r="AF44" s="19" t="e">
        <f t="shared" si="11"/>
        <v>#N/A</v>
      </c>
      <c r="AG44" s="19" t="e">
        <f t="shared" si="11"/>
        <v>#N/A</v>
      </c>
      <c r="AH44" s="19" t="e">
        <f t="shared" si="11"/>
        <v>#N/A</v>
      </c>
      <c r="AI44" s="19" t="e">
        <f t="shared" si="11"/>
        <v>#N/A</v>
      </c>
      <c r="AJ44" s="19" t="e">
        <f t="shared" si="11"/>
        <v>#N/A</v>
      </c>
      <c r="AK44" s="19" t="e">
        <f t="shared" si="11"/>
        <v>#N/A</v>
      </c>
      <c r="AL44" s="19" t="e">
        <f t="shared" si="11"/>
        <v>#N/A</v>
      </c>
      <c r="AM44" s="19" t="e">
        <f t="shared" si="11"/>
        <v>#N/A</v>
      </c>
      <c r="AN44" s="19" t="e">
        <f t="shared" si="11"/>
        <v>#N/A</v>
      </c>
      <c r="AO44" s="19" t="e">
        <f t="shared" si="11"/>
        <v>#N/A</v>
      </c>
      <c r="AP44" s="19" t="e">
        <f t="shared" si="11"/>
        <v>#N/A</v>
      </c>
      <c r="AQ44" s="19" t="e">
        <f t="shared" si="11"/>
        <v>#N/A</v>
      </c>
      <c r="AR44" s="19" t="e">
        <f t="shared" si="11"/>
        <v>#N/A</v>
      </c>
      <c r="AS44" s="19" t="e">
        <f t="shared" si="11"/>
        <v>#N/A</v>
      </c>
      <c r="AT44" s="19" t="e">
        <f t="shared" si="11"/>
        <v>#N/A</v>
      </c>
      <c r="AU44" s="19" t="e">
        <f t="shared" si="11"/>
        <v>#N/A</v>
      </c>
      <c r="AV44" s="19" t="e">
        <f t="shared" si="11"/>
        <v>#N/A</v>
      </c>
      <c r="AW44" s="19" t="e">
        <f t="shared" si="11"/>
        <v>#N/A</v>
      </c>
      <c r="AX44" s="19" t="e">
        <f t="shared" si="11"/>
        <v>#N/A</v>
      </c>
      <c r="AY44" s="19" t="e">
        <f t="shared" si="11"/>
        <v>#N/A</v>
      </c>
      <c r="AZ44" s="19" t="e">
        <f t="shared" si="11"/>
        <v>#N/A</v>
      </c>
      <c r="BA44" s="19" t="e">
        <f t="shared" si="11"/>
        <v>#N/A</v>
      </c>
      <c r="BB44" s="19" t="e">
        <f t="shared" si="11"/>
        <v>#N/A</v>
      </c>
      <c r="BC44" s="19" t="e">
        <f t="shared" si="11"/>
        <v>#N/A</v>
      </c>
      <c r="BD44" s="19" t="e">
        <f t="shared" si="11"/>
        <v>#N/A</v>
      </c>
      <c r="BE44" s="19" t="e">
        <f t="shared" si="11"/>
        <v>#N/A</v>
      </c>
      <c r="BF44" s="19" t="e">
        <f t="shared" si="11"/>
        <v>#N/A</v>
      </c>
      <c r="BG44" s="19" t="e">
        <f t="shared" si="11"/>
        <v>#N/A</v>
      </c>
      <c r="BH44" s="19" t="e">
        <f t="shared" si="11"/>
        <v>#N/A</v>
      </c>
      <c r="BI44" s="19" t="e">
        <f t="shared" si="11"/>
        <v>#N/A</v>
      </c>
    </row>
    <row r="45" spans="1:61" s="19" customFormat="1" ht="12.75"/>
    <row r="46" spans="1:61" s="19" customFormat="1" ht="12.75">
      <c r="C46" s="19" t="s">
        <v>446</v>
      </c>
      <c r="E46" s="19">
        <f>D40</f>
        <v>1200000</v>
      </c>
      <c r="F46" s="19">
        <f t="shared" ref="F46:BI50" si="12">E40</f>
        <v>816758.7902729942</v>
      </c>
      <c r="G46" s="19">
        <f t="shared" si="12"/>
        <v>416996.20037387725</v>
      </c>
      <c r="H46" s="19">
        <f t="shared" si="12"/>
        <v>0</v>
      </c>
      <c r="I46" s="19" t="e">
        <f t="shared" si="12"/>
        <v>#N/A</v>
      </c>
      <c r="J46" s="19" t="e">
        <f t="shared" si="12"/>
        <v>#N/A</v>
      </c>
      <c r="K46" s="19" t="e">
        <f t="shared" si="12"/>
        <v>#N/A</v>
      </c>
      <c r="L46" s="19" t="e">
        <f t="shared" si="12"/>
        <v>#N/A</v>
      </c>
      <c r="M46" s="19" t="e">
        <f t="shared" si="12"/>
        <v>#N/A</v>
      </c>
      <c r="N46" s="19" t="e">
        <f t="shared" si="12"/>
        <v>#N/A</v>
      </c>
      <c r="O46" s="19" t="e">
        <f t="shared" si="12"/>
        <v>#N/A</v>
      </c>
      <c r="P46" s="19" t="e">
        <f t="shared" si="12"/>
        <v>#N/A</v>
      </c>
      <c r="Q46" s="19" t="e">
        <f t="shared" si="12"/>
        <v>#N/A</v>
      </c>
      <c r="R46" s="19" t="e">
        <f t="shared" si="12"/>
        <v>#N/A</v>
      </c>
      <c r="S46" s="19" t="e">
        <f t="shared" si="12"/>
        <v>#N/A</v>
      </c>
      <c r="T46" s="19" t="e">
        <f t="shared" si="12"/>
        <v>#N/A</v>
      </c>
      <c r="U46" s="19" t="e">
        <f t="shared" si="12"/>
        <v>#N/A</v>
      </c>
      <c r="V46" s="19" t="e">
        <f t="shared" si="12"/>
        <v>#N/A</v>
      </c>
      <c r="W46" s="19" t="e">
        <f t="shared" si="12"/>
        <v>#N/A</v>
      </c>
      <c r="X46" s="19" t="e">
        <f t="shared" si="12"/>
        <v>#N/A</v>
      </c>
      <c r="Y46" s="19" t="e">
        <f t="shared" si="12"/>
        <v>#N/A</v>
      </c>
      <c r="Z46" s="19" t="e">
        <f t="shared" si="12"/>
        <v>#N/A</v>
      </c>
      <c r="AA46" s="19" t="e">
        <f t="shared" si="12"/>
        <v>#N/A</v>
      </c>
      <c r="AB46" s="19" t="e">
        <f t="shared" si="12"/>
        <v>#N/A</v>
      </c>
      <c r="AC46" s="19" t="e">
        <f t="shared" si="12"/>
        <v>#N/A</v>
      </c>
      <c r="AD46" s="19" t="e">
        <f t="shared" si="12"/>
        <v>#N/A</v>
      </c>
      <c r="AE46" s="19" t="e">
        <f t="shared" si="12"/>
        <v>#N/A</v>
      </c>
      <c r="AF46" s="19" t="e">
        <f t="shared" si="12"/>
        <v>#N/A</v>
      </c>
      <c r="AG46" s="19" t="e">
        <f t="shared" si="12"/>
        <v>#N/A</v>
      </c>
      <c r="AH46" s="19" t="e">
        <f t="shared" si="12"/>
        <v>#N/A</v>
      </c>
      <c r="AI46" s="19" t="e">
        <f t="shared" si="12"/>
        <v>#N/A</v>
      </c>
      <c r="AJ46" s="19" t="e">
        <f t="shared" si="12"/>
        <v>#N/A</v>
      </c>
      <c r="AK46" s="19" t="e">
        <f t="shared" si="12"/>
        <v>#N/A</v>
      </c>
      <c r="AL46" s="19" t="e">
        <f t="shared" si="12"/>
        <v>#N/A</v>
      </c>
      <c r="AM46" s="19" t="e">
        <f t="shared" si="12"/>
        <v>#N/A</v>
      </c>
      <c r="AN46" s="19" t="e">
        <f t="shared" si="12"/>
        <v>#N/A</v>
      </c>
      <c r="AO46" s="19" t="e">
        <f t="shared" si="12"/>
        <v>#N/A</v>
      </c>
      <c r="AP46" s="19" t="e">
        <f t="shared" si="12"/>
        <v>#N/A</v>
      </c>
      <c r="AQ46" s="19" t="e">
        <f t="shared" si="12"/>
        <v>#N/A</v>
      </c>
      <c r="AR46" s="19" t="e">
        <f t="shared" si="12"/>
        <v>#N/A</v>
      </c>
      <c r="AS46" s="19" t="e">
        <f t="shared" si="12"/>
        <v>#N/A</v>
      </c>
      <c r="AT46" s="19" t="e">
        <f t="shared" si="12"/>
        <v>#N/A</v>
      </c>
      <c r="AU46" s="19" t="e">
        <f t="shared" si="12"/>
        <v>#N/A</v>
      </c>
      <c r="AV46" s="19" t="e">
        <f t="shared" si="12"/>
        <v>#N/A</v>
      </c>
      <c r="AW46" s="19" t="e">
        <f t="shared" si="12"/>
        <v>#N/A</v>
      </c>
      <c r="AX46" s="19" t="e">
        <f t="shared" si="12"/>
        <v>#N/A</v>
      </c>
      <c r="AY46" s="19" t="e">
        <f t="shared" si="12"/>
        <v>#N/A</v>
      </c>
      <c r="AZ46" s="19" t="e">
        <f t="shared" si="12"/>
        <v>#N/A</v>
      </c>
      <c r="BA46" s="19" t="e">
        <f t="shared" si="12"/>
        <v>#N/A</v>
      </c>
      <c r="BB46" s="19" t="e">
        <f t="shared" si="12"/>
        <v>#N/A</v>
      </c>
      <c r="BC46" s="19" t="e">
        <f t="shared" si="12"/>
        <v>#N/A</v>
      </c>
      <c r="BD46" s="19" t="e">
        <f t="shared" si="12"/>
        <v>#N/A</v>
      </c>
      <c r="BE46" s="19" t="e">
        <f t="shared" si="12"/>
        <v>#N/A</v>
      </c>
      <c r="BF46" s="19" t="e">
        <f t="shared" si="12"/>
        <v>#N/A</v>
      </c>
      <c r="BG46" s="19" t="e">
        <f t="shared" si="12"/>
        <v>#N/A</v>
      </c>
      <c r="BH46" s="19" t="e">
        <f t="shared" si="12"/>
        <v>#N/A</v>
      </c>
      <c r="BI46" s="19" t="e">
        <f t="shared" si="12"/>
        <v>#N/A</v>
      </c>
    </row>
    <row r="47" spans="1:61" s="19" customFormat="1" ht="12.75">
      <c r="C47" s="19" t="s">
        <v>422</v>
      </c>
      <c r="E47" s="19">
        <f>D41</f>
        <v>383241.2097270058</v>
      </c>
      <c r="F47" s="19">
        <f t="shared" si="12"/>
        <v>399762.58989911695</v>
      </c>
      <c r="G47" s="19">
        <f t="shared" si="12"/>
        <v>416996.20037387713</v>
      </c>
      <c r="H47" s="19" t="e">
        <f t="shared" si="12"/>
        <v>#N/A</v>
      </c>
      <c r="I47" s="19" t="e">
        <f t="shared" si="12"/>
        <v>#N/A</v>
      </c>
      <c r="J47" s="19" t="e">
        <f t="shared" si="12"/>
        <v>#N/A</v>
      </c>
      <c r="K47" s="19" t="e">
        <f t="shared" si="12"/>
        <v>#N/A</v>
      </c>
      <c r="L47" s="19" t="e">
        <f t="shared" si="12"/>
        <v>#N/A</v>
      </c>
      <c r="M47" s="19" t="e">
        <f t="shared" si="12"/>
        <v>#N/A</v>
      </c>
      <c r="N47" s="19" t="e">
        <f t="shared" si="12"/>
        <v>#N/A</v>
      </c>
      <c r="O47" s="19" t="e">
        <f t="shared" si="12"/>
        <v>#N/A</v>
      </c>
      <c r="P47" s="19" t="e">
        <f t="shared" si="12"/>
        <v>#N/A</v>
      </c>
      <c r="Q47" s="19" t="e">
        <f t="shared" si="12"/>
        <v>#N/A</v>
      </c>
      <c r="R47" s="19" t="e">
        <f t="shared" si="12"/>
        <v>#N/A</v>
      </c>
      <c r="S47" s="19" t="e">
        <f t="shared" si="12"/>
        <v>#N/A</v>
      </c>
      <c r="T47" s="19" t="e">
        <f t="shared" si="12"/>
        <v>#N/A</v>
      </c>
      <c r="U47" s="19" t="e">
        <f t="shared" si="12"/>
        <v>#N/A</v>
      </c>
      <c r="V47" s="19" t="e">
        <f t="shared" si="12"/>
        <v>#N/A</v>
      </c>
      <c r="W47" s="19" t="e">
        <f t="shared" si="12"/>
        <v>#N/A</v>
      </c>
      <c r="X47" s="19" t="e">
        <f t="shared" si="12"/>
        <v>#N/A</v>
      </c>
      <c r="Y47" s="19" t="e">
        <f t="shared" si="12"/>
        <v>#N/A</v>
      </c>
      <c r="Z47" s="19" t="e">
        <f t="shared" si="12"/>
        <v>#N/A</v>
      </c>
      <c r="AA47" s="19" t="e">
        <f t="shared" si="12"/>
        <v>#N/A</v>
      </c>
      <c r="AB47" s="19" t="e">
        <f t="shared" si="12"/>
        <v>#N/A</v>
      </c>
      <c r="AC47" s="19" t="e">
        <f t="shared" si="12"/>
        <v>#N/A</v>
      </c>
      <c r="AD47" s="19" t="e">
        <f t="shared" si="12"/>
        <v>#N/A</v>
      </c>
      <c r="AE47" s="19" t="e">
        <f t="shared" si="12"/>
        <v>#N/A</v>
      </c>
      <c r="AF47" s="19" t="e">
        <f t="shared" si="12"/>
        <v>#N/A</v>
      </c>
      <c r="AG47" s="19" t="e">
        <f t="shared" si="12"/>
        <v>#N/A</v>
      </c>
      <c r="AH47" s="19" t="e">
        <f t="shared" si="12"/>
        <v>#N/A</v>
      </c>
      <c r="AI47" s="19" t="e">
        <f t="shared" si="12"/>
        <v>#N/A</v>
      </c>
      <c r="AJ47" s="19" t="e">
        <f t="shared" si="12"/>
        <v>#N/A</v>
      </c>
      <c r="AK47" s="19" t="e">
        <f t="shared" si="12"/>
        <v>#N/A</v>
      </c>
      <c r="AL47" s="19" t="e">
        <f t="shared" si="12"/>
        <v>#N/A</v>
      </c>
      <c r="AM47" s="19" t="e">
        <f t="shared" si="12"/>
        <v>#N/A</v>
      </c>
      <c r="AN47" s="19" t="e">
        <f t="shared" si="12"/>
        <v>#N/A</v>
      </c>
      <c r="AO47" s="19" t="e">
        <f t="shared" si="12"/>
        <v>#N/A</v>
      </c>
      <c r="AP47" s="19" t="e">
        <f t="shared" si="12"/>
        <v>#N/A</v>
      </c>
      <c r="AQ47" s="19" t="e">
        <f t="shared" si="12"/>
        <v>#N/A</v>
      </c>
      <c r="AR47" s="19" t="e">
        <f t="shared" si="12"/>
        <v>#N/A</v>
      </c>
      <c r="AS47" s="19" t="e">
        <f t="shared" si="12"/>
        <v>#N/A</v>
      </c>
      <c r="AT47" s="19" t="e">
        <f t="shared" si="12"/>
        <v>#N/A</v>
      </c>
      <c r="AU47" s="19" t="e">
        <f t="shared" si="12"/>
        <v>#N/A</v>
      </c>
      <c r="AV47" s="19" t="e">
        <f t="shared" si="12"/>
        <v>#N/A</v>
      </c>
      <c r="AW47" s="19" t="e">
        <f t="shared" si="12"/>
        <v>#N/A</v>
      </c>
      <c r="AX47" s="19" t="e">
        <f t="shared" si="12"/>
        <v>#N/A</v>
      </c>
      <c r="AY47" s="19" t="e">
        <f t="shared" si="12"/>
        <v>#N/A</v>
      </c>
      <c r="AZ47" s="19" t="e">
        <f t="shared" si="12"/>
        <v>#N/A</v>
      </c>
      <c r="BA47" s="19" t="e">
        <f t="shared" si="12"/>
        <v>#N/A</v>
      </c>
      <c r="BB47" s="19" t="e">
        <f t="shared" si="12"/>
        <v>#N/A</v>
      </c>
      <c r="BC47" s="19" t="e">
        <f t="shared" si="12"/>
        <v>#N/A</v>
      </c>
      <c r="BD47" s="19" t="e">
        <f t="shared" si="12"/>
        <v>#N/A</v>
      </c>
      <c r="BE47" s="19" t="e">
        <f t="shared" si="12"/>
        <v>#N/A</v>
      </c>
      <c r="BF47" s="19" t="e">
        <f t="shared" si="12"/>
        <v>#N/A</v>
      </c>
      <c r="BG47" s="19" t="e">
        <f t="shared" si="12"/>
        <v>#N/A</v>
      </c>
      <c r="BH47" s="19" t="e">
        <f t="shared" si="12"/>
        <v>#N/A</v>
      </c>
      <c r="BI47" s="19" t="e">
        <f t="shared" si="12"/>
        <v>#N/A</v>
      </c>
    </row>
    <row r="48" spans="1:61" s="19" customFormat="1" ht="12.75">
      <c r="C48" s="19" t="s">
        <v>423</v>
      </c>
      <c r="E48" s="19">
        <f>D42</f>
        <v>42553.610474760149</v>
      </c>
      <c r="F48" s="19">
        <f t="shared" si="12"/>
        <v>26032.230302648986</v>
      </c>
      <c r="G48" s="19">
        <f t="shared" si="12"/>
        <v>8798.6198278888078</v>
      </c>
      <c r="H48" s="19" t="e">
        <f t="shared" si="12"/>
        <v>#N/A</v>
      </c>
      <c r="I48" s="19" t="e">
        <f t="shared" si="12"/>
        <v>#N/A</v>
      </c>
      <c r="J48" s="19" t="e">
        <f t="shared" si="12"/>
        <v>#N/A</v>
      </c>
      <c r="K48" s="19" t="e">
        <f t="shared" si="12"/>
        <v>#N/A</v>
      </c>
      <c r="L48" s="19" t="e">
        <f t="shared" si="12"/>
        <v>#N/A</v>
      </c>
      <c r="M48" s="19" t="e">
        <f t="shared" si="12"/>
        <v>#N/A</v>
      </c>
      <c r="N48" s="19" t="e">
        <f t="shared" si="12"/>
        <v>#N/A</v>
      </c>
      <c r="O48" s="19" t="e">
        <f t="shared" si="12"/>
        <v>#N/A</v>
      </c>
      <c r="P48" s="19" t="e">
        <f t="shared" si="12"/>
        <v>#N/A</v>
      </c>
      <c r="Q48" s="19" t="e">
        <f t="shared" si="12"/>
        <v>#N/A</v>
      </c>
      <c r="R48" s="19" t="e">
        <f t="shared" si="12"/>
        <v>#N/A</v>
      </c>
      <c r="S48" s="19" t="e">
        <f t="shared" si="12"/>
        <v>#N/A</v>
      </c>
      <c r="T48" s="19" t="e">
        <f t="shared" si="12"/>
        <v>#N/A</v>
      </c>
      <c r="U48" s="19" t="e">
        <f t="shared" si="12"/>
        <v>#N/A</v>
      </c>
      <c r="V48" s="19" t="e">
        <f t="shared" si="12"/>
        <v>#N/A</v>
      </c>
      <c r="W48" s="19" t="e">
        <f t="shared" si="12"/>
        <v>#N/A</v>
      </c>
      <c r="X48" s="19" t="e">
        <f t="shared" si="12"/>
        <v>#N/A</v>
      </c>
      <c r="Y48" s="19" t="e">
        <f t="shared" si="12"/>
        <v>#N/A</v>
      </c>
      <c r="Z48" s="19" t="e">
        <f t="shared" si="12"/>
        <v>#N/A</v>
      </c>
      <c r="AA48" s="19" t="e">
        <f t="shared" si="12"/>
        <v>#N/A</v>
      </c>
      <c r="AB48" s="19" t="e">
        <f t="shared" si="12"/>
        <v>#N/A</v>
      </c>
      <c r="AC48" s="19" t="e">
        <f t="shared" si="12"/>
        <v>#N/A</v>
      </c>
      <c r="AD48" s="19" t="e">
        <f t="shared" si="12"/>
        <v>#N/A</v>
      </c>
      <c r="AE48" s="19" t="e">
        <f t="shared" si="12"/>
        <v>#N/A</v>
      </c>
      <c r="AF48" s="19" t="e">
        <f t="shared" si="12"/>
        <v>#N/A</v>
      </c>
      <c r="AG48" s="19" t="e">
        <f t="shared" si="12"/>
        <v>#N/A</v>
      </c>
      <c r="AH48" s="19" t="e">
        <f t="shared" si="12"/>
        <v>#N/A</v>
      </c>
      <c r="AI48" s="19" t="e">
        <f t="shared" si="12"/>
        <v>#N/A</v>
      </c>
      <c r="AJ48" s="19" t="e">
        <f t="shared" si="12"/>
        <v>#N/A</v>
      </c>
      <c r="AK48" s="19" t="e">
        <f t="shared" si="12"/>
        <v>#N/A</v>
      </c>
      <c r="AL48" s="19" t="e">
        <f t="shared" si="12"/>
        <v>#N/A</v>
      </c>
      <c r="AM48" s="19" t="e">
        <f t="shared" si="12"/>
        <v>#N/A</v>
      </c>
      <c r="AN48" s="19" t="e">
        <f t="shared" si="12"/>
        <v>#N/A</v>
      </c>
      <c r="AO48" s="19" t="e">
        <f t="shared" si="12"/>
        <v>#N/A</v>
      </c>
      <c r="AP48" s="19" t="e">
        <f t="shared" si="12"/>
        <v>#N/A</v>
      </c>
      <c r="AQ48" s="19" t="e">
        <f t="shared" si="12"/>
        <v>#N/A</v>
      </c>
      <c r="AR48" s="19" t="e">
        <f t="shared" si="12"/>
        <v>#N/A</v>
      </c>
      <c r="AS48" s="19" t="e">
        <f t="shared" si="12"/>
        <v>#N/A</v>
      </c>
      <c r="AT48" s="19" t="e">
        <f t="shared" si="12"/>
        <v>#N/A</v>
      </c>
      <c r="AU48" s="19" t="e">
        <f t="shared" si="12"/>
        <v>#N/A</v>
      </c>
      <c r="AV48" s="19" t="e">
        <f t="shared" si="12"/>
        <v>#N/A</v>
      </c>
      <c r="AW48" s="19" t="e">
        <f t="shared" si="12"/>
        <v>#N/A</v>
      </c>
      <c r="AX48" s="19" t="e">
        <f t="shared" si="12"/>
        <v>#N/A</v>
      </c>
      <c r="AY48" s="19" t="e">
        <f t="shared" si="12"/>
        <v>#N/A</v>
      </c>
      <c r="AZ48" s="19" t="e">
        <f t="shared" si="12"/>
        <v>#N/A</v>
      </c>
      <c r="BA48" s="19" t="e">
        <f t="shared" si="12"/>
        <v>#N/A</v>
      </c>
      <c r="BB48" s="19" t="e">
        <f t="shared" si="12"/>
        <v>#N/A</v>
      </c>
      <c r="BC48" s="19" t="e">
        <f t="shared" si="12"/>
        <v>#N/A</v>
      </c>
      <c r="BD48" s="19" t="e">
        <f t="shared" si="12"/>
        <v>#N/A</v>
      </c>
      <c r="BE48" s="19" t="e">
        <f t="shared" si="12"/>
        <v>#N/A</v>
      </c>
      <c r="BF48" s="19" t="e">
        <f t="shared" si="12"/>
        <v>#N/A</v>
      </c>
      <c r="BG48" s="19" t="e">
        <f t="shared" si="12"/>
        <v>#N/A</v>
      </c>
      <c r="BH48" s="19" t="e">
        <f t="shared" si="12"/>
        <v>#N/A</v>
      </c>
      <c r="BI48" s="19" t="e">
        <f t="shared" si="12"/>
        <v>#N/A</v>
      </c>
    </row>
    <row r="49" spans="3:61" s="19" customFormat="1" ht="12.75">
      <c r="C49" s="19" t="s">
        <v>147</v>
      </c>
      <c r="E49" s="19">
        <f>D43</f>
        <v>425794.82020176592</v>
      </c>
      <c r="F49" s="19">
        <f t="shared" si="12"/>
        <v>425794.82020176592</v>
      </c>
      <c r="G49" s="19">
        <f t="shared" si="12"/>
        <v>425794.82020176592</v>
      </c>
      <c r="H49" s="19" t="e">
        <f t="shared" si="12"/>
        <v>#N/A</v>
      </c>
      <c r="I49" s="19" t="e">
        <f t="shared" si="12"/>
        <v>#N/A</v>
      </c>
      <c r="J49" s="19" t="e">
        <f t="shared" si="12"/>
        <v>#N/A</v>
      </c>
      <c r="K49" s="19" t="e">
        <f t="shared" si="12"/>
        <v>#N/A</v>
      </c>
      <c r="L49" s="19" t="e">
        <f t="shared" si="12"/>
        <v>#N/A</v>
      </c>
      <c r="M49" s="19" t="e">
        <f t="shared" si="12"/>
        <v>#N/A</v>
      </c>
      <c r="N49" s="19" t="e">
        <f t="shared" si="12"/>
        <v>#N/A</v>
      </c>
      <c r="O49" s="19" t="e">
        <f t="shared" si="12"/>
        <v>#N/A</v>
      </c>
      <c r="P49" s="19" t="e">
        <f t="shared" si="12"/>
        <v>#N/A</v>
      </c>
      <c r="Q49" s="19" t="e">
        <f t="shared" si="12"/>
        <v>#N/A</v>
      </c>
      <c r="R49" s="19" t="e">
        <f t="shared" si="12"/>
        <v>#N/A</v>
      </c>
      <c r="S49" s="19" t="e">
        <f t="shared" si="12"/>
        <v>#N/A</v>
      </c>
      <c r="T49" s="19" t="e">
        <f t="shared" si="12"/>
        <v>#N/A</v>
      </c>
      <c r="U49" s="19" t="e">
        <f t="shared" si="12"/>
        <v>#N/A</v>
      </c>
      <c r="V49" s="19" t="e">
        <f t="shared" si="12"/>
        <v>#N/A</v>
      </c>
      <c r="W49" s="19" t="e">
        <f t="shared" si="12"/>
        <v>#N/A</v>
      </c>
      <c r="X49" s="19" t="e">
        <f t="shared" si="12"/>
        <v>#N/A</v>
      </c>
      <c r="Y49" s="19" t="e">
        <f t="shared" si="12"/>
        <v>#N/A</v>
      </c>
      <c r="Z49" s="19" t="e">
        <f t="shared" si="12"/>
        <v>#N/A</v>
      </c>
      <c r="AA49" s="19" t="e">
        <f t="shared" si="12"/>
        <v>#N/A</v>
      </c>
      <c r="AB49" s="19" t="e">
        <f t="shared" si="12"/>
        <v>#N/A</v>
      </c>
      <c r="AC49" s="19" t="e">
        <f t="shared" si="12"/>
        <v>#N/A</v>
      </c>
      <c r="AD49" s="19" t="e">
        <f t="shared" si="12"/>
        <v>#N/A</v>
      </c>
      <c r="AE49" s="19" t="e">
        <f t="shared" si="12"/>
        <v>#N/A</v>
      </c>
      <c r="AF49" s="19" t="e">
        <f t="shared" si="12"/>
        <v>#N/A</v>
      </c>
      <c r="AG49" s="19" t="e">
        <f t="shared" si="12"/>
        <v>#N/A</v>
      </c>
      <c r="AH49" s="19" t="e">
        <f t="shared" si="12"/>
        <v>#N/A</v>
      </c>
      <c r="AI49" s="19" t="e">
        <f t="shared" si="12"/>
        <v>#N/A</v>
      </c>
      <c r="AJ49" s="19" t="e">
        <f t="shared" si="12"/>
        <v>#N/A</v>
      </c>
      <c r="AK49" s="19" t="e">
        <f t="shared" si="12"/>
        <v>#N/A</v>
      </c>
      <c r="AL49" s="19" t="e">
        <f t="shared" si="12"/>
        <v>#N/A</v>
      </c>
      <c r="AM49" s="19" t="e">
        <f t="shared" si="12"/>
        <v>#N/A</v>
      </c>
      <c r="AN49" s="19" t="e">
        <f t="shared" si="12"/>
        <v>#N/A</v>
      </c>
      <c r="AO49" s="19" t="e">
        <f t="shared" si="12"/>
        <v>#N/A</v>
      </c>
      <c r="AP49" s="19" t="e">
        <f t="shared" si="12"/>
        <v>#N/A</v>
      </c>
      <c r="AQ49" s="19" t="e">
        <f t="shared" si="12"/>
        <v>#N/A</v>
      </c>
      <c r="AR49" s="19" t="e">
        <f t="shared" si="12"/>
        <v>#N/A</v>
      </c>
      <c r="AS49" s="19" t="e">
        <f t="shared" si="12"/>
        <v>#N/A</v>
      </c>
      <c r="AT49" s="19" t="e">
        <f t="shared" si="12"/>
        <v>#N/A</v>
      </c>
      <c r="AU49" s="19" t="e">
        <f t="shared" si="12"/>
        <v>#N/A</v>
      </c>
      <c r="AV49" s="19" t="e">
        <f t="shared" si="12"/>
        <v>#N/A</v>
      </c>
      <c r="AW49" s="19" t="e">
        <f t="shared" si="12"/>
        <v>#N/A</v>
      </c>
      <c r="AX49" s="19" t="e">
        <f t="shared" si="12"/>
        <v>#N/A</v>
      </c>
      <c r="AY49" s="19" t="e">
        <f t="shared" si="12"/>
        <v>#N/A</v>
      </c>
      <c r="AZ49" s="19" t="e">
        <f t="shared" si="12"/>
        <v>#N/A</v>
      </c>
      <c r="BA49" s="19" t="e">
        <f t="shared" si="12"/>
        <v>#N/A</v>
      </c>
      <c r="BB49" s="19" t="e">
        <f t="shared" si="12"/>
        <v>#N/A</v>
      </c>
      <c r="BC49" s="19" t="e">
        <f t="shared" si="12"/>
        <v>#N/A</v>
      </c>
      <c r="BD49" s="19" t="e">
        <f t="shared" si="12"/>
        <v>#N/A</v>
      </c>
      <c r="BE49" s="19" t="e">
        <f t="shared" si="12"/>
        <v>#N/A</v>
      </c>
      <c r="BF49" s="19" t="e">
        <f t="shared" si="12"/>
        <v>#N/A</v>
      </c>
      <c r="BG49" s="19" t="e">
        <f t="shared" si="12"/>
        <v>#N/A</v>
      </c>
      <c r="BH49" s="19" t="e">
        <f t="shared" si="12"/>
        <v>#N/A</v>
      </c>
      <c r="BI49" s="19" t="e">
        <f t="shared" si="12"/>
        <v>#N/A</v>
      </c>
    </row>
    <row r="50" spans="3:61" s="19" customFormat="1" ht="12.75">
      <c r="C50" s="19" t="s">
        <v>424</v>
      </c>
      <c r="E50" s="19">
        <f>D44</f>
        <v>816758.7902729942</v>
      </c>
      <c r="F50" s="19">
        <f t="shared" si="12"/>
        <v>416996.20037387725</v>
      </c>
      <c r="G50" s="19">
        <f t="shared" si="12"/>
        <v>0</v>
      </c>
      <c r="H50" s="19" t="e">
        <f t="shared" si="12"/>
        <v>#N/A</v>
      </c>
      <c r="I50" s="19" t="e">
        <f t="shared" si="12"/>
        <v>#N/A</v>
      </c>
      <c r="J50" s="19" t="e">
        <f t="shared" si="12"/>
        <v>#N/A</v>
      </c>
      <c r="K50" s="19" t="e">
        <f t="shared" si="12"/>
        <v>#N/A</v>
      </c>
      <c r="L50" s="19" t="e">
        <f t="shared" si="12"/>
        <v>#N/A</v>
      </c>
      <c r="M50" s="19" t="e">
        <f t="shared" si="12"/>
        <v>#N/A</v>
      </c>
      <c r="N50" s="19" t="e">
        <f t="shared" si="12"/>
        <v>#N/A</v>
      </c>
      <c r="O50" s="19" t="e">
        <f t="shared" si="12"/>
        <v>#N/A</v>
      </c>
      <c r="P50" s="19" t="e">
        <f t="shared" si="12"/>
        <v>#N/A</v>
      </c>
      <c r="Q50" s="19" t="e">
        <f t="shared" si="12"/>
        <v>#N/A</v>
      </c>
      <c r="R50" s="19" t="e">
        <f t="shared" si="12"/>
        <v>#N/A</v>
      </c>
      <c r="S50" s="19" t="e">
        <f t="shared" si="12"/>
        <v>#N/A</v>
      </c>
      <c r="T50" s="19" t="e">
        <f t="shared" si="12"/>
        <v>#N/A</v>
      </c>
      <c r="U50" s="19" t="e">
        <f t="shared" si="12"/>
        <v>#N/A</v>
      </c>
      <c r="V50" s="19" t="e">
        <f t="shared" si="12"/>
        <v>#N/A</v>
      </c>
      <c r="W50" s="19" t="e">
        <f t="shared" si="12"/>
        <v>#N/A</v>
      </c>
      <c r="X50" s="19" t="e">
        <f t="shared" si="12"/>
        <v>#N/A</v>
      </c>
      <c r="Y50" s="19" t="e">
        <f t="shared" si="12"/>
        <v>#N/A</v>
      </c>
      <c r="Z50" s="19" t="e">
        <f t="shared" si="12"/>
        <v>#N/A</v>
      </c>
      <c r="AA50" s="19" t="e">
        <f t="shared" si="12"/>
        <v>#N/A</v>
      </c>
      <c r="AB50" s="19" t="e">
        <f t="shared" si="12"/>
        <v>#N/A</v>
      </c>
      <c r="AC50" s="19" t="e">
        <f t="shared" si="12"/>
        <v>#N/A</v>
      </c>
      <c r="AD50" s="19" t="e">
        <f t="shared" si="12"/>
        <v>#N/A</v>
      </c>
      <c r="AE50" s="19" t="e">
        <f t="shared" si="12"/>
        <v>#N/A</v>
      </c>
      <c r="AF50" s="19" t="e">
        <f t="shared" si="12"/>
        <v>#N/A</v>
      </c>
      <c r="AG50" s="19" t="e">
        <f t="shared" si="12"/>
        <v>#N/A</v>
      </c>
      <c r="AH50" s="19" t="e">
        <f t="shared" si="12"/>
        <v>#N/A</v>
      </c>
      <c r="AI50" s="19" t="e">
        <f t="shared" si="12"/>
        <v>#N/A</v>
      </c>
      <c r="AJ50" s="19" t="e">
        <f t="shared" si="12"/>
        <v>#N/A</v>
      </c>
      <c r="AK50" s="19" t="e">
        <f t="shared" ref="AK50:BI50" si="13">AJ44</f>
        <v>#N/A</v>
      </c>
      <c r="AL50" s="19" t="e">
        <f t="shared" si="13"/>
        <v>#N/A</v>
      </c>
      <c r="AM50" s="19" t="e">
        <f t="shared" si="13"/>
        <v>#N/A</v>
      </c>
      <c r="AN50" s="19" t="e">
        <f t="shared" si="13"/>
        <v>#N/A</v>
      </c>
      <c r="AO50" s="19" t="e">
        <f t="shared" si="13"/>
        <v>#N/A</v>
      </c>
      <c r="AP50" s="19" t="e">
        <f t="shared" si="13"/>
        <v>#N/A</v>
      </c>
      <c r="AQ50" s="19" t="e">
        <f t="shared" si="13"/>
        <v>#N/A</v>
      </c>
      <c r="AR50" s="19" t="e">
        <f t="shared" si="13"/>
        <v>#N/A</v>
      </c>
      <c r="AS50" s="19" t="e">
        <f t="shared" si="13"/>
        <v>#N/A</v>
      </c>
      <c r="AT50" s="19" t="e">
        <f t="shared" si="13"/>
        <v>#N/A</v>
      </c>
      <c r="AU50" s="19" t="e">
        <f t="shared" si="13"/>
        <v>#N/A</v>
      </c>
      <c r="AV50" s="19" t="e">
        <f t="shared" si="13"/>
        <v>#N/A</v>
      </c>
      <c r="AW50" s="19" t="e">
        <f t="shared" si="13"/>
        <v>#N/A</v>
      </c>
      <c r="AX50" s="19" t="e">
        <f t="shared" si="13"/>
        <v>#N/A</v>
      </c>
      <c r="AY50" s="19" t="e">
        <f t="shared" si="13"/>
        <v>#N/A</v>
      </c>
      <c r="AZ50" s="19" t="e">
        <f t="shared" si="13"/>
        <v>#N/A</v>
      </c>
      <c r="BA50" s="19" t="e">
        <f t="shared" si="13"/>
        <v>#N/A</v>
      </c>
      <c r="BB50" s="19" t="e">
        <f t="shared" si="13"/>
        <v>#N/A</v>
      </c>
      <c r="BC50" s="19" t="e">
        <f t="shared" si="13"/>
        <v>#N/A</v>
      </c>
      <c r="BD50" s="19" t="e">
        <f t="shared" si="13"/>
        <v>#N/A</v>
      </c>
      <c r="BE50" s="19" t="e">
        <f t="shared" si="13"/>
        <v>#N/A</v>
      </c>
      <c r="BF50" s="19" t="e">
        <f t="shared" si="13"/>
        <v>#N/A</v>
      </c>
      <c r="BG50" s="19" t="e">
        <f t="shared" si="13"/>
        <v>#N/A</v>
      </c>
      <c r="BH50" s="19" t="e">
        <f t="shared" si="13"/>
        <v>#N/A</v>
      </c>
      <c r="BI50" s="19" t="e">
        <f t="shared" si="13"/>
        <v>#N/A</v>
      </c>
    </row>
    <row r="51" spans="3:61" s="19" customFormat="1" ht="12.75"/>
    <row r="52" spans="3:61" s="19" customFormat="1" ht="12.75">
      <c r="C52" s="19" t="s">
        <v>446</v>
      </c>
      <c r="F52" s="19">
        <f>E46</f>
        <v>1200000</v>
      </c>
      <c r="G52" s="19">
        <f t="shared" ref="G52:BI56" si="14">F46</f>
        <v>816758.7902729942</v>
      </c>
      <c r="H52" s="19">
        <f t="shared" si="14"/>
        <v>416996.20037387725</v>
      </c>
      <c r="I52" s="19">
        <f t="shared" si="14"/>
        <v>0</v>
      </c>
      <c r="J52" s="19" t="e">
        <f t="shared" si="14"/>
        <v>#N/A</v>
      </c>
      <c r="K52" s="19" t="e">
        <f t="shared" si="14"/>
        <v>#N/A</v>
      </c>
      <c r="L52" s="19" t="e">
        <f t="shared" si="14"/>
        <v>#N/A</v>
      </c>
      <c r="M52" s="19" t="e">
        <f t="shared" si="14"/>
        <v>#N/A</v>
      </c>
      <c r="N52" s="19" t="e">
        <f t="shared" si="14"/>
        <v>#N/A</v>
      </c>
      <c r="O52" s="19" t="e">
        <f t="shared" si="14"/>
        <v>#N/A</v>
      </c>
      <c r="P52" s="19" t="e">
        <f t="shared" si="14"/>
        <v>#N/A</v>
      </c>
      <c r="Q52" s="19" t="e">
        <f t="shared" si="14"/>
        <v>#N/A</v>
      </c>
      <c r="R52" s="19" t="e">
        <f t="shared" si="14"/>
        <v>#N/A</v>
      </c>
      <c r="S52" s="19" t="e">
        <f t="shared" si="14"/>
        <v>#N/A</v>
      </c>
      <c r="T52" s="19" t="e">
        <f t="shared" si="14"/>
        <v>#N/A</v>
      </c>
      <c r="U52" s="19" t="e">
        <f t="shared" si="14"/>
        <v>#N/A</v>
      </c>
      <c r="V52" s="19" t="e">
        <f t="shared" si="14"/>
        <v>#N/A</v>
      </c>
      <c r="W52" s="19" t="e">
        <f t="shared" si="14"/>
        <v>#N/A</v>
      </c>
      <c r="X52" s="19" t="e">
        <f t="shared" si="14"/>
        <v>#N/A</v>
      </c>
      <c r="Y52" s="19" t="e">
        <f t="shared" si="14"/>
        <v>#N/A</v>
      </c>
      <c r="Z52" s="19" t="e">
        <f t="shared" si="14"/>
        <v>#N/A</v>
      </c>
      <c r="AA52" s="19" t="e">
        <f t="shared" si="14"/>
        <v>#N/A</v>
      </c>
      <c r="AB52" s="19" t="e">
        <f t="shared" si="14"/>
        <v>#N/A</v>
      </c>
      <c r="AC52" s="19" t="e">
        <f t="shared" si="14"/>
        <v>#N/A</v>
      </c>
      <c r="AD52" s="19" t="e">
        <f t="shared" si="14"/>
        <v>#N/A</v>
      </c>
      <c r="AE52" s="19" t="e">
        <f t="shared" si="14"/>
        <v>#N/A</v>
      </c>
      <c r="AF52" s="19" t="e">
        <f t="shared" si="14"/>
        <v>#N/A</v>
      </c>
      <c r="AG52" s="19" t="e">
        <f t="shared" si="14"/>
        <v>#N/A</v>
      </c>
      <c r="AH52" s="19" t="e">
        <f t="shared" si="14"/>
        <v>#N/A</v>
      </c>
      <c r="AI52" s="19" t="e">
        <f t="shared" si="14"/>
        <v>#N/A</v>
      </c>
      <c r="AJ52" s="19" t="e">
        <f t="shared" si="14"/>
        <v>#N/A</v>
      </c>
      <c r="AK52" s="19" t="e">
        <f t="shared" si="14"/>
        <v>#N/A</v>
      </c>
      <c r="AL52" s="19" t="e">
        <f t="shared" si="14"/>
        <v>#N/A</v>
      </c>
      <c r="AM52" s="19" t="e">
        <f t="shared" si="14"/>
        <v>#N/A</v>
      </c>
      <c r="AN52" s="19" t="e">
        <f t="shared" si="14"/>
        <v>#N/A</v>
      </c>
      <c r="AO52" s="19" t="e">
        <f t="shared" si="14"/>
        <v>#N/A</v>
      </c>
      <c r="AP52" s="19" t="e">
        <f t="shared" si="14"/>
        <v>#N/A</v>
      </c>
      <c r="AQ52" s="19" t="e">
        <f t="shared" si="14"/>
        <v>#N/A</v>
      </c>
      <c r="AR52" s="19" t="e">
        <f t="shared" si="14"/>
        <v>#N/A</v>
      </c>
      <c r="AS52" s="19" t="e">
        <f t="shared" si="14"/>
        <v>#N/A</v>
      </c>
      <c r="AT52" s="19" t="e">
        <f t="shared" si="14"/>
        <v>#N/A</v>
      </c>
      <c r="AU52" s="19" t="e">
        <f t="shared" si="14"/>
        <v>#N/A</v>
      </c>
      <c r="AV52" s="19" t="e">
        <f t="shared" si="14"/>
        <v>#N/A</v>
      </c>
      <c r="AW52" s="19" t="e">
        <f t="shared" si="14"/>
        <v>#N/A</v>
      </c>
      <c r="AX52" s="19" t="e">
        <f t="shared" si="14"/>
        <v>#N/A</v>
      </c>
      <c r="AY52" s="19" t="e">
        <f t="shared" si="14"/>
        <v>#N/A</v>
      </c>
      <c r="AZ52" s="19" t="e">
        <f t="shared" si="14"/>
        <v>#N/A</v>
      </c>
      <c r="BA52" s="19" t="e">
        <f t="shared" si="14"/>
        <v>#N/A</v>
      </c>
      <c r="BB52" s="19" t="e">
        <f t="shared" si="14"/>
        <v>#N/A</v>
      </c>
      <c r="BC52" s="19" t="e">
        <f t="shared" si="14"/>
        <v>#N/A</v>
      </c>
      <c r="BD52" s="19" t="e">
        <f t="shared" si="14"/>
        <v>#N/A</v>
      </c>
      <c r="BE52" s="19" t="e">
        <f t="shared" si="14"/>
        <v>#N/A</v>
      </c>
      <c r="BF52" s="19" t="e">
        <f t="shared" si="14"/>
        <v>#N/A</v>
      </c>
      <c r="BG52" s="19" t="e">
        <f t="shared" si="14"/>
        <v>#N/A</v>
      </c>
      <c r="BH52" s="19" t="e">
        <f t="shared" si="14"/>
        <v>#N/A</v>
      </c>
      <c r="BI52" s="19" t="e">
        <f t="shared" si="14"/>
        <v>#N/A</v>
      </c>
    </row>
    <row r="53" spans="3:61" s="19" customFormat="1" ht="12.75">
      <c r="C53" s="19" t="s">
        <v>422</v>
      </c>
      <c r="F53" s="19">
        <f>E47</f>
        <v>383241.2097270058</v>
      </c>
      <c r="G53" s="19">
        <f t="shared" si="14"/>
        <v>399762.58989911695</v>
      </c>
      <c r="H53" s="19">
        <f t="shared" si="14"/>
        <v>416996.20037387713</v>
      </c>
      <c r="I53" s="19" t="e">
        <f t="shared" si="14"/>
        <v>#N/A</v>
      </c>
      <c r="J53" s="19" t="e">
        <f t="shared" si="14"/>
        <v>#N/A</v>
      </c>
      <c r="K53" s="19" t="e">
        <f t="shared" si="14"/>
        <v>#N/A</v>
      </c>
      <c r="L53" s="19" t="e">
        <f t="shared" si="14"/>
        <v>#N/A</v>
      </c>
      <c r="M53" s="19" t="e">
        <f t="shared" si="14"/>
        <v>#N/A</v>
      </c>
      <c r="N53" s="19" t="e">
        <f t="shared" si="14"/>
        <v>#N/A</v>
      </c>
      <c r="O53" s="19" t="e">
        <f t="shared" si="14"/>
        <v>#N/A</v>
      </c>
      <c r="P53" s="19" t="e">
        <f t="shared" si="14"/>
        <v>#N/A</v>
      </c>
      <c r="Q53" s="19" t="e">
        <f t="shared" si="14"/>
        <v>#N/A</v>
      </c>
      <c r="R53" s="19" t="e">
        <f t="shared" si="14"/>
        <v>#N/A</v>
      </c>
      <c r="S53" s="19" t="e">
        <f t="shared" si="14"/>
        <v>#N/A</v>
      </c>
      <c r="T53" s="19" t="e">
        <f t="shared" si="14"/>
        <v>#N/A</v>
      </c>
      <c r="U53" s="19" t="e">
        <f t="shared" si="14"/>
        <v>#N/A</v>
      </c>
      <c r="V53" s="19" t="e">
        <f t="shared" si="14"/>
        <v>#N/A</v>
      </c>
      <c r="W53" s="19" t="e">
        <f t="shared" si="14"/>
        <v>#N/A</v>
      </c>
      <c r="X53" s="19" t="e">
        <f t="shared" si="14"/>
        <v>#N/A</v>
      </c>
      <c r="Y53" s="19" t="e">
        <f t="shared" si="14"/>
        <v>#N/A</v>
      </c>
      <c r="Z53" s="19" t="e">
        <f t="shared" si="14"/>
        <v>#N/A</v>
      </c>
      <c r="AA53" s="19" t="e">
        <f t="shared" si="14"/>
        <v>#N/A</v>
      </c>
      <c r="AB53" s="19" t="e">
        <f t="shared" si="14"/>
        <v>#N/A</v>
      </c>
      <c r="AC53" s="19" t="e">
        <f t="shared" si="14"/>
        <v>#N/A</v>
      </c>
      <c r="AD53" s="19" t="e">
        <f t="shared" si="14"/>
        <v>#N/A</v>
      </c>
      <c r="AE53" s="19" t="e">
        <f t="shared" si="14"/>
        <v>#N/A</v>
      </c>
      <c r="AF53" s="19" t="e">
        <f t="shared" si="14"/>
        <v>#N/A</v>
      </c>
      <c r="AG53" s="19" t="e">
        <f t="shared" si="14"/>
        <v>#N/A</v>
      </c>
      <c r="AH53" s="19" t="e">
        <f t="shared" si="14"/>
        <v>#N/A</v>
      </c>
      <c r="AI53" s="19" t="e">
        <f t="shared" si="14"/>
        <v>#N/A</v>
      </c>
      <c r="AJ53" s="19" t="e">
        <f t="shared" si="14"/>
        <v>#N/A</v>
      </c>
      <c r="AK53" s="19" t="e">
        <f t="shared" si="14"/>
        <v>#N/A</v>
      </c>
      <c r="AL53" s="19" t="e">
        <f t="shared" si="14"/>
        <v>#N/A</v>
      </c>
      <c r="AM53" s="19" t="e">
        <f t="shared" si="14"/>
        <v>#N/A</v>
      </c>
      <c r="AN53" s="19" t="e">
        <f t="shared" si="14"/>
        <v>#N/A</v>
      </c>
      <c r="AO53" s="19" t="e">
        <f t="shared" si="14"/>
        <v>#N/A</v>
      </c>
      <c r="AP53" s="19" t="e">
        <f t="shared" si="14"/>
        <v>#N/A</v>
      </c>
      <c r="AQ53" s="19" t="e">
        <f t="shared" si="14"/>
        <v>#N/A</v>
      </c>
      <c r="AR53" s="19" t="e">
        <f t="shared" si="14"/>
        <v>#N/A</v>
      </c>
      <c r="AS53" s="19" t="e">
        <f t="shared" si="14"/>
        <v>#N/A</v>
      </c>
      <c r="AT53" s="19" t="e">
        <f t="shared" si="14"/>
        <v>#N/A</v>
      </c>
      <c r="AU53" s="19" t="e">
        <f t="shared" si="14"/>
        <v>#N/A</v>
      </c>
      <c r="AV53" s="19" t="e">
        <f t="shared" si="14"/>
        <v>#N/A</v>
      </c>
      <c r="AW53" s="19" t="e">
        <f t="shared" si="14"/>
        <v>#N/A</v>
      </c>
      <c r="AX53" s="19" t="e">
        <f t="shared" si="14"/>
        <v>#N/A</v>
      </c>
      <c r="AY53" s="19" t="e">
        <f t="shared" si="14"/>
        <v>#N/A</v>
      </c>
      <c r="AZ53" s="19" t="e">
        <f t="shared" si="14"/>
        <v>#N/A</v>
      </c>
      <c r="BA53" s="19" t="e">
        <f t="shared" si="14"/>
        <v>#N/A</v>
      </c>
      <c r="BB53" s="19" t="e">
        <f t="shared" si="14"/>
        <v>#N/A</v>
      </c>
      <c r="BC53" s="19" t="e">
        <f t="shared" si="14"/>
        <v>#N/A</v>
      </c>
      <c r="BD53" s="19" t="e">
        <f t="shared" si="14"/>
        <v>#N/A</v>
      </c>
      <c r="BE53" s="19" t="e">
        <f t="shared" si="14"/>
        <v>#N/A</v>
      </c>
      <c r="BF53" s="19" t="e">
        <f t="shared" si="14"/>
        <v>#N/A</v>
      </c>
      <c r="BG53" s="19" t="e">
        <f t="shared" si="14"/>
        <v>#N/A</v>
      </c>
      <c r="BH53" s="19" t="e">
        <f t="shared" si="14"/>
        <v>#N/A</v>
      </c>
      <c r="BI53" s="19" t="e">
        <f t="shared" si="14"/>
        <v>#N/A</v>
      </c>
    </row>
    <row r="54" spans="3:61" s="19" customFormat="1" ht="12.75">
      <c r="C54" s="19" t="s">
        <v>423</v>
      </c>
      <c r="F54" s="19">
        <f>E48</f>
        <v>42553.610474760149</v>
      </c>
      <c r="G54" s="19">
        <f t="shared" si="14"/>
        <v>26032.230302648986</v>
      </c>
      <c r="H54" s="19">
        <f t="shared" si="14"/>
        <v>8798.6198278888078</v>
      </c>
      <c r="I54" s="19" t="e">
        <f t="shared" si="14"/>
        <v>#N/A</v>
      </c>
      <c r="J54" s="19" t="e">
        <f t="shared" si="14"/>
        <v>#N/A</v>
      </c>
      <c r="K54" s="19" t="e">
        <f t="shared" si="14"/>
        <v>#N/A</v>
      </c>
      <c r="L54" s="19" t="e">
        <f t="shared" si="14"/>
        <v>#N/A</v>
      </c>
      <c r="M54" s="19" t="e">
        <f t="shared" si="14"/>
        <v>#N/A</v>
      </c>
      <c r="N54" s="19" t="e">
        <f t="shared" si="14"/>
        <v>#N/A</v>
      </c>
      <c r="O54" s="19" t="e">
        <f t="shared" si="14"/>
        <v>#N/A</v>
      </c>
      <c r="P54" s="19" t="e">
        <f t="shared" si="14"/>
        <v>#N/A</v>
      </c>
      <c r="Q54" s="19" t="e">
        <f t="shared" si="14"/>
        <v>#N/A</v>
      </c>
      <c r="R54" s="19" t="e">
        <f t="shared" si="14"/>
        <v>#N/A</v>
      </c>
      <c r="S54" s="19" t="e">
        <f t="shared" si="14"/>
        <v>#N/A</v>
      </c>
      <c r="T54" s="19" t="e">
        <f t="shared" si="14"/>
        <v>#N/A</v>
      </c>
      <c r="U54" s="19" t="e">
        <f t="shared" si="14"/>
        <v>#N/A</v>
      </c>
      <c r="V54" s="19" t="e">
        <f t="shared" si="14"/>
        <v>#N/A</v>
      </c>
      <c r="W54" s="19" t="e">
        <f t="shared" si="14"/>
        <v>#N/A</v>
      </c>
      <c r="X54" s="19" t="e">
        <f t="shared" si="14"/>
        <v>#N/A</v>
      </c>
      <c r="Y54" s="19" t="e">
        <f t="shared" si="14"/>
        <v>#N/A</v>
      </c>
      <c r="Z54" s="19" t="e">
        <f t="shared" si="14"/>
        <v>#N/A</v>
      </c>
      <c r="AA54" s="19" t="e">
        <f t="shared" si="14"/>
        <v>#N/A</v>
      </c>
      <c r="AB54" s="19" t="e">
        <f t="shared" si="14"/>
        <v>#N/A</v>
      </c>
      <c r="AC54" s="19" t="e">
        <f t="shared" si="14"/>
        <v>#N/A</v>
      </c>
      <c r="AD54" s="19" t="e">
        <f t="shared" si="14"/>
        <v>#N/A</v>
      </c>
      <c r="AE54" s="19" t="e">
        <f t="shared" si="14"/>
        <v>#N/A</v>
      </c>
      <c r="AF54" s="19" t="e">
        <f t="shared" si="14"/>
        <v>#N/A</v>
      </c>
      <c r="AG54" s="19" t="e">
        <f t="shared" si="14"/>
        <v>#N/A</v>
      </c>
      <c r="AH54" s="19" t="e">
        <f t="shared" si="14"/>
        <v>#N/A</v>
      </c>
      <c r="AI54" s="19" t="e">
        <f t="shared" si="14"/>
        <v>#N/A</v>
      </c>
      <c r="AJ54" s="19" t="e">
        <f t="shared" si="14"/>
        <v>#N/A</v>
      </c>
      <c r="AK54" s="19" t="e">
        <f t="shared" si="14"/>
        <v>#N/A</v>
      </c>
      <c r="AL54" s="19" t="e">
        <f t="shared" si="14"/>
        <v>#N/A</v>
      </c>
      <c r="AM54" s="19" t="e">
        <f t="shared" si="14"/>
        <v>#N/A</v>
      </c>
      <c r="AN54" s="19" t="e">
        <f t="shared" si="14"/>
        <v>#N/A</v>
      </c>
      <c r="AO54" s="19" t="e">
        <f t="shared" si="14"/>
        <v>#N/A</v>
      </c>
      <c r="AP54" s="19" t="e">
        <f t="shared" si="14"/>
        <v>#N/A</v>
      </c>
      <c r="AQ54" s="19" t="e">
        <f t="shared" si="14"/>
        <v>#N/A</v>
      </c>
      <c r="AR54" s="19" t="e">
        <f t="shared" si="14"/>
        <v>#N/A</v>
      </c>
      <c r="AS54" s="19" t="e">
        <f t="shared" si="14"/>
        <v>#N/A</v>
      </c>
      <c r="AT54" s="19" t="e">
        <f t="shared" si="14"/>
        <v>#N/A</v>
      </c>
      <c r="AU54" s="19" t="e">
        <f t="shared" si="14"/>
        <v>#N/A</v>
      </c>
      <c r="AV54" s="19" t="e">
        <f t="shared" si="14"/>
        <v>#N/A</v>
      </c>
      <c r="AW54" s="19" t="e">
        <f t="shared" si="14"/>
        <v>#N/A</v>
      </c>
      <c r="AX54" s="19" t="e">
        <f t="shared" si="14"/>
        <v>#N/A</v>
      </c>
      <c r="AY54" s="19" t="e">
        <f t="shared" si="14"/>
        <v>#N/A</v>
      </c>
      <c r="AZ54" s="19" t="e">
        <f t="shared" si="14"/>
        <v>#N/A</v>
      </c>
      <c r="BA54" s="19" t="e">
        <f t="shared" si="14"/>
        <v>#N/A</v>
      </c>
      <c r="BB54" s="19" t="e">
        <f t="shared" si="14"/>
        <v>#N/A</v>
      </c>
      <c r="BC54" s="19" t="e">
        <f t="shared" si="14"/>
        <v>#N/A</v>
      </c>
      <c r="BD54" s="19" t="e">
        <f t="shared" si="14"/>
        <v>#N/A</v>
      </c>
      <c r="BE54" s="19" t="e">
        <f t="shared" si="14"/>
        <v>#N/A</v>
      </c>
      <c r="BF54" s="19" t="e">
        <f t="shared" si="14"/>
        <v>#N/A</v>
      </c>
      <c r="BG54" s="19" t="e">
        <f t="shared" si="14"/>
        <v>#N/A</v>
      </c>
      <c r="BH54" s="19" t="e">
        <f t="shared" si="14"/>
        <v>#N/A</v>
      </c>
      <c r="BI54" s="19" t="e">
        <f t="shared" si="14"/>
        <v>#N/A</v>
      </c>
    </row>
    <row r="55" spans="3:61" s="19" customFormat="1" ht="12.75">
      <c r="C55" s="19" t="s">
        <v>147</v>
      </c>
      <c r="F55" s="19">
        <f>E49</f>
        <v>425794.82020176592</v>
      </c>
      <c r="G55" s="19">
        <f t="shared" si="14"/>
        <v>425794.82020176592</v>
      </c>
      <c r="H55" s="19">
        <f t="shared" si="14"/>
        <v>425794.82020176592</v>
      </c>
      <c r="I55" s="19" t="e">
        <f t="shared" si="14"/>
        <v>#N/A</v>
      </c>
      <c r="J55" s="19" t="e">
        <f t="shared" si="14"/>
        <v>#N/A</v>
      </c>
      <c r="K55" s="19" t="e">
        <f t="shared" si="14"/>
        <v>#N/A</v>
      </c>
      <c r="L55" s="19" t="e">
        <f t="shared" si="14"/>
        <v>#N/A</v>
      </c>
      <c r="M55" s="19" t="e">
        <f t="shared" si="14"/>
        <v>#N/A</v>
      </c>
      <c r="N55" s="19" t="e">
        <f t="shared" si="14"/>
        <v>#N/A</v>
      </c>
      <c r="O55" s="19" t="e">
        <f t="shared" si="14"/>
        <v>#N/A</v>
      </c>
      <c r="P55" s="19" t="e">
        <f t="shared" si="14"/>
        <v>#N/A</v>
      </c>
      <c r="Q55" s="19" t="e">
        <f t="shared" si="14"/>
        <v>#N/A</v>
      </c>
      <c r="R55" s="19" t="e">
        <f t="shared" si="14"/>
        <v>#N/A</v>
      </c>
      <c r="S55" s="19" t="e">
        <f t="shared" si="14"/>
        <v>#N/A</v>
      </c>
      <c r="T55" s="19" t="e">
        <f t="shared" si="14"/>
        <v>#N/A</v>
      </c>
      <c r="U55" s="19" t="e">
        <f t="shared" si="14"/>
        <v>#N/A</v>
      </c>
      <c r="V55" s="19" t="e">
        <f t="shared" si="14"/>
        <v>#N/A</v>
      </c>
      <c r="W55" s="19" t="e">
        <f t="shared" si="14"/>
        <v>#N/A</v>
      </c>
      <c r="X55" s="19" t="e">
        <f t="shared" si="14"/>
        <v>#N/A</v>
      </c>
      <c r="Y55" s="19" t="e">
        <f t="shared" si="14"/>
        <v>#N/A</v>
      </c>
      <c r="Z55" s="19" t="e">
        <f t="shared" si="14"/>
        <v>#N/A</v>
      </c>
      <c r="AA55" s="19" t="e">
        <f t="shared" si="14"/>
        <v>#N/A</v>
      </c>
      <c r="AB55" s="19" t="e">
        <f t="shared" si="14"/>
        <v>#N/A</v>
      </c>
      <c r="AC55" s="19" t="e">
        <f t="shared" si="14"/>
        <v>#N/A</v>
      </c>
      <c r="AD55" s="19" t="e">
        <f t="shared" si="14"/>
        <v>#N/A</v>
      </c>
      <c r="AE55" s="19" t="e">
        <f t="shared" si="14"/>
        <v>#N/A</v>
      </c>
      <c r="AF55" s="19" t="e">
        <f t="shared" si="14"/>
        <v>#N/A</v>
      </c>
      <c r="AG55" s="19" t="e">
        <f t="shared" si="14"/>
        <v>#N/A</v>
      </c>
      <c r="AH55" s="19" t="e">
        <f t="shared" si="14"/>
        <v>#N/A</v>
      </c>
      <c r="AI55" s="19" t="e">
        <f t="shared" si="14"/>
        <v>#N/A</v>
      </c>
      <c r="AJ55" s="19" t="e">
        <f t="shared" si="14"/>
        <v>#N/A</v>
      </c>
      <c r="AK55" s="19" t="e">
        <f t="shared" si="14"/>
        <v>#N/A</v>
      </c>
      <c r="AL55" s="19" t="e">
        <f t="shared" si="14"/>
        <v>#N/A</v>
      </c>
      <c r="AM55" s="19" t="e">
        <f t="shared" si="14"/>
        <v>#N/A</v>
      </c>
      <c r="AN55" s="19" t="e">
        <f t="shared" si="14"/>
        <v>#N/A</v>
      </c>
      <c r="AO55" s="19" t="e">
        <f t="shared" si="14"/>
        <v>#N/A</v>
      </c>
      <c r="AP55" s="19" t="e">
        <f t="shared" si="14"/>
        <v>#N/A</v>
      </c>
      <c r="AQ55" s="19" t="e">
        <f t="shared" si="14"/>
        <v>#N/A</v>
      </c>
      <c r="AR55" s="19" t="e">
        <f t="shared" si="14"/>
        <v>#N/A</v>
      </c>
      <c r="AS55" s="19" t="e">
        <f t="shared" si="14"/>
        <v>#N/A</v>
      </c>
      <c r="AT55" s="19" t="e">
        <f t="shared" si="14"/>
        <v>#N/A</v>
      </c>
      <c r="AU55" s="19" t="e">
        <f t="shared" si="14"/>
        <v>#N/A</v>
      </c>
      <c r="AV55" s="19" t="e">
        <f t="shared" si="14"/>
        <v>#N/A</v>
      </c>
      <c r="AW55" s="19" t="e">
        <f t="shared" si="14"/>
        <v>#N/A</v>
      </c>
      <c r="AX55" s="19" t="e">
        <f t="shared" si="14"/>
        <v>#N/A</v>
      </c>
      <c r="AY55" s="19" t="e">
        <f t="shared" si="14"/>
        <v>#N/A</v>
      </c>
      <c r="AZ55" s="19" t="e">
        <f t="shared" si="14"/>
        <v>#N/A</v>
      </c>
      <c r="BA55" s="19" t="e">
        <f t="shared" si="14"/>
        <v>#N/A</v>
      </c>
      <c r="BB55" s="19" t="e">
        <f t="shared" si="14"/>
        <v>#N/A</v>
      </c>
      <c r="BC55" s="19" t="e">
        <f t="shared" si="14"/>
        <v>#N/A</v>
      </c>
      <c r="BD55" s="19" t="e">
        <f t="shared" si="14"/>
        <v>#N/A</v>
      </c>
      <c r="BE55" s="19" t="e">
        <f t="shared" si="14"/>
        <v>#N/A</v>
      </c>
      <c r="BF55" s="19" t="e">
        <f t="shared" si="14"/>
        <v>#N/A</v>
      </c>
      <c r="BG55" s="19" t="e">
        <f t="shared" si="14"/>
        <v>#N/A</v>
      </c>
      <c r="BH55" s="19" t="e">
        <f t="shared" si="14"/>
        <v>#N/A</v>
      </c>
      <c r="BI55" s="19" t="e">
        <f t="shared" si="14"/>
        <v>#N/A</v>
      </c>
    </row>
    <row r="56" spans="3:61" s="19" customFormat="1" ht="12.75">
      <c r="C56" s="19" t="s">
        <v>424</v>
      </c>
      <c r="F56" s="19">
        <f>E50</f>
        <v>816758.7902729942</v>
      </c>
      <c r="G56" s="19">
        <f t="shared" si="14"/>
        <v>416996.20037387725</v>
      </c>
      <c r="H56" s="19">
        <f t="shared" si="14"/>
        <v>0</v>
      </c>
      <c r="I56" s="19" t="e">
        <f t="shared" si="14"/>
        <v>#N/A</v>
      </c>
      <c r="J56" s="19" t="e">
        <f t="shared" si="14"/>
        <v>#N/A</v>
      </c>
      <c r="K56" s="19" t="e">
        <f t="shared" si="14"/>
        <v>#N/A</v>
      </c>
      <c r="L56" s="19" t="e">
        <f t="shared" si="14"/>
        <v>#N/A</v>
      </c>
      <c r="M56" s="19" t="e">
        <f t="shared" si="14"/>
        <v>#N/A</v>
      </c>
      <c r="N56" s="19" t="e">
        <f t="shared" si="14"/>
        <v>#N/A</v>
      </c>
      <c r="O56" s="19" t="e">
        <f t="shared" si="14"/>
        <v>#N/A</v>
      </c>
      <c r="P56" s="19" t="e">
        <f t="shared" si="14"/>
        <v>#N/A</v>
      </c>
      <c r="Q56" s="19" t="e">
        <f t="shared" si="14"/>
        <v>#N/A</v>
      </c>
      <c r="R56" s="19" t="e">
        <f t="shared" si="14"/>
        <v>#N/A</v>
      </c>
      <c r="S56" s="19" t="e">
        <f t="shared" si="14"/>
        <v>#N/A</v>
      </c>
      <c r="T56" s="19" t="e">
        <f t="shared" si="14"/>
        <v>#N/A</v>
      </c>
      <c r="U56" s="19" t="e">
        <f t="shared" si="14"/>
        <v>#N/A</v>
      </c>
      <c r="V56" s="19" t="e">
        <f t="shared" si="14"/>
        <v>#N/A</v>
      </c>
      <c r="W56" s="19" t="e">
        <f t="shared" si="14"/>
        <v>#N/A</v>
      </c>
      <c r="X56" s="19" t="e">
        <f t="shared" si="14"/>
        <v>#N/A</v>
      </c>
      <c r="Y56" s="19" t="e">
        <f t="shared" si="14"/>
        <v>#N/A</v>
      </c>
      <c r="Z56" s="19" t="e">
        <f t="shared" si="14"/>
        <v>#N/A</v>
      </c>
      <c r="AA56" s="19" t="e">
        <f t="shared" si="14"/>
        <v>#N/A</v>
      </c>
      <c r="AB56" s="19" t="e">
        <f t="shared" si="14"/>
        <v>#N/A</v>
      </c>
      <c r="AC56" s="19" t="e">
        <f t="shared" si="14"/>
        <v>#N/A</v>
      </c>
      <c r="AD56" s="19" t="e">
        <f t="shared" si="14"/>
        <v>#N/A</v>
      </c>
      <c r="AE56" s="19" t="e">
        <f t="shared" si="14"/>
        <v>#N/A</v>
      </c>
      <c r="AF56" s="19" t="e">
        <f t="shared" si="14"/>
        <v>#N/A</v>
      </c>
      <c r="AG56" s="19" t="e">
        <f t="shared" si="14"/>
        <v>#N/A</v>
      </c>
      <c r="AH56" s="19" t="e">
        <f t="shared" si="14"/>
        <v>#N/A</v>
      </c>
      <c r="AI56" s="19" t="e">
        <f t="shared" si="14"/>
        <v>#N/A</v>
      </c>
      <c r="AJ56" s="19" t="e">
        <f t="shared" si="14"/>
        <v>#N/A</v>
      </c>
      <c r="AK56" s="19" t="e">
        <f t="shared" si="14"/>
        <v>#N/A</v>
      </c>
      <c r="AL56" s="19" t="e">
        <f t="shared" si="14"/>
        <v>#N/A</v>
      </c>
      <c r="AM56" s="19" t="e">
        <f t="shared" si="14"/>
        <v>#N/A</v>
      </c>
      <c r="AN56" s="19" t="e">
        <f t="shared" si="14"/>
        <v>#N/A</v>
      </c>
      <c r="AO56" s="19" t="e">
        <f t="shared" si="14"/>
        <v>#N/A</v>
      </c>
      <c r="AP56" s="19" t="e">
        <f t="shared" ref="AP56:BI56" si="15">AO50</f>
        <v>#N/A</v>
      </c>
      <c r="AQ56" s="19" t="e">
        <f t="shared" si="15"/>
        <v>#N/A</v>
      </c>
      <c r="AR56" s="19" t="e">
        <f t="shared" si="15"/>
        <v>#N/A</v>
      </c>
      <c r="AS56" s="19" t="e">
        <f t="shared" si="15"/>
        <v>#N/A</v>
      </c>
      <c r="AT56" s="19" t="e">
        <f t="shared" si="15"/>
        <v>#N/A</v>
      </c>
      <c r="AU56" s="19" t="e">
        <f t="shared" si="15"/>
        <v>#N/A</v>
      </c>
      <c r="AV56" s="19" t="e">
        <f t="shared" si="15"/>
        <v>#N/A</v>
      </c>
      <c r="AW56" s="19" t="e">
        <f t="shared" si="15"/>
        <v>#N/A</v>
      </c>
      <c r="AX56" s="19" t="e">
        <f t="shared" si="15"/>
        <v>#N/A</v>
      </c>
      <c r="AY56" s="19" t="e">
        <f t="shared" si="15"/>
        <v>#N/A</v>
      </c>
      <c r="AZ56" s="19" t="e">
        <f t="shared" si="15"/>
        <v>#N/A</v>
      </c>
      <c r="BA56" s="19" t="e">
        <f t="shared" si="15"/>
        <v>#N/A</v>
      </c>
      <c r="BB56" s="19" t="e">
        <f t="shared" si="15"/>
        <v>#N/A</v>
      </c>
      <c r="BC56" s="19" t="e">
        <f t="shared" si="15"/>
        <v>#N/A</v>
      </c>
      <c r="BD56" s="19" t="e">
        <f t="shared" si="15"/>
        <v>#N/A</v>
      </c>
      <c r="BE56" s="19" t="e">
        <f t="shared" si="15"/>
        <v>#N/A</v>
      </c>
      <c r="BF56" s="19" t="e">
        <f t="shared" si="15"/>
        <v>#N/A</v>
      </c>
      <c r="BG56" s="19" t="e">
        <f t="shared" si="15"/>
        <v>#N/A</v>
      </c>
      <c r="BH56" s="19" t="e">
        <f t="shared" si="15"/>
        <v>#N/A</v>
      </c>
      <c r="BI56" s="19" t="e">
        <f t="shared" si="15"/>
        <v>#N/A</v>
      </c>
    </row>
    <row r="57" spans="3:61" s="19" customFormat="1" ht="12.75"/>
    <row r="58" spans="3:61" s="19" customFormat="1" ht="12.75">
      <c r="C58" s="19" t="s">
        <v>446</v>
      </c>
      <c r="G58" s="19">
        <f>F52</f>
        <v>1200000</v>
      </c>
      <c r="H58" s="19">
        <f t="shared" ref="H58:BI62" si="16">G52</f>
        <v>816758.7902729942</v>
      </c>
      <c r="I58" s="19">
        <f t="shared" si="16"/>
        <v>416996.20037387725</v>
      </c>
      <c r="J58" s="19">
        <f t="shared" si="16"/>
        <v>0</v>
      </c>
      <c r="K58" s="19" t="e">
        <f t="shared" si="16"/>
        <v>#N/A</v>
      </c>
      <c r="L58" s="19" t="e">
        <f t="shared" si="16"/>
        <v>#N/A</v>
      </c>
      <c r="M58" s="19" t="e">
        <f t="shared" si="16"/>
        <v>#N/A</v>
      </c>
      <c r="N58" s="19" t="e">
        <f t="shared" si="16"/>
        <v>#N/A</v>
      </c>
      <c r="O58" s="19" t="e">
        <f t="shared" si="16"/>
        <v>#N/A</v>
      </c>
      <c r="P58" s="19" t="e">
        <f t="shared" si="16"/>
        <v>#N/A</v>
      </c>
      <c r="Q58" s="19" t="e">
        <f t="shared" si="16"/>
        <v>#N/A</v>
      </c>
      <c r="R58" s="19" t="e">
        <f t="shared" si="16"/>
        <v>#N/A</v>
      </c>
      <c r="S58" s="19" t="e">
        <f t="shared" si="16"/>
        <v>#N/A</v>
      </c>
      <c r="T58" s="19" t="e">
        <f t="shared" si="16"/>
        <v>#N/A</v>
      </c>
      <c r="U58" s="19" t="e">
        <f t="shared" si="16"/>
        <v>#N/A</v>
      </c>
      <c r="V58" s="19" t="e">
        <f t="shared" si="16"/>
        <v>#N/A</v>
      </c>
      <c r="W58" s="19" t="e">
        <f t="shared" si="16"/>
        <v>#N/A</v>
      </c>
      <c r="X58" s="19" t="e">
        <f t="shared" si="16"/>
        <v>#N/A</v>
      </c>
      <c r="Y58" s="19" t="e">
        <f t="shared" si="16"/>
        <v>#N/A</v>
      </c>
      <c r="Z58" s="19" t="e">
        <f t="shared" si="16"/>
        <v>#N/A</v>
      </c>
      <c r="AA58" s="19" t="e">
        <f t="shared" si="16"/>
        <v>#N/A</v>
      </c>
      <c r="AB58" s="19" t="e">
        <f t="shared" si="16"/>
        <v>#N/A</v>
      </c>
      <c r="AC58" s="19" t="e">
        <f t="shared" si="16"/>
        <v>#N/A</v>
      </c>
      <c r="AD58" s="19" t="e">
        <f t="shared" si="16"/>
        <v>#N/A</v>
      </c>
      <c r="AE58" s="19" t="e">
        <f t="shared" si="16"/>
        <v>#N/A</v>
      </c>
      <c r="AF58" s="19" t="e">
        <f t="shared" si="16"/>
        <v>#N/A</v>
      </c>
      <c r="AG58" s="19" t="e">
        <f t="shared" si="16"/>
        <v>#N/A</v>
      </c>
      <c r="AH58" s="19" t="e">
        <f t="shared" si="16"/>
        <v>#N/A</v>
      </c>
      <c r="AI58" s="19" t="e">
        <f t="shared" si="16"/>
        <v>#N/A</v>
      </c>
      <c r="AJ58" s="19" t="e">
        <f t="shared" si="16"/>
        <v>#N/A</v>
      </c>
      <c r="AK58" s="19" t="e">
        <f t="shared" si="16"/>
        <v>#N/A</v>
      </c>
      <c r="AL58" s="19" t="e">
        <f t="shared" si="16"/>
        <v>#N/A</v>
      </c>
      <c r="AM58" s="19" t="e">
        <f t="shared" si="16"/>
        <v>#N/A</v>
      </c>
      <c r="AN58" s="19" t="e">
        <f t="shared" si="16"/>
        <v>#N/A</v>
      </c>
      <c r="AO58" s="19" t="e">
        <f t="shared" si="16"/>
        <v>#N/A</v>
      </c>
      <c r="AP58" s="19" t="e">
        <f t="shared" si="16"/>
        <v>#N/A</v>
      </c>
      <c r="AQ58" s="19" t="e">
        <f t="shared" si="16"/>
        <v>#N/A</v>
      </c>
      <c r="AR58" s="19" t="e">
        <f t="shared" si="16"/>
        <v>#N/A</v>
      </c>
      <c r="AS58" s="19" t="e">
        <f t="shared" si="16"/>
        <v>#N/A</v>
      </c>
      <c r="AT58" s="19" t="e">
        <f t="shared" si="16"/>
        <v>#N/A</v>
      </c>
      <c r="AU58" s="19" t="e">
        <f t="shared" si="16"/>
        <v>#N/A</v>
      </c>
      <c r="AV58" s="19" t="e">
        <f t="shared" si="16"/>
        <v>#N/A</v>
      </c>
      <c r="AW58" s="19" t="e">
        <f t="shared" si="16"/>
        <v>#N/A</v>
      </c>
      <c r="AX58" s="19" t="e">
        <f t="shared" si="16"/>
        <v>#N/A</v>
      </c>
      <c r="AY58" s="19" t="e">
        <f t="shared" si="16"/>
        <v>#N/A</v>
      </c>
      <c r="AZ58" s="19" t="e">
        <f t="shared" si="16"/>
        <v>#N/A</v>
      </c>
      <c r="BA58" s="19" t="e">
        <f t="shared" si="16"/>
        <v>#N/A</v>
      </c>
      <c r="BB58" s="19" t="e">
        <f t="shared" si="16"/>
        <v>#N/A</v>
      </c>
      <c r="BC58" s="19" t="e">
        <f t="shared" si="16"/>
        <v>#N/A</v>
      </c>
      <c r="BD58" s="19" t="e">
        <f t="shared" si="16"/>
        <v>#N/A</v>
      </c>
      <c r="BE58" s="19" t="e">
        <f t="shared" si="16"/>
        <v>#N/A</v>
      </c>
      <c r="BF58" s="19" t="e">
        <f t="shared" si="16"/>
        <v>#N/A</v>
      </c>
      <c r="BG58" s="19" t="e">
        <f t="shared" si="16"/>
        <v>#N/A</v>
      </c>
      <c r="BH58" s="19" t="e">
        <f t="shared" si="16"/>
        <v>#N/A</v>
      </c>
      <c r="BI58" s="19" t="e">
        <f t="shared" si="16"/>
        <v>#N/A</v>
      </c>
    </row>
    <row r="59" spans="3:61" s="19" customFormat="1" ht="12.75">
      <c r="C59" s="19" t="s">
        <v>422</v>
      </c>
      <c r="G59" s="19">
        <f>F53</f>
        <v>383241.2097270058</v>
      </c>
      <c r="H59" s="19">
        <f t="shared" si="16"/>
        <v>399762.58989911695</v>
      </c>
      <c r="I59" s="19">
        <f t="shared" si="16"/>
        <v>416996.20037387713</v>
      </c>
      <c r="J59" s="19" t="e">
        <f t="shared" si="16"/>
        <v>#N/A</v>
      </c>
      <c r="K59" s="19" t="e">
        <f t="shared" si="16"/>
        <v>#N/A</v>
      </c>
      <c r="L59" s="19" t="e">
        <f t="shared" si="16"/>
        <v>#N/A</v>
      </c>
      <c r="M59" s="19" t="e">
        <f t="shared" si="16"/>
        <v>#N/A</v>
      </c>
      <c r="N59" s="19" t="e">
        <f t="shared" si="16"/>
        <v>#N/A</v>
      </c>
      <c r="O59" s="19" t="e">
        <f t="shared" si="16"/>
        <v>#N/A</v>
      </c>
      <c r="P59" s="19" t="e">
        <f t="shared" si="16"/>
        <v>#N/A</v>
      </c>
      <c r="Q59" s="19" t="e">
        <f t="shared" si="16"/>
        <v>#N/A</v>
      </c>
      <c r="R59" s="19" t="e">
        <f t="shared" si="16"/>
        <v>#N/A</v>
      </c>
      <c r="S59" s="19" t="e">
        <f t="shared" si="16"/>
        <v>#N/A</v>
      </c>
      <c r="T59" s="19" t="e">
        <f t="shared" si="16"/>
        <v>#N/A</v>
      </c>
      <c r="U59" s="19" t="e">
        <f t="shared" si="16"/>
        <v>#N/A</v>
      </c>
      <c r="V59" s="19" t="e">
        <f t="shared" si="16"/>
        <v>#N/A</v>
      </c>
      <c r="W59" s="19" t="e">
        <f t="shared" si="16"/>
        <v>#N/A</v>
      </c>
      <c r="X59" s="19" t="e">
        <f t="shared" si="16"/>
        <v>#N/A</v>
      </c>
      <c r="Y59" s="19" t="e">
        <f t="shared" si="16"/>
        <v>#N/A</v>
      </c>
      <c r="Z59" s="19" t="e">
        <f t="shared" si="16"/>
        <v>#N/A</v>
      </c>
      <c r="AA59" s="19" t="e">
        <f t="shared" si="16"/>
        <v>#N/A</v>
      </c>
      <c r="AB59" s="19" t="e">
        <f t="shared" si="16"/>
        <v>#N/A</v>
      </c>
      <c r="AC59" s="19" t="e">
        <f t="shared" si="16"/>
        <v>#N/A</v>
      </c>
      <c r="AD59" s="19" t="e">
        <f t="shared" si="16"/>
        <v>#N/A</v>
      </c>
      <c r="AE59" s="19" t="e">
        <f t="shared" si="16"/>
        <v>#N/A</v>
      </c>
      <c r="AF59" s="19" t="e">
        <f t="shared" si="16"/>
        <v>#N/A</v>
      </c>
      <c r="AG59" s="19" t="e">
        <f t="shared" si="16"/>
        <v>#N/A</v>
      </c>
      <c r="AH59" s="19" t="e">
        <f t="shared" si="16"/>
        <v>#N/A</v>
      </c>
      <c r="AI59" s="19" t="e">
        <f t="shared" si="16"/>
        <v>#N/A</v>
      </c>
      <c r="AJ59" s="19" t="e">
        <f t="shared" si="16"/>
        <v>#N/A</v>
      </c>
      <c r="AK59" s="19" t="e">
        <f t="shared" si="16"/>
        <v>#N/A</v>
      </c>
      <c r="AL59" s="19" t="e">
        <f t="shared" si="16"/>
        <v>#N/A</v>
      </c>
      <c r="AM59" s="19" t="e">
        <f t="shared" si="16"/>
        <v>#N/A</v>
      </c>
      <c r="AN59" s="19" t="e">
        <f t="shared" si="16"/>
        <v>#N/A</v>
      </c>
      <c r="AO59" s="19" t="e">
        <f t="shared" si="16"/>
        <v>#N/A</v>
      </c>
      <c r="AP59" s="19" t="e">
        <f t="shared" si="16"/>
        <v>#N/A</v>
      </c>
      <c r="AQ59" s="19" t="e">
        <f t="shared" si="16"/>
        <v>#N/A</v>
      </c>
      <c r="AR59" s="19" t="e">
        <f t="shared" si="16"/>
        <v>#N/A</v>
      </c>
      <c r="AS59" s="19" t="e">
        <f t="shared" si="16"/>
        <v>#N/A</v>
      </c>
      <c r="AT59" s="19" t="e">
        <f t="shared" si="16"/>
        <v>#N/A</v>
      </c>
      <c r="AU59" s="19" t="e">
        <f t="shared" si="16"/>
        <v>#N/A</v>
      </c>
      <c r="AV59" s="19" t="e">
        <f t="shared" si="16"/>
        <v>#N/A</v>
      </c>
      <c r="AW59" s="19" t="e">
        <f t="shared" si="16"/>
        <v>#N/A</v>
      </c>
      <c r="AX59" s="19" t="e">
        <f t="shared" si="16"/>
        <v>#N/A</v>
      </c>
      <c r="AY59" s="19" t="e">
        <f t="shared" si="16"/>
        <v>#N/A</v>
      </c>
      <c r="AZ59" s="19" t="e">
        <f t="shared" si="16"/>
        <v>#N/A</v>
      </c>
      <c r="BA59" s="19" t="e">
        <f t="shared" si="16"/>
        <v>#N/A</v>
      </c>
      <c r="BB59" s="19" t="e">
        <f t="shared" si="16"/>
        <v>#N/A</v>
      </c>
      <c r="BC59" s="19" t="e">
        <f t="shared" si="16"/>
        <v>#N/A</v>
      </c>
      <c r="BD59" s="19" t="e">
        <f t="shared" si="16"/>
        <v>#N/A</v>
      </c>
      <c r="BE59" s="19" t="e">
        <f t="shared" si="16"/>
        <v>#N/A</v>
      </c>
      <c r="BF59" s="19" t="e">
        <f t="shared" si="16"/>
        <v>#N/A</v>
      </c>
      <c r="BG59" s="19" t="e">
        <f t="shared" si="16"/>
        <v>#N/A</v>
      </c>
      <c r="BH59" s="19" t="e">
        <f t="shared" si="16"/>
        <v>#N/A</v>
      </c>
      <c r="BI59" s="19" t="e">
        <f t="shared" si="16"/>
        <v>#N/A</v>
      </c>
    </row>
    <row r="60" spans="3:61" s="19" customFormat="1" ht="12.75">
      <c r="C60" s="19" t="s">
        <v>423</v>
      </c>
      <c r="G60" s="19">
        <f>F54</f>
        <v>42553.610474760149</v>
      </c>
      <c r="H60" s="19">
        <f t="shared" si="16"/>
        <v>26032.230302648986</v>
      </c>
      <c r="I60" s="19">
        <f t="shared" si="16"/>
        <v>8798.6198278888078</v>
      </c>
      <c r="J60" s="19" t="e">
        <f t="shared" si="16"/>
        <v>#N/A</v>
      </c>
      <c r="K60" s="19" t="e">
        <f t="shared" si="16"/>
        <v>#N/A</v>
      </c>
      <c r="L60" s="19" t="e">
        <f t="shared" si="16"/>
        <v>#N/A</v>
      </c>
      <c r="M60" s="19" t="e">
        <f t="shared" si="16"/>
        <v>#N/A</v>
      </c>
      <c r="N60" s="19" t="e">
        <f t="shared" si="16"/>
        <v>#N/A</v>
      </c>
      <c r="O60" s="19" t="e">
        <f t="shared" si="16"/>
        <v>#N/A</v>
      </c>
      <c r="P60" s="19" t="e">
        <f t="shared" si="16"/>
        <v>#N/A</v>
      </c>
      <c r="Q60" s="19" t="e">
        <f t="shared" si="16"/>
        <v>#N/A</v>
      </c>
      <c r="R60" s="19" t="e">
        <f t="shared" si="16"/>
        <v>#N/A</v>
      </c>
      <c r="S60" s="19" t="e">
        <f t="shared" si="16"/>
        <v>#N/A</v>
      </c>
      <c r="T60" s="19" t="e">
        <f t="shared" si="16"/>
        <v>#N/A</v>
      </c>
      <c r="U60" s="19" t="e">
        <f t="shared" si="16"/>
        <v>#N/A</v>
      </c>
      <c r="V60" s="19" t="e">
        <f t="shared" si="16"/>
        <v>#N/A</v>
      </c>
      <c r="W60" s="19" t="e">
        <f t="shared" si="16"/>
        <v>#N/A</v>
      </c>
      <c r="X60" s="19" t="e">
        <f t="shared" si="16"/>
        <v>#N/A</v>
      </c>
      <c r="Y60" s="19" t="e">
        <f t="shared" si="16"/>
        <v>#N/A</v>
      </c>
      <c r="Z60" s="19" t="e">
        <f t="shared" si="16"/>
        <v>#N/A</v>
      </c>
      <c r="AA60" s="19" t="e">
        <f t="shared" si="16"/>
        <v>#N/A</v>
      </c>
      <c r="AB60" s="19" t="e">
        <f t="shared" si="16"/>
        <v>#N/A</v>
      </c>
      <c r="AC60" s="19" t="e">
        <f t="shared" si="16"/>
        <v>#N/A</v>
      </c>
      <c r="AD60" s="19" t="e">
        <f t="shared" si="16"/>
        <v>#N/A</v>
      </c>
      <c r="AE60" s="19" t="e">
        <f t="shared" si="16"/>
        <v>#N/A</v>
      </c>
      <c r="AF60" s="19" t="e">
        <f t="shared" si="16"/>
        <v>#N/A</v>
      </c>
      <c r="AG60" s="19" t="e">
        <f t="shared" si="16"/>
        <v>#N/A</v>
      </c>
      <c r="AH60" s="19" t="e">
        <f t="shared" si="16"/>
        <v>#N/A</v>
      </c>
      <c r="AI60" s="19" t="e">
        <f t="shared" si="16"/>
        <v>#N/A</v>
      </c>
      <c r="AJ60" s="19" t="e">
        <f t="shared" si="16"/>
        <v>#N/A</v>
      </c>
      <c r="AK60" s="19" t="e">
        <f t="shared" si="16"/>
        <v>#N/A</v>
      </c>
      <c r="AL60" s="19" t="e">
        <f t="shared" si="16"/>
        <v>#N/A</v>
      </c>
      <c r="AM60" s="19" t="e">
        <f t="shared" si="16"/>
        <v>#N/A</v>
      </c>
      <c r="AN60" s="19" t="e">
        <f t="shared" si="16"/>
        <v>#N/A</v>
      </c>
      <c r="AO60" s="19" t="e">
        <f t="shared" si="16"/>
        <v>#N/A</v>
      </c>
      <c r="AP60" s="19" t="e">
        <f t="shared" si="16"/>
        <v>#N/A</v>
      </c>
      <c r="AQ60" s="19" t="e">
        <f t="shared" si="16"/>
        <v>#N/A</v>
      </c>
      <c r="AR60" s="19" t="e">
        <f t="shared" si="16"/>
        <v>#N/A</v>
      </c>
      <c r="AS60" s="19" t="e">
        <f t="shared" si="16"/>
        <v>#N/A</v>
      </c>
      <c r="AT60" s="19" t="e">
        <f t="shared" si="16"/>
        <v>#N/A</v>
      </c>
      <c r="AU60" s="19" t="e">
        <f t="shared" si="16"/>
        <v>#N/A</v>
      </c>
      <c r="AV60" s="19" t="e">
        <f t="shared" si="16"/>
        <v>#N/A</v>
      </c>
      <c r="AW60" s="19" t="e">
        <f t="shared" si="16"/>
        <v>#N/A</v>
      </c>
      <c r="AX60" s="19" t="e">
        <f t="shared" si="16"/>
        <v>#N/A</v>
      </c>
      <c r="AY60" s="19" t="e">
        <f t="shared" si="16"/>
        <v>#N/A</v>
      </c>
      <c r="AZ60" s="19" t="e">
        <f t="shared" si="16"/>
        <v>#N/A</v>
      </c>
      <c r="BA60" s="19" t="e">
        <f t="shared" si="16"/>
        <v>#N/A</v>
      </c>
      <c r="BB60" s="19" t="e">
        <f t="shared" si="16"/>
        <v>#N/A</v>
      </c>
      <c r="BC60" s="19" t="e">
        <f t="shared" si="16"/>
        <v>#N/A</v>
      </c>
      <c r="BD60" s="19" t="e">
        <f t="shared" si="16"/>
        <v>#N/A</v>
      </c>
      <c r="BE60" s="19" t="e">
        <f t="shared" si="16"/>
        <v>#N/A</v>
      </c>
      <c r="BF60" s="19" t="e">
        <f t="shared" si="16"/>
        <v>#N/A</v>
      </c>
      <c r="BG60" s="19" t="e">
        <f t="shared" si="16"/>
        <v>#N/A</v>
      </c>
      <c r="BH60" s="19" t="e">
        <f t="shared" si="16"/>
        <v>#N/A</v>
      </c>
      <c r="BI60" s="19" t="e">
        <f t="shared" si="16"/>
        <v>#N/A</v>
      </c>
    </row>
    <row r="61" spans="3:61" s="19" customFormat="1" ht="12.75">
      <c r="C61" s="19" t="s">
        <v>147</v>
      </c>
      <c r="G61" s="19">
        <f>F55</f>
        <v>425794.82020176592</v>
      </c>
      <c r="H61" s="19">
        <f t="shared" si="16"/>
        <v>425794.82020176592</v>
      </c>
      <c r="I61" s="19">
        <f t="shared" si="16"/>
        <v>425794.82020176592</v>
      </c>
      <c r="J61" s="19" t="e">
        <f t="shared" si="16"/>
        <v>#N/A</v>
      </c>
      <c r="K61" s="19" t="e">
        <f t="shared" si="16"/>
        <v>#N/A</v>
      </c>
      <c r="L61" s="19" t="e">
        <f t="shared" si="16"/>
        <v>#N/A</v>
      </c>
      <c r="M61" s="19" t="e">
        <f t="shared" si="16"/>
        <v>#N/A</v>
      </c>
      <c r="N61" s="19" t="e">
        <f t="shared" si="16"/>
        <v>#N/A</v>
      </c>
      <c r="O61" s="19" t="e">
        <f t="shared" si="16"/>
        <v>#N/A</v>
      </c>
      <c r="P61" s="19" t="e">
        <f t="shared" si="16"/>
        <v>#N/A</v>
      </c>
      <c r="Q61" s="19" t="e">
        <f t="shared" si="16"/>
        <v>#N/A</v>
      </c>
      <c r="R61" s="19" t="e">
        <f t="shared" si="16"/>
        <v>#N/A</v>
      </c>
      <c r="S61" s="19" t="e">
        <f t="shared" si="16"/>
        <v>#N/A</v>
      </c>
      <c r="T61" s="19" t="e">
        <f t="shared" si="16"/>
        <v>#N/A</v>
      </c>
      <c r="U61" s="19" t="e">
        <f t="shared" si="16"/>
        <v>#N/A</v>
      </c>
      <c r="V61" s="19" t="e">
        <f t="shared" si="16"/>
        <v>#N/A</v>
      </c>
      <c r="W61" s="19" t="e">
        <f t="shared" si="16"/>
        <v>#N/A</v>
      </c>
      <c r="X61" s="19" t="e">
        <f t="shared" si="16"/>
        <v>#N/A</v>
      </c>
      <c r="Y61" s="19" t="e">
        <f t="shared" si="16"/>
        <v>#N/A</v>
      </c>
      <c r="Z61" s="19" t="e">
        <f t="shared" si="16"/>
        <v>#N/A</v>
      </c>
      <c r="AA61" s="19" t="e">
        <f t="shared" si="16"/>
        <v>#N/A</v>
      </c>
      <c r="AB61" s="19" t="e">
        <f t="shared" si="16"/>
        <v>#N/A</v>
      </c>
      <c r="AC61" s="19" t="e">
        <f t="shared" si="16"/>
        <v>#N/A</v>
      </c>
      <c r="AD61" s="19" t="e">
        <f t="shared" si="16"/>
        <v>#N/A</v>
      </c>
      <c r="AE61" s="19" t="e">
        <f t="shared" si="16"/>
        <v>#N/A</v>
      </c>
      <c r="AF61" s="19" t="e">
        <f t="shared" si="16"/>
        <v>#N/A</v>
      </c>
      <c r="AG61" s="19" t="e">
        <f t="shared" si="16"/>
        <v>#N/A</v>
      </c>
      <c r="AH61" s="19" t="e">
        <f t="shared" si="16"/>
        <v>#N/A</v>
      </c>
      <c r="AI61" s="19" t="e">
        <f t="shared" si="16"/>
        <v>#N/A</v>
      </c>
      <c r="AJ61" s="19" t="e">
        <f t="shared" si="16"/>
        <v>#N/A</v>
      </c>
      <c r="AK61" s="19" t="e">
        <f t="shared" si="16"/>
        <v>#N/A</v>
      </c>
      <c r="AL61" s="19" t="e">
        <f t="shared" si="16"/>
        <v>#N/A</v>
      </c>
      <c r="AM61" s="19" t="e">
        <f t="shared" si="16"/>
        <v>#N/A</v>
      </c>
      <c r="AN61" s="19" t="e">
        <f t="shared" si="16"/>
        <v>#N/A</v>
      </c>
      <c r="AO61" s="19" t="e">
        <f t="shared" si="16"/>
        <v>#N/A</v>
      </c>
      <c r="AP61" s="19" t="e">
        <f t="shared" si="16"/>
        <v>#N/A</v>
      </c>
      <c r="AQ61" s="19" t="e">
        <f t="shared" si="16"/>
        <v>#N/A</v>
      </c>
      <c r="AR61" s="19" t="e">
        <f t="shared" si="16"/>
        <v>#N/A</v>
      </c>
      <c r="AS61" s="19" t="e">
        <f t="shared" si="16"/>
        <v>#N/A</v>
      </c>
      <c r="AT61" s="19" t="e">
        <f t="shared" si="16"/>
        <v>#N/A</v>
      </c>
      <c r="AU61" s="19" t="e">
        <f t="shared" si="16"/>
        <v>#N/A</v>
      </c>
      <c r="AV61" s="19" t="e">
        <f t="shared" si="16"/>
        <v>#N/A</v>
      </c>
      <c r="AW61" s="19" t="e">
        <f t="shared" si="16"/>
        <v>#N/A</v>
      </c>
      <c r="AX61" s="19" t="e">
        <f t="shared" si="16"/>
        <v>#N/A</v>
      </c>
      <c r="AY61" s="19" t="e">
        <f t="shared" si="16"/>
        <v>#N/A</v>
      </c>
      <c r="AZ61" s="19" t="e">
        <f t="shared" si="16"/>
        <v>#N/A</v>
      </c>
      <c r="BA61" s="19" t="e">
        <f t="shared" si="16"/>
        <v>#N/A</v>
      </c>
      <c r="BB61" s="19" t="e">
        <f t="shared" si="16"/>
        <v>#N/A</v>
      </c>
      <c r="BC61" s="19" t="e">
        <f t="shared" si="16"/>
        <v>#N/A</v>
      </c>
      <c r="BD61" s="19" t="e">
        <f t="shared" si="16"/>
        <v>#N/A</v>
      </c>
      <c r="BE61" s="19" t="e">
        <f t="shared" si="16"/>
        <v>#N/A</v>
      </c>
      <c r="BF61" s="19" t="e">
        <f t="shared" si="16"/>
        <v>#N/A</v>
      </c>
      <c r="BG61" s="19" t="e">
        <f t="shared" si="16"/>
        <v>#N/A</v>
      </c>
      <c r="BH61" s="19" t="e">
        <f t="shared" si="16"/>
        <v>#N/A</v>
      </c>
      <c r="BI61" s="19" t="e">
        <f t="shared" si="16"/>
        <v>#N/A</v>
      </c>
    </row>
    <row r="62" spans="3:61" s="19" customFormat="1" ht="12.75">
      <c r="C62" s="19" t="s">
        <v>424</v>
      </c>
      <c r="G62" s="19">
        <f>F56</f>
        <v>816758.7902729942</v>
      </c>
      <c r="H62" s="19">
        <f t="shared" si="16"/>
        <v>416996.20037387725</v>
      </c>
      <c r="I62" s="19">
        <f t="shared" si="16"/>
        <v>0</v>
      </c>
      <c r="J62" s="19" t="e">
        <f t="shared" si="16"/>
        <v>#N/A</v>
      </c>
      <c r="K62" s="19" t="e">
        <f t="shared" si="16"/>
        <v>#N/A</v>
      </c>
      <c r="L62" s="19" t="e">
        <f t="shared" si="16"/>
        <v>#N/A</v>
      </c>
      <c r="M62" s="19" t="e">
        <f t="shared" si="16"/>
        <v>#N/A</v>
      </c>
      <c r="N62" s="19" t="e">
        <f t="shared" si="16"/>
        <v>#N/A</v>
      </c>
      <c r="O62" s="19" t="e">
        <f t="shared" si="16"/>
        <v>#N/A</v>
      </c>
      <c r="P62" s="19" t="e">
        <f t="shared" si="16"/>
        <v>#N/A</v>
      </c>
      <c r="Q62" s="19" t="e">
        <f t="shared" si="16"/>
        <v>#N/A</v>
      </c>
      <c r="R62" s="19" t="e">
        <f t="shared" si="16"/>
        <v>#N/A</v>
      </c>
      <c r="S62" s="19" t="e">
        <f t="shared" si="16"/>
        <v>#N/A</v>
      </c>
      <c r="T62" s="19" t="e">
        <f t="shared" si="16"/>
        <v>#N/A</v>
      </c>
      <c r="U62" s="19" t="e">
        <f t="shared" si="16"/>
        <v>#N/A</v>
      </c>
      <c r="V62" s="19" t="e">
        <f t="shared" si="16"/>
        <v>#N/A</v>
      </c>
      <c r="W62" s="19" t="e">
        <f t="shared" si="16"/>
        <v>#N/A</v>
      </c>
      <c r="X62" s="19" t="e">
        <f t="shared" si="16"/>
        <v>#N/A</v>
      </c>
      <c r="Y62" s="19" t="e">
        <f t="shared" si="16"/>
        <v>#N/A</v>
      </c>
      <c r="Z62" s="19" t="e">
        <f t="shared" si="16"/>
        <v>#N/A</v>
      </c>
      <c r="AA62" s="19" t="e">
        <f t="shared" si="16"/>
        <v>#N/A</v>
      </c>
      <c r="AB62" s="19" t="e">
        <f t="shared" si="16"/>
        <v>#N/A</v>
      </c>
      <c r="AC62" s="19" t="e">
        <f t="shared" si="16"/>
        <v>#N/A</v>
      </c>
      <c r="AD62" s="19" t="e">
        <f t="shared" si="16"/>
        <v>#N/A</v>
      </c>
      <c r="AE62" s="19" t="e">
        <f t="shared" si="16"/>
        <v>#N/A</v>
      </c>
      <c r="AF62" s="19" t="e">
        <f t="shared" si="16"/>
        <v>#N/A</v>
      </c>
      <c r="AG62" s="19" t="e">
        <f t="shared" si="16"/>
        <v>#N/A</v>
      </c>
      <c r="AH62" s="19" t="e">
        <f t="shared" si="16"/>
        <v>#N/A</v>
      </c>
      <c r="AI62" s="19" t="e">
        <f t="shared" si="16"/>
        <v>#N/A</v>
      </c>
      <c r="AJ62" s="19" t="e">
        <f t="shared" si="16"/>
        <v>#N/A</v>
      </c>
      <c r="AK62" s="19" t="e">
        <f t="shared" si="16"/>
        <v>#N/A</v>
      </c>
      <c r="AL62" s="19" t="e">
        <f t="shared" si="16"/>
        <v>#N/A</v>
      </c>
      <c r="AM62" s="19" t="e">
        <f t="shared" si="16"/>
        <v>#N/A</v>
      </c>
      <c r="AN62" s="19" t="e">
        <f t="shared" si="16"/>
        <v>#N/A</v>
      </c>
      <c r="AO62" s="19" t="e">
        <f t="shared" si="16"/>
        <v>#N/A</v>
      </c>
      <c r="AP62" s="19" t="e">
        <f t="shared" si="16"/>
        <v>#N/A</v>
      </c>
      <c r="AQ62" s="19" t="e">
        <f t="shared" si="16"/>
        <v>#N/A</v>
      </c>
      <c r="AR62" s="19" t="e">
        <f t="shared" si="16"/>
        <v>#N/A</v>
      </c>
      <c r="AS62" s="19" t="e">
        <f t="shared" si="16"/>
        <v>#N/A</v>
      </c>
      <c r="AT62" s="19" t="e">
        <f t="shared" si="16"/>
        <v>#N/A</v>
      </c>
      <c r="AU62" s="19" t="e">
        <f t="shared" ref="AU62:BI62" si="17">AT56</f>
        <v>#N/A</v>
      </c>
      <c r="AV62" s="19" t="e">
        <f t="shared" si="17"/>
        <v>#N/A</v>
      </c>
      <c r="AW62" s="19" t="e">
        <f t="shared" si="17"/>
        <v>#N/A</v>
      </c>
      <c r="AX62" s="19" t="e">
        <f t="shared" si="17"/>
        <v>#N/A</v>
      </c>
      <c r="AY62" s="19" t="e">
        <f t="shared" si="17"/>
        <v>#N/A</v>
      </c>
      <c r="AZ62" s="19" t="e">
        <f t="shared" si="17"/>
        <v>#N/A</v>
      </c>
      <c r="BA62" s="19" t="e">
        <f t="shared" si="17"/>
        <v>#N/A</v>
      </c>
      <c r="BB62" s="19" t="e">
        <f t="shared" si="17"/>
        <v>#N/A</v>
      </c>
      <c r="BC62" s="19" t="e">
        <f t="shared" si="17"/>
        <v>#N/A</v>
      </c>
      <c r="BD62" s="19" t="e">
        <f t="shared" si="17"/>
        <v>#N/A</v>
      </c>
      <c r="BE62" s="19" t="e">
        <f t="shared" si="17"/>
        <v>#N/A</v>
      </c>
      <c r="BF62" s="19" t="e">
        <f t="shared" si="17"/>
        <v>#N/A</v>
      </c>
      <c r="BG62" s="19" t="e">
        <f t="shared" si="17"/>
        <v>#N/A</v>
      </c>
      <c r="BH62" s="19" t="e">
        <f t="shared" si="17"/>
        <v>#N/A</v>
      </c>
      <c r="BI62" s="19" t="e">
        <f t="shared" si="17"/>
        <v>#N/A</v>
      </c>
    </row>
    <row r="63" spans="3:61" s="19" customFormat="1" ht="12.75"/>
    <row r="64" spans="3:61" s="19" customFormat="1" ht="12.75">
      <c r="C64" s="19" t="s">
        <v>446</v>
      </c>
      <c r="H64" s="19">
        <f>G58</f>
        <v>1200000</v>
      </c>
      <c r="I64" s="19">
        <f t="shared" ref="I64:BI68" si="18">H58</f>
        <v>816758.7902729942</v>
      </c>
      <c r="J64" s="19">
        <f t="shared" si="18"/>
        <v>416996.20037387725</v>
      </c>
      <c r="K64" s="19">
        <f t="shared" si="18"/>
        <v>0</v>
      </c>
      <c r="L64" s="19" t="e">
        <f t="shared" si="18"/>
        <v>#N/A</v>
      </c>
      <c r="M64" s="19" t="e">
        <f t="shared" si="18"/>
        <v>#N/A</v>
      </c>
      <c r="N64" s="19" t="e">
        <f t="shared" si="18"/>
        <v>#N/A</v>
      </c>
      <c r="O64" s="19" t="e">
        <f t="shared" si="18"/>
        <v>#N/A</v>
      </c>
      <c r="P64" s="19" t="e">
        <f t="shared" si="18"/>
        <v>#N/A</v>
      </c>
      <c r="Q64" s="19" t="e">
        <f t="shared" si="18"/>
        <v>#N/A</v>
      </c>
      <c r="R64" s="19" t="e">
        <f t="shared" si="18"/>
        <v>#N/A</v>
      </c>
      <c r="S64" s="19" t="e">
        <f t="shared" si="18"/>
        <v>#N/A</v>
      </c>
      <c r="T64" s="19" t="e">
        <f t="shared" si="18"/>
        <v>#N/A</v>
      </c>
      <c r="U64" s="19" t="e">
        <f t="shared" si="18"/>
        <v>#N/A</v>
      </c>
      <c r="V64" s="19" t="e">
        <f t="shared" si="18"/>
        <v>#N/A</v>
      </c>
      <c r="W64" s="19" t="e">
        <f t="shared" si="18"/>
        <v>#N/A</v>
      </c>
      <c r="X64" s="19" t="e">
        <f t="shared" si="18"/>
        <v>#N/A</v>
      </c>
      <c r="Y64" s="19" t="e">
        <f t="shared" si="18"/>
        <v>#N/A</v>
      </c>
      <c r="Z64" s="19" t="e">
        <f t="shared" si="18"/>
        <v>#N/A</v>
      </c>
      <c r="AA64" s="19" t="e">
        <f t="shared" si="18"/>
        <v>#N/A</v>
      </c>
      <c r="AB64" s="19" t="e">
        <f t="shared" si="18"/>
        <v>#N/A</v>
      </c>
      <c r="AC64" s="19" t="e">
        <f t="shared" si="18"/>
        <v>#N/A</v>
      </c>
      <c r="AD64" s="19" t="e">
        <f t="shared" si="18"/>
        <v>#N/A</v>
      </c>
      <c r="AE64" s="19" t="e">
        <f t="shared" si="18"/>
        <v>#N/A</v>
      </c>
      <c r="AF64" s="19" t="e">
        <f t="shared" si="18"/>
        <v>#N/A</v>
      </c>
      <c r="AG64" s="19" t="e">
        <f t="shared" si="18"/>
        <v>#N/A</v>
      </c>
      <c r="AH64" s="19" t="e">
        <f t="shared" si="18"/>
        <v>#N/A</v>
      </c>
      <c r="AI64" s="19" t="e">
        <f t="shared" si="18"/>
        <v>#N/A</v>
      </c>
      <c r="AJ64" s="19" t="e">
        <f t="shared" si="18"/>
        <v>#N/A</v>
      </c>
      <c r="AK64" s="19" t="e">
        <f t="shared" si="18"/>
        <v>#N/A</v>
      </c>
      <c r="AL64" s="19" t="e">
        <f t="shared" si="18"/>
        <v>#N/A</v>
      </c>
      <c r="AM64" s="19" t="e">
        <f t="shared" si="18"/>
        <v>#N/A</v>
      </c>
      <c r="AN64" s="19" t="e">
        <f t="shared" si="18"/>
        <v>#N/A</v>
      </c>
      <c r="AO64" s="19" t="e">
        <f t="shared" si="18"/>
        <v>#N/A</v>
      </c>
      <c r="AP64" s="19" t="e">
        <f t="shared" si="18"/>
        <v>#N/A</v>
      </c>
      <c r="AQ64" s="19" t="e">
        <f t="shared" si="18"/>
        <v>#N/A</v>
      </c>
      <c r="AR64" s="19" t="e">
        <f t="shared" si="18"/>
        <v>#N/A</v>
      </c>
      <c r="AS64" s="19" t="e">
        <f t="shared" si="18"/>
        <v>#N/A</v>
      </c>
      <c r="AT64" s="19" t="e">
        <f t="shared" si="18"/>
        <v>#N/A</v>
      </c>
      <c r="AU64" s="19" t="e">
        <f t="shared" si="18"/>
        <v>#N/A</v>
      </c>
      <c r="AV64" s="19" t="e">
        <f t="shared" si="18"/>
        <v>#N/A</v>
      </c>
      <c r="AW64" s="19" t="e">
        <f t="shared" si="18"/>
        <v>#N/A</v>
      </c>
      <c r="AX64" s="19" t="e">
        <f t="shared" si="18"/>
        <v>#N/A</v>
      </c>
      <c r="AY64" s="19" t="e">
        <f t="shared" si="18"/>
        <v>#N/A</v>
      </c>
      <c r="AZ64" s="19" t="e">
        <f t="shared" si="18"/>
        <v>#N/A</v>
      </c>
      <c r="BA64" s="19" t="e">
        <f t="shared" si="18"/>
        <v>#N/A</v>
      </c>
      <c r="BB64" s="19" t="e">
        <f t="shared" si="18"/>
        <v>#N/A</v>
      </c>
      <c r="BC64" s="19" t="e">
        <f t="shared" si="18"/>
        <v>#N/A</v>
      </c>
      <c r="BD64" s="19" t="e">
        <f t="shared" si="18"/>
        <v>#N/A</v>
      </c>
      <c r="BE64" s="19" t="e">
        <f t="shared" si="18"/>
        <v>#N/A</v>
      </c>
      <c r="BF64" s="19" t="e">
        <f t="shared" si="18"/>
        <v>#N/A</v>
      </c>
      <c r="BG64" s="19" t="e">
        <f t="shared" si="18"/>
        <v>#N/A</v>
      </c>
      <c r="BH64" s="19" t="e">
        <f t="shared" si="18"/>
        <v>#N/A</v>
      </c>
      <c r="BI64" s="19" t="e">
        <f t="shared" si="18"/>
        <v>#N/A</v>
      </c>
    </row>
    <row r="65" spans="1:61" s="19" customFormat="1" ht="12.75">
      <c r="C65" s="19" t="s">
        <v>422</v>
      </c>
      <c r="H65" s="19">
        <f>G59</f>
        <v>383241.2097270058</v>
      </c>
      <c r="I65" s="19">
        <f t="shared" si="18"/>
        <v>399762.58989911695</v>
      </c>
      <c r="J65" s="19">
        <f t="shared" si="18"/>
        <v>416996.20037387713</v>
      </c>
      <c r="K65" s="19" t="e">
        <f t="shared" si="18"/>
        <v>#N/A</v>
      </c>
      <c r="L65" s="19" t="e">
        <f t="shared" si="18"/>
        <v>#N/A</v>
      </c>
      <c r="M65" s="19" t="e">
        <f t="shared" si="18"/>
        <v>#N/A</v>
      </c>
      <c r="N65" s="19" t="e">
        <f t="shared" si="18"/>
        <v>#N/A</v>
      </c>
      <c r="O65" s="19" t="e">
        <f t="shared" si="18"/>
        <v>#N/A</v>
      </c>
      <c r="P65" s="19" t="e">
        <f t="shared" si="18"/>
        <v>#N/A</v>
      </c>
      <c r="Q65" s="19" t="e">
        <f t="shared" si="18"/>
        <v>#N/A</v>
      </c>
      <c r="R65" s="19" t="e">
        <f t="shared" si="18"/>
        <v>#N/A</v>
      </c>
      <c r="S65" s="19" t="e">
        <f t="shared" si="18"/>
        <v>#N/A</v>
      </c>
      <c r="T65" s="19" t="e">
        <f t="shared" si="18"/>
        <v>#N/A</v>
      </c>
      <c r="U65" s="19" t="e">
        <f t="shared" si="18"/>
        <v>#N/A</v>
      </c>
      <c r="V65" s="19" t="e">
        <f t="shared" si="18"/>
        <v>#N/A</v>
      </c>
      <c r="W65" s="19" t="e">
        <f t="shared" si="18"/>
        <v>#N/A</v>
      </c>
      <c r="X65" s="19" t="e">
        <f t="shared" si="18"/>
        <v>#N/A</v>
      </c>
      <c r="Y65" s="19" t="e">
        <f t="shared" si="18"/>
        <v>#N/A</v>
      </c>
      <c r="Z65" s="19" t="e">
        <f t="shared" si="18"/>
        <v>#N/A</v>
      </c>
      <c r="AA65" s="19" t="e">
        <f t="shared" si="18"/>
        <v>#N/A</v>
      </c>
      <c r="AB65" s="19" t="e">
        <f t="shared" si="18"/>
        <v>#N/A</v>
      </c>
      <c r="AC65" s="19" t="e">
        <f t="shared" si="18"/>
        <v>#N/A</v>
      </c>
      <c r="AD65" s="19" t="e">
        <f t="shared" si="18"/>
        <v>#N/A</v>
      </c>
      <c r="AE65" s="19" t="e">
        <f t="shared" si="18"/>
        <v>#N/A</v>
      </c>
      <c r="AF65" s="19" t="e">
        <f t="shared" si="18"/>
        <v>#N/A</v>
      </c>
      <c r="AG65" s="19" t="e">
        <f t="shared" si="18"/>
        <v>#N/A</v>
      </c>
      <c r="AH65" s="19" t="e">
        <f t="shared" si="18"/>
        <v>#N/A</v>
      </c>
      <c r="AI65" s="19" t="e">
        <f t="shared" si="18"/>
        <v>#N/A</v>
      </c>
      <c r="AJ65" s="19" t="e">
        <f t="shared" si="18"/>
        <v>#N/A</v>
      </c>
      <c r="AK65" s="19" t="e">
        <f t="shared" si="18"/>
        <v>#N/A</v>
      </c>
      <c r="AL65" s="19" t="e">
        <f t="shared" si="18"/>
        <v>#N/A</v>
      </c>
      <c r="AM65" s="19" t="e">
        <f t="shared" si="18"/>
        <v>#N/A</v>
      </c>
      <c r="AN65" s="19" t="e">
        <f t="shared" si="18"/>
        <v>#N/A</v>
      </c>
      <c r="AO65" s="19" t="e">
        <f t="shared" si="18"/>
        <v>#N/A</v>
      </c>
      <c r="AP65" s="19" t="e">
        <f t="shared" si="18"/>
        <v>#N/A</v>
      </c>
      <c r="AQ65" s="19" t="e">
        <f t="shared" si="18"/>
        <v>#N/A</v>
      </c>
      <c r="AR65" s="19" t="e">
        <f t="shared" si="18"/>
        <v>#N/A</v>
      </c>
      <c r="AS65" s="19" t="e">
        <f t="shared" si="18"/>
        <v>#N/A</v>
      </c>
      <c r="AT65" s="19" t="e">
        <f t="shared" si="18"/>
        <v>#N/A</v>
      </c>
      <c r="AU65" s="19" t="e">
        <f t="shared" si="18"/>
        <v>#N/A</v>
      </c>
      <c r="AV65" s="19" t="e">
        <f t="shared" si="18"/>
        <v>#N/A</v>
      </c>
      <c r="AW65" s="19" t="e">
        <f t="shared" si="18"/>
        <v>#N/A</v>
      </c>
      <c r="AX65" s="19" t="e">
        <f t="shared" si="18"/>
        <v>#N/A</v>
      </c>
      <c r="AY65" s="19" t="e">
        <f t="shared" si="18"/>
        <v>#N/A</v>
      </c>
      <c r="AZ65" s="19" t="e">
        <f t="shared" si="18"/>
        <v>#N/A</v>
      </c>
      <c r="BA65" s="19" t="e">
        <f t="shared" si="18"/>
        <v>#N/A</v>
      </c>
      <c r="BB65" s="19" t="e">
        <f t="shared" si="18"/>
        <v>#N/A</v>
      </c>
      <c r="BC65" s="19" t="e">
        <f t="shared" si="18"/>
        <v>#N/A</v>
      </c>
      <c r="BD65" s="19" t="e">
        <f t="shared" si="18"/>
        <v>#N/A</v>
      </c>
      <c r="BE65" s="19" t="e">
        <f t="shared" si="18"/>
        <v>#N/A</v>
      </c>
      <c r="BF65" s="19" t="e">
        <f t="shared" si="18"/>
        <v>#N/A</v>
      </c>
      <c r="BG65" s="19" t="e">
        <f t="shared" si="18"/>
        <v>#N/A</v>
      </c>
      <c r="BH65" s="19" t="e">
        <f t="shared" si="18"/>
        <v>#N/A</v>
      </c>
      <c r="BI65" s="19" t="e">
        <f t="shared" si="18"/>
        <v>#N/A</v>
      </c>
    </row>
    <row r="66" spans="1:61" s="19" customFormat="1" ht="12.75">
      <c r="C66" s="19" t="s">
        <v>423</v>
      </c>
      <c r="H66" s="19">
        <f>G60</f>
        <v>42553.610474760149</v>
      </c>
      <c r="I66" s="19">
        <f t="shared" si="18"/>
        <v>26032.230302648986</v>
      </c>
      <c r="J66" s="19">
        <f t="shared" si="18"/>
        <v>8798.6198278888078</v>
      </c>
      <c r="K66" s="19" t="e">
        <f t="shared" si="18"/>
        <v>#N/A</v>
      </c>
      <c r="L66" s="19" t="e">
        <f t="shared" si="18"/>
        <v>#N/A</v>
      </c>
      <c r="M66" s="19" t="e">
        <f t="shared" si="18"/>
        <v>#N/A</v>
      </c>
      <c r="N66" s="19" t="e">
        <f t="shared" si="18"/>
        <v>#N/A</v>
      </c>
      <c r="O66" s="19" t="e">
        <f t="shared" si="18"/>
        <v>#N/A</v>
      </c>
      <c r="P66" s="19" t="e">
        <f t="shared" si="18"/>
        <v>#N/A</v>
      </c>
      <c r="Q66" s="19" t="e">
        <f t="shared" si="18"/>
        <v>#N/A</v>
      </c>
      <c r="R66" s="19" t="e">
        <f t="shared" si="18"/>
        <v>#N/A</v>
      </c>
      <c r="S66" s="19" t="e">
        <f t="shared" si="18"/>
        <v>#N/A</v>
      </c>
      <c r="T66" s="19" t="e">
        <f t="shared" si="18"/>
        <v>#N/A</v>
      </c>
      <c r="U66" s="19" t="e">
        <f t="shared" si="18"/>
        <v>#N/A</v>
      </c>
      <c r="V66" s="19" t="e">
        <f t="shared" si="18"/>
        <v>#N/A</v>
      </c>
      <c r="W66" s="19" t="e">
        <f t="shared" si="18"/>
        <v>#N/A</v>
      </c>
      <c r="X66" s="19" t="e">
        <f t="shared" si="18"/>
        <v>#N/A</v>
      </c>
      <c r="Y66" s="19" t="e">
        <f t="shared" si="18"/>
        <v>#N/A</v>
      </c>
      <c r="Z66" s="19" t="e">
        <f t="shared" si="18"/>
        <v>#N/A</v>
      </c>
      <c r="AA66" s="19" t="e">
        <f t="shared" si="18"/>
        <v>#N/A</v>
      </c>
      <c r="AB66" s="19" t="e">
        <f t="shared" si="18"/>
        <v>#N/A</v>
      </c>
      <c r="AC66" s="19" t="e">
        <f t="shared" si="18"/>
        <v>#N/A</v>
      </c>
      <c r="AD66" s="19" t="e">
        <f t="shared" si="18"/>
        <v>#N/A</v>
      </c>
      <c r="AE66" s="19" t="e">
        <f t="shared" si="18"/>
        <v>#N/A</v>
      </c>
      <c r="AF66" s="19" t="e">
        <f t="shared" si="18"/>
        <v>#N/A</v>
      </c>
      <c r="AG66" s="19" t="e">
        <f t="shared" si="18"/>
        <v>#N/A</v>
      </c>
      <c r="AH66" s="19" t="e">
        <f t="shared" si="18"/>
        <v>#N/A</v>
      </c>
      <c r="AI66" s="19" t="e">
        <f t="shared" si="18"/>
        <v>#N/A</v>
      </c>
      <c r="AJ66" s="19" t="e">
        <f t="shared" si="18"/>
        <v>#N/A</v>
      </c>
      <c r="AK66" s="19" t="e">
        <f t="shared" si="18"/>
        <v>#N/A</v>
      </c>
      <c r="AL66" s="19" t="e">
        <f t="shared" si="18"/>
        <v>#N/A</v>
      </c>
      <c r="AM66" s="19" t="e">
        <f t="shared" si="18"/>
        <v>#N/A</v>
      </c>
      <c r="AN66" s="19" t="e">
        <f t="shared" si="18"/>
        <v>#N/A</v>
      </c>
      <c r="AO66" s="19" t="e">
        <f t="shared" si="18"/>
        <v>#N/A</v>
      </c>
      <c r="AP66" s="19" t="e">
        <f t="shared" si="18"/>
        <v>#N/A</v>
      </c>
      <c r="AQ66" s="19" t="e">
        <f t="shared" si="18"/>
        <v>#N/A</v>
      </c>
      <c r="AR66" s="19" t="e">
        <f t="shared" si="18"/>
        <v>#N/A</v>
      </c>
      <c r="AS66" s="19" t="e">
        <f t="shared" si="18"/>
        <v>#N/A</v>
      </c>
      <c r="AT66" s="19" t="e">
        <f t="shared" si="18"/>
        <v>#N/A</v>
      </c>
      <c r="AU66" s="19" t="e">
        <f t="shared" si="18"/>
        <v>#N/A</v>
      </c>
      <c r="AV66" s="19" t="e">
        <f t="shared" si="18"/>
        <v>#N/A</v>
      </c>
      <c r="AW66" s="19" t="e">
        <f t="shared" si="18"/>
        <v>#N/A</v>
      </c>
      <c r="AX66" s="19" t="e">
        <f t="shared" si="18"/>
        <v>#N/A</v>
      </c>
      <c r="AY66" s="19" t="e">
        <f t="shared" si="18"/>
        <v>#N/A</v>
      </c>
      <c r="AZ66" s="19" t="e">
        <f t="shared" si="18"/>
        <v>#N/A</v>
      </c>
      <c r="BA66" s="19" t="e">
        <f t="shared" si="18"/>
        <v>#N/A</v>
      </c>
      <c r="BB66" s="19" t="e">
        <f t="shared" si="18"/>
        <v>#N/A</v>
      </c>
      <c r="BC66" s="19" t="e">
        <f t="shared" si="18"/>
        <v>#N/A</v>
      </c>
      <c r="BD66" s="19" t="e">
        <f t="shared" si="18"/>
        <v>#N/A</v>
      </c>
      <c r="BE66" s="19" t="e">
        <f t="shared" si="18"/>
        <v>#N/A</v>
      </c>
      <c r="BF66" s="19" t="e">
        <f t="shared" si="18"/>
        <v>#N/A</v>
      </c>
      <c r="BG66" s="19" t="e">
        <f t="shared" si="18"/>
        <v>#N/A</v>
      </c>
      <c r="BH66" s="19" t="e">
        <f t="shared" si="18"/>
        <v>#N/A</v>
      </c>
      <c r="BI66" s="19" t="e">
        <f t="shared" si="18"/>
        <v>#N/A</v>
      </c>
    </row>
    <row r="67" spans="1:61" s="19" customFormat="1" ht="12.75">
      <c r="C67" s="19" t="s">
        <v>147</v>
      </c>
      <c r="H67" s="19">
        <f>G61</f>
        <v>425794.82020176592</v>
      </c>
      <c r="I67" s="19">
        <f t="shared" si="18"/>
        <v>425794.82020176592</v>
      </c>
      <c r="J67" s="19">
        <f t="shared" si="18"/>
        <v>425794.82020176592</v>
      </c>
      <c r="K67" s="19" t="e">
        <f t="shared" si="18"/>
        <v>#N/A</v>
      </c>
      <c r="L67" s="19" t="e">
        <f t="shared" si="18"/>
        <v>#N/A</v>
      </c>
      <c r="M67" s="19" t="e">
        <f t="shared" si="18"/>
        <v>#N/A</v>
      </c>
      <c r="N67" s="19" t="e">
        <f t="shared" si="18"/>
        <v>#N/A</v>
      </c>
      <c r="O67" s="19" t="e">
        <f t="shared" si="18"/>
        <v>#N/A</v>
      </c>
      <c r="P67" s="19" t="e">
        <f t="shared" si="18"/>
        <v>#N/A</v>
      </c>
      <c r="Q67" s="19" t="e">
        <f t="shared" si="18"/>
        <v>#N/A</v>
      </c>
      <c r="R67" s="19" t="e">
        <f t="shared" si="18"/>
        <v>#N/A</v>
      </c>
      <c r="S67" s="19" t="e">
        <f t="shared" si="18"/>
        <v>#N/A</v>
      </c>
      <c r="T67" s="19" t="e">
        <f t="shared" si="18"/>
        <v>#N/A</v>
      </c>
      <c r="U67" s="19" t="e">
        <f t="shared" si="18"/>
        <v>#N/A</v>
      </c>
      <c r="V67" s="19" t="e">
        <f t="shared" si="18"/>
        <v>#N/A</v>
      </c>
      <c r="W67" s="19" t="e">
        <f t="shared" si="18"/>
        <v>#N/A</v>
      </c>
      <c r="X67" s="19" t="e">
        <f t="shared" si="18"/>
        <v>#N/A</v>
      </c>
      <c r="Y67" s="19" t="e">
        <f t="shared" si="18"/>
        <v>#N/A</v>
      </c>
      <c r="Z67" s="19" t="e">
        <f t="shared" si="18"/>
        <v>#N/A</v>
      </c>
      <c r="AA67" s="19" t="e">
        <f t="shared" si="18"/>
        <v>#N/A</v>
      </c>
      <c r="AB67" s="19" t="e">
        <f t="shared" si="18"/>
        <v>#N/A</v>
      </c>
      <c r="AC67" s="19" t="e">
        <f t="shared" si="18"/>
        <v>#N/A</v>
      </c>
      <c r="AD67" s="19" t="e">
        <f t="shared" si="18"/>
        <v>#N/A</v>
      </c>
      <c r="AE67" s="19" t="e">
        <f t="shared" si="18"/>
        <v>#N/A</v>
      </c>
      <c r="AF67" s="19" t="e">
        <f t="shared" si="18"/>
        <v>#N/A</v>
      </c>
      <c r="AG67" s="19" t="e">
        <f t="shared" si="18"/>
        <v>#N/A</v>
      </c>
      <c r="AH67" s="19" t="e">
        <f t="shared" si="18"/>
        <v>#N/A</v>
      </c>
      <c r="AI67" s="19" t="e">
        <f t="shared" si="18"/>
        <v>#N/A</v>
      </c>
      <c r="AJ67" s="19" t="e">
        <f t="shared" si="18"/>
        <v>#N/A</v>
      </c>
      <c r="AK67" s="19" t="e">
        <f t="shared" si="18"/>
        <v>#N/A</v>
      </c>
      <c r="AL67" s="19" t="e">
        <f t="shared" si="18"/>
        <v>#N/A</v>
      </c>
      <c r="AM67" s="19" t="e">
        <f t="shared" si="18"/>
        <v>#N/A</v>
      </c>
      <c r="AN67" s="19" t="e">
        <f t="shared" si="18"/>
        <v>#N/A</v>
      </c>
      <c r="AO67" s="19" t="e">
        <f t="shared" si="18"/>
        <v>#N/A</v>
      </c>
      <c r="AP67" s="19" t="e">
        <f t="shared" si="18"/>
        <v>#N/A</v>
      </c>
      <c r="AQ67" s="19" t="e">
        <f t="shared" si="18"/>
        <v>#N/A</v>
      </c>
      <c r="AR67" s="19" t="e">
        <f t="shared" si="18"/>
        <v>#N/A</v>
      </c>
      <c r="AS67" s="19" t="e">
        <f t="shared" si="18"/>
        <v>#N/A</v>
      </c>
      <c r="AT67" s="19" t="e">
        <f t="shared" si="18"/>
        <v>#N/A</v>
      </c>
      <c r="AU67" s="19" t="e">
        <f t="shared" si="18"/>
        <v>#N/A</v>
      </c>
      <c r="AV67" s="19" t="e">
        <f t="shared" si="18"/>
        <v>#N/A</v>
      </c>
      <c r="AW67" s="19" t="e">
        <f t="shared" si="18"/>
        <v>#N/A</v>
      </c>
      <c r="AX67" s="19" t="e">
        <f t="shared" si="18"/>
        <v>#N/A</v>
      </c>
      <c r="AY67" s="19" t="e">
        <f t="shared" si="18"/>
        <v>#N/A</v>
      </c>
      <c r="AZ67" s="19" t="e">
        <f t="shared" si="18"/>
        <v>#N/A</v>
      </c>
      <c r="BA67" s="19" t="e">
        <f t="shared" si="18"/>
        <v>#N/A</v>
      </c>
      <c r="BB67" s="19" t="e">
        <f t="shared" si="18"/>
        <v>#N/A</v>
      </c>
      <c r="BC67" s="19" t="e">
        <f t="shared" si="18"/>
        <v>#N/A</v>
      </c>
      <c r="BD67" s="19" t="e">
        <f t="shared" si="18"/>
        <v>#N/A</v>
      </c>
      <c r="BE67" s="19" t="e">
        <f t="shared" si="18"/>
        <v>#N/A</v>
      </c>
      <c r="BF67" s="19" t="e">
        <f t="shared" si="18"/>
        <v>#N/A</v>
      </c>
      <c r="BG67" s="19" t="e">
        <f t="shared" si="18"/>
        <v>#N/A</v>
      </c>
      <c r="BH67" s="19" t="e">
        <f t="shared" si="18"/>
        <v>#N/A</v>
      </c>
      <c r="BI67" s="19" t="e">
        <f t="shared" si="18"/>
        <v>#N/A</v>
      </c>
    </row>
    <row r="68" spans="1:61" s="19" customFormat="1" ht="12.75">
      <c r="C68" s="19" t="s">
        <v>424</v>
      </c>
      <c r="H68" s="19">
        <f>G62</f>
        <v>816758.7902729942</v>
      </c>
      <c r="I68" s="19">
        <f t="shared" si="18"/>
        <v>416996.20037387725</v>
      </c>
      <c r="J68" s="19">
        <f t="shared" si="18"/>
        <v>0</v>
      </c>
      <c r="K68" s="19" t="e">
        <f t="shared" si="18"/>
        <v>#N/A</v>
      </c>
      <c r="L68" s="19" t="e">
        <f t="shared" si="18"/>
        <v>#N/A</v>
      </c>
      <c r="M68" s="19" t="e">
        <f t="shared" si="18"/>
        <v>#N/A</v>
      </c>
      <c r="N68" s="19" t="e">
        <f t="shared" si="18"/>
        <v>#N/A</v>
      </c>
      <c r="O68" s="19" t="e">
        <f t="shared" si="18"/>
        <v>#N/A</v>
      </c>
      <c r="P68" s="19" t="e">
        <f t="shared" si="18"/>
        <v>#N/A</v>
      </c>
      <c r="Q68" s="19" t="e">
        <f t="shared" si="18"/>
        <v>#N/A</v>
      </c>
      <c r="R68" s="19" t="e">
        <f t="shared" si="18"/>
        <v>#N/A</v>
      </c>
      <c r="S68" s="19" t="e">
        <f t="shared" si="18"/>
        <v>#N/A</v>
      </c>
      <c r="T68" s="19" t="e">
        <f t="shared" si="18"/>
        <v>#N/A</v>
      </c>
      <c r="U68" s="19" t="e">
        <f t="shared" si="18"/>
        <v>#N/A</v>
      </c>
      <c r="V68" s="19" t="e">
        <f t="shared" si="18"/>
        <v>#N/A</v>
      </c>
      <c r="W68" s="19" t="e">
        <f t="shared" si="18"/>
        <v>#N/A</v>
      </c>
      <c r="X68" s="19" t="e">
        <f t="shared" si="18"/>
        <v>#N/A</v>
      </c>
      <c r="Y68" s="19" t="e">
        <f t="shared" si="18"/>
        <v>#N/A</v>
      </c>
      <c r="Z68" s="19" t="e">
        <f t="shared" si="18"/>
        <v>#N/A</v>
      </c>
      <c r="AA68" s="19" t="e">
        <f t="shared" si="18"/>
        <v>#N/A</v>
      </c>
      <c r="AB68" s="19" t="e">
        <f t="shared" si="18"/>
        <v>#N/A</v>
      </c>
      <c r="AC68" s="19" t="e">
        <f t="shared" si="18"/>
        <v>#N/A</v>
      </c>
      <c r="AD68" s="19" t="e">
        <f t="shared" si="18"/>
        <v>#N/A</v>
      </c>
      <c r="AE68" s="19" t="e">
        <f t="shared" si="18"/>
        <v>#N/A</v>
      </c>
      <c r="AF68" s="19" t="e">
        <f t="shared" si="18"/>
        <v>#N/A</v>
      </c>
      <c r="AG68" s="19" t="e">
        <f t="shared" si="18"/>
        <v>#N/A</v>
      </c>
      <c r="AH68" s="19" t="e">
        <f t="shared" si="18"/>
        <v>#N/A</v>
      </c>
      <c r="AI68" s="19" t="e">
        <f t="shared" si="18"/>
        <v>#N/A</v>
      </c>
      <c r="AJ68" s="19" t="e">
        <f t="shared" si="18"/>
        <v>#N/A</v>
      </c>
      <c r="AK68" s="19" t="e">
        <f t="shared" si="18"/>
        <v>#N/A</v>
      </c>
      <c r="AL68" s="19" t="e">
        <f t="shared" si="18"/>
        <v>#N/A</v>
      </c>
      <c r="AM68" s="19" t="e">
        <f t="shared" si="18"/>
        <v>#N/A</v>
      </c>
      <c r="AN68" s="19" t="e">
        <f t="shared" si="18"/>
        <v>#N/A</v>
      </c>
      <c r="AO68" s="19" t="e">
        <f t="shared" si="18"/>
        <v>#N/A</v>
      </c>
      <c r="AP68" s="19" t="e">
        <f t="shared" si="18"/>
        <v>#N/A</v>
      </c>
      <c r="AQ68" s="19" t="e">
        <f t="shared" si="18"/>
        <v>#N/A</v>
      </c>
      <c r="AR68" s="19" t="e">
        <f t="shared" si="18"/>
        <v>#N/A</v>
      </c>
      <c r="AS68" s="19" t="e">
        <f t="shared" si="18"/>
        <v>#N/A</v>
      </c>
      <c r="AT68" s="19" t="e">
        <f t="shared" si="18"/>
        <v>#N/A</v>
      </c>
      <c r="AU68" s="19" t="e">
        <f t="shared" si="18"/>
        <v>#N/A</v>
      </c>
      <c r="AV68" s="19" t="e">
        <f t="shared" si="18"/>
        <v>#N/A</v>
      </c>
      <c r="AW68" s="19" t="e">
        <f t="shared" si="18"/>
        <v>#N/A</v>
      </c>
      <c r="AX68" s="19" t="e">
        <f t="shared" si="18"/>
        <v>#N/A</v>
      </c>
      <c r="AY68" s="19" t="e">
        <f t="shared" si="18"/>
        <v>#N/A</v>
      </c>
      <c r="AZ68" s="19" t="e">
        <f t="shared" ref="AZ68:BI68" si="19">AY62</f>
        <v>#N/A</v>
      </c>
      <c r="BA68" s="19" t="e">
        <f t="shared" si="19"/>
        <v>#N/A</v>
      </c>
      <c r="BB68" s="19" t="e">
        <f t="shared" si="19"/>
        <v>#N/A</v>
      </c>
      <c r="BC68" s="19" t="e">
        <f t="shared" si="19"/>
        <v>#N/A</v>
      </c>
      <c r="BD68" s="19" t="e">
        <f t="shared" si="19"/>
        <v>#N/A</v>
      </c>
      <c r="BE68" s="19" t="e">
        <f t="shared" si="19"/>
        <v>#N/A</v>
      </c>
      <c r="BF68" s="19" t="e">
        <f t="shared" si="19"/>
        <v>#N/A</v>
      </c>
      <c r="BG68" s="19" t="e">
        <f t="shared" si="19"/>
        <v>#N/A</v>
      </c>
      <c r="BH68" s="19" t="e">
        <f t="shared" si="19"/>
        <v>#N/A</v>
      </c>
      <c r="BI68" s="19" t="e">
        <f t="shared" si="19"/>
        <v>#N/A</v>
      </c>
    </row>
    <row r="71" spans="1:61" s="19" customFormat="1" ht="12.75">
      <c r="A71" s="50" t="s">
        <v>442</v>
      </c>
    </row>
    <row r="72" spans="1:61" s="19" customFormat="1" ht="12.75">
      <c r="A72" s="19" t="s">
        <v>443</v>
      </c>
      <c r="B72" s="19">
        <f>Inputs!L110</f>
        <v>92728742.827500001</v>
      </c>
      <c r="D72" s="19">
        <f>B73</f>
        <v>5</v>
      </c>
      <c r="E72" s="19">
        <f>IF(D72&gt;0,D72-1,0)</f>
        <v>4</v>
      </c>
      <c r="F72" s="19">
        <f>IF(E72&gt;0,E72-1,0)</f>
        <v>3</v>
      </c>
      <c r="G72" s="19">
        <f>IF(F72&gt;0,F72-1,0)</f>
        <v>2</v>
      </c>
      <c r="H72" s="19">
        <f t="shared" ref="H72" si="20">IF(G72&gt;0,G72-1,0)</f>
        <v>1</v>
      </c>
      <c r="I72" s="19">
        <f t="shared" ref="I72" si="21">IF(H72&gt;0,H72-1,0)</f>
        <v>0</v>
      </c>
      <c r="J72" s="19">
        <f t="shared" ref="J72" si="22">IF(I72&gt;0,I72-1,0)</f>
        <v>0</v>
      </c>
      <c r="K72" s="19">
        <f t="shared" ref="K72" si="23">IF(J72&gt;0,J72-1,0)</f>
        <v>0</v>
      </c>
      <c r="L72" s="19">
        <f t="shared" ref="L72" si="24">IF(K72&gt;0,K72-1,0)</f>
        <v>0</v>
      </c>
      <c r="M72" s="19">
        <f t="shared" ref="M72" si="25">IF(L72&gt;0,L72-1,0)</f>
        <v>0</v>
      </c>
      <c r="N72" s="19">
        <f t="shared" ref="N72" si="26">IF(M72&gt;0,M72-1,0)</f>
        <v>0</v>
      </c>
      <c r="O72" s="19">
        <f t="shared" ref="O72" si="27">IF(N72&gt;0,N72-1,0)</f>
        <v>0</v>
      </c>
      <c r="P72" s="19">
        <f t="shared" ref="P72" si="28">IF(O72&gt;0,O72-1,0)</f>
        <v>0</v>
      </c>
      <c r="Q72" s="19">
        <f t="shared" ref="Q72" si="29">IF(P72&gt;0,P72-1,0)</f>
        <v>0</v>
      </c>
      <c r="R72" s="19">
        <f t="shared" ref="R72" si="30">IF(Q72&gt;0,Q72-1,0)</f>
        <v>0</v>
      </c>
      <c r="S72" s="19">
        <f t="shared" ref="S72" si="31">IF(R72&gt;0,R72-1,0)</f>
        <v>0</v>
      </c>
      <c r="T72" s="19">
        <f t="shared" ref="T72" si="32">IF(S72&gt;0,S72-1,0)</f>
        <v>0</v>
      </c>
      <c r="U72" s="19">
        <f t="shared" ref="U72" si="33">IF(T72&gt;0,T72-1,0)</f>
        <v>0</v>
      </c>
      <c r="V72" s="19">
        <f t="shared" ref="V72" si="34">IF(U72&gt;0,U72-1,0)</f>
        <v>0</v>
      </c>
      <c r="W72" s="19">
        <f t="shared" ref="W72" si="35">IF(V72&gt;0,V72-1,0)</f>
        <v>0</v>
      </c>
      <c r="X72" s="19">
        <f t="shared" ref="X72" si="36">IF(W72&gt;0,W72-1,0)</f>
        <v>0</v>
      </c>
      <c r="Y72" s="19">
        <f t="shared" ref="Y72" si="37">IF(X72&gt;0,X72-1,0)</f>
        <v>0</v>
      </c>
      <c r="Z72" s="19">
        <f t="shared" ref="Z72" si="38">IF(Y72&gt;0,Y72-1,0)</f>
        <v>0</v>
      </c>
      <c r="AA72" s="19">
        <f t="shared" ref="AA72" si="39">IF(Z72&gt;0,Z72-1,0)</f>
        <v>0</v>
      </c>
      <c r="AB72" s="19">
        <f t="shared" ref="AB72" si="40">IF(AA72&gt;0,AA72-1,0)</f>
        <v>0</v>
      </c>
      <c r="AC72" s="19">
        <f t="shared" ref="AC72" si="41">IF(AB72&gt;0,AB72-1,0)</f>
        <v>0</v>
      </c>
      <c r="AD72" s="19">
        <f t="shared" ref="AD72" si="42">IF(AC72&gt;0,AC72-1,0)</f>
        <v>0</v>
      </c>
      <c r="AE72" s="19">
        <f t="shared" ref="AE72" si="43">IF(AD72&gt;0,AD72-1,0)</f>
        <v>0</v>
      </c>
      <c r="AF72" s="19">
        <f t="shared" ref="AF72" si="44">IF(AE72&gt;0,AE72-1,0)</f>
        <v>0</v>
      </c>
      <c r="AG72" s="19">
        <f t="shared" ref="AG72" si="45">IF(AF72&gt;0,AF72-1,0)</f>
        <v>0</v>
      </c>
      <c r="AH72" s="19">
        <f t="shared" ref="AH72" si="46">IF(AG72&gt;0,AG72-1,0)</f>
        <v>0</v>
      </c>
      <c r="AI72" s="19">
        <f t="shared" ref="AI72" si="47">IF(AH72&gt;0,AH72-1,0)</f>
        <v>0</v>
      </c>
      <c r="AJ72" s="19">
        <f t="shared" ref="AJ72" si="48">IF(AI72&gt;0,AI72-1,0)</f>
        <v>0</v>
      </c>
      <c r="AK72" s="19">
        <f t="shared" ref="AK72" si="49">IF(AJ72&gt;0,AJ72-1,0)</f>
        <v>0</v>
      </c>
      <c r="AL72" s="19">
        <f t="shared" ref="AL72" si="50">IF(AK72&gt;0,AK72-1,0)</f>
        <v>0</v>
      </c>
      <c r="AM72" s="19">
        <f t="shared" ref="AM72" si="51">IF(AL72&gt;0,AL72-1,0)</f>
        <v>0</v>
      </c>
      <c r="AN72" s="19">
        <f t="shared" ref="AN72" si="52">IF(AM72&gt;0,AM72-1,0)</f>
        <v>0</v>
      </c>
      <c r="AO72" s="19">
        <f t="shared" ref="AO72" si="53">IF(AN72&gt;0,AN72-1,0)</f>
        <v>0</v>
      </c>
      <c r="AP72" s="19">
        <f t="shared" ref="AP72" si="54">IF(AO72&gt;0,AO72-1,0)</f>
        <v>0</v>
      </c>
      <c r="AQ72" s="19">
        <f t="shared" ref="AQ72" si="55">IF(AP72&gt;0,AP72-1,0)</f>
        <v>0</v>
      </c>
      <c r="AR72" s="19">
        <f t="shared" ref="AR72" si="56">IF(AQ72&gt;0,AQ72-1,0)</f>
        <v>0</v>
      </c>
      <c r="AS72" s="19">
        <f t="shared" ref="AS72" si="57">IF(AR72&gt;0,AR72-1,0)</f>
        <v>0</v>
      </c>
      <c r="AT72" s="19">
        <f t="shared" ref="AT72" si="58">IF(AS72&gt;0,AS72-1,0)</f>
        <v>0</v>
      </c>
      <c r="AU72" s="19">
        <f t="shared" ref="AU72" si="59">IF(AT72&gt;0,AT72-1,0)</f>
        <v>0</v>
      </c>
      <c r="AV72" s="19">
        <f t="shared" ref="AV72" si="60">IF(AU72&gt;0,AU72-1,0)</f>
        <v>0</v>
      </c>
      <c r="AW72" s="19">
        <f t="shared" ref="AW72" si="61">IF(AV72&gt;0,AV72-1,0)</f>
        <v>0</v>
      </c>
      <c r="AX72" s="19">
        <f t="shared" ref="AX72" si="62">IF(AW72&gt;0,AW72-1,0)</f>
        <v>0</v>
      </c>
      <c r="AY72" s="19">
        <f t="shared" ref="AY72" si="63">IF(AX72&gt;0,AX72-1,0)</f>
        <v>0</v>
      </c>
      <c r="AZ72" s="19">
        <f t="shared" ref="AZ72" si="64">IF(AY72&gt;0,AY72-1,0)</f>
        <v>0</v>
      </c>
      <c r="BA72" s="19">
        <f t="shared" ref="BA72" si="65">IF(AZ72&gt;0,AZ72-1,0)</f>
        <v>0</v>
      </c>
      <c r="BB72" s="19">
        <f t="shared" ref="BB72" si="66">IF(BA72&gt;0,BA72-1,0)</f>
        <v>0</v>
      </c>
      <c r="BC72" s="19">
        <f t="shared" ref="BC72" si="67">IF(BB72&gt;0,BB72-1,0)</f>
        <v>0</v>
      </c>
      <c r="BD72" s="19">
        <f t="shared" ref="BD72" si="68">IF(BC72&gt;0,BC72-1,0)</f>
        <v>0</v>
      </c>
      <c r="BE72" s="19">
        <f t="shared" ref="BE72" si="69">IF(BD72&gt;0,BD72-1,0)</f>
        <v>0</v>
      </c>
      <c r="BF72" s="19">
        <f t="shared" ref="BF72" si="70">IF(BE72&gt;0,BE72-1,0)</f>
        <v>0</v>
      </c>
      <c r="BG72" s="19">
        <f t="shared" ref="BG72" si="71">IF(BF72&gt;0,BF72-1,0)</f>
        <v>0</v>
      </c>
      <c r="BH72" s="19">
        <f t="shared" ref="BH72" si="72">IF(BG72&gt;0,BG72-1,0)</f>
        <v>0</v>
      </c>
      <c r="BI72" s="19">
        <f t="shared" ref="BI72" si="73">IF(BH72&gt;0,BH72-1,0)</f>
        <v>0</v>
      </c>
    </row>
    <row r="73" spans="1:61" s="19" customFormat="1">
      <c r="A73" s="16" t="s">
        <v>60</v>
      </c>
      <c r="B73" s="50">
        <v>5</v>
      </c>
      <c r="C73" s="19" t="s">
        <v>421</v>
      </c>
      <c r="D73" s="19">
        <f>IFERROR(D85,0)+IFERROR(D91,0)+IFERROR(D97,0)+IFERROR(D103,0)+IFERROR(D109,0)</f>
        <v>18545748.565499999</v>
      </c>
      <c r="E73" s="19">
        <f t="shared" ref="E73:BI77" si="74">IFERROR(E85,0)+IFERROR(E91,0)+IFERROR(E97,0)+IFERROR(E103,0)+IFERROR(E109,0)</f>
        <v>33688660.278098285</v>
      </c>
      <c r="F73" s="19">
        <f t="shared" si="74"/>
        <v>45282040.15854013</v>
      </c>
      <c r="G73" s="19">
        <f t="shared" si="74"/>
        <v>53172869.263810925</v>
      </c>
      <c r="H73" s="19">
        <f t="shared" si="74"/>
        <v>57201532.063506931</v>
      </c>
      <c r="I73" s="19">
        <f t="shared" si="74"/>
        <v>38655783.498006932</v>
      </c>
      <c r="J73" s="19">
        <f t="shared" si="74"/>
        <v>23512871.785408646</v>
      </c>
      <c r="K73" s="19">
        <f t="shared" si="74"/>
        <v>11919491.904966803</v>
      </c>
      <c r="L73" s="19">
        <f t="shared" si="74"/>
        <v>4028662.7996960101</v>
      </c>
      <c r="M73" s="19">
        <f t="shared" si="74"/>
        <v>4.1909515857696533E-9</v>
      </c>
      <c r="N73" s="19">
        <f t="shared" si="74"/>
        <v>0</v>
      </c>
      <c r="O73" s="19">
        <f t="shared" si="74"/>
        <v>0</v>
      </c>
      <c r="P73" s="19">
        <f t="shared" si="74"/>
        <v>0</v>
      </c>
      <c r="Q73" s="19">
        <f t="shared" si="74"/>
        <v>0</v>
      </c>
      <c r="R73" s="19">
        <f t="shared" si="74"/>
        <v>0</v>
      </c>
      <c r="S73" s="19">
        <f t="shared" si="74"/>
        <v>0</v>
      </c>
      <c r="T73" s="19">
        <f t="shared" si="74"/>
        <v>0</v>
      </c>
      <c r="U73" s="19">
        <f t="shared" si="74"/>
        <v>0</v>
      </c>
      <c r="V73" s="19">
        <f t="shared" si="74"/>
        <v>0</v>
      </c>
      <c r="W73" s="19">
        <f t="shared" si="74"/>
        <v>0</v>
      </c>
      <c r="X73" s="19">
        <f t="shared" si="74"/>
        <v>0</v>
      </c>
      <c r="Y73" s="19">
        <f t="shared" si="74"/>
        <v>0</v>
      </c>
      <c r="Z73" s="19">
        <f t="shared" si="74"/>
        <v>0</v>
      </c>
      <c r="AA73" s="19">
        <f t="shared" si="74"/>
        <v>0</v>
      </c>
      <c r="AB73" s="19">
        <f t="shared" si="74"/>
        <v>0</v>
      </c>
      <c r="AC73" s="19">
        <f t="shared" si="74"/>
        <v>0</v>
      </c>
      <c r="AD73" s="19">
        <f t="shared" si="74"/>
        <v>0</v>
      </c>
      <c r="AE73" s="19">
        <f t="shared" si="74"/>
        <v>0</v>
      </c>
      <c r="AF73" s="19">
        <f t="shared" si="74"/>
        <v>0</v>
      </c>
      <c r="AG73" s="19">
        <f t="shared" si="74"/>
        <v>0</v>
      </c>
      <c r="AH73" s="19">
        <f t="shared" si="74"/>
        <v>0</v>
      </c>
      <c r="AI73" s="19">
        <f t="shared" si="74"/>
        <v>0</v>
      </c>
      <c r="AJ73" s="19">
        <f t="shared" si="74"/>
        <v>0</v>
      </c>
      <c r="AK73" s="19">
        <f t="shared" si="74"/>
        <v>0</v>
      </c>
      <c r="AL73" s="19">
        <f t="shared" si="74"/>
        <v>0</v>
      </c>
      <c r="AM73" s="19">
        <f t="shared" si="74"/>
        <v>0</v>
      </c>
      <c r="AN73" s="19">
        <f t="shared" si="74"/>
        <v>0</v>
      </c>
      <c r="AO73" s="19">
        <f t="shared" si="74"/>
        <v>0</v>
      </c>
      <c r="AP73" s="19">
        <f t="shared" si="74"/>
        <v>0</v>
      </c>
      <c r="AQ73" s="19">
        <f t="shared" si="74"/>
        <v>0</v>
      </c>
      <c r="AR73" s="19">
        <f t="shared" si="74"/>
        <v>0</v>
      </c>
      <c r="AS73" s="19">
        <f t="shared" si="74"/>
        <v>0</v>
      </c>
      <c r="AT73" s="19">
        <f t="shared" si="74"/>
        <v>0</v>
      </c>
      <c r="AU73" s="19">
        <f t="shared" si="74"/>
        <v>0</v>
      </c>
      <c r="AV73" s="19">
        <f t="shared" si="74"/>
        <v>0</v>
      </c>
      <c r="AW73" s="19">
        <f t="shared" si="74"/>
        <v>0</v>
      </c>
      <c r="AX73" s="19">
        <f t="shared" si="74"/>
        <v>0</v>
      </c>
      <c r="AY73" s="19">
        <f t="shared" si="74"/>
        <v>0</v>
      </c>
      <c r="AZ73" s="19">
        <f t="shared" si="74"/>
        <v>0</v>
      </c>
      <c r="BA73" s="19">
        <f t="shared" si="74"/>
        <v>0</v>
      </c>
      <c r="BB73" s="19">
        <f t="shared" si="74"/>
        <v>0</v>
      </c>
      <c r="BC73" s="19">
        <f t="shared" si="74"/>
        <v>0</v>
      </c>
      <c r="BD73" s="19">
        <f t="shared" si="74"/>
        <v>0</v>
      </c>
      <c r="BE73" s="19">
        <f t="shared" si="74"/>
        <v>0</v>
      </c>
      <c r="BF73" s="19">
        <f t="shared" si="74"/>
        <v>0</v>
      </c>
      <c r="BG73" s="19">
        <f t="shared" si="74"/>
        <v>0</v>
      </c>
      <c r="BH73" s="19">
        <f t="shared" si="74"/>
        <v>0</v>
      </c>
      <c r="BI73" s="19">
        <f t="shared" si="74"/>
        <v>0</v>
      </c>
    </row>
    <row r="74" spans="1:61" s="19" customFormat="1" ht="12.75">
      <c r="C74" s="19" t="s">
        <v>444</v>
      </c>
      <c r="D74" s="19">
        <f>IFERROR(D86,0)+IFERROR(D92,0)+IFERROR(D98,0)+IFERROR(D104,0)+IFERROR(D110,0)</f>
        <v>3402836.8529017139</v>
      </c>
      <c r="E74" s="19">
        <f t="shared" si="74"/>
        <v>6952368.6850581551</v>
      </c>
      <c r="F74" s="19">
        <f t="shared" si="74"/>
        <v>10654919.460229207</v>
      </c>
      <c r="G74" s="19">
        <f t="shared" si="74"/>
        <v>14517085.765803995</v>
      </c>
      <c r="H74" s="19">
        <f t="shared" si="74"/>
        <v>18545748.565499999</v>
      </c>
      <c r="I74" s="19">
        <f t="shared" si="74"/>
        <v>15142911.712598283</v>
      </c>
      <c r="J74" s="19">
        <f t="shared" si="74"/>
        <v>11593379.880441841</v>
      </c>
      <c r="K74" s="19">
        <f t="shared" si="74"/>
        <v>7890829.1052707899</v>
      </c>
      <c r="L74" s="19">
        <f t="shared" si="74"/>
        <v>4028662.7996960017</v>
      </c>
      <c r="M74" s="19">
        <f t="shared" si="74"/>
        <v>0</v>
      </c>
      <c r="N74" s="19">
        <f t="shared" si="74"/>
        <v>0</v>
      </c>
      <c r="O74" s="19">
        <f t="shared" si="74"/>
        <v>0</v>
      </c>
      <c r="P74" s="19">
        <f t="shared" si="74"/>
        <v>0</v>
      </c>
      <c r="Q74" s="19">
        <f t="shared" si="74"/>
        <v>0</v>
      </c>
      <c r="R74" s="19">
        <f t="shared" si="74"/>
        <v>0</v>
      </c>
      <c r="S74" s="19">
        <f t="shared" si="74"/>
        <v>0</v>
      </c>
      <c r="T74" s="19">
        <f t="shared" si="74"/>
        <v>0</v>
      </c>
      <c r="U74" s="19">
        <f t="shared" si="74"/>
        <v>0</v>
      </c>
      <c r="V74" s="19">
        <f t="shared" si="74"/>
        <v>0</v>
      </c>
      <c r="W74" s="19">
        <f t="shared" si="74"/>
        <v>0</v>
      </c>
      <c r="X74" s="19">
        <f t="shared" si="74"/>
        <v>0</v>
      </c>
      <c r="Y74" s="19">
        <f t="shared" si="74"/>
        <v>0</v>
      </c>
      <c r="Z74" s="19">
        <f t="shared" si="74"/>
        <v>0</v>
      </c>
      <c r="AA74" s="19">
        <f t="shared" si="74"/>
        <v>0</v>
      </c>
      <c r="AB74" s="19">
        <f t="shared" si="74"/>
        <v>0</v>
      </c>
      <c r="AC74" s="19">
        <f t="shared" si="74"/>
        <v>0</v>
      </c>
      <c r="AD74" s="19">
        <f t="shared" si="74"/>
        <v>0</v>
      </c>
      <c r="AE74" s="19">
        <f t="shared" si="74"/>
        <v>0</v>
      </c>
      <c r="AF74" s="19">
        <f t="shared" si="74"/>
        <v>0</v>
      </c>
      <c r="AG74" s="19">
        <f t="shared" si="74"/>
        <v>0</v>
      </c>
      <c r="AH74" s="19">
        <f t="shared" si="74"/>
        <v>0</v>
      </c>
      <c r="AI74" s="19">
        <f t="shared" si="74"/>
        <v>0</v>
      </c>
      <c r="AJ74" s="19">
        <f t="shared" si="74"/>
        <v>0</v>
      </c>
      <c r="AK74" s="19">
        <f t="shared" si="74"/>
        <v>0</v>
      </c>
      <c r="AL74" s="19">
        <f t="shared" si="74"/>
        <v>0</v>
      </c>
      <c r="AM74" s="19">
        <f t="shared" si="74"/>
        <v>0</v>
      </c>
      <c r="AN74" s="19">
        <f t="shared" si="74"/>
        <v>0</v>
      </c>
      <c r="AO74" s="19">
        <f t="shared" si="74"/>
        <v>0</v>
      </c>
      <c r="AP74" s="19">
        <f t="shared" si="74"/>
        <v>0</v>
      </c>
      <c r="AQ74" s="19">
        <f t="shared" si="74"/>
        <v>0</v>
      </c>
      <c r="AR74" s="19">
        <f t="shared" si="74"/>
        <v>0</v>
      </c>
      <c r="AS74" s="19">
        <f t="shared" si="74"/>
        <v>0</v>
      </c>
      <c r="AT74" s="19">
        <f t="shared" si="74"/>
        <v>0</v>
      </c>
      <c r="AU74" s="19">
        <f t="shared" si="74"/>
        <v>0</v>
      </c>
      <c r="AV74" s="19">
        <f t="shared" si="74"/>
        <v>0</v>
      </c>
      <c r="AW74" s="19">
        <f t="shared" si="74"/>
        <v>0</v>
      </c>
      <c r="AX74" s="19">
        <f t="shared" si="74"/>
        <v>0</v>
      </c>
      <c r="AY74" s="19">
        <f t="shared" si="74"/>
        <v>0</v>
      </c>
      <c r="AZ74" s="19">
        <f t="shared" si="74"/>
        <v>0</v>
      </c>
      <c r="BA74" s="19">
        <f t="shared" si="74"/>
        <v>0</v>
      </c>
      <c r="BB74" s="19">
        <f t="shared" si="74"/>
        <v>0</v>
      </c>
      <c r="BC74" s="19">
        <f t="shared" si="74"/>
        <v>0</v>
      </c>
      <c r="BD74" s="19">
        <f t="shared" si="74"/>
        <v>0</v>
      </c>
      <c r="BE74" s="19">
        <f t="shared" si="74"/>
        <v>0</v>
      </c>
      <c r="BF74" s="19">
        <f t="shared" si="74"/>
        <v>0</v>
      </c>
      <c r="BG74" s="19">
        <f t="shared" si="74"/>
        <v>0</v>
      </c>
      <c r="BH74" s="19">
        <f t="shared" si="74"/>
        <v>0</v>
      </c>
      <c r="BI74" s="19">
        <f t="shared" si="74"/>
        <v>0</v>
      </c>
    </row>
    <row r="75" spans="1:61" s="19" customFormat="1" ht="12.75">
      <c r="C75" s="19" t="s">
        <v>423</v>
      </c>
      <c r="D75" s="19">
        <f>IFERROR(D87,0)+IFERROR(D93,0)+IFERROR(D99,0)+IFERROR(D105,0)+IFERROR(D111,0)</f>
        <v>710830.73186787334</v>
      </c>
      <c r="E75" s="19">
        <f t="shared" si="74"/>
        <v>1274966.4844810194</v>
      </c>
      <c r="F75" s="19">
        <f t="shared" si="74"/>
        <v>1686083.2940795557</v>
      </c>
      <c r="G75" s="19">
        <f t="shared" si="74"/>
        <v>1937584.5732743551</v>
      </c>
      <c r="H75" s="19">
        <f t="shared" si="74"/>
        <v>2022589.3583479407</v>
      </c>
      <c r="I75" s="19">
        <f t="shared" si="74"/>
        <v>1311758.6264800674</v>
      </c>
      <c r="J75" s="19">
        <f t="shared" si="74"/>
        <v>747622.87386692129</v>
      </c>
      <c r="K75" s="19">
        <f t="shared" si="74"/>
        <v>336506.064268385</v>
      </c>
      <c r="L75" s="19">
        <f t="shared" si="74"/>
        <v>85004.785073585648</v>
      </c>
      <c r="M75" s="19">
        <f t="shared" si="74"/>
        <v>0</v>
      </c>
      <c r="N75" s="19">
        <f t="shared" si="74"/>
        <v>0</v>
      </c>
      <c r="O75" s="19">
        <f t="shared" si="74"/>
        <v>0</v>
      </c>
      <c r="P75" s="19">
        <f t="shared" si="74"/>
        <v>0</v>
      </c>
      <c r="Q75" s="19">
        <f t="shared" si="74"/>
        <v>0</v>
      </c>
      <c r="R75" s="19">
        <f t="shared" si="74"/>
        <v>0</v>
      </c>
      <c r="S75" s="19">
        <f t="shared" si="74"/>
        <v>0</v>
      </c>
      <c r="T75" s="19">
        <f t="shared" si="74"/>
        <v>0</v>
      </c>
      <c r="U75" s="19">
        <f t="shared" si="74"/>
        <v>0</v>
      </c>
      <c r="V75" s="19">
        <f t="shared" si="74"/>
        <v>0</v>
      </c>
      <c r="W75" s="19">
        <f t="shared" si="74"/>
        <v>0</v>
      </c>
      <c r="X75" s="19">
        <f t="shared" si="74"/>
        <v>0</v>
      </c>
      <c r="Y75" s="19">
        <f t="shared" si="74"/>
        <v>0</v>
      </c>
      <c r="Z75" s="19">
        <f t="shared" si="74"/>
        <v>0</v>
      </c>
      <c r="AA75" s="19">
        <f t="shared" si="74"/>
        <v>0</v>
      </c>
      <c r="AB75" s="19">
        <f t="shared" si="74"/>
        <v>0</v>
      </c>
      <c r="AC75" s="19">
        <f t="shared" si="74"/>
        <v>0</v>
      </c>
      <c r="AD75" s="19">
        <f t="shared" si="74"/>
        <v>0</v>
      </c>
      <c r="AE75" s="19">
        <f t="shared" si="74"/>
        <v>0</v>
      </c>
      <c r="AF75" s="19">
        <f t="shared" si="74"/>
        <v>0</v>
      </c>
      <c r="AG75" s="19">
        <f t="shared" si="74"/>
        <v>0</v>
      </c>
      <c r="AH75" s="19">
        <f t="shared" si="74"/>
        <v>0</v>
      </c>
      <c r="AI75" s="19">
        <f t="shared" si="74"/>
        <v>0</v>
      </c>
      <c r="AJ75" s="19">
        <f t="shared" si="74"/>
        <v>0</v>
      </c>
      <c r="AK75" s="19">
        <f t="shared" si="74"/>
        <v>0</v>
      </c>
      <c r="AL75" s="19">
        <f t="shared" si="74"/>
        <v>0</v>
      </c>
      <c r="AM75" s="19">
        <f t="shared" si="74"/>
        <v>0</v>
      </c>
      <c r="AN75" s="19">
        <f t="shared" si="74"/>
        <v>0</v>
      </c>
      <c r="AO75" s="19">
        <f t="shared" si="74"/>
        <v>0</v>
      </c>
      <c r="AP75" s="19">
        <f t="shared" si="74"/>
        <v>0</v>
      </c>
      <c r="AQ75" s="19">
        <f t="shared" si="74"/>
        <v>0</v>
      </c>
      <c r="AR75" s="19">
        <f t="shared" si="74"/>
        <v>0</v>
      </c>
      <c r="AS75" s="19">
        <f t="shared" si="74"/>
        <v>0</v>
      </c>
      <c r="AT75" s="19">
        <f t="shared" si="74"/>
        <v>0</v>
      </c>
      <c r="AU75" s="19">
        <f t="shared" si="74"/>
        <v>0</v>
      </c>
      <c r="AV75" s="19">
        <f t="shared" si="74"/>
        <v>0</v>
      </c>
      <c r="AW75" s="19">
        <f t="shared" si="74"/>
        <v>0</v>
      </c>
      <c r="AX75" s="19">
        <f t="shared" si="74"/>
        <v>0</v>
      </c>
      <c r="AY75" s="19">
        <f t="shared" si="74"/>
        <v>0</v>
      </c>
      <c r="AZ75" s="19">
        <f t="shared" si="74"/>
        <v>0</v>
      </c>
      <c r="BA75" s="19">
        <f t="shared" si="74"/>
        <v>0</v>
      </c>
      <c r="BB75" s="19">
        <f t="shared" si="74"/>
        <v>0</v>
      </c>
      <c r="BC75" s="19">
        <f t="shared" si="74"/>
        <v>0</v>
      </c>
      <c r="BD75" s="19">
        <f t="shared" si="74"/>
        <v>0</v>
      </c>
      <c r="BE75" s="19">
        <f t="shared" si="74"/>
        <v>0</v>
      </c>
      <c r="BF75" s="19">
        <f t="shared" si="74"/>
        <v>0</v>
      </c>
      <c r="BG75" s="19">
        <f t="shared" si="74"/>
        <v>0</v>
      </c>
      <c r="BH75" s="19">
        <f t="shared" si="74"/>
        <v>0</v>
      </c>
      <c r="BI75" s="19">
        <f t="shared" si="74"/>
        <v>0</v>
      </c>
    </row>
    <row r="76" spans="1:61" s="19" customFormat="1" ht="12.75">
      <c r="C76" s="19" t="s">
        <v>445</v>
      </c>
      <c r="D76" s="19">
        <f>IFERROR(D88,0)+IFERROR(D94,0)+IFERROR(D100,0)+IFERROR(D106,0)+IFERROR(D112,0)</f>
        <v>4113667.5847695875</v>
      </c>
      <c r="E76" s="19">
        <f t="shared" si="74"/>
        <v>8227335.169539175</v>
      </c>
      <c r="F76" s="19">
        <f t="shared" si="74"/>
        <v>12341002.754308762</v>
      </c>
      <c r="G76" s="19">
        <f t="shared" si="74"/>
        <v>16454670.33907835</v>
      </c>
      <c r="H76" s="19">
        <f t="shared" si="74"/>
        <v>20568337.923847936</v>
      </c>
      <c r="I76" s="19">
        <f t="shared" si="74"/>
        <v>16454670.33907835</v>
      </c>
      <c r="J76" s="19">
        <f t="shared" si="74"/>
        <v>12341002.754308762</v>
      </c>
      <c r="K76" s="19">
        <f t="shared" si="74"/>
        <v>8227335.169539175</v>
      </c>
      <c r="L76" s="19">
        <f t="shared" si="74"/>
        <v>4113667.5847695875</v>
      </c>
      <c r="M76" s="19">
        <f t="shared" si="74"/>
        <v>0</v>
      </c>
      <c r="N76" s="19">
        <f t="shared" si="74"/>
        <v>0</v>
      </c>
      <c r="O76" s="19">
        <f t="shared" si="74"/>
        <v>0</v>
      </c>
      <c r="P76" s="19">
        <f t="shared" si="74"/>
        <v>0</v>
      </c>
      <c r="Q76" s="19">
        <f t="shared" si="74"/>
        <v>0</v>
      </c>
      <c r="R76" s="19">
        <f t="shared" si="74"/>
        <v>0</v>
      </c>
      <c r="S76" s="19">
        <f t="shared" si="74"/>
        <v>0</v>
      </c>
      <c r="T76" s="19">
        <f t="shared" si="74"/>
        <v>0</v>
      </c>
      <c r="U76" s="19">
        <f t="shared" si="74"/>
        <v>0</v>
      </c>
      <c r="V76" s="19">
        <f t="shared" si="74"/>
        <v>0</v>
      </c>
      <c r="W76" s="19">
        <f t="shared" si="74"/>
        <v>0</v>
      </c>
      <c r="X76" s="19">
        <f t="shared" si="74"/>
        <v>0</v>
      </c>
      <c r="Y76" s="19">
        <f t="shared" si="74"/>
        <v>0</v>
      </c>
      <c r="Z76" s="19">
        <f t="shared" si="74"/>
        <v>0</v>
      </c>
      <c r="AA76" s="19">
        <f t="shared" si="74"/>
        <v>0</v>
      </c>
      <c r="AB76" s="19">
        <f t="shared" si="74"/>
        <v>0</v>
      </c>
      <c r="AC76" s="19">
        <f t="shared" si="74"/>
        <v>0</v>
      </c>
      <c r="AD76" s="19">
        <f t="shared" si="74"/>
        <v>0</v>
      </c>
      <c r="AE76" s="19">
        <f t="shared" si="74"/>
        <v>0</v>
      </c>
      <c r="AF76" s="19">
        <f t="shared" si="74"/>
        <v>0</v>
      </c>
      <c r="AG76" s="19">
        <f t="shared" si="74"/>
        <v>0</v>
      </c>
      <c r="AH76" s="19">
        <f t="shared" si="74"/>
        <v>0</v>
      </c>
      <c r="AI76" s="19">
        <f t="shared" si="74"/>
        <v>0</v>
      </c>
      <c r="AJ76" s="19">
        <f t="shared" si="74"/>
        <v>0</v>
      </c>
      <c r="AK76" s="19">
        <f t="shared" si="74"/>
        <v>0</v>
      </c>
      <c r="AL76" s="19">
        <f t="shared" si="74"/>
        <v>0</v>
      </c>
      <c r="AM76" s="19">
        <f t="shared" si="74"/>
        <v>0</v>
      </c>
      <c r="AN76" s="19">
        <f t="shared" si="74"/>
        <v>0</v>
      </c>
      <c r="AO76" s="19">
        <f t="shared" si="74"/>
        <v>0</v>
      </c>
      <c r="AP76" s="19">
        <f t="shared" si="74"/>
        <v>0</v>
      </c>
      <c r="AQ76" s="19">
        <f t="shared" si="74"/>
        <v>0</v>
      </c>
      <c r="AR76" s="19">
        <f t="shared" si="74"/>
        <v>0</v>
      </c>
      <c r="AS76" s="19">
        <f t="shared" si="74"/>
        <v>0</v>
      </c>
      <c r="AT76" s="19">
        <f t="shared" si="74"/>
        <v>0</v>
      </c>
      <c r="AU76" s="19">
        <f t="shared" si="74"/>
        <v>0</v>
      </c>
      <c r="AV76" s="19">
        <f t="shared" si="74"/>
        <v>0</v>
      </c>
      <c r="AW76" s="19">
        <f t="shared" si="74"/>
        <v>0</v>
      </c>
      <c r="AX76" s="19">
        <f t="shared" si="74"/>
        <v>0</v>
      </c>
      <c r="AY76" s="19">
        <f t="shared" si="74"/>
        <v>0</v>
      </c>
      <c r="AZ76" s="19">
        <f t="shared" si="74"/>
        <v>0</v>
      </c>
      <c r="BA76" s="19">
        <f t="shared" si="74"/>
        <v>0</v>
      </c>
      <c r="BB76" s="19">
        <f t="shared" si="74"/>
        <v>0</v>
      </c>
      <c r="BC76" s="19">
        <f t="shared" si="74"/>
        <v>0</v>
      </c>
      <c r="BD76" s="19">
        <f t="shared" si="74"/>
        <v>0</v>
      </c>
      <c r="BE76" s="19">
        <f t="shared" si="74"/>
        <v>0</v>
      </c>
      <c r="BF76" s="19">
        <f t="shared" si="74"/>
        <v>0</v>
      </c>
      <c r="BG76" s="19">
        <f t="shared" si="74"/>
        <v>0</v>
      </c>
      <c r="BH76" s="19">
        <f t="shared" si="74"/>
        <v>0</v>
      </c>
      <c r="BI76" s="19">
        <f t="shared" si="74"/>
        <v>0</v>
      </c>
    </row>
    <row r="77" spans="1:61" s="19" customFormat="1" ht="12.75">
      <c r="C77" s="19" t="s">
        <v>424</v>
      </c>
      <c r="D77" s="19">
        <f>IFERROR(D89,0)+IFERROR(D95,0)+IFERROR(D101,0)+IFERROR(D107,0)+IFERROR(D113,0)</f>
        <v>15142911.712598285</v>
      </c>
      <c r="E77" s="19">
        <f t="shared" si="74"/>
        <v>26736291.593040131</v>
      </c>
      <c r="F77" s="19">
        <f t="shared" si="74"/>
        <v>34627120.698310927</v>
      </c>
      <c r="G77" s="19">
        <f t="shared" si="74"/>
        <v>38655783.498006932</v>
      </c>
      <c r="H77" s="19">
        <f t="shared" si="74"/>
        <v>38655783.498006932</v>
      </c>
      <c r="I77" s="19">
        <f t="shared" si="74"/>
        <v>23512871.785408646</v>
      </c>
      <c r="J77" s="19">
        <f t="shared" si="74"/>
        <v>11919491.904966803</v>
      </c>
      <c r="K77" s="19">
        <f t="shared" si="74"/>
        <v>4028662.7996960101</v>
      </c>
      <c r="L77" s="19">
        <f t="shared" si="74"/>
        <v>4.1909515857696533E-9</v>
      </c>
      <c r="M77" s="19">
        <f t="shared" si="74"/>
        <v>0</v>
      </c>
      <c r="N77" s="19">
        <f t="shared" si="74"/>
        <v>0</v>
      </c>
      <c r="O77" s="19">
        <f t="shared" si="74"/>
        <v>0</v>
      </c>
      <c r="P77" s="19">
        <f t="shared" si="74"/>
        <v>0</v>
      </c>
      <c r="Q77" s="19">
        <f t="shared" si="74"/>
        <v>0</v>
      </c>
      <c r="R77" s="19">
        <f t="shared" si="74"/>
        <v>0</v>
      </c>
      <c r="S77" s="19">
        <f t="shared" si="74"/>
        <v>0</v>
      </c>
      <c r="T77" s="19">
        <f t="shared" si="74"/>
        <v>0</v>
      </c>
      <c r="U77" s="19">
        <f t="shared" si="74"/>
        <v>0</v>
      </c>
      <c r="V77" s="19">
        <f t="shared" si="74"/>
        <v>0</v>
      </c>
      <c r="W77" s="19">
        <f t="shared" si="74"/>
        <v>0</v>
      </c>
      <c r="X77" s="19">
        <f t="shared" si="74"/>
        <v>0</v>
      </c>
      <c r="Y77" s="19">
        <f t="shared" si="74"/>
        <v>0</v>
      </c>
      <c r="Z77" s="19">
        <f t="shared" si="74"/>
        <v>0</v>
      </c>
      <c r="AA77" s="19">
        <f t="shared" si="74"/>
        <v>0</v>
      </c>
      <c r="AB77" s="19">
        <f t="shared" si="74"/>
        <v>0</v>
      </c>
      <c r="AC77" s="19">
        <f t="shared" si="74"/>
        <v>0</v>
      </c>
      <c r="AD77" s="19">
        <f t="shared" si="74"/>
        <v>0</v>
      </c>
      <c r="AE77" s="19">
        <f t="shared" si="74"/>
        <v>0</v>
      </c>
      <c r="AF77" s="19">
        <f t="shared" ref="AF77:BI77" si="75">IFERROR(AF89,0)+IFERROR(AF95,0)+IFERROR(AF101,0)+IFERROR(AF107,0)+IFERROR(AF113,0)</f>
        <v>0</v>
      </c>
      <c r="AG77" s="19">
        <f t="shared" si="75"/>
        <v>0</v>
      </c>
      <c r="AH77" s="19">
        <f t="shared" si="75"/>
        <v>0</v>
      </c>
      <c r="AI77" s="19">
        <f t="shared" si="75"/>
        <v>0</v>
      </c>
      <c r="AJ77" s="19">
        <f t="shared" si="75"/>
        <v>0</v>
      </c>
      <c r="AK77" s="19">
        <f t="shared" si="75"/>
        <v>0</v>
      </c>
      <c r="AL77" s="19">
        <f t="shared" si="75"/>
        <v>0</v>
      </c>
      <c r="AM77" s="19">
        <f t="shared" si="75"/>
        <v>0</v>
      </c>
      <c r="AN77" s="19">
        <f t="shared" si="75"/>
        <v>0</v>
      </c>
      <c r="AO77" s="19">
        <f t="shared" si="75"/>
        <v>0</v>
      </c>
      <c r="AP77" s="19">
        <f t="shared" si="75"/>
        <v>0</v>
      </c>
      <c r="AQ77" s="19">
        <f t="shared" si="75"/>
        <v>0</v>
      </c>
      <c r="AR77" s="19">
        <f t="shared" si="75"/>
        <v>0</v>
      </c>
      <c r="AS77" s="19">
        <f t="shared" si="75"/>
        <v>0</v>
      </c>
      <c r="AT77" s="19">
        <f t="shared" si="75"/>
        <v>0</v>
      </c>
      <c r="AU77" s="19">
        <f t="shared" si="75"/>
        <v>0</v>
      </c>
      <c r="AV77" s="19">
        <f t="shared" si="75"/>
        <v>0</v>
      </c>
      <c r="AW77" s="19">
        <f t="shared" si="75"/>
        <v>0</v>
      </c>
      <c r="AX77" s="19">
        <f t="shared" si="75"/>
        <v>0</v>
      </c>
      <c r="AY77" s="19">
        <f t="shared" si="75"/>
        <v>0</v>
      </c>
      <c r="AZ77" s="19">
        <f t="shared" si="75"/>
        <v>0</v>
      </c>
      <c r="BA77" s="19">
        <f t="shared" si="75"/>
        <v>0</v>
      </c>
      <c r="BB77" s="19">
        <f t="shared" si="75"/>
        <v>0</v>
      </c>
      <c r="BC77" s="19">
        <f t="shared" si="75"/>
        <v>0</v>
      </c>
      <c r="BD77" s="19">
        <f t="shared" si="75"/>
        <v>0</v>
      </c>
      <c r="BE77" s="19">
        <f t="shared" si="75"/>
        <v>0</v>
      </c>
      <c r="BF77" s="19">
        <f t="shared" si="75"/>
        <v>0</v>
      </c>
      <c r="BG77" s="19">
        <f t="shared" si="75"/>
        <v>0</v>
      </c>
      <c r="BH77" s="19">
        <f t="shared" si="75"/>
        <v>0</v>
      </c>
      <c r="BI77" s="19">
        <f t="shared" si="75"/>
        <v>0</v>
      </c>
    </row>
    <row r="78" spans="1:61" s="19" customFormat="1" ht="12.75"/>
    <row r="79" spans="1:61" s="19" customFormat="1" ht="12.75"/>
    <row r="80" spans="1:61" s="19" customFormat="1" ht="12.75"/>
    <row r="81" spans="1:61" s="19" customFormat="1" ht="12.75"/>
    <row r="82" spans="1:61" s="19" customFormat="1" ht="12.75"/>
    <row r="83" spans="1:61" s="19" customFormat="1" ht="12.75">
      <c r="A83" s="19" t="s">
        <v>427</v>
      </c>
      <c r="B83" s="19">
        <f>B72/5</f>
        <v>18545748.565499999</v>
      </c>
      <c r="D83" s="19">
        <v>2020</v>
      </c>
      <c r="E83" s="19">
        <v>2021</v>
      </c>
      <c r="F83" s="19">
        <v>2022</v>
      </c>
      <c r="G83" s="19">
        <v>2023</v>
      </c>
      <c r="H83" s="19">
        <v>2024</v>
      </c>
      <c r="I83" s="19">
        <v>2025</v>
      </c>
      <c r="J83" s="19">
        <v>2026</v>
      </c>
      <c r="K83" s="19">
        <v>2027</v>
      </c>
      <c r="L83" s="19">
        <v>2028</v>
      </c>
      <c r="M83" s="19">
        <v>2029</v>
      </c>
      <c r="N83" s="19">
        <v>2030</v>
      </c>
      <c r="O83" s="19">
        <v>2031</v>
      </c>
      <c r="P83" s="19">
        <v>2032</v>
      </c>
      <c r="Q83" s="19">
        <v>2033</v>
      </c>
      <c r="R83" s="19">
        <v>2034</v>
      </c>
      <c r="S83" s="19">
        <v>2035</v>
      </c>
      <c r="T83" s="19">
        <v>2036</v>
      </c>
      <c r="U83" s="19">
        <v>2037</v>
      </c>
      <c r="V83" s="19">
        <v>2038</v>
      </c>
      <c r="W83" s="19">
        <v>2039</v>
      </c>
      <c r="X83" s="19">
        <v>2040</v>
      </c>
      <c r="Y83" s="19">
        <v>2041</v>
      </c>
      <c r="Z83" s="19">
        <v>2042</v>
      </c>
      <c r="AA83" s="19">
        <v>2043</v>
      </c>
      <c r="AB83" s="19">
        <v>2044</v>
      </c>
      <c r="AC83" s="19">
        <v>2045</v>
      </c>
      <c r="AD83" s="19">
        <v>2046</v>
      </c>
      <c r="AE83" s="19">
        <v>2047</v>
      </c>
      <c r="AF83" s="19">
        <v>2048</v>
      </c>
      <c r="AG83" s="19">
        <v>2049</v>
      </c>
      <c r="AH83" s="19">
        <v>2050</v>
      </c>
      <c r="AI83" s="19">
        <v>2051</v>
      </c>
      <c r="AJ83" s="19">
        <v>2052</v>
      </c>
      <c r="AK83" s="19">
        <v>2053</v>
      </c>
      <c r="AL83" s="19">
        <v>2054</v>
      </c>
      <c r="AM83" s="19">
        <v>2055</v>
      </c>
      <c r="AN83" s="19">
        <v>2056</v>
      </c>
      <c r="AO83" s="19">
        <v>2057</v>
      </c>
      <c r="AP83" s="19">
        <v>2058</v>
      </c>
      <c r="AQ83" s="19">
        <v>2059</v>
      </c>
      <c r="AR83" s="19">
        <v>2060</v>
      </c>
      <c r="AS83" s="19">
        <v>2061</v>
      </c>
      <c r="AT83" s="19">
        <v>2062</v>
      </c>
      <c r="AU83" s="19">
        <v>2063</v>
      </c>
      <c r="AV83" s="19">
        <v>2064</v>
      </c>
      <c r="AW83" s="19">
        <v>2065</v>
      </c>
      <c r="AX83" s="19">
        <v>2066</v>
      </c>
      <c r="AY83" s="19">
        <v>2067</v>
      </c>
      <c r="AZ83" s="19">
        <v>2068</v>
      </c>
      <c r="BA83" s="19">
        <v>2069</v>
      </c>
      <c r="BB83" s="19">
        <v>2070</v>
      </c>
      <c r="BC83" s="19">
        <v>2071</v>
      </c>
      <c r="BD83" s="19">
        <v>2072</v>
      </c>
      <c r="BE83" s="19">
        <v>2073</v>
      </c>
      <c r="BF83" s="19">
        <v>2074</v>
      </c>
      <c r="BG83" s="19">
        <v>2075</v>
      </c>
      <c r="BH83" s="19">
        <v>2076</v>
      </c>
      <c r="BI83" s="19">
        <v>2077</v>
      </c>
    </row>
    <row r="84" spans="1:61" s="19" customFormat="1" ht="12.75">
      <c r="A84" s="19" t="s">
        <v>60</v>
      </c>
      <c r="B84" s="19">
        <f>B73</f>
        <v>5</v>
      </c>
      <c r="D84" s="19">
        <f>B84</f>
        <v>5</v>
      </c>
      <c r="E84" s="19">
        <f>IF(D84&gt;0,D84-1,0)</f>
        <v>4</v>
      </c>
      <c r="F84" s="19">
        <f t="shared" ref="F84" si="76">IF(E84&gt;0,E84-1,0)</f>
        <v>3</v>
      </c>
      <c r="G84" s="19">
        <f t="shared" ref="G84" si="77">IF(F84&gt;0,F84-1,0)</f>
        <v>2</v>
      </c>
      <c r="H84" s="19">
        <f t="shared" ref="H84" si="78">IF(G84&gt;0,G84-1,0)</f>
        <v>1</v>
      </c>
      <c r="I84" s="19">
        <f t="shared" ref="I84" si="79">IF(H84&gt;0,H84-1,0)</f>
        <v>0</v>
      </c>
      <c r="J84" s="19">
        <f t="shared" ref="J84" si="80">IF(I84&gt;0,I84-1,0)</f>
        <v>0</v>
      </c>
      <c r="K84" s="19">
        <f t="shared" ref="K84" si="81">IF(J84&gt;0,J84-1,0)</f>
        <v>0</v>
      </c>
      <c r="L84" s="19">
        <f t="shared" ref="L84" si="82">IF(K84&gt;0,K84-1,0)</f>
        <v>0</v>
      </c>
      <c r="M84" s="19">
        <f t="shared" ref="M84" si="83">IF(L84&gt;0,L84-1,0)</f>
        <v>0</v>
      </c>
      <c r="N84" s="19">
        <f t="shared" ref="N84" si="84">IF(M84&gt;0,M84-1,0)</f>
        <v>0</v>
      </c>
      <c r="O84" s="19">
        <f t="shared" ref="O84" si="85">IF(N84&gt;0,N84-1,0)</f>
        <v>0</v>
      </c>
      <c r="P84" s="19">
        <f t="shared" ref="P84" si="86">IF(O84&gt;0,O84-1,0)</f>
        <v>0</v>
      </c>
      <c r="Q84" s="19">
        <f t="shared" ref="Q84" si="87">IF(P84&gt;0,P84-1,0)</f>
        <v>0</v>
      </c>
      <c r="R84" s="19">
        <f t="shared" ref="R84" si="88">IF(Q84&gt;0,Q84-1,0)</f>
        <v>0</v>
      </c>
      <c r="S84" s="19">
        <f t="shared" ref="S84" si="89">IF(R84&gt;0,R84-1,0)</f>
        <v>0</v>
      </c>
      <c r="T84" s="19">
        <f t="shared" ref="T84" si="90">IF(S84&gt;0,S84-1,0)</f>
        <v>0</v>
      </c>
      <c r="U84" s="19">
        <f t="shared" ref="U84" si="91">IF(T84&gt;0,T84-1,0)</f>
        <v>0</v>
      </c>
      <c r="V84" s="19">
        <f t="shared" ref="V84" si="92">IF(U84&gt;0,U84-1,0)</f>
        <v>0</v>
      </c>
      <c r="W84" s="19">
        <f t="shared" ref="W84" si="93">IF(V84&gt;0,V84-1,0)</f>
        <v>0</v>
      </c>
      <c r="X84" s="19">
        <f t="shared" ref="X84" si="94">IF(W84&gt;0,W84-1,0)</f>
        <v>0</v>
      </c>
      <c r="Y84" s="19">
        <f t="shared" ref="Y84" si="95">IF(X84&gt;0,X84-1,0)</f>
        <v>0</v>
      </c>
      <c r="Z84" s="19">
        <f t="shared" ref="Z84" si="96">IF(Y84&gt;0,Y84-1,0)</f>
        <v>0</v>
      </c>
      <c r="AA84" s="19">
        <f t="shared" ref="AA84" si="97">IF(Z84&gt;0,Z84-1,0)</f>
        <v>0</v>
      </c>
      <c r="AB84" s="19">
        <f t="shared" ref="AB84" si="98">IF(AA84&gt;0,AA84-1,0)</f>
        <v>0</v>
      </c>
      <c r="AC84" s="19">
        <f t="shared" ref="AC84" si="99">IF(AB84&gt;0,AB84-1,0)</f>
        <v>0</v>
      </c>
      <c r="AD84" s="19">
        <f t="shared" ref="AD84" si="100">IF(AC84&gt;0,AC84-1,0)</f>
        <v>0</v>
      </c>
      <c r="AE84" s="19">
        <f t="shared" ref="AE84" si="101">IF(AD84&gt;0,AD84-1,0)</f>
        <v>0</v>
      </c>
      <c r="AF84" s="19">
        <f t="shared" ref="AF84" si="102">IF(AE84&gt;0,AE84-1,0)</f>
        <v>0</v>
      </c>
      <c r="AG84" s="19">
        <f t="shared" ref="AG84" si="103">IF(AF84&gt;0,AF84-1,0)</f>
        <v>0</v>
      </c>
      <c r="AH84" s="19">
        <f t="shared" ref="AH84" si="104">IF(AG84&gt;0,AG84-1,0)</f>
        <v>0</v>
      </c>
      <c r="AI84" s="19">
        <f t="shared" ref="AI84" si="105">IF(AH84&gt;0,AH84-1,0)</f>
        <v>0</v>
      </c>
      <c r="AJ84" s="19">
        <f t="shared" ref="AJ84" si="106">IF(AI84&gt;0,AI84-1,0)</f>
        <v>0</v>
      </c>
      <c r="AK84" s="19">
        <f t="shared" ref="AK84" si="107">IF(AJ84&gt;0,AJ84-1,0)</f>
        <v>0</v>
      </c>
      <c r="AL84" s="19">
        <f t="shared" ref="AL84" si="108">IF(AK84&gt;0,AK84-1,0)</f>
        <v>0</v>
      </c>
      <c r="AM84" s="19">
        <f t="shared" ref="AM84" si="109">IF(AL84&gt;0,AL84-1,0)</f>
        <v>0</v>
      </c>
      <c r="AN84" s="19">
        <f t="shared" ref="AN84" si="110">IF(AM84&gt;0,AM84-1,0)</f>
        <v>0</v>
      </c>
      <c r="AO84" s="19">
        <f t="shared" ref="AO84" si="111">IF(AN84&gt;0,AN84-1,0)</f>
        <v>0</v>
      </c>
      <c r="AP84" s="19">
        <f t="shared" ref="AP84" si="112">IF(AO84&gt;0,AO84-1,0)</f>
        <v>0</v>
      </c>
      <c r="AQ84" s="19">
        <f t="shared" ref="AQ84" si="113">IF(AP84&gt;0,AP84-1,0)</f>
        <v>0</v>
      </c>
      <c r="AR84" s="19">
        <f t="shared" ref="AR84" si="114">IF(AQ84&gt;0,AQ84-1,0)</f>
        <v>0</v>
      </c>
      <c r="AS84" s="19">
        <f t="shared" ref="AS84" si="115">IF(AR84&gt;0,AR84-1,0)</f>
        <v>0</v>
      </c>
      <c r="AT84" s="19">
        <f t="shared" ref="AT84" si="116">IF(AS84&gt;0,AS84-1,0)</f>
        <v>0</v>
      </c>
      <c r="AU84" s="19">
        <f t="shared" ref="AU84" si="117">IF(AT84&gt;0,AT84-1,0)</f>
        <v>0</v>
      </c>
      <c r="AV84" s="19">
        <f t="shared" ref="AV84" si="118">IF(AU84&gt;0,AU84-1,0)</f>
        <v>0</v>
      </c>
      <c r="AW84" s="19">
        <f t="shared" ref="AW84" si="119">IF(AV84&gt;0,AV84-1,0)</f>
        <v>0</v>
      </c>
      <c r="AX84" s="19">
        <f t="shared" ref="AX84" si="120">IF(AW84&gt;0,AW84-1,0)</f>
        <v>0</v>
      </c>
      <c r="AY84" s="19">
        <f t="shared" ref="AY84" si="121">IF(AX84&gt;0,AX84-1,0)</f>
        <v>0</v>
      </c>
      <c r="AZ84" s="19">
        <f t="shared" ref="AZ84" si="122">IF(AY84&gt;0,AY84-1,0)</f>
        <v>0</v>
      </c>
      <c r="BA84" s="19">
        <f t="shared" ref="BA84" si="123">IF(AZ84&gt;0,AZ84-1,0)</f>
        <v>0</v>
      </c>
      <c r="BB84" s="19">
        <f t="shared" ref="BB84" si="124">IF(BA84&gt;0,BA84-1,0)</f>
        <v>0</v>
      </c>
      <c r="BC84" s="19">
        <f t="shared" ref="BC84" si="125">IF(BB84&gt;0,BB84-1,0)</f>
        <v>0</v>
      </c>
      <c r="BD84" s="19">
        <f t="shared" ref="BD84" si="126">IF(BC84&gt;0,BC84-1,0)</f>
        <v>0</v>
      </c>
      <c r="BE84" s="19">
        <f t="shared" ref="BE84" si="127">IF(BD84&gt;0,BD84-1,0)</f>
        <v>0</v>
      </c>
      <c r="BF84" s="19">
        <f t="shared" ref="BF84" si="128">IF(BE84&gt;0,BE84-1,0)</f>
        <v>0</v>
      </c>
      <c r="BG84" s="19">
        <f t="shared" ref="BG84" si="129">IF(BF84&gt;0,BF84-1,0)</f>
        <v>0</v>
      </c>
      <c r="BH84" s="19">
        <f t="shared" ref="BH84" si="130">IF(BG84&gt;0,BG84-1,0)</f>
        <v>0</v>
      </c>
      <c r="BI84" s="19">
        <f t="shared" ref="BI84" si="131">IF(BH84&gt;0,BH84-1,0)</f>
        <v>0</v>
      </c>
    </row>
    <row r="85" spans="1:61" s="19" customFormat="1" ht="12.75">
      <c r="D85" s="19">
        <f>B83</f>
        <v>18545748.565499999</v>
      </c>
      <c r="E85" s="19">
        <f>D89</f>
        <v>15142911.712598285</v>
      </c>
      <c r="F85" s="19">
        <f>E89</f>
        <v>11593379.880441844</v>
      </c>
      <c r="G85" s="19">
        <f t="shared" ref="G85" si="132">F89</f>
        <v>7890829.1052707937</v>
      </c>
      <c r="H85" s="19">
        <f t="shared" ref="H85" si="133">G89</f>
        <v>4028662.7996960059</v>
      </c>
      <c r="I85" s="19">
        <f t="shared" ref="I85" si="134">H89</f>
        <v>4.1909515857696533E-9</v>
      </c>
      <c r="J85" s="19" t="e">
        <f t="shared" ref="J85" si="135">I89</f>
        <v>#N/A</v>
      </c>
      <c r="K85" s="19" t="e">
        <f t="shared" ref="K85" si="136">J89</f>
        <v>#N/A</v>
      </c>
      <c r="L85" s="19" t="e">
        <f t="shared" ref="L85" si="137">K89</f>
        <v>#N/A</v>
      </c>
      <c r="M85" s="19" t="e">
        <f t="shared" ref="M85" si="138">L89</f>
        <v>#N/A</v>
      </c>
      <c r="N85" s="19" t="e">
        <f t="shared" ref="N85" si="139">M89</f>
        <v>#N/A</v>
      </c>
      <c r="O85" s="19" t="e">
        <f t="shared" ref="O85" si="140">N89</f>
        <v>#N/A</v>
      </c>
      <c r="P85" s="19" t="e">
        <f t="shared" ref="P85" si="141">O89</f>
        <v>#N/A</v>
      </c>
      <c r="Q85" s="19" t="e">
        <f t="shared" ref="Q85" si="142">P89</f>
        <v>#N/A</v>
      </c>
      <c r="R85" s="19" t="e">
        <f t="shared" ref="R85" si="143">Q89</f>
        <v>#N/A</v>
      </c>
      <c r="S85" s="19" t="e">
        <f t="shared" ref="S85" si="144">R89</f>
        <v>#N/A</v>
      </c>
      <c r="T85" s="19" t="e">
        <f t="shared" ref="T85" si="145">S89</f>
        <v>#N/A</v>
      </c>
      <c r="U85" s="19" t="e">
        <f t="shared" ref="U85" si="146">T89</f>
        <v>#N/A</v>
      </c>
      <c r="V85" s="19" t="e">
        <f t="shared" ref="V85" si="147">U89</f>
        <v>#N/A</v>
      </c>
      <c r="W85" s="19" t="e">
        <f t="shared" ref="W85" si="148">V89</f>
        <v>#N/A</v>
      </c>
      <c r="X85" s="19" t="e">
        <f t="shared" ref="X85" si="149">W89</f>
        <v>#N/A</v>
      </c>
      <c r="Y85" s="19" t="e">
        <f t="shared" ref="Y85" si="150">X89</f>
        <v>#N/A</v>
      </c>
      <c r="Z85" s="19" t="e">
        <f t="shared" ref="Z85" si="151">Y89</f>
        <v>#N/A</v>
      </c>
      <c r="AA85" s="19" t="e">
        <f t="shared" ref="AA85" si="152">Z89</f>
        <v>#N/A</v>
      </c>
      <c r="AB85" s="19" t="e">
        <f t="shared" ref="AB85" si="153">AA89</f>
        <v>#N/A</v>
      </c>
      <c r="AC85" s="19" t="e">
        <f t="shared" ref="AC85" si="154">AB89</f>
        <v>#N/A</v>
      </c>
      <c r="AD85" s="19" t="e">
        <f t="shared" ref="AD85" si="155">AC89</f>
        <v>#N/A</v>
      </c>
      <c r="AE85" s="19" t="e">
        <f t="shared" ref="AE85" si="156">AD89</f>
        <v>#N/A</v>
      </c>
      <c r="AF85" s="19" t="e">
        <f t="shared" ref="AF85" si="157">AE89</f>
        <v>#N/A</v>
      </c>
      <c r="AG85" s="19" t="e">
        <f t="shared" ref="AG85" si="158">AF89</f>
        <v>#N/A</v>
      </c>
      <c r="AH85" s="19" t="e">
        <f t="shared" ref="AH85" si="159">AG89</f>
        <v>#N/A</v>
      </c>
      <c r="AI85" s="19" t="e">
        <f t="shared" ref="AI85" si="160">AH89</f>
        <v>#N/A</v>
      </c>
      <c r="AJ85" s="19" t="e">
        <f t="shared" ref="AJ85" si="161">AI89</f>
        <v>#N/A</v>
      </c>
      <c r="AK85" s="19" t="e">
        <f t="shared" ref="AK85" si="162">AJ89</f>
        <v>#N/A</v>
      </c>
      <c r="AL85" s="19" t="e">
        <f t="shared" ref="AL85" si="163">AK89</f>
        <v>#N/A</v>
      </c>
      <c r="AM85" s="19" t="e">
        <f t="shared" ref="AM85" si="164">AL89</f>
        <v>#N/A</v>
      </c>
      <c r="AN85" s="19" t="e">
        <f t="shared" ref="AN85" si="165">AM89</f>
        <v>#N/A</v>
      </c>
      <c r="AO85" s="19" t="e">
        <f t="shared" ref="AO85" si="166">AN89</f>
        <v>#N/A</v>
      </c>
      <c r="AP85" s="19" t="e">
        <f t="shared" ref="AP85" si="167">AO89</f>
        <v>#N/A</v>
      </c>
      <c r="AQ85" s="19" t="e">
        <f t="shared" ref="AQ85" si="168">AP89</f>
        <v>#N/A</v>
      </c>
      <c r="AR85" s="19" t="e">
        <f t="shared" ref="AR85" si="169">AQ89</f>
        <v>#N/A</v>
      </c>
      <c r="AS85" s="19" t="e">
        <f t="shared" ref="AS85" si="170">AR89</f>
        <v>#N/A</v>
      </c>
      <c r="AT85" s="19" t="e">
        <f t="shared" ref="AT85" si="171">AS89</f>
        <v>#N/A</v>
      </c>
      <c r="AU85" s="19" t="e">
        <f t="shared" ref="AU85" si="172">AT89</f>
        <v>#N/A</v>
      </c>
      <c r="AV85" s="19" t="e">
        <f t="shared" ref="AV85" si="173">AU89</f>
        <v>#N/A</v>
      </c>
      <c r="AW85" s="19" t="e">
        <f t="shared" ref="AW85" si="174">AV89</f>
        <v>#N/A</v>
      </c>
      <c r="AX85" s="19" t="e">
        <f t="shared" ref="AX85" si="175">AW89</f>
        <v>#N/A</v>
      </c>
      <c r="AY85" s="19" t="e">
        <f t="shared" ref="AY85" si="176">AX89</f>
        <v>#N/A</v>
      </c>
      <c r="AZ85" s="19" t="e">
        <f t="shared" ref="AZ85" si="177">AY89</f>
        <v>#N/A</v>
      </c>
      <c r="BA85" s="19" t="e">
        <f t="shared" ref="BA85" si="178">AZ89</f>
        <v>#N/A</v>
      </c>
      <c r="BB85" s="19" t="e">
        <f t="shared" ref="BB85" si="179">BA89</f>
        <v>#N/A</v>
      </c>
      <c r="BC85" s="19" t="e">
        <f t="shared" ref="BC85" si="180">BB89</f>
        <v>#N/A</v>
      </c>
      <c r="BD85" s="19" t="e">
        <f t="shared" ref="BD85" si="181">BC89</f>
        <v>#N/A</v>
      </c>
      <c r="BE85" s="19" t="e">
        <f t="shared" ref="BE85" si="182">BD89</f>
        <v>#N/A</v>
      </c>
      <c r="BF85" s="19" t="e">
        <f t="shared" ref="BF85" si="183">BE89</f>
        <v>#N/A</v>
      </c>
      <c r="BG85" s="19" t="e">
        <f t="shared" ref="BG85" si="184">BF89</f>
        <v>#N/A</v>
      </c>
      <c r="BH85" s="19" t="e">
        <f t="shared" ref="BH85" si="185">BG89</f>
        <v>#N/A</v>
      </c>
      <c r="BI85" s="19" t="e">
        <f t="shared" ref="BI85" si="186">BH89</f>
        <v>#N/A</v>
      </c>
    </row>
    <row r="86" spans="1:61" s="19" customFormat="1" ht="12.75">
      <c r="C86" s="19" t="s">
        <v>422</v>
      </c>
      <c r="D86" s="159">
        <f>IF($D84&gt;=1,($B83/HLOOKUP($D84,'Annuity Calc'!$H$7:$BE$11,2,FALSE))*HLOOKUP(D84,'Annuity Calc'!$H$7:$BE$11,3,FALSE),(IF(D84&lt;=(-1),D84,0)))</f>
        <v>3402836.8529017139</v>
      </c>
      <c r="E86" s="159">
        <f>IF($D84&gt;=1,($B83/HLOOKUP($D84,'Annuity Calc'!$H$7:$BE$11,2,FALSE))*HLOOKUP(E84,'Annuity Calc'!$H$7:$BE$11,3,FALSE),(IF(E84&lt;=(-1),E84,0)))</f>
        <v>3549531.8321564412</v>
      </c>
      <c r="F86" s="159">
        <f>IF($D84&gt;=1,($B83/HLOOKUP($D84,'Annuity Calc'!$H$7:$BE$11,2,FALSE))*HLOOKUP(F84,'Annuity Calc'!$H$7:$BE$11,3,FALSE),(IF(F84&lt;=(-1),F84,0)))</f>
        <v>3702550.7751710513</v>
      </c>
      <c r="G86" s="159">
        <f>IF($D84&gt;=1,($B83/HLOOKUP($D84,'Annuity Calc'!$H$7:$BE$11,2,FALSE))*HLOOKUP(G84,'Annuity Calc'!$H$7:$BE$11,3,FALSE),(IF(G84&lt;=(-1),G84,0)))</f>
        <v>3862166.3055747878</v>
      </c>
      <c r="H86" s="159">
        <f>IF($D84&gt;=1,($B83/HLOOKUP($D84,'Annuity Calc'!$H$7:$BE$11,2,FALSE))*HLOOKUP(H84,'Annuity Calc'!$H$7:$BE$11,3,FALSE),(IF(H84&lt;=(-1),H84,0)))</f>
        <v>4028662.7996960017</v>
      </c>
      <c r="I86" s="159" t="e">
        <f>IF($D84&gt;=1,($B83/HLOOKUP($D84,'Annuity Calc'!$H$7:$BE$11,2,FALSE))*HLOOKUP(I84,'Annuity Calc'!$H$7:$BE$11,3,FALSE),(IF(I84&lt;=(-1),I84,0)))</f>
        <v>#N/A</v>
      </c>
      <c r="J86" s="159" t="e">
        <f>IF($D84&gt;=1,($B83/HLOOKUP($D84,'Annuity Calc'!$H$7:$BE$11,2,FALSE))*HLOOKUP(J84,'Annuity Calc'!$H$7:$BE$11,3,FALSE),(IF(J84&lt;=(-1),J84,0)))</f>
        <v>#N/A</v>
      </c>
      <c r="K86" s="159" t="e">
        <f>IF($D84&gt;=1,($B83/HLOOKUP($D84,'Annuity Calc'!$H$7:$BE$11,2,FALSE))*HLOOKUP(K84,'Annuity Calc'!$H$7:$BE$11,3,FALSE),(IF(K84&lt;=(-1),K84,0)))</f>
        <v>#N/A</v>
      </c>
      <c r="L86" s="159" t="e">
        <f>IF($D84&gt;=1,($B83/HLOOKUP($D84,'Annuity Calc'!$H$7:$BE$11,2,FALSE))*HLOOKUP(L84,'Annuity Calc'!$H$7:$BE$11,3,FALSE),(IF(L84&lt;=(-1),L84,0)))</f>
        <v>#N/A</v>
      </c>
      <c r="M86" s="159" t="e">
        <f>IF($D84&gt;=1,($B83/HLOOKUP($D84,'Annuity Calc'!$H$7:$BE$11,2,FALSE))*HLOOKUP(M84,'Annuity Calc'!$H$7:$BE$11,3,FALSE),(IF(M84&lt;=(-1),M84,0)))</f>
        <v>#N/A</v>
      </c>
      <c r="N86" s="159" t="e">
        <f>IF($D84&gt;=1,($B83/HLOOKUP($D84,'Annuity Calc'!$H$7:$BE$11,2,FALSE))*HLOOKUP(N84,'Annuity Calc'!$H$7:$BE$11,3,FALSE),(IF(N84&lt;=(-1),N84,0)))</f>
        <v>#N/A</v>
      </c>
      <c r="O86" s="159" t="e">
        <f>IF($D84&gt;=1,($B83/HLOOKUP($D84,'Annuity Calc'!$H$7:$BE$11,2,FALSE))*HLOOKUP(O84,'Annuity Calc'!$H$7:$BE$11,3,FALSE),(IF(O84&lt;=(-1),O84,0)))</f>
        <v>#N/A</v>
      </c>
      <c r="P86" s="159" t="e">
        <f>IF($D84&gt;=1,($B83/HLOOKUP($D84,'Annuity Calc'!$H$7:$BE$11,2,FALSE))*HLOOKUP(P84,'Annuity Calc'!$H$7:$BE$11,3,FALSE),(IF(P84&lt;=(-1),P84,0)))</f>
        <v>#N/A</v>
      </c>
      <c r="Q86" s="159" t="e">
        <f>IF($D84&gt;=1,($B83/HLOOKUP($D84,'Annuity Calc'!$H$7:$BE$11,2,FALSE))*HLOOKUP(Q84,'Annuity Calc'!$H$7:$BE$11,3,FALSE),(IF(Q84&lt;=(-1),Q84,0)))</f>
        <v>#N/A</v>
      </c>
      <c r="R86" s="159" t="e">
        <f>IF($D84&gt;=1,($B83/HLOOKUP($D84,'Annuity Calc'!$H$7:$BE$11,2,FALSE))*HLOOKUP(R84,'Annuity Calc'!$H$7:$BE$11,3,FALSE),(IF(R84&lt;=(-1),R84,0)))</f>
        <v>#N/A</v>
      </c>
      <c r="S86" s="159" t="e">
        <f>IF($D84&gt;=1,($B83/HLOOKUP($D84,'Annuity Calc'!$H$7:$BE$11,2,FALSE))*HLOOKUP(S84,'Annuity Calc'!$H$7:$BE$11,3,FALSE),(IF(S84&lt;=(-1),S84,0)))</f>
        <v>#N/A</v>
      </c>
      <c r="T86" s="159" t="e">
        <f>IF($D84&gt;=1,($B83/HLOOKUP($D84,'Annuity Calc'!$H$7:$BE$11,2,FALSE))*HLOOKUP(T84,'Annuity Calc'!$H$7:$BE$11,3,FALSE),(IF(T84&lt;=(-1),T84,0)))</f>
        <v>#N/A</v>
      </c>
      <c r="U86" s="159" t="e">
        <f>IF($D84&gt;=1,($B83/HLOOKUP($D84,'Annuity Calc'!$H$7:$BE$11,2,FALSE))*HLOOKUP(U84,'Annuity Calc'!$H$7:$BE$11,3,FALSE),(IF(U84&lt;=(-1),U84,0)))</f>
        <v>#N/A</v>
      </c>
      <c r="V86" s="159" t="e">
        <f>IF($D84&gt;=1,($B83/HLOOKUP($D84,'Annuity Calc'!$H$7:$BE$11,2,FALSE))*HLOOKUP(V84,'Annuity Calc'!$H$7:$BE$11,3,FALSE),(IF(V84&lt;=(-1),V84,0)))</f>
        <v>#N/A</v>
      </c>
      <c r="W86" s="159" t="e">
        <f>IF($D84&gt;=1,($B83/HLOOKUP($D84,'Annuity Calc'!$H$7:$BE$11,2,FALSE))*HLOOKUP(W84,'Annuity Calc'!$H$7:$BE$11,3,FALSE),(IF(W84&lt;=(-1),W84,0)))</f>
        <v>#N/A</v>
      </c>
      <c r="X86" s="159" t="e">
        <f>IF($D84&gt;=1,($B83/HLOOKUP($D84,'Annuity Calc'!$H$7:$BE$11,2,FALSE))*HLOOKUP(X84,'Annuity Calc'!$H$7:$BE$11,3,FALSE),(IF(X84&lt;=(-1),X84,0)))</f>
        <v>#N/A</v>
      </c>
      <c r="Y86" s="159" t="e">
        <f>IF($D84&gt;=1,($B83/HLOOKUP($D84,'Annuity Calc'!$H$7:$BE$11,2,FALSE))*HLOOKUP(Y84,'Annuity Calc'!$H$7:$BE$11,3,FALSE),(IF(Y84&lt;=(-1),Y84,0)))</f>
        <v>#N/A</v>
      </c>
      <c r="Z86" s="159" t="e">
        <f>IF($D84&gt;=1,($B83/HLOOKUP($D84,'Annuity Calc'!$H$7:$BE$11,2,FALSE))*HLOOKUP(Z84,'Annuity Calc'!$H$7:$BE$11,3,FALSE),(IF(Z84&lt;=(-1),Z84,0)))</f>
        <v>#N/A</v>
      </c>
      <c r="AA86" s="159" t="e">
        <f>IF($D84&gt;=1,($B83/HLOOKUP($D84,'Annuity Calc'!$H$7:$BE$11,2,FALSE))*HLOOKUP(AA84,'Annuity Calc'!$H$7:$BE$11,3,FALSE),(IF(AA84&lt;=(-1),AA84,0)))</f>
        <v>#N/A</v>
      </c>
      <c r="AB86" s="159" t="e">
        <f>IF($D84&gt;=1,($B83/HLOOKUP($D84,'Annuity Calc'!$H$7:$BE$11,2,FALSE))*HLOOKUP(AB84,'Annuity Calc'!$H$7:$BE$11,3,FALSE),(IF(AB84&lt;=(-1),AB84,0)))</f>
        <v>#N/A</v>
      </c>
      <c r="AC86" s="159" t="e">
        <f>IF($D84&gt;=1,($B83/HLOOKUP($D84,'Annuity Calc'!$H$7:$BE$11,2,FALSE))*HLOOKUP(AC84,'Annuity Calc'!$H$7:$BE$11,3,FALSE),(IF(AC84&lt;=(-1),AC84,0)))</f>
        <v>#N/A</v>
      </c>
      <c r="AD86" s="159" t="e">
        <f>IF($D84&gt;=1,($B83/HLOOKUP($D84,'Annuity Calc'!$H$7:$BE$11,2,FALSE))*HLOOKUP(AD84,'Annuity Calc'!$H$7:$BE$11,3,FALSE),(IF(AD84&lt;=(-1),AD84,0)))</f>
        <v>#N/A</v>
      </c>
      <c r="AE86" s="159" t="e">
        <f>IF($D84&gt;=1,($B83/HLOOKUP($D84,'Annuity Calc'!$H$7:$BE$11,2,FALSE))*HLOOKUP(AE84,'Annuity Calc'!$H$7:$BE$11,3,FALSE),(IF(AE84&lt;=(-1),AE84,0)))</f>
        <v>#N/A</v>
      </c>
      <c r="AF86" s="159" t="e">
        <f>IF($D84&gt;=1,($B83/HLOOKUP($D84,'Annuity Calc'!$H$7:$BE$11,2,FALSE))*HLOOKUP(AF84,'Annuity Calc'!$H$7:$BE$11,3,FALSE),(IF(AF84&lt;=(-1),AF84,0)))</f>
        <v>#N/A</v>
      </c>
      <c r="AG86" s="159" t="e">
        <f>IF($D84&gt;=1,($B83/HLOOKUP($D84,'Annuity Calc'!$H$7:$BE$11,2,FALSE))*HLOOKUP(AG84,'Annuity Calc'!$H$7:$BE$11,3,FALSE),(IF(AG84&lt;=(-1),AG84,0)))</f>
        <v>#N/A</v>
      </c>
      <c r="AH86" s="159" t="e">
        <f>IF($D84&gt;=1,($B83/HLOOKUP($D84,'Annuity Calc'!$H$7:$BE$11,2,FALSE))*HLOOKUP(AH84,'Annuity Calc'!$H$7:$BE$11,3,FALSE),(IF(AH84&lt;=(-1),AH84,0)))</f>
        <v>#N/A</v>
      </c>
      <c r="AI86" s="159" t="e">
        <f>IF($D84&gt;=1,($B83/HLOOKUP($D84,'Annuity Calc'!$H$7:$BE$11,2,FALSE))*HLOOKUP(AI84,'Annuity Calc'!$H$7:$BE$11,3,FALSE),(IF(AI84&lt;=(-1),AI84,0)))</f>
        <v>#N/A</v>
      </c>
      <c r="AJ86" s="159" t="e">
        <f>IF($D84&gt;=1,($B83/HLOOKUP($D84,'Annuity Calc'!$H$7:$BE$11,2,FALSE))*HLOOKUP(AJ84,'Annuity Calc'!$H$7:$BE$11,3,FALSE),(IF(AJ84&lt;=(-1),AJ84,0)))</f>
        <v>#N/A</v>
      </c>
      <c r="AK86" s="159" t="e">
        <f>IF($D84&gt;=1,($B83/HLOOKUP($D84,'Annuity Calc'!$H$7:$BE$11,2,FALSE))*HLOOKUP(AK84,'Annuity Calc'!$H$7:$BE$11,3,FALSE),(IF(AK84&lt;=(-1),AK84,0)))</f>
        <v>#N/A</v>
      </c>
      <c r="AL86" s="159" t="e">
        <f>IF($D84&gt;=1,($B83/HLOOKUP($D84,'Annuity Calc'!$H$7:$BE$11,2,FALSE))*HLOOKUP(AL84,'Annuity Calc'!$H$7:$BE$11,3,FALSE),(IF(AL84&lt;=(-1),AL84,0)))</f>
        <v>#N/A</v>
      </c>
      <c r="AM86" s="159" t="e">
        <f>IF($D84&gt;=1,($B83/HLOOKUP($D84,'Annuity Calc'!$H$7:$BE$11,2,FALSE))*HLOOKUP(AM84,'Annuity Calc'!$H$7:$BE$11,3,FALSE),(IF(AM84&lt;=(-1),AM84,0)))</f>
        <v>#N/A</v>
      </c>
      <c r="AN86" s="159" t="e">
        <f>IF($D84&gt;=1,($B83/HLOOKUP($D84,'Annuity Calc'!$H$7:$BE$11,2,FALSE))*HLOOKUP(AN84,'Annuity Calc'!$H$7:$BE$11,3,FALSE),(IF(AN84&lt;=(-1),AN84,0)))</f>
        <v>#N/A</v>
      </c>
      <c r="AO86" s="159" t="e">
        <f>IF($D84&gt;=1,($B83/HLOOKUP($D84,'Annuity Calc'!$H$7:$BE$11,2,FALSE))*HLOOKUP(AO84,'Annuity Calc'!$H$7:$BE$11,3,FALSE),(IF(AO84&lt;=(-1),AO84,0)))</f>
        <v>#N/A</v>
      </c>
      <c r="AP86" s="159" t="e">
        <f>IF($D84&gt;=1,($B83/HLOOKUP($D84,'Annuity Calc'!$H$7:$BE$11,2,FALSE))*HLOOKUP(AP84,'Annuity Calc'!$H$7:$BE$11,3,FALSE),(IF(AP84&lt;=(-1),AP84,0)))</f>
        <v>#N/A</v>
      </c>
      <c r="AQ86" s="159" t="e">
        <f>IF($D84&gt;=1,($B83/HLOOKUP($D84,'Annuity Calc'!$H$7:$BE$11,2,FALSE))*HLOOKUP(AQ84,'Annuity Calc'!$H$7:$BE$11,3,FALSE),(IF(AQ84&lt;=(-1),AQ84,0)))</f>
        <v>#N/A</v>
      </c>
      <c r="AR86" s="159" t="e">
        <f>IF($D84&gt;=1,($B83/HLOOKUP($D84,'Annuity Calc'!$H$7:$BE$11,2,FALSE))*HLOOKUP(AR84,'Annuity Calc'!$H$7:$BE$11,3,FALSE),(IF(AR84&lt;=(-1),AR84,0)))</f>
        <v>#N/A</v>
      </c>
      <c r="AS86" s="159" t="e">
        <f>IF($D84&gt;=1,($B83/HLOOKUP($D84,'Annuity Calc'!$H$7:$BE$11,2,FALSE))*HLOOKUP(AS84,'Annuity Calc'!$H$7:$BE$11,3,FALSE),(IF(AS84&lt;=(-1),AS84,0)))</f>
        <v>#N/A</v>
      </c>
      <c r="AT86" s="159" t="e">
        <f>IF($D84&gt;=1,($B83/HLOOKUP($D84,'Annuity Calc'!$H$7:$BE$11,2,FALSE))*HLOOKUP(AT84,'Annuity Calc'!$H$7:$BE$11,3,FALSE),(IF(AT84&lt;=(-1),AT84,0)))</f>
        <v>#N/A</v>
      </c>
      <c r="AU86" s="159" t="e">
        <f>IF($D84&gt;=1,($B83/HLOOKUP($D84,'Annuity Calc'!$H$7:$BE$11,2,FALSE))*HLOOKUP(AU84,'Annuity Calc'!$H$7:$BE$11,3,FALSE),(IF(AU84&lt;=(-1),AU84,0)))</f>
        <v>#N/A</v>
      </c>
      <c r="AV86" s="159" t="e">
        <f>IF($D84&gt;=1,($B83/HLOOKUP($D84,'Annuity Calc'!$H$7:$BE$11,2,FALSE))*HLOOKUP(AV84,'Annuity Calc'!$H$7:$BE$11,3,FALSE),(IF(AV84&lt;=(-1),AV84,0)))</f>
        <v>#N/A</v>
      </c>
      <c r="AW86" s="159" t="e">
        <f>IF($D84&gt;=1,($B83/HLOOKUP($D84,'Annuity Calc'!$H$7:$BE$11,2,FALSE))*HLOOKUP(AW84,'Annuity Calc'!$H$7:$BE$11,3,FALSE),(IF(AW84&lt;=(-1),AW84,0)))</f>
        <v>#N/A</v>
      </c>
      <c r="AX86" s="159" t="e">
        <f>IF($D84&gt;=1,($B83/HLOOKUP($D84,'Annuity Calc'!$H$7:$BE$11,2,FALSE))*HLOOKUP(AX84,'Annuity Calc'!$H$7:$BE$11,3,FALSE),(IF(AX84&lt;=(-1),AX84,0)))</f>
        <v>#N/A</v>
      </c>
      <c r="AY86" s="159" t="e">
        <f>IF($D84&gt;=1,($B83/HLOOKUP($D84,'Annuity Calc'!$H$7:$BE$11,2,FALSE))*HLOOKUP(AY84,'Annuity Calc'!$H$7:$BE$11,3,FALSE),(IF(AY84&lt;=(-1),AY84,0)))</f>
        <v>#N/A</v>
      </c>
      <c r="AZ86" s="159" t="e">
        <f>IF($D84&gt;=1,($B83/HLOOKUP($D84,'Annuity Calc'!$H$7:$BE$11,2,FALSE))*HLOOKUP(AZ84,'Annuity Calc'!$H$7:$BE$11,3,FALSE),(IF(AZ84&lt;=(-1),AZ84,0)))</f>
        <v>#N/A</v>
      </c>
      <c r="BA86" s="159" t="e">
        <f>IF($D84&gt;=1,($B83/HLOOKUP($D84,'Annuity Calc'!$H$7:$BE$11,2,FALSE))*HLOOKUP(BA84,'Annuity Calc'!$H$7:$BE$11,3,FALSE),(IF(BA84&lt;=(-1),BA84,0)))</f>
        <v>#N/A</v>
      </c>
      <c r="BB86" s="159" t="e">
        <f>IF($D84&gt;=1,($B83/HLOOKUP($D84,'Annuity Calc'!$H$7:$BE$11,2,FALSE))*HLOOKUP(BB84,'Annuity Calc'!$H$7:$BE$11,3,FALSE),(IF(BB84&lt;=(-1),BB84,0)))</f>
        <v>#N/A</v>
      </c>
      <c r="BC86" s="159" t="e">
        <f>IF($D84&gt;=1,($B83/HLOOKUP($D84,'Annuity Calc'!$H$7:$BE$11,2,FALSE))*HLOOKUP(BC84,'Annuity Calc'!$H$7:$BE$11,3,FALSE),(IF(BC84&lt;=(-1),BC84,0)))</f>
        <v>#N/A</v>
      </c>
      <c r="BD86" s="159" t="e">
        <f>IF($D84&gt;=1,($B83/HLOOKUP($D84,'Annuity Calc'!$H$7:$BE$11,2,FALSE))*HLOOKUP(BD84,'Annuity Calc'!$H$7:$BE$11,3,FALSE),(IF(BD84&lt;=(-1),BD84,0)))</f>
        <v>#N/A</v>
      </c>
      <c r="BE86" s="159" t="e">
        <f>IF($D84&gt;=1,($B83/HLOOKUP($D84,'Annuity Calc'!$H$7:$BE$11,2,FALSE))*HLOOKUP(BE84,'Annuity Calc'!$H$7:$BE$11,3,FALSE),(IF(BE84&lt;=(-1),BE84,0)))</f>
        <v>#N/A</v>
      </c>
      <c r="BF86" s="159" t="e">
        <f>IF($D84&gt;=1,($B83/HLOOKUP($D84,'Annuity Calc'!$H$7:$BE$11,2,FALSE))*HLOOKUP(BF84,'Annuity Calc'!$H$7:$BE$11,3,FALSE),(IF(BF84&lt;=(-1),BF84,0)))</f>
        <v>#N/A</v>
      </c>
      <c r="BG86" s="159" t="e">
        <f>IF($D84&gt;=1,($B83/HLOOKUP($D84,'Annuity Calc'!$H$7:$BE$11,2,FALSE))*HLOOKUP(BG84,'Annuity Calc'!$H$7:$BE$11,3,FALSE),(IF(BG84&lt;=(-1),BG84,0)))</f>
        <v>#N/A</v>
      </c>
      <c r="BH86" s="159" t="e">
        <f>IF($D84&gt;=1,($B83/HLOOKUP($D84,'Annuity Calc'!$H$7:$BE$11,2,FALSE))*HLOOKUP(BH84,'Annuity Calc'!$H$7:$BE$11,3,FALSE),(IF(BH84&lt;=(-1),BH84,0)))</f>
        <v>#N/A</v>
      </c>
      <c r="BI86" s="159" t="e">
        <f>IF($D84&gt;=1,($B83/HLOOKUP($D84,'Annuity Calc'!$H$7:$BE$11,2,FALSE))*HLOOKUP(BI84,'Annuity Calc'!$H$7:$BE$11,3,FALSE),(IF(BI84&lt;=(-1),BI84,0)))</f>
        <v>#N/A</v>
      </c>
    </row>
    <row r="87" spans="1:61" s="19" customFormat="1" ht="12.75">
      <c r="C87" s="19" t="s">
        <v>423</v>
      </c>
      <c r="D87" s="159">
        <f>IF($D84&gt;=1,($B83/HLOOKUP($D84,'Annuity Calc'!$H$7:$BE$11,2,FALSE))*HLOOKUP(D84,'Annuity Calc'!$H$7:$BE$11,4,FALSE),(IF(D84&lt;=(-1),D84,0)))</f>
        <v>710830.73186787334</v>
      </c>
      <c r="E87" s="159">
        <f>IF($D84&gt;=1,($B83/HLOOKUP($D84,'Annuity Calc'!$H$7:$BE$11,2,FALSE))*HLOOKUP(E84,'Annuity Calc'!$H$7:$BE$11,4,FALSE),(IF(E84&lt;=(-1),E84,0)))</f>
        <v>564135.75261314609</v>
      </c>
      <c r="F87" s="159">
        <f>IF($D84&gt;=1,($B83/HLOOKUP($D84,'Annuity Calc'!$H$7:$BE$11,2,FALSE))*HLOOKUP(F84,'Annuity Calc'!$H$7:$BE$11,4,FALSE),(IF(F84&lt;=(-1),F84,0)))</f>
        <v>411116.80959853629</v>
      </c>
      <c r="G87" s="159">
        <f>IF($D84&gt;=1,($B83/HLOOKUP($D84,'Annuity Calc'!$H$7:$BE$11,2,FALSE))*HLOOKUP(G84,'Annuity Calc'!$H$7:$BE$11,4,FALSE),(IF(G84&lt;=(-1),G84,0)))</f>
        <v>251501.27919479934</v>
      </c>
      <c r="H87" s="159">
        <f>IF($D84&gt;=1,($B83/HLOOKUP($D84,'Annuity Calc'!$H$7:$BE$11,2,FALSE))*HLOOKUP(H84,'Annuity Calc'!$H$7:$BE$11,4,FALSE),(IF(H84&lt;=(-1),H84,0)))</f>
        <v>85004.785073585648</v>
      </c>
      <c r="I87" s="159" t="e">
        <f>IF($D84&gt;=1,($B83/HLOOKUP($D84,'Annuity Calc'!$H$7:$BE$11,2,FALSE))*HLOOKUP(I84,'Annuity Calc'!$H$7:$BE$11,4,FALSE),(IF(I84&lt;=(-1),I84,0)))</f>
        <v>#N/A</v>
      </c>
      <c r="J87" s="159" t="e">
        <f>IF($D84&gt;=1,($B83/HLOOKUP($D84,'Annuity Calc'!$H$7:$BE$11,2,FALSE))*HLOOKUP(J84,'Annuity Calc'!$H$7:$BE$11,4,FALSE),(IF(J84&lt;=(-1),J84,0)))</f>
        <v>#N/A</v>
      </c>
      <c r="K87" s="159" t="e">
        <f>IF($D84&gt;=1,($B83/HLOOKUP($D84,'Annuity Calc'!$H$7:$BE$11,2,FALSE))*HLOOKUP(K84,'Annuity Calc'!$H$7:$BE$11,4,FALSE),(IF(K84&lt;=(-1),K84,0)))</f>
        <v>#N/A</v>
      </c>
      <c r="L87" s="159" t="e">
        <f>IF($D84&gt;=1,($B83/HLOOKUP($D84,'Annuity Calc'!$H$7:$BE$11,2,FALSE))*HLOOKUP(L84,'Annuity Calc'!$H$7:$BE$11,4,FALSE),(IF(L84&lt;=(-1),L84,0)))</f>
        <v>#N/A</v>
      </c>
      <c r="M87" s="159" t="e">
        <f>IF($D84&gt;=1,($B83/HLOOKUP($D84,'Annuity Calc'!$H$7:$BE$11,2,FALSE))*HLOOKUP(M84,'Annuity Calc'!$H$7:$BE$11,4,FALSE),(IF(M84&lt;=(-1),M84,0)))</f>
        <v>#N/A</v>
      </c>
      <c r="N87" s="159" t="e">
        <f>IF($D84&gt;=1,($B83/HLOOKUP($D84,'Annuity Calc'!$H$7:$BE$11,2,FALSE))*HLOOKUP(N84,'Annuity Calc'!$H$7:$BE$11,4,FALSE),(IF(N84&lt;=(-1),N84,0)))</f>
        <v>#N/A</v>
      </c>
      <c r="O87" s="159" t="e">
        <f>IF($D84&gt;=1,($B83/HLOOKUP($D84,'Annuity Calc'!$H$7:$BE$11,2,FALSE))*HLOOKUP(O84,'Annuity Calc'!$H$7:$BE$11,4,FALSE),(IF(O84&lt;=(-1),O84,0)))</f>
        <v>#N/A</v>
      </c>
      <c r="P87" s="159" t="e">
        <f>IF($D84&gt;=1,($B83/HLOOKUP($D84,'Annuity Calc'!$H$7:$BE$11,2,FALSE))*HLOOKUP(P84,'Annuity Calc'!$H$7:$BE$11,4,FALSE),(IF(P84&lt;=(-1),P84,0)))</f>
        <v>#N/A</v>
      </c>
      <c r="Q87" s="159" t="e">
        <f>IF($D84&gt;=1,($B83/HLOOKUP($D84,'Annuity Calc'!$H$7:$BE$11,2,FALSE))*HLOOKUP(Q84,'Annuity Calc'!$H$7:$BE$11,4,FALSE),(IF(Q84&lt;=(-1),Q84,0)))</f>
        <v>#N/A</v>
      </c>
      <c r="R87" s="159" t="e">
        <f>IF($D84&gt;=1,($B83/HLOOKUP($D84,'Annuity Calc'!$H$7:$BE$11,2,FALSE))*HLOOKUP(R84,'Annuity Calc'!$H$7:$BE$11,4,FALSE),(IF(R84&lt;=(-1),R84,0)))</f>
        <v>#N/A</v>
      </c>
      <c r="S87" s="159" t="e">
        <f>IF($D84&gt;=1,($B83/HLOOKUP($D84,'Annuity Calc'!$H$7:$BE$11,2,FALSE))*HLOOKUP(S84,'Annuity Calc'!$H$7:$BE$11,4,FALSE),(IF(S84&lt;=(-1),S84,0)))</f>
        <v>#N/A</v>
      </c>
      <c r="T87" s="159" t="e">
        <f>IF($D84&gt;=1,($B83/HLOOKUP($D84,'Annuity Calc'!$H$7:$BE$11,2,FALSE))*HLOOKUP(T84,'Annuity Calc'!$H$7:$BE$11,4,FALSE),(IF(T84&lt;=(-1),T84,0)))</f>
        <v>#N/A</v>
      </c>
      <c r="U87" s="159" t="e">
        <f>IF($D84&gt;=1,($B83/HLOOKUP($D84,'Annuity Calc'!$H$7:$BE$11,2,FALSE))*HLOOKUP(U84,'Annuity Calc'!$H$7:$BE$11,4,FALSE),(IF(U84&lt;=(-1),U84,0)))</f>
        <v>#N/A</v>
      </c>
      <c r="V87" s="159" t="e">
        <f>IF($D84&gt;=1,($B83/HLOOKUP($D84,'Annuity Calc'!$H$7:$BE$11,2,FALSE))*HLOOKUP(V84,'Annuity Calc'!$H$7:$BE$11,4,FALSE),(IF(V84&lt;=(-1),V84,0)))</f>
        <v>#N/A</v>
      </c>
      <c r="W87" s="159" t="e">
        <f>IF($D84&gt;=1,($B83/HLOOKUP($D84,'Annuity Calc'!$H$7:$BE$11,2,FALSE))*HLOOKUP(W84,'Annuity Calc'!$H$7:$BE$11,4,FALSE),(IF(W84&lt;=(-1),W84,0)))</f>
        <v>#N/A</v>
      </c>
      <c r="X87" s="159" t="e">
        <f>IF($D84&gt;=1,($B83/HLOOKUP($D84,'Annuity Calc'!$H$7:$BE$11,2,FALSE))*HLOOKUP(X84,'Annuity Calc'!$H$7:$BE$11,4,FALSE),(IF(X84&lt;=(-1),X84,0)))</f>
        <v>#N/A</v>
      </c>
      <c r="Y87" s="159" t="e">
        <f>IF($D84&gt;=1,($B83/HLOOKUP($D84,'Annuity Calc'!$H$7:$BE$11,2,FALSE))*HLOOKUP(Y84,'Annuity Calc'!$H$7:$BE$11,4,FALSE),(IF(Y84&lt;=(-1),Y84,0)))</f>
        <v>#N/A</v>
      </c>
      <c r="Z87" s="159" t="e">
        <f>IF($D84&gt;=1,($B83/HLOOKUP($D84,'Annuity Calc'!$H$7:$BE$11,2,FALSE))*HLOOKUP(Z84,'Annuity Calc'!$H$7:$BE$11,4,FALSE),(IF(Z84&lt;=(-1),Z84,0)))</f>
        <v>#N/A</v>
      </c>
      <c r="AA87" s="159" t="e">
        <f>IF($D84&gt;=1,($B83/HLOOKUP($D84,'Annuity Calc'!$H$7:$BE$11,2,FALSE))*HLOOKUP(AA84,'Annuity Calc'!$H$7:$BE$11,4,FALSE),(IF(AA84&lt;=(-1),AA84,0)))</f>
        <v>#N/A</v>
      </c>
      <c r="AB87" s="159" t="e">
        <f>IF($D84&gt;=1,($B83/HLOOKUP($D84,'Annuity Calc'!$H$7:$BE$11,2,FALSE))*HLOOKUP(AB84,'Annuity Calc'!$H$7:$BE$11,4,FALSE),(IF(AB84&lt;=(-1),AB84,0)))</f>
        <v>#N/A</v>
      </c>
      <c r="AC87" s="159" t="e">
        <f>IF($D84&gt;=1,($B83/HLOOKUP($D84,'Annuity Calc'!$H$7:$BE$11,2,FALSE))*HLOOKUP(AC84,'Annuity Calc'!$H$7:$BE$11,4,FALSE),(IF(AC84&lt;=(-1),AC84,0)))</f>
        <v>#N/A</v>
      </c>
      <c r="AD87" s="159" t="e">
        <f>IF($D84&gt;=1,($B83/HLOOKUP($D84,'Annuity Calc'!$H$7:$BE$11,2,FALSE))*HLOOKUP(AD84,'Annuity Calc'!$H$7:$BE$11,4,FALSE),(IF(AD84&lt;=(-1),AD84,0)))</f>
        <v>#N/A</v>
      </c>
      <c r="AE87" s="159" t="e">
        <f>IF($D84&gt;=1,($B83/HLOOKUP($D84,'Annuity Calc'!$H$7:$BE$11,2,FALSE))*HLOOKUP(AE84,'Annuity Calc'!$H$7:$BE$11,4,FALSE),(IF(AE84&lt;=(-1),AE84,0)))</f>
        <v>#N/A</v>
      </c>
      <c r="AF87" s="159" t="e">
        <f>IF($D84&gt;=1,($B83/HLOOKUP($D84,'Annuity Calc'!$H$7:$BE$11,2,FALSE))*HLOOKUP(AF84,'Annuity Calc'!$H$7:$BE$11,4,FALSE),(IF(AF84&lt;=(-1),AF84,0)))</f>
        <v>#N/A</v>
      </c>
      <c r="AG87" s="159" t="e">
        <f>IF($D84&gt;=1,($B83/HLOOKUP($D84,'Annuity Calc'!$H$7:$BE$11,2,FALSE))*HLOOKUP(AG84,'Annuity Calc'!$H$7:$BE$11,4,FALSE),(IF(AG84&lt;=(-1),AG84,0)))</f>
        <v>#N/A</v>
      </c>
      <c r="AH87" s="159" t="e">
        <f>IF($D84&gt;=1,($B83/HLOOKUP($D84,'Annuity Calc'!$H$7:$BE$11,2,FALSE))*HLOOKUP(AH84,'Annuity Calc'!$H$7:$BE$11,4,FALSE),(IF(AH84&lt;=(-1),AH84,0)))</f>
        <v>#N/A</v>
      </c>
      <c r="AI87" s="159" t="e">
        <f>IF($D84&gt;=1,($B83/HLOOKUP($D84,'Annuity Calc'!$H$7:$BE$11,2,FALSE))*HLOOKUP(AI84,'Annuity Calc'!$H$7:$BE$11,4,FALSE),(IF(AI84&lt;=(-1),AI84,0)))</f>
        <v>#N/A</v>
      </c>
      <c r="AJ87" s="159" t="e">
        <f>IF($D84&gt;=1,($B83/HLOOKUP($D84,'Annuity Calc'!$H$7:$BE$11,2,FALSE))*HLOOKUP(AJ84,'Annuity Calc'!$H$7:$BE$11,4,FALSE),(IF(AJ84&lt;=(-1),AJ84,0)))</f>
        <v>#N/A</v>
      </c>
      <c r="AK87" s="159" t="e">
        <f>IF($D84&gt;=1,($B83/HLOOKUP($D84,'Annuity Calc'!$H$7:$BE$11,2,FALSE))*HLOOKUP(AK84,'Annuity Calc'!$H$7:$BE$11,4,FALSE),(IF(AK84&lt;=(-1),AK84,0)))</f>
        <v>#N/A</v>
      </c>
      <c r="AL87" s="159" t="e">
        <f>IF($D84&gt;=1,($B83/HLOOKUP($D84,'Annuity Calc'!$H$7:$BE$11,2,FALSE))*HLOOKUP(AL84,'Annuity Calc'!$H$7:$BE$11,4,FALSE),(IF(AL84&lt;=(-1),AL84,0)))</f>
        <v>#N/A</v>
      </c>
      <c r="AM87" s="159" t="e">
        <f>IF($D84&gt;=1,($B83/HLOOKUP($D84,'Annuity Calc'!$H$7:$BE$11,2,FALSE))*HLOOKUP(AM84,'Annuity Calc'!$H$7:$BE$11,4,FALSE),(IF(AM84&lt;=(-1),AM84,0)))</f>
        <v>#N/A</v>
      </c>
      <c r="AN87" s="159" t="e">
        <f>IF($D84&gt;=1,($B83/HLOOKUP($D84,'Annuity Calc'!$H$7:$BE$11,2,FALSE))*HLOOKUP(AN84,'Annuity Calc'!$H$7:$BE$11,4,FALSE),(IF(AN84&lt;=(-1),AN84,0)))</f>
        <v>#N/A</v>
      </c>
      <c r="AO87" s="159" t="e">
        <f>IF($D84&gt;=1,($B83/HLOOKUP($D84,'Annuity Calc'!$H$7:$BE$11,2,FALSE))*HLOOKUP(AO84,'Annuity Calc'!$H$7:$BE$11,4,FALSE),(IF(AO84&lt;=(-1),AO84,0)))</f>
        <v>#N/A</v>
      </c>
      <c r="AP87" s="159" t="e">
        <f>IF($D84&gt;=1,($B83/HLOOKUP($D84,'Annuity Calc'!$H$7:$BE$11,2,FALSE))*HLOOKUP(AP84,'Annuity Calc'!$H$7:$BE$11,4,FALSE),(IF(AP84&lt;=(-1),AP84,0)))</f>
        <v>#N/A</v>
      </c>
      <c r="AQ87" s="159" t="e">
        <f>IF($D84&gt;=1,($B83/HLOOKUP($D84,'Annuity Calc'!$H$7:$BE$11,2,FALSE))*HLOOKUP(AQ84,'Annuity Calc'!$H$7:$BE$11,4,FALSE),(IF(AQ84&lt;=(-1),AQ84,0)))</f>
        <v>#N/A</v>
      </c>
      <c r="AR87" s="159" t="e">
        <f>IF($D84&gt;=1,($B83/HLOOKUP($D84,'Annuity Calc'!$H$7:$BE$11,2,FALSE))*HLOOKUP(AR84,'Annuity Calc'!$H$7:$BE$11,4,FALSE),(IF(AR84&lt;=(-1),AR84,0)))</f>
        <v>#N/A</v>
      </c>
      <c r="AS87" s="159" t="e">
        <f>IF($D84&gt;=1,($B83/HLOOKUP($D84,'Annuity Calc'!$H$7:$BE$11,2,FALSE))*HLOOKUP(AS84,'Annuity Calc'!$H$7:$BE$11,4,FALSE),(IF(AS84&lt;=(-1),AS84,0)))</f>
        <v>#N/A</v>
      </c>
      <c r="AT87" s="159" t="e">
        <f>IF($D84&gt;=1,($B83/HLOOKUP($D84,'Annuity Calc'!$H$7:$BE$11,2,FALSE))*HLOOKUP(AT84,'Annuity Calc'!$H$7:$BE$11,4,FALSE),(IF(AT84&lt;=(-1),AT84,0)))</f>
        <v>#N/A</v>
      </c>
      <c r="AU87" s="159" t="e">
        <f>IF($D84&gt;=1,($B83/HLOOKUP($D84,'Annuity Calc'!$H$7:$BE$11,2,FALSE))*HLOOKUP(AU84,'Annuity Calc'!$H$7:$BE$11,4,FALSE),(IF(AU84&lt;=(-1),AU84,0)))</f>
        <v>#N/A</v>
      </c>
      <c r="AV87" s="159" t="e">
        <f>IF($D84&gt;=1,($B83/HLOOKUP($D84,'Annuity Calc'!$H$7:$BE$11,2,FALSE))*HLOOKUP(AV84,'Annuity Calc'!$H$7:$BE$11,4,FALSE),(IF(AV84&lt;=(-1),AV84,0)))</f>
        <v>#N/A</v>
      </c>
      <c r="AW87" s="159" t="e">
        <f>IF($D84&gt;=1,($B83/HLOOKUP($D84,'Annuity Calc'!$H$7:$BE$11,2,FALSE))*HLOOKUP(AW84,'Annuity Calc'!$H$7:$BE$11,4,FALSE),(IF(AW84&lt;=(-1),AW84,0)))</f>
        <v>#N/A</v>
      </c>
      <c r="AX87" s="159" t="e">
        <f>IF($D84&gt;=1,($B83/HLOOKUP($D84,'Annuity Calc'!$H$7:$BE$11,2,FALSE))*HLOOKUP(AX84,'Annuity Calc'!$H$7:$BE$11,4,FALSE),(IF(AX84&lt;=(-1),AX84,0)))</f>
        <v>#N/A</v>
      </c>
      <c r="AY87" s="159" t="e">
        <f>IF($D84&gt;=1,($B83/HLOOKUP($D84,'Annuity Calc'!$H$7:$BE$11,2,FALSE))*HLOOKUP(AY84,'Annuity Calc'!$H$7:$BE$11,4,FALSE),(IF(AY84&lt;=(-1),AY84,0)))</f>
        <v>#N/A</v>
      </c>
      <c r="AZ87" s="159" t="e">
        <f>IF($D84&gt;=1,($B83/HLOOKUP($D84,'Annuity Calc'!$H$7:$BE$11,2,FALSE))*HLOOKUP(AZ84,'Annuity Calc'!$H$7:$BE$11,4,FALSE),(IF(AZ84&lt;=(-1),AZ84,0)))</f>
        <v>#N/A</v>
      </c>
      <c r="BA87" s="159" t="e">
        <f>IF($D84&gt;=1,($B83/HLOOKUP($D84,'Annuity Calc'!$H$7:$BE$11,2,FALSE))*HLOOKUP(BA84,'Annuity Calc'!$H$7:$BE$11,4,FALSE),(IF(BA84&lt;=(-1),BA84,0)))</f>
        <v>#N/A</v>
      </c>
      <c r="BB87" s="159" t="e">
        <f>IF($D84&gt;=1,($B83/HLOOKUP($D84,'Annuity Calc'!$H$7:$BE$11,2,FALSE))*HLOOKUP(BB84,'Annuity Calc'!$H$7:$BE$11,4,FALSE),(IF(BB84&lt;=(-1),BB84,0)))</f>
        <v>#N/A</v>
      </c>
      <c r="BC87" s="159" t="e">
        <f>IF($D84&gt;=1,($B83/HLOOKUP($D84,'Annuity Calc'!$H$7:$BE$11,2,FALSE))*HLOOKUP(BC84,'Annuity Calc'!$H$7:$BE$11,4,FALSE),(IF(BC84&lt;=(-1),BC84,0)))</f>
        <v>#N/A</v>
      </c>
      <c r="BD87" s="159" t="e">
        <f>IF($D84&gt;=1,($B83/HLOOKUP($D84,'Annuity Calc'!$H$7:$BE$11,2,FALSE))*HLOOKUP(BD84,'Annuity Calc'!$H$7:$BE$11,4,FALSE),(IF(BD84&lt;=(-1),BD84,0)))</f>
        <v>#N/A</v>
      </c>
      <c r="BE87" s="159" t="e">
        <f>IF($D84&gt;=1,($B83/HLOOKUP($D84,'Annuity Calc'!$H$7:$BE$11,2,FALSE))*HLOOKUP(BE84,'Annuity Calc'!$H$7:$BE$11,4,FALSE),(IF(BE84&lt;=(-1),BE84,0)))</f>
        <v>#N/A</v>
      </c>
      <c r="BF87" s="159" t="e">
        <f>IF($D84&gt;=1,($B83/HLOOKUP($D84,'Annuity Calc'!$H$7:$BE$11,2,FALSE))*HLOOKUP(BF84,'Annuity Calc'!$H$7:$BE$11,4,FALSE),(IF(BF84&lt;=(-1),BF84,0)))</f>
        <v>#N/A</v>
      </c>
      <c r="BG87" s="159" t="e">
        <f>IF($D84&gt;=1,($B83/HLOOKUP($D84,'Annuity Calc'!$H$7:$BE$11,2,FALSE))*HLOOKUP(BG84,'Annuity Calc'!$H$7:$BE$11,4,FALSE),(IF(BG84&lt;=(-1),BG84,0)))</f>
        <v>#N/A</v>
      </c>
      <c r="BH87" s="159" t="e">
        <f>IF($D84&gt;=1,($B83/HLOOKUP($D84,'Annuity Calc'!$H$7:$BE$11,2,FALSE))*HLOOKUP(BH84,'Annuity Calc'!$H$7:$BE$11,4,FALSE),(IF(BH84&lt;=(-1),BH84,0)))</f>
        <v>#N/A</v>
      </c>
      <c r="BI87" s="159" t="e">
        <f>IF($D84&gt;=1,($B83/HLOOKUP($D84,'Annuity Calc'!$H$7:$BE$11,2,FALSE))*HLOOKUP(BI84,'Annuity Calc'!$H$7:$BE$11,4,FALSE),(IF(BI84&lt;=(-1),BI84,0)))</f>
        <v>#N/A</v>
      </c>
    </row>
    <row r="88" spans="1:61" s="19" customFormat="1" ht="12.75">
      <c r="C88" s="19" t="s">
        <v>147</v>
      </c>
      <c r="D88" s="159">
        <f>IF($D84&gt;=1,($B83/HLOOKUP($D84,'Annuity Calc'!$H$7:$BE$11,2,FALSE))*HLOOKUP(D84,'Annuity Calc'!$H$7:$BE$11,5,FALSE),(IF(D84&lt;=(-1),D84,0)))</f>
        <v>4113667.5847695875</v>
      </c>
      <c r="E88" s="159">
        <f>IF($D84&gt;=1,($B83/HLOOKUP($D84,'Annuity Calc'!$H$7:$BE$11,2,FALSE))*HLOOKUP(E84,'Annuity Calc'!$H$7:$BE$11,5,FALSE),(IF(E84&lt;=(-1),E84,0)))</f>
        <v>4113667.5847695875</v>
      </c>
      <c r="F88" s="159">
        <f>IF($D84&gt;=1,($B83/HLOOKUP($D84,'Annuity Calc'!$H$7:$BE$11,2,FALSE))*HLOOKUP(F84,'Annuity Calc'!$H$7:$BE$11,5,FALSE),(IF(F84&lt;=(-1),F84,0)))</f>
        <v>4113667.5847695875</v>
      </c>
      <c r="G88" s="159">
        <f>IF($D84&gt;=1,($B83/HLOOKUP($D84,'Annuity Calc'!$H$7:$BE$11,2,FALSE))*HLOOKUP(G84,'Annuity Calc'!$H$7:$BE$11,5,FALSE),(IF(G84&lt;=(-1),G84,0)))</f>
        <v>4113667.5847695875</v>
      </c>
      <c r="H88" s="159">
        <f>IF($D84&gt;=1,($B83/HLOOKUP($D84,'Annuity Calc'!$H$7:$BE$11,2,FALSE))*HLOOKUP(H84,'Annuity Calc'!$H$7:$BE$11,5,FALSE),(IF(H84&lt;=(-1),H84,0)))</f>
        <v>4113667.5847695875</v>
      </c>
      <c r="I88" s="159" t="e">
        <f>IF($D84&gt;=1,($B83/HLOOKUP($D84,'Annuity Calc'!$H$7:$BE$11,2,FALSE))*HLOOKUP(I84,'Annuity Calc'!$H$7:$BE$11,5,FALSE),(IF(I84&lt;=(-1),I84,0)))</f>
        <v>#N/A</v>
      </c>
      <c r="J88" s="159" t="e">
        <f>IF($D84&gt;=1,($B83/HLOOKUP($D84,'Annuity Calc'!$H$7:$BE$11,2,FALSE))*HLOOKUP(J84,'Annuity Calc'!$H$7:$BE$11,5,FALSE),(IF(J84&lt;=(-1),J84,0)))</f>
        <v>#N/A</v>
      </c>
      <c r="K88" s="159" t="e">
        <f>IF($D84&gt;=1,($B83/HLOOKUP($D84,'Annuity Calc'!$H$7:$BE$11,2,FALSE))*HLOOKUP(K84,'Annuity Calc'!$H$7:$BE$11,5,FALSE),(IF(K84&lt;=(-1),K84,0)))</f>
        <v>#N/A</v>
      </c>
      <c r="L88" s="159" t="e">
        <f>IF($D84&gt;=1,($B83/HLOOKUP($D84,'Annuity Calc'!$H$7:$BE$11,2,FALSE))*HLOOKUP(L84,'Annuity Calc'!$H$7:$BE$11,5,FALSE),(IF(L84&lt;=(-1),L84,0)))</f>
        <v>#N/A</v>
      </c>
      <c r="M88" s="159" t="e">
        <f>IF($D84&gt;=1,($B83/HLOOKUP($D84,'Annuity Calc'!$H$7:$BE$11,2,FALSE))*HLOOKUP(M84,'Annuity Calc'!$H$7:$BE$11,5,FALSE),(IF(M84&lt;=(-1),M84,0)))</f>
        <v>#N/A</v>
      </c>
      <c r="N88" s="159" t="e">
        <f>IF($D84&gt;=1,($B83/HLOOKUP($D84,'Annuity Calc'!$H$7:$BE$11,2,FALSE))*HLOOKUP(N84,'Annuity Calc'!$H$7:$BE$11,5,FALSE),(IF(N84&lt;=(-1),N84,0)))</f>
        <v>#N/A</v>
      </c>
      <c r="O88" s="159" t="e">
        <f>IF($D84&gt;=1,($B83/HLOOKUP($D84,'Annuity Calc'!$H$7:$BE$11,2,FALSE))*HLOOKUP(O84,'Annuity Calc'!$H$7:$BE$11,5,FALSE),(IF(O84&lt;=(-1),O84,0)))</f>
        <v>#N/A</v>
      </c>
      <c r="P88" s="159" t="e">
        <f>IF($D84&gt;=1,($B83/HLOOKUP($D84,'Annuity Calc'!$H$7:$BE$11,2,FALSE))*HLOOKUP(P84,'Annuity Calc'!$H$7:$BE$11,5,FALSE),(IF(P84&lt;=(-1),P84,0)))</f>
        <v>#N/A</v>
      </c>
      <c r="Q88" s="159" t="e">
        <f>IF($D84&gt;=1,($B83/HLOOKUP($D84,'Annuity Calc'!$H$7:$BE$11,2,FALSE))*HLOOKUP(Q84,'Annuity Calc'!$H$7:$BE$11,5,FALSE),(IF(Q84&lt;=(-1),Q84,0)))</f>
        <v>#N/A</v>
      </c>
      <c r="R88" s="159" t="e">
        <f>IF($D84&gt;=1,($B83/HLOOKUP($D84,'Annuity Calc'!$H$7:$BE$11,2,FALSE))*HLOOKUP(R84,'Annuity Calc'!$H$7:$BE$11,5,FALSE),(IF(R84&lt;=(-1),R84,0)))</f>
        <v>#N/A</v>
      </c>
      <c r="S88" s="159" t="e">
        <f>IF($D84&gt;=1,($B83/HLOOKUP($D84,'Annuity Calc'!$H$7:$BE$11,2,FALSE))*HLOOKUP(S84,'Annuity Calc'!$H$7:$BE$11,5,FALSE),(IF(S84&lt;=(-1),S84,0)))</f>
        <v>#N/A</v>
      </c>
      <c r="T88" s="159" t="e">
        <f>IF($D84&gt;=1,($B83/HLOOKUP($D84,'Annuity Calc'!$H$7:$BE$11,2,FALSE))*HLOOKUP(T84,'Annuity Calc'!$H$7:$BE$11,5,FALSE),(IF(T84&lt;=(-1),T84,0)))</f>
        <v>#N/A</v>
      </c>
      <c r="U88" s="159" t="e">
        <f>IF($D84&gt;=1,($B83/HLOOKUP($D84,'Annuity Calc'!$H$7:$BE$11,2,FALSE))*HLOOKUP(U84,'Annuity Calc'!$H$7:$BE$11,5,FALSE),(IF(U84&lt;=(-1),U84,0)))</f>
        <v>#N/A</v>
      </c>
      <c r="V88" s="159" t="e">
        <f>IF($D84&gt;=1,($B83/HLOOKUP($D84,'Annuity Calc'!$H$7:$BE$11,2,FALSE))*HLOOKUP(V84,'Annuity Calc'!$H$7:$BE$11,5,FALSE),(IF(V84&lt;=(-1),V84,0)))</f>
        <v>#N/A</v>
      </c>
      <c r="W88" s="159" t="e">
        <f>IF($D84&gt;=1,($B83/HLOOKUP($D84,'Annuity Calc'!$H$7:$BE$11,2,FALSE))*HLOOKUP(W84,'Annuity Calc'!$H$7:$BE$11,5,FALSE),(IF(W84&lt;=(-1),W84,0)))</f>
        <v>#N/A</v>
      </c>
      <c r="X88" s="159" t="e">
        <f>IF($D84&gt;=1,($B83/HLOOKUP($D84,'Annuity Calc'!$H$7:$BE$11,2,FALSE))*HLOOKUP(X84,'Annuity Calc'!$H$7:$BE$11,5,FALSE),(IF(X84&lt;=(-1),X84,0)))</f>
        <v>#N/A</v>
      </c>
      <c r="Y88" s="159" t="e">
        <f>IF($D84&gt;=1,($B83/HLOOKUP($D84,'Annuity Calc'!$H$7:$BE$11,2,FALSE))*HLOOKUP(Y84,'Annuity Calc'!$H$7:$BE$11,5,FALSE),(IF(Y84&lt;=(-1),Y84,0)))</f>
        <v>#N/A</v>
      </c>
      <c r="Z88" s="159" t="e">
        <f>IF($D84&gt;=1,($B83/HLOOKUP($D84,'Annuity Calc'!$H$7:$BE$11,2,FALSE))*HLOOKUP(Z84,'Annuity Calc'!$H$7:$BE$11,5,FALSE),(IF(Z84&lt;=(-1),Z84,0)))</f>
        <v>#N/A</v>
      </c>
      <c r="AA88" s="159" t="e">
        <f>IF($D84&gt;=1,($B83/HLOOKUP($D84,'Annuity Calc'!$H$7:$BE$11,2,FALSE))*HLOOKUP(AA84,'Annuity Calc'!$H$7:$BE$11,5,FALSE),(IF(AA84&lt;=(-1),AA84,0)))</f>
        <v>#N/A</v>
      </c>
      <c r="AB88" s="159" t="e">
        <f>IF($D84&gt;=1,($B83/HLOOKUP($D84,'Annuity Calc'!$H$7:$BE$11,2,FALSE))*HLOOKUP(AB84,'Annuity Calc'!$H$7:$BE$11,5,FALSE),(IF(AB84&lt;=(-1),AB84,0)))</f>
        <v>#N/A</v>
      </c>
      <c r="AC88" s="159" t="e">
        <f>IF($D84&gt;=1,($B83/HLOOKUP($D84,'Annuity Calc'!$H$7:$BE$11,2,FALSE))*HLOOKUP(AC84,'Annuity Calc'!$H$7:$BE$11,5,FALSE),(IF(AC84&lt;=(-1),AC84,0)))</f>
        <v>#N/A</v>
      </c>
      <c r="AD88" s="159" t="e">
        <f>IF($D84&gt;=1,($B83/HLOOKUP($D84,'Annuity Calc'!$H$7:$BE$11,2,FALSE))*HLOOKUP(AD84,'Annuity Calc'!$H$7:$BE$11,5,FALSE),(IF(AD84&lt;=(-1),AD84,0)))</f>
        <v>#N/A</v>
      </c>
      <c r="AE88" s="159" t="e">
        <f>IF($D84&gt;=1,($B83/HLOOKUP($D84,'Annuity Calc'!$H$7:$BE$11,2,FALSE))*HLOOKUP(AE84,'Annuity Calc'!$H$7:$BE$11,5,FALSE),(IF(AE84&lt;=(-1),AE84,0)))</f>
        <v>#N/A</v>
      </c>
      <c r="AF88" s="159" t="e">
        <f>IF($D84&gt;=1,($B83/HLOOKUP($D84,'Annuity Calc'!$H$7:$BE$11,2,FALSE))*HLOOKUP(AF84,'Annuity Calc'!$H$7:$BE$11,5,FALSE),(IF(AF84&lt;=(-1),AF84,0)))</f>
        <v>#N/A</v>
      </c>
      <c r="AG88" s="159" t="e">
        <f>IF($D84&gt;=1,($B83/HLOOKUP($D84,'Annuity Calc'!$H$7:$BE$11,2,FALSE))*HLOOKUP(AG84,'Annuity Calc'!$H$7:$BE$11,5,FALSE),(IF(AG84&lt;=(-1),AG84,0)))</f>
        <v>#N/A</v>
      </c>
      <c r="AH88" s="159" t="e">
        <f>IF($D84&gt;=1,($B83/HLOOKUP($D84,'Annuity Calc'!$H$7:$BE$11,2,FALSE))*HLOOKUP(AH84,'Annuity Calc'!$H$7:$BE$11,5,FALSE),(IF(AH84&lt;=(-1),AH84,0)))</f>
        <v>#N/A</v>
      </c>
      <c r="AI88" s="159" t="e">
        <f>IF($D84&gt;=1,($B83/HLOOKUP($D84,'Annuity Calc'!$H$7:$BE$11,2,FALSE))*HLOOKUP(AI84,'Annuity Calc'!$H$7:$BE$11,5,FALSE),(IF(AI84&lt;=(-1),AI84,0)))</f>
        <v>#N/A</v>
      </c>
      <c r="AJ88" s="159" t="e">
        <f>IF($D84&gt;=1,($B83/HLOOKUP($D84,'Annuity Calc'!$H$7:$BE$11,2,FALSE))*HLOOKUP(AJ84,'Annuity Calc'!$H$7:$BE$11,5,FALSE),(IF(AJ84&lt;=(-1),AJ84,0)))</f>
        <v>#N/A</v>
      </c>
      <c r="AK88" s="159" t="e">
        <f>IF($D84&gt;=1,($B83/HLOOKUP($D84,'Annuity Calc'!$H$7:$BE$11,2,FALSE))*HLOOKUP(AK84,'Annuity Calc'!$H$7:$BE$11,5,FALSE),(IF(AK84&lt;=(-1),AK84,0)))</f>
        <v>#N/A</v>
      </c>
      <c r="AL88" s="159" t="e">
        <f>IF($D84&gt;=1,($B83/HLOOKUP($D84,'Annuity Calc'!$H$7:$BE$11,2,FALSE))*HLOOKUP(AL84,'Annuity Calc'!$H$7:$BE$11,5,FALSE),(IF(AL84&lt;=(-1),AL84,0)))</f>
        <v>#N/A</v>
      </c>
      <c r="AM88" s="159" t="e">
        <f>IF($D84&gt;=1,($B83/HLOOKUP($D84,'Annuity Calc'!$H$7:$BE$11,2,FALSE))*HLOOKUP(AM84,'Annuity Calc'!$H$7:$BE$11,5,FALSE),(IF(AM84&lt;=(-1),AM84,0)))</f>
        <v>#N/A</v>
      </c>
      <c r="AN88" s="159" t="e">
        <f>IF($D84&gt;=1,($B83/HLOOKUP($D84,'Annuity Calc'!$H$7:$BE$11,2,FALSE))*HLOOKUP(AN84,'Annuity Calc'!$H$7:$BE$11,5,FALSE),(IF(AN84&lt;=(-1),AN84,0)))</f>
        <v>#N/A</v>
      </c>
      <c r="AO88" s="159" t="e">
        <f>IF($D84&gt;=1,($B83/HLOOKUP($D84,'Annuity Calc'!$H$7:$BE$11,2,FALSE))*HLOOKUP(AO84,'Annuity Calc'!$H$7:$BE$11,5,FALSE),(IF(AO84&lt;=(-1),AO84,0)))</f>
        <v>#N/A</v>
      </c>
      <c r="AP88" s="159" t="e">
        <f>IF($D84&gt;=1,($B83/HLOOKUP($D84,'Annuity Calc'!$H$7:$BE$11,2,FALSE))*HLOOKUP(AP84,'Annuity Calc'!$H$7:$BE$11,5,FALSE),(IF(AP84&lt;=(-1),AP84,0)))</f>
        <v>#N/A</v>
      </c>
      <c r="AQ88" s="159" t="e">
        <f>IF($D84&gt;=1,($B83/HLOOKUP($D84,'Annuity Calc'!$H$7:$BE$11,2,FALSE))*HLOOKUP(AQ84,'Annuity Calc'!$H$7:$BE$11,5,FALSE),(IF(AQ84&lt;=(-1),AQ84,0)))</f>
        <v>#N/A</v>
      </c>
      <c r="AR88" s="159" t="e">
        <f>IF($D84&gt;=1,($B83/HLOOKUP($D84,'Annuity Calc'!$H$7:$BE$11,2,FALSE))*HLOOKUP(AR84,'Annuity Calc'!$H$7:$BE$11,5,FALSE),(IF(AR84&lt;=(-1),AR84,0)))</f>
        <v>#N/A</v>
      </c>
      <c r="AS88" s="159" t="e">
        <f>IF($D84&gt;=1,($B83/HLOOKUP($D84,'Annuity Calc'!$H$7:$BE$11,2,FALSE))*HLOOKUP(AS84,'Annuity Calc'!$H$7:$BE$11,5,FALSE),(IF(AS84&lt;=(-1),AS84,0)))</f>
        <v>#N/A</v>
      </c>
      <c r="AT88" s="159" t="e">
        <f>IF($D84&gt;=1,($B83/HLOOKUP($D84,'Annuity Calc'!$H$7:$BE$11,2,FALSE))*HLOOKUP(AT84,'Annuity Calc'!$H$7:$BE$11,5,FALSE),(IF(AT84&lt;=(-1),AT84,0)))</f>
        <v>#N/A</v>
      </c>
      <c r="AU88" s="159" t="e">
        <f>IF($D84&gt;=1,($B83/HLOOKUP($D84,'Annuity Calc'!$H$7:$BE$11,2,FALSE))*HLOOKUP(AU84,'Annuity Calc'!$H$7:$BE$11,5,FALSE),(IF(AU84&lt;=(-1),AU84,0)))</f>
        <v>#N/A</v>
      </c>
      <c r="AV88" s="159" t="e">
        <f>IF($D84&gt;=1,($B83/HLOOKUP($D84,'Annuity Calc'!$H$7:$BE$11,2,FALSE))*HLOOKUP(AV84,'Annuity Calc'!$H$7:$BE$11,5,FALSE),(IF(AV84&lt;=(-1),AV84,0)))</f>
        <v>#N/A</v>
      </c>
      <c r="AW88" s="159" t="e">
        <f>IF($D84&gt;=1,($B83/HLOOKUP($D84,'Annuity Calc'!$H$7:$BE$11,2,FALSE))*HLOOKUP(AW84,'Annuity Calc'!$H$7:$BE$11,5,FALSE),(IF(AW84&lt;=(-1),AW84,0)))</f>
        <v>#N/A</v>
      </c>
      <c r="AX88" s="159" t="e">
        <f>IF($D84&gt;=1,($B83/HLOOKUP($D84,'Annuity Calc'!$H$7:$BE$11,2,FALSE))*HLOOKUP(AX84,'Annuity Calc'!$H$7:$BE$11,5,FALSE),(IF(AX84&lt;=(-1),AX84,0)))</f>
        <v>#N/A</v>
      </c>
      <c r="AY88" s="159" t="e">
        <f>IF($D84&gt;=1,($B83/HLOOKUP($D84,'Annuity Calc'!$H$7:$BE$11,2,FALSE))*HLOOKUP(AY84,'Annuity Calc'!$H$7:$BE$11,5,FALSE),(IF(AY84&lt;=(-1),AY84,0)))</f>
        <v>#N/A</v>
      </c>
      <c r="AZ88" s="159" t="e">
        <f>IF($D84&gt;=1,($B83/HLOOKUP($D84,'Annuity Calc'!$H$7:$BE$11,2,FALSE))*HLOOKUP(AZ84,'Annuity Calc'!$H$7:$BE$11,5,FALSE),(IF(AZ84&lt;=(-1),AZ84,0)))</f>
        <v>#N/A</v>
      </c>
      <c r="BA88" s="159" t="e">
        <f>IF($D84&gt;=1,($B83/HLOOKUP($D84,'Annuity Calc'!$H$7:$BE$11,2,FALSE))*HLOOKUP(BA84,'Annuity Calc'!$H$7:$BE$11,5,FALSE),(IF(BA84&lt;=(-1),BA84,0)))</f>
        <v>#N/A</v>
      </c>
      <c r="BB88" s="159" t="e">
        <f>IF($D84&gt;=1,($B83/HLOOKUP($D84,'Annuity Calc'!$H$7:$BE$11,2,FALSE))*HLOOKUP(BB84,'Annuity Calc'!$H$7:$BE$11,5,FALSE),(IF(BB84&lt;=(-1),BB84,0)))</f>
        <v>#N/A</v>
      </c>
      <c r="BC88" s="159" t="e">
        <f>IF($D84&gt;=1,($B83/HLOOKUP($D84,'Annuity Calc'!$H$7:$BE$11,2,FALSE))*HLOOKUP(BC84,'Annuity Calc'!$H$7:$BE$11,5,FALSE),(IF(BC84&lt;=(-1),BC84,0)))</f>
        <v>#N/A</v>
      </c>
      <c r="BD88" s="159" t="e">
        <f>IF($D84&gt;=1,($B83/HLOOKUP($D84,'Annuity Calc'!$H$7:$BE$11,2,FALSE))*HLOOKUP(BD84,'Annuity Calc'!$H$7:$BE$11,5,FALSE),(IF(BD84&lt;=(-1),BD84,0)))</f>
        <v>#N/A</v>
      </c>
      <c r="BE88" s="159" t="e">
        <f>IF($D84&gt;=1,($B83/HLOOKUP($D84,'Annuity Calc'!$H$7:$BE$11,2,FALSE))*HLOOKUP(BE84,'Annuity Calc'!$H$7:$BE$11,5,FALSE),(IF(BE84&lt;=(-1),BE84,0)))</f>
        <v>#N/A</v>
      </c>
      <c r="BF88" s="159" t="e">
        <f>IF($D84&gt;=1,($B83/HLOOKUP($D84,'Annuity Calc'!$H$7:$BE$11,2,FALSE))*HLOOKUP(BF84,'Annuity Calc'!$H$7:$BE$11,5,FALSE),(IF(BF84&lt;=(-1),BF84,0)))</f>
        <v>#N/A</v>
      </c>
      <c r="BG88" s="159" t="e">
        <f>IF($D84&gt;=1,($B83/HLOOKUP($D84,'Annuity Calc'!$H$7:$BE$11,2,FALSE))*HLOOKUP(BG84,'Annuity Calc'!$H$7:$BE$11,5,FALSE),(IF(BG84&lt;=(-1),BG84,0)))</f>
        <v>#N/A</v>
      </c>
      <c r="BH88" s="159" t="e">
        <f>IF($D84&gt;=1,($B83/HLOOKUP($D84,'Annuity Calc'!$H$7:$BE$11,2,FALSE))*HLOOKUP(BH84,'Annuity Calc'!$H$7:$BE$11,5,FALSE),(IF(BH84&lt;=(-1),BH84,0)))</f>
        <v>#N/A</v>
      </c>
      <c r="BI88" s="159" t="e">
        <f>IF($D84&gt;=1,($B83/HLOOKUP($D84,'Annuity Calc'!$H$7:$BE$11,2,FALSE))*HLOOKUP(BI84,'Annuity Calc'!$H$7:$BE$11,5,FALSE),(IF(BI84&lt;=(-1),BI84,0)))</f>
        <v>#N/A</v>
      </c>
    </row>
    <row r="89" spans="1:61" s="19" customFormat="1" ht="12.75">
      <c r="D89" s="19">
        <f>D85-D86</f>
        <v>15142911.712598285</v>
      </c>
      <c r="E89" s="19">
        <f t="shared" ref="E89:BI89" si="187">E85-E86</f>
        <v>11593379.880441844</v>
      </c>
      <c r="F89" s="19">
        <f t="shared" si="187"/>
        <v>7890829.1052707937</v>
      </c>
      <c r="G89" s="19">
        <f t="shared" si="187"/>
        <v>4028662.7996960059</v>
      </c>
      <c r="H89" s="19">
        <f t="shared" si="187"/>
        <v>4.1909515857696533E-9</v>
      </c>
      <c r="I89" s="19" t="e">
        <f t="shared" si="187"/>
        <v>#N/A</v>
      </c>
      <c r="J89" s="19" t="e">
        <f t="shared" si="187"/>
        <v>#N/A</v>
      </c>
      <c r="K89" s="19" t="e">
        <f t="shared" si="187"/>
        <v>#N/A</v>
      </c>
      <c r="L89" s="19" t="e">
        <f t="shared" si="187"/>
        <v>#N/A</v>
      </c>
      <c r="M89" s="19" t="e">
        <f t="shared" si="187"/>
        <v>#N/A</v>
      </c>
      <c r="N89" s="19" t="e">
        <f t="shared" si="187"/>
        <v>#N/A</v>
      </c>
      <c r="O89" s="19" t="e">
        <f t="shared" si="187"/>
        <v>#N/A</v>
      </c>
      <c r="P89" s="19" t="e">
        <f t="shared" si="187"/>
        <v>#N/A</v>
      </c>
      <c r="Q89" s="19" t="e">
        <f t="shared" si="187"/>
        <v>#N/A</v>
      </c>
      <c r="R89" s="19" t="e">
        <f t="shared" si="187"/>
        <v>#N/A</v>
      </c>
      <c r="S89" s="19" t="e">
        <f t="shared" si="187"/>
        <v>#N/A</v>
      </c>
      <c r="T89" s="19" t="e">
        <f t="shared" si="187"/>
        <v>#N/A</v>
      </c>
      <c r="U89" s="19" t="e">
        <f t="shared" si="187"/>
        <v>#N/A</v>
      </c>
      <c r="V89" s="19" t="e">
        <f t="shared" si="187"/>
        <v>#N/A</v>
      </c>
      <c r="W89" s="19" t="e">
        <f t="shared" si="187"/>
        <v>#N/A</v>
      </c>
      <c r="X89" s="19" t="e">
        <f t="shared" si="187"/>
        <v>#N/A</v>
      </c>
      <c r="Y89" s="19" t="e">
        <f t="shared" si="187"/>
        <v>#N/A</v>
      </c>
      <c r="Z89" s="19" t="e">
        <f t="shared" si="187"/>
        <v>#N/A</v>
      </c>
      <c r="AA89" s="19" t="e">
        <f t="shared" si="187"/>
        <v>#N/A</v>
      </c>
      <c r="AB89" s="19" t="e">
        <f t="shared" si="187"/>
        <v>#N/A</v>
      </c>
      <c r="AC89" s="19" t="e">
        <f t="shared" si="187"/>
        <v>#N/A</v>
      </c>
      <c r="AD89" s="19" t="e">
        <f t="shared" si="187"/>
        <v>#N/A</v>
      </c>
      <c r="AE89" s="19" t="e">
        <f t="shared" si="187"/>
        <v>#N/A</v>
      </c>
      <c r="AF89" s="19" t="e">
        <f t="shared" si="187"/>
        <v>#N/A</v>
      </c>
      <c r="AG89" s="19" t="e">
        <f t="shared" si="187"/>
        <v>#N/A</v>
      </c>
      <c r="AH89" s="19" t="e">
        <f t="shared" si="187"/>
        <v>#N/A</v>
      </c>
      <c r="AI89" s="19" t="e">
        <f t="shared" si="187"/>
        <v>#N/A</v>
      </c>
      <c r="AJ89" s="19" t="e">
        <f t="shared" si="187"/>
        <v>#N/A</v>
      </c>
      <c r="AK89" s="19" t="e">
        <f t="shared" si="187"/>
        <v>#N/A</v>
      </c>
      <c r="AL89" s="19" t="e">
        <f t="shared" si="187"/>
        <v>#N/A</v>
      </c>
      <c r="AM89" s="19" t="e">
        <f t="shared" si="187"/>
        <v>#N/A</v>
      </c>
      <c r="AN89" s="19" t="e">
        <f t="shared" si="187"/>
        <v>#N/A</v>
      </c>
      <c r="AO89" s="19" t="e">
        <f t="shared" si="187"/>
        <v>#N/A</v>
      </c>
      <c r="AP89" s="19" t="e">
        <f t="shared" si="187"/>
        <v>#N/A</v>
      </c>
      <c r="AQ89" s="19" t="e">
        <f t="shared" si="187"/>
        <v>#N/A</v>
      </c>
      <c r="AR89" s="19" t="e">
        <f t="shared" si="187"/>
        <v>#N/A</v>
      </c>
      <c r="AS89" s="19" t="e">
        <f t="shared" si="187"/>
        <v>#N/A</v>
      </c>
      <c r="AT89" s="19" t="e">
        <f t="shared" si="187"/>
        <v>#N/A</v>
      </c>
      <c r="AU89" s="19" t="e">
        <f t="shared" si="187"/>
        <v>#N/A</v>
      </c>
      <c r="AV89" s="19" t="e">
        <f t="shared" si="187"/>
        <v>#N/A</v>
      </c>
      <c r="AW89" s="19" t="e">
        <f t="shared" si="187"/>
        <v>#N/A</v>
      </c>
      <c r="AX89" s="19" t="e">
        <f t="shared" si="187"/>
        <v>#N/A</v>
      </c>
      <c r="AY89" s="19" t="e">
        <f t="shared" si="187"/>
        <v>#N/A</v>
      </c>
      <c r="AZ89" s="19" t="e">
        <f t="shared" si="187"/>
        <v>#N/A</v>
      </c>
      <c r="BA89" s="19" t="e">
        <f t="shared" si="187"/>
        <v>#N/A</v>
      </c>
      <c r="BB89" s="19" t="e">
        <f t="shared" si="187"/>
        <v>#N/A</v>
      </c>
      <c r="BC89" s="19" t="e">
        <f t="shared" si="187"/>
        <v>#N/A</v>
      </c>
      <c r="BD89" s="19" t="e">
        <f t="shared" si="187"/>
        <v>#N/A</v>
      </c>
      <c r="BE89" s="19" t="e">
        <f t="shared" si="187"/>
        <v>#N/A</v>
      </c>
      <c r="BF89" s="19" t="e">
        <f t="shared" si="187"/>
        <v>#N/A</v>
      </c>
      <c r="BG89" s="19" t="e">
        <f t="shared" si="187"/>
        <v>#N/A</v>
      </c>
      <c r="BH89" s="19" t="e">
        <f t="shared" si="187"/>
        <v>#N/A</v>
      </c>
      <c r="BI89" s="19" t="e">
        <f t="shared" si="187"/>
        <v>#N/A</v>
      </c>
    </row>
    <row r="90" spans="1:61" s="19" customFormat="1" ht="12.75"/>
    <row r="91" spans="1:61" s="19" customFormat="1" ht="12.75">
      <c r="C91" s="19" t="s">
        <v>446</v>
      </c>
      <c r="E91" s="19">
        <f>D85</f>
        <v>18545748.565499999</v>
      </c>
      <c r="F91" s="19">
        <f t="shared" ref="F91:F95" si="188">E85</f>
        <v>15142911.712598285</v>
      </c>
      <c r="G91" s="19">
        <f t="shared" ref="G91:G95" si="189">F85</f>
        <v>11593379.880441844</v>
      </c>
      <c r="H91" s="19">
        <f t="shared" ref="H91:H95" si="190">G85</f>
        <v>7890829.1052707937</v>
      </c>
      <c r="I91" s="19">
        <f t="shared" ref="I91:I95" si="191">H85</f>
        <v>4028662.7996960059</v>
      </c>
      <c r="J91" s="19">
        <f t="shared" ref="J91:J95" si="192">I85</f>
        <v>4.1909515857696533E-9</v>
      </c>
      <c r="K91" s="19" t="e">
        <f t="shared" ref="K91:K95" si="193">J85</f>
        <v>#N/A</v>
      </c>
      <c r="L91" s="19" t="e">
        <f t="shared" ref="L91:L95" si="194">K85</f>
        <v>#N/A</v>
      </c>
      <c r="M91" s="19" t="e">
        <f t="shared" ref="M91:M95" si="195">L85</f>
        <v>#N/A</v>
      </c>
      <c r="N91" s="19" t="e">
        <f t="shared" ref="N91:N95" si="196">M85</f>
        <v>#N/A</v>
      </c>
      <c r="O91" s="19" t="e">
        <f t="shared" ref="O91:O95" si="197">N85</f>
        <v>#N/A</v>
      </c>
      <c r="P91" s="19" t="e">
        <f t="shared" ref="P91:P95" si="198">O85</f>
        <v>#N/A</v>
      </c>
      <c r="Q91" s="19" t="e">
        <f t="shared" ref="Q91:Q95" si="199">P85</f>
        <v>#N/A</v>
      </c>
      <c r="R91" s="19" t="e">
        <f t="shared" ref="R91:R95" si="200">Q85</f>
        <v>#N/A</v>
      </c>
      <c r="S91" s="19" t="e">
        <f t="shared" ref="S91:S95" si="201">R85</f>
        <v>#N/A</v>
      </c>
      <c r="T91" s="19" t="e">
        <f t="shared" ref="T91:T95" si="202">S85</f>
        <v>#N/A</v>
      </c>
      <c r="U91" s="19" t="e">
        <f t="shared" ref="U91:U95" si="203">T85</f>
        <v>#N/A</v>
      </c>
      <c r="V91" s="19" t="e">
        <f t="shared" ref="V91:V95" si="204">U85</f>
        <v>#N/A</v>
      </c>
      <c r="W91" s="19" t="e">
        <f t="shared" ref="W91:W95" si="205">V85</f>
        <v>#N/A</v>
      </c>
      <c r="X91" s="19" t="e">
        <f t="shared" ref="X91:X95" si="206">W85</f>
        <v>#N/A</v>
      </c>
      <c r="Y91" s="19" t="e">
        <f t="shared" ref="Y91:Y95" si="207">X85</f>
        <v>#N/A</v>
      </c>
      <c r="Z91" s="19" t="e">
        <f t="shared" ref="Z91:Z95" si="208">Y85</f>
        <v>#N/A</v>
      </c>
      <c r="AA91" s="19" t="e">
        <f t="shared" ref="AA91:AA95" si="209">Z85</f>
        <v>#N/A</v>
      </c>
      <c r="AB91" s="19" t="e">
        <f t="shared" ref="AB91:AB95" si="210">AA85</f>
        <v>#N/A</v>
      </c>
      <c r="AC91" s="19" t="e">
        <f t="shared" ref="AC91:AC95" si="211">AB85</f>
        <v>#N/A</v>
      </c>
      <c r="AD91" s="19" t="e">
        <f t="shared" ref="AD91:AD95" si="212">AC85</f>
        <v>#N/A</v>
      </c>
      <c r="AE91" s="19" t="e">
        <f t="shared" ref="AE91:AE95" si="213">AD85</f>
        <v>#N/A</v>
      </c>
      <c r="AF91" s="19" t="e">
        <f t="shared" ref="AF91:AF95" si="214">AE85</f>
        <v>#N/A</v>
      </c>
      <c r="AG91" s="19" t="e">
        <f t="shared" ref="AG91:AG95" si="215">AF85</f>
        <v>#N/A</v>
      </c>
      <c r="AH91" s="19" t="e">
        <f t="shared" ref="AH91:AH95" si="216">AG85</f>
        <v>#N/A</v>
      </c>
      <c r="AI91" s="19" t="e">
        <f t="shared" ref="AI91:AI95" si="217">AH85</f>
        <v>#N/A</v>
      </c>
      <c r="AJ91" s="19" t="e">
        <f t="shared" ref="AJ91:AJ95" si="218">AI85</f>
        <v>#N/A</v>
      </c>
      <c r="AK91" s="19" t="e">
        <f t="shared" ref="AK91:AK95" si="219">AJ85</f>
        <v>#N/A</v>
      </c>
      <c r="AL91" s="19" t="e">
        <f t="shared" ref="AL91:AL95" si="220">AK85</f>
        <v>#N/A</v>
      </c>
      <c r="AM91" s="19" t="e">
        <f t="shared" ref="AM91:AM95" si="221">AL85</f>
        <v>#N/A</v>
      </c>
      <c r="AN91" s="19" t="e">
        <f t="shared" ref="AN91:AN95" si="222">AM85</f>
        <v>#N/A</v>
      </c>
      <c r="AO91" s="19" t="e">
        <f t="shared" ref="AO91:AO95" si="223">AN85</f>
        <v>#N/A</v>
      </c>
      <c r="AP91" s="19" t="e">
        <f t="shared" ref="AP91:AP95" si="224">AO85</f>
        <v>#N/A</v>
      </c>
      <c r="AQ91" s="19" t="e">
        <f t="shared" ref="AQ91:AQ95" si="225">AP85</f>
        <v>#N/A</v>
      </c>
      <c r="AR91" s="19" t="e">
        <f t="shared" ref="AR91:AR95" si="226">AQ85</f>
        <v>#N/A</v>
      </c>
      <c r="AS91" s="19" t="e">
        <f t="shared" ref="AS91:AS95" si="227">AR85</f>
        <v>#N/A</v>
      </c>
      <c r="AT91" s="19" t="e">
        <f t="shared" ref="AT91:AT95" si="228">AS85</f>
        <v>#N/A</v>
      </c>
      <c r="AU91" s="19" t="e">
        <f t="shared" ref="AU91:AU95" si="229">AT85</f>
        <v>#N/A</v>
      </c>
      <c r="AV91" s="19" t="e">
        <f t="shared" ref="AV91:AV95" si="230">AU85</f>
        <v>#N/A</v>
      </c>
      <c r="AW91" s="19" t="e">
        <f t="shared" ref="AW91:AW95" si="231">AV85</f>
        <v>#N/A</v>
      </c>
      <c r="AX91" s="19" t="e">
        <f t="shared" ref="AX91:AX95" si="232">AW85</f>
        <v>#N/A</v>
      </c>
      <c r="AY91" s="19" t="e">
        <f t="shared" ref="AY91:AY95" si="233">AX85</f>
        <v>#N/A</v>
      </c>
      <c r="AZ91" s="19" t="e">
        <f t="shared" ref="AZ91:AZ95" si="234">AY85</f>
        <v>#N/A</v>
      </c>
      <c r="BA91" s="19" t="e">
        <f t="shared" ref="BA91:BA95" si="235">AZ85</f>
        <v>#N/A</v>
      </c>
      <c r="BB91" s="19" t="e">
        <f t="shared" ref="BB91:BB95" si="236">BA85</f>
        <v>#N/A</v>
      </c>
      <c r="BC91" s="19" t="e">
        <f t="shared" ref="BC91:BC95" si="237">BB85</f>
        <v>#N/A</v>
      </c>
      <c r="BD91" s="19" t="e">
        <f t="shared" ref="BD91:BD95" si="238">BC85</f>
        <v>#N/A</v>
      </c>
      <c r="BE91" s="19" t="e">
        <f t="shared" ref="BE91:BE95" si="239">BD85</f>
        <v>#N/A</v>
      </c>
      <c r="BF91" s="19" t="e">
        <f t="shared" ref="BF91:BF95" si="240">BE85</f>
        <v>#N/A</v>
      </c>
      <c r="BG91" s="19" t="e">
        <f t="shared" ref="BG91:BG95" si="241">BF85</f>
        <v>#N/A</v>
      </c>
      <c r="BH91" s="19" t="e">
        <f t="shared" ref="BH91:BH95" si="242">BG85</f>
        <v>#N/A</v>
      </c>
      <c r="BI91" s="19" t="e">
        <f t="shared" ref="BI91:BI95" si="243">BH85</f>
        <v>#N/A</v>
      </c>
    </row>
    <row r="92" spans="1:61" s="19" customFormat="1" ht="12.75">
      <c r="C92" s="19" t="s">
        <v>422</v>
      </c>
      <c r="E92" s="19">
        <f>D86</f>
        <v>3402836.8529017139</v>
      </c>
      <c r="F92" s="19">
        <f t="shared" si="188"/>
        <v>3549531.8321564412</v>
      </c>
      <c r="G92" s="19">
        <f t="shared" si="189"/>
        <v>3702550.7751710513</v>
      </c>
      <c r="H92" s="19">
        <f t="shared" si="190"/>
        <v>3862166.3055747878</v>
      </c>
      <c r="I92" s="19">
        <f t="shared" si="191"/>
        <v>4028662.7996960017</v>
      </c>
      <c r="J92" s="19" t="e">
        <f t="shared" si="192"/>
        <v>#N/A</v>
      </c>
      <c r="K92" s="19" t="e">
        <f t="shared" si="193"/>
        <v>#N/A</v>
      </c>
      <c r="L92" s="19" t="e">
        <f t="shared" si="194"/>
        <v>#N/A</v>
      </c>
      <c r="M92" s="19" t="e">
        <f t="shared" si="195"/>
        <v>#N/A</v>
      </c>
      <c r="N92" s="19" t="e">
        <f t="shared" si="196"/>
        <v>#N/A</v>
      </c>
      <c r="O92" s="19" t="e">
        <f t="shared" si="197"/>
        <v>#N/A</v>
      </c>
      <c r="P92" s="19" t="e">
        <f t="shared" si="198"/>
        <v>#N/A</v>
      </c>
      <c r="Q92" s="19" t="e">
        <f t="shared" si="199"/>
        <v>#N/A</v>
      </c>
      <c r="R92" s="19" t="e">
        <f t="shared" si="200"/>
        <v>#N/A</v>
      </c>
      <c r="S92" s="19" t="e">
        <f t="shared" si="201"/>
        <v>#N/A</v>
      </c>
      <c r="T92" s="19" t="e">
        <f t="shared" si="202"/>
        <v>#N/A</v>
      </c>
      <c r="U92" s="19" t="e">
        <f t="shared" si="203"/>
        <v>#N/A</v>
      </c>
      <c r="V92" s="19" t="e">
        <f t="shared" si="204"/>
        <v>#N/A</v>
      </c>
      <c r="W92" s="19" t="e">
        <f t="shared" si="205"/>
        <v>#N/A</v>
      </c>
      <c r="X92" s="19" t="e">
        <f t="shared" si="206"/>
        <v>#N/A</v>
      </c>
      <c r="Y92" s="19" t="e">
        <f t="shared" si="207"/>
        <v>#N/A</v>
      </c>
      <c r="Z92" s="19" t="e">
        <f t="shared" si="208"/>
        <v>#N/A</v>
      </c>
      <c r="AA92" s="19" t="e">
        <f t="shared" si="209"/>
        <v>#N/A</v>
      </c>
      <c r="AB92" s="19" t="e">
        <f t="shared" si="210"/>
        <v>#N/A</v>
      </c>
      <c r="AC92" s="19" t="e">
        <f t="shared" si="211"/>
        <v>#N/A</v>
      </c>
      <c r="AD92" s="19" t="e">
        <f t="shared" si="212"/>
        <v>#N/A</v>
      </c>
      <c r="AE92" s="19" t="e">
        <f t="shared" si="213"/>
        <v>#N/A</v>
      </c>
      <c r="AF92" s="19" t="e">
        <f t="shared" si="214"/>
        <v>#N/A</v>
      </c>
      <c r="AG92" s="19" t="e">
        <f t="shared" si="215"/>
        <v>#N/A</v>
      </c>
      <c r="AH92" s="19" t="e">
        <f t="shared" si="216"/>
        <v>#N/A</v>
      </c>
      <c r="AI92" s="19" t="e">
        <f t="shared" si="217"/>
        <v>#N/A</v>
      </c>
      <c r="AJ92" s="19" t="e">
        <f t="shared" si="218"/>
        <v>#N/A</v>
      </c>
      <c r="AK92" s="19" t="e">
        <f t="shared" si="219"/>
        <v>#N/A</v>
      </c>
      <c r="AL92" s="19" t="e">
        <f t="shared" si="220"/>
        <v>#N/A</v>
      </c>
      <c r="AM92" s="19" t="e">
        <f t="shared" si="221"/>
        <v>#N/A</v>
      </c>
      <c r="AN92" s="19" t="e">
        <f t="shared" si="222"/>
        <v>#N/A</v>
      </c>
      <c r="AO92" s="19" t="e">
        <f t="shared" si="223"/>
        <v>#N/A</v>
      </c>
      <c r="AP92" s="19" t="e">
        <f t="shared" si="224"/>
        <v>#N/A</v>
      </c>
      <c r="AQ92" s="19" t="e">
        <f t="shared" si="225"/>
        <v>#N/A</v>
      </c>
      <c r="AR92" s="19" t="e">
        <f t="shared" si="226"/>
        <v>#N/A</v>
      </c>
      <c r="AS92" s="19" t="e">
        <f t="shared" si="227"/>
        <v>#N/A</v>
      </c>
      <c r="AT92" s="19" t="e">
        <f t="shared" si="228"/>
        <v>#N/A</v>
      </c>
      <c r="AU92" s="19" t="e">
        <f t="shared" si="229"/>
        <v>#N/A</v>
      </c>
      <c r="AV92" s="19" t="e">
        <f t="shared" si="230"/>
        <v>#N/A</v>
      </c>
      <c r="AW92" s="19" t="e">
        <f t="shared" si="231"/>
        <v>#N/A</v>
      </c>
      <c r="AX92" s="19" t="e">
        <f t="shared" si="232"/>
        <v>#N/A</v>
      </c>
      <c r="AY92" s="19" t="e">
        <f t="shared" si="233"/>
        <v>#N/A</v>
      </c>
      <c r="AZ92" s="19" t="e">
        <f t="shared" si="234"/>
        <v>#N/A</v>
      </c>
      <c r="BA92" s="19" t="e">
        <f t="shared" si="235"/>
        <v>#N/A</v>
      </c>
      <c r="BB92" s="19" t="e">
        <f t="shared" si="236"/>
        <v>#N/A</v>
      </c>
      <c r="BC92" s="19" t="e">
        <f t="shared" si="237"/>
        <v>#N/A</v>
      </c>
      <c r="BD92" s="19" t="e">
        <f t="shared" si="238"/>
        <v>#N/A</v>
      </c>
      <c r="BE92" s="19" t="e">
        <f t="shared" si="239"/>
        <v>#N/A</v>
      </c>
      <c r="BF92" s="19" t="e">
        <f t="shared" si="240"/>
        <v>#N/A</v>
      </c>
      <c r="BG92" s="19" t="e">
        <f t="shared" si="241"/>
        <v>#N/A</v>
      </c>
      <c r="BH92" s="19" t="e">
        <f t="shared" si="242"/>
        <v>#N/A</v>
      </c>
      <c r="BI92" s="19" t="e">
        <f t="shared" si="243"/>
        <v>#N/A</v>
      </c>
    </row>
    <row r="93" spans="1:61" s="19" customFormat="1" ht="12.75">
      <c r="C93" s="19" t="s">
        <v>423</v>
      </c>
      <c r="E93" s="19">
        <f>D87</f>
        <v>710830.73186787334</v>
      </c>
      <c r="F93" s="19">
        <f t="shared" si="188"/>
        <v>564135.75261314609</v>
      </c>
      <c r="G93" s="19">
        <f t="shared" si="189"/>
        <v>411116.80959853629</v>
      </c>
      <c r="H93" s="19">
        <f t="shared" si="190"/>
        <v>251501.27919479934</v>
      </c>
      <c r="I93" s="19">
        <f t="shared" si="191"/>
        <v>85004.785073585648</v>
      </c>
      <c r="J93" s="19" t="e">
        <f t="shared" si="192"/>
        <v>#N/A</v>
      </c>
      <c r="K93" s="19" t="e">
        <f t="shared" si="193"/>
        <v>#N/A</v>
      </c>
      <c r="L93" s="19" t="e">
        <f t="shared" si="194"/>
        <v>#N/A</v>
      </c>
      <c r="M93" s="19" t="e">
        <f t="shared" si="195"/>
        <v>#N/A</v>
      </c>
      <c r="N93" s="19" t="e">
        <f t="shared" si="196"/>
        <v>#N/A</v>
      </c>
      <c r="O93" s="19" t="e">
        <f t="shared" si="197"/>
        <v>#N/A</v>
      </c>
      <c r="P93" s="19" t="e">
        <f t="shared" si="198"/>
        <v>#N/A</v>
      </c>
      <c r="Q93" s="19" t="e">
        <f t="shared" si="199"/>
        <v>#N/A</v>
      </c>
      <c r="R93" s="19" t="e">
        <f t="shared" si="200"/>
        <v>#N/A</v>
      </c>
      <c r="S93" s="19" t="e">
        <f t="shared" si="201"/>
        <v>#N/A</v>
      </c>
      <c r="T93" s="19" t="e">
        <f t="shared" si="202"/>
        <v>#N/A</v>
      </c>
      <c r="U93" s="19" t="e">
        <f t="shared" si="203"/>
        <v>#N/A</v>
      </c>
      <c r="V93" s="19" t="e">
        <f t="shared" si="204"/>
        <v>#N/A</v>
      </c>
      <c r="W93" s="19" t="e">
        <f t="shared" si="205"/>
        <v>#N/A</v>
      </c>
      <c r="X93" s="19" t="e">
        <f t="shared" si="206"/>
        <v>#N/A</v>
      </c>
      <c r="Y93" s="19" t="e">
        <f t="shared" si="207"/>
        <v>#N/A</v>
      </c>
      <c r="Z93" s="19" t="e">
        <f t="shared" si="208"/>
        <v>#N/A</v>
      </c>
      <c r="AA93" s="19" t="e">
        <f t="shared" si="209"/>
        <v>#N/A</v>
      </c>
      <c r="AB93" s="19" t="e">
        <f t="shared" si="210"/>
        <v>#N/A</v>
      </c>
      <c r="AC93" s="19" t="e">
        <f t="shared" si="211"/>
        <v>#N/A</v>
      </c>
      <c r="AD93" s="19" t="e">
        <f t="shared" si="212"/>
        <v>#N/A</v>
      </c>
      <c r="AE93" s="19" t="e">
        <f t="shared" si="213"/>
        <v>#N/A</v>
      </c>
      <c r="AF93" s="19" t="e">
        <f t="shared" si="214"/>
        <v>#N/A</v>
      </c>
      <c r="AG93" s="19" t="e">
        <f t="shared" si="215"/>
        <v>#N/A</v>
      </c>
      <c r="AH93" s="19" t="e">
        <f t="shared" si="216"/>
        <v>#N/A</v>
      </c>
      <c r="AI93" s="19" t="e">
        <f t="shared" si="217"/>
        <v>#N/A</v>
      </c>
      <c r="AJ93" s="19" t="e">
        <f t="shared" si="218"/>
        <v>#N/A</v>
      </c>
      <c r="AK93" s="19" t="e">
        <f t="shared" si="219"/>
        <v>#N/A</v>
      </c>
      <c r="AL93" s="19" t="e">
        <f t="shared" si="220"/>
        <v>#N/A</v>
      </c>
      <c r="AM93" s="19" t="e">
        <f t="shared" si="221"/>
        <v>#N/A</v>
      </c>
      <c r="AN93" s="19" t="e">
        <f t="shared" si="222"/>
        <v>#N/A</v>
      </c>
      <c r="AO93" s="19" t="e">
        <f t="shared" si="223"/>
        <v>#N/A</v>
      </c>
      <c r="AP93" s="19" t="e">
        <f t="shared" si="224"/>
        <v>#N/A</v>
      </c>
      <c r="AQ93" s="19" t="e">
        <f t="shared" si="225"/>
        <v>#N/A</v>
      </c>
      <c r="AR93" s="19" t="e">
        <f t="shared" si="226"/>
        <v>#N/A</v>
      </c>
      <c r="AS93" s="19" t="e">
        <f t="shared" si="227"/>
        <v>#N/A</v>
      </c>
      <c r="AT93" s="19" t="e">
        <f t="shared" si="228"/>
        <v>#N/A</v>
      </c>
      <c r="AU93" s="19" t="e">
        <f t="shared" si="229"/>
        <v>#N/A</v>
      </c>
      <c r="AV93" s="19" t="e">
        <f t="shared" si="230"/>
        <v>#N/A</v>
      </c>
      <c r="AW93" s="19" t="e">
        <f t="shared" si="231"/>
        <v>#N/A</v>
      </c>
      <c r="AX93" s="19" t="e">
        <f t="shared" si="232"/>
        <v>#N/A</v>
      </c>
      <c r="AY93" s="19" t="e">
        <f t="shared" si="233"/>
        <v>#N/A</v>
      </c>
      <c r="AZ93" s="19" t="e">
        <f t="shared" si="234"/>
        <v>#N/A</v>
      </c>
      <c r="BA93" s="19" t="e">
        <f t="shared" si="235"/>
        <v>#N/A</v>
      </c>
      <c r="BB93" s="19" t="e">
        <f t="shared" si="236"/>
        <v>#N/A</v>
      </c>
      <c r="BC93" s="19" t="e">
        <f t="shared" si="237"/>
        <v>#N/A</v>
      </c>
      <c r="BD93" s="19" t="e">
        <f t="shared" si="238"/>
        <v>#N/A</v>
      </c>
      <c r="BE93" s="19" t="e">
        <f t="shared" si="239"/>
        <v>#N/A</v>
      </c>
      <c r="BF93" s="19" t="e">
        <f t="shared" si="240"/>
        <v>#N/A</v>
      </c>
      <c r="BG93" s="19" t="e">
        <f t="shared" si="241"/>
        <v>#N/A</v>
      </c>
      <c r="BH93" s="19" t="e">
        <f t="shared" si="242"/>
        <v>#N/A</v>
      </c>
      <c r="BI93" s="19" t="e">
        <f t="shared" si="243"/>
        <v>#N/A</v>
      </c>
    </row>
    <row r="94" spans="1:61" s="19" customFormat="1" ht="12.75">
      <c r="C94" s="19" t="s">
        <v>147</v>
      </c>
      <c r="E94" s="19">
        <f>D88</f>
        <v>4113667.5847695875</v>
      </c>
      <c r="F94" s="19">
        <f t="shared" si="188"/>
        <v>4113667.5847695875</v>
      </c>
      <c r="G94" s="19">
        <f t="shared" si="189"/>
        <v>4113667.5847695875</v>
      </c>
      <c r="H94" s="19">
        <f t="shared" si="190"/>
        <v>4113667.5847695875</v>
      </c>
      <c r="I94" s="19">
        <f t="shared" si="191"/>
        <v>4113667.5847695875</v>
      </c>
      <c r="J94" s="19" t="e">
        <f t="shared" si="192"/>
        <v>#N/A</v>
      </c>
      <c r="K94" s="19" t="e">
        <f t="shared" si="193"/>
        <v>#N/A</v>
      </c>
      <c r="L94" s="19" t="e">
        <f t="shared" si="194"/>
        <v>#N/A</v>
      </c>
      <c r="M94" s="19" t="e">
        <f t="shared" si="195"/>
        <v>#N/A</v>
      </c>
      <c r="N94" s="19" t="e">
        <f t="shared" si="196"/>
        <v>#N/A</v>
      </c>
      <c r="O94" s="19" t="e">
        <f t="shared" si="197"/>
        <v>#N/A</v>
      </c>
      <c r="P94" s="19" t="e">
        <f t="shared" si="198"/>
        <v>#N/A</v>
      </c>
      <c r="Q94" s="19" t="e">
        <f t="shared" si="199"/>
        <v>#N/A</v>
      </c>
      <c r="R94" s="19" t="e">
        <f t="shared" si="200"/>
        <v>#N/A</v>
      </c>
      <c r="S94" s="19" t="e">
        <f t="shared" si="201"/>
        <v>#N/A</v>
      </c>
      <c r="T94" s="19" t="e">
        <f t="shared" si="202"/>
        <v>#N/A</v>
      </c>
      <c r="U94" s="19" t="e">
        <f t="shared" si="203"/>
        <v>#N/A</v>
      </c>
      <c r="V94" s="19" t="e">
        <f t="shared" si="204"/>
        <v>#N/A</v>
      </c>
      <c r="W94" s="19" t="e">
        <f t="shared" si="205"/>
        <v>#N/A</v>
      </c>
      <c r="X94" s="19" t="e">
        <f t="shared" si="206"/>
        <v>#N/A</v>
      </c>
      <c r="Y94" s="19" t="e">
        <f t="shared" si="207"/>
        <v>#N/A</v>
      </c>
      <c r="Z94" s="19" t="e">
        <f t="shared" si="208"/>
        <v>#N/A</v>
      </c>
      <c r="AA94" s="19" t="e">
        <f t="shared" si="209"/>
        <v>#N/A</v>
      </c>
      <c r="AB94" s="19" t="e">
        <f t="shared" si="210"/>
        <v>#N/A</v>
      </c>
      <c r="AC94" s="19" t="e">
        <f t="shared" si="211"/>
        <v>#N/A</v>
      </c>
      <c r="AD94" s="19" t="e">
        <f t="shared" si="212"/>
        <v>#N/A</v>
      </c>
      <c r="AE94" s="19" t="e">
        <f t="shared" si="213"/>
        <v>#N/A</v>
      </c>
      <c r="AF94" s="19" t="e">
        <f t="shared" si="214"/>
        <v>#N/A</v>
      </c>
      <c r="AG94" s="19" t="e">
        <f t="shared" si="215"/>
        <v>#N/A</v>
      </c>
      <c r="AH94" s="19" t="e">
        <f t="shared" si="216"/>
        <v>#N/A</v>
      </c>
      <c r="AI94" s="19" t="e">
        <f t="shared" si="217"/>
        <v>#N/A</v>
      </c>
      <c r="AJ94" s="19" t="e">
        <f t="shared" si="218"/>
        <v>#N/A</v>
      </c>
      <c r="AK94" s="19" t="e">
        <f t="shared" si="219"/>
        <v>#N/A</v>
      </c>
      <c r="AL94" s="19" t="e">
        <f t="shared" si="220"/>
        <v>#N/A</v>
      </c>
      <c r="AM94" s="19" t="e">
        <f t="shared" si="221"/>
        <v>#N/A</v>
      </c>
      <c r="AN94" s="19" t="e">
        <f t="shared" si="222"/>
        <v>#N/A</v>
      </c>
      <c r="AO94" s="19" t="e">
        <f t="shared" si="223"/>
        <v>#N/A</v>
      </c>
      <c r="AP94" s="19" t="e">
        <f t="shared" si="224"/>
        <v>#N/A</v>
      </c>
      <c r="AQ94" s="19" t="e">
        <f t="shared" si="225"/>
        <v>#N/A</v>
      </c>
      <c r="AR94" s="19" t="e">
        <f t="shared" si="226"/>
        <v>#N/A</v>
      </c>
      <c r="AS94" s="19" t="e">
        <f t="shared" si="227"/>
        <v>#N/A</v>
      </c>
      <c r="AT94" s="19" t="e">
        <f t="shared" si="228"/>
        <v>#N/A</v>
      </c>
      <c r="AU94" s="19" t="e">
        <f t="shared" si="229"/>
        <v>#N/A</v>
      </c>
      <c r="AV94" s="19" t="e">
        <f t="shared" si="230"/>
        <v>#N/A</v>
      </c>
      <c r="AW94" s="19" t="e">
        <f t="shared" si="231"/>
        <v>#N/A</v>
      </c>
      <c r="AX94" s="19" t="e">
        <f t="shared" si="232"/>
        <v>#N/A</v>
      </c>
      <c r="AY94" s="19" t="e">
        <f t="shared" si="233"/>
        <v>#N/A</v>
      </c>
      <c r="AZ94" s="19" t="e">
        <f t="shared" si="234"/>
        <v>#N/A</v>
      </c>
      <c r="BA94" s="19" t="e">
        <f t="shared" si="235"/>
        <v>#N/A</v>
      </c>
      <c r="BB94" s="19" t="e">
        <f t="shared" si="236"/>
        <v>#N/A</v>
      </c>
      <c r="BC94" s="19" t="e">
        <f t="shared" si="237"/>
        <v>#N/A</v>
      </c>
      <c r="BD94" s="19" t="e">
        <f t="shared" si="238"/>
        <v>#N/A</v>
      </c>
      <c r="BE94" s="19" t="e">
        <f t="shared" si="239"/>
        <v>#N/A</v>
      </c>
      <c r="BF94" s="19" t="e">
        <f t="shared" si="240"/>
        <v>#N/A</v>
      </c>
      <c r="BG94" s="19" t="e">
        <f t="shared" si="241"/>
        <v>#N/A</v>
      </c>
      <c r="BH94" s="19" t="e">
        <f t="shared" si="242"/>
        <v>#N/A</v>
      </c>
      <c r="BI94" s="19" t="e">
        <f t="shared" si="243"/>
        <v>#N/A</v>
      </c>
    </row>
    <row r="95" spans="1:61" s="19" customFormat="1" ht="12.75">
      <c r="C95" s="19" t="s">
        <v>424</v>
      </c>
      <c r="E95" s="19">
        <f>D89</f>
        <v>15142911.712598285</v>
      </c>
      <c r="F95" s="19">
        <f t="shared" si="188"/>
        <v>11593379.880441844</v>
      </c>
      <c r="G95" s="19">
        <f t="shared" si="189"/>
        <v>7890829.1052707937</v>
      </c>
      <c r="H95" s="19">
        <f t="shared" si="190"/>
        <v>4028662.7996960059</v>
      </c>
      <c r="I95" s="19">
        <f t="shared" si="191"/>
        <v>4.1909515857696533E-9</v>
      </c>
      <c r="J95" s="19" t="e">
        <f t="shared" si="192"/>
        <v>#N/A</v>
      </c>
      <c r="K95" s="19" t="e">
        <f t="shared" si="193"/>
        <v>#N/A</v>
      </c>
      <c r="L95" s="19" t="e">
        <f t="shared" si="194"/>
        <v>#N/A</v>
      </c>
      <c r="M95" s="19" t="e">
        <f t="shared" si="195"/>
        <v>#N/A</v>
      </c>
      <c r="N95" s="19" t="e">
        <f t="shared" si="196"/>
        <v>#N/A</v>
      </c>
      <c r="O95" s="19" t="e">
        <f t="shared" si="197"/>
        <v>#N/A</v>
      </c>
      <c r="P95" s="19" t="e">
        <f t="shared" si="198"/>
        <v>#N/A</v>
      </c>
      <c r="Q95" s="19" t="e">
        <f t="shared" si="199"/>
        <v>#N/A</v>
      </c>
      <c r="R95" s="19" t="e">
        <f t="shared" si="200"/>
        <v>#N/A</v>
      </c>
      <c r="S95" s="19" t="e">
        <f t="shared" si="201"/>
        <v>#N/A</v>
      </c>
      <c r="T95" s="19" t="e">
        <f t="shared" si="202"/>
        <v>#N/A</v>
      </c>
      <c r="U95" s="19" t="e">
        <f t="shared" si="203"/>
        <v>#N/A</v>
      </c>
      <c r="V95" s="19" t="e">
        <f t="shared" si="204"/>
        <v>#N/A</v>
      </c>
      <c r="W95" s="19" t="e">
        <f t="shared" si="205"/>
        <v>#N/A</v>
      </c>
      <c r="X95" s="19" t="e">
        <f t="shared" si="206"/>
        <v>#N/A</v>
      </c>
      <c r="Y95" s="19" t="e">
        <f t="shared" si="207"/>
        <v>#N/A</v>
      </c>
      <c r="Z95" s="19" t="e">
        <f t="shared" si="208"/>
        <v>#N/A</v>
      </c>
      <c r="AA95" s="19" t="e">
        <f t="shared" si="209"/>
        <v>#N/A</v>
      </c>
      <c r="AB95" s="19" t="e">
        <f t="shared" si="210"/>
        <v>#N/A</v>
      </c>
      <c r="AC95" s="19" t="e">
        <f t="shared" si="211"/>
        <v>#N/A</v>
      </c>
      <c r="AD95" s="19" t="e">
        <f t="shared" si="212"/>
        <v>#N/A</v>
      </c>
      <c r="AE95" s="19" t="e">
        <f t="shared" si="213"/>
        <v>#N/A</v>
      </c>
      <c r="AF95" s="19" t="e">
        <f t="shared" si="214"/>
        <v>#N/A</v>
      </c>
      <c r="AG95" s="19" t="e">
        <f t="shared" si="215"/>
        <v>#N/A</v>
      </c>
      <c r="AH95" s="19" t="e">
        <f t="shared" si="216"/>
        <v>#N/A</v>
      </c>
      <c r="AI95" s="19" t="e">
        <f t="shared" si="217"/>
        <v>#N/A</v>
      </c>
      <c r="AJ95" s="19" t="e">
        <f t="shared" si="218"/>
        <v>#N/A</v>
      </c>
      <c r="AK95" s="19" t="e">
        <f t="shared" si="219"/>
        <v>#N/A</v>
      </c>
      <c r="AL95" s="19" t="e">
        <f t="shared" si="220"/>
        <v>#N/A</v>
      </c>
      <c r="AM95" s="19" t="e">
        <f t="shared" si="221"/>
        <v>#N/A</v>
      </c>
      <c r="AN95" s="19" t="e">
        <f t="shared" si="222"/>
        <v>#N/A</v>
      </c>
      <c r="AO95" s="19" t="e">
        <f t="shared" si="223"/>
        <v>#N/A</v>
      </c>
      <c r="AP95" s="19" t="e">
        <f t="shared" si="224"/>
        <v>#N/A</v>
      </c>
      <c r="AQ95" s="19" t="e">
        <f t="shared" si="225"/>
        <v>#N/A</v>
      </c>
      <c r="AR95" s="19" t="e">
        <f t="shared" si="226"/>
        <v>#N/A</v>
      </c>
      <c r="AS95" s="19" t="e">
        <f t="shared" si="227"/>
        <v>#N/A</v>
      </c>
      <c r="AT95" s="19" t="e">
        <f t="shared" si="228"/>
        <v>#N/A</v>
      </c>
      <c r="AU95" s="19" t="e">
        <f t="shared" si="229"/>
        <v>#N/A</v>
      </c>
      <c r="AV95" s="19" t="e">
        <f t="shared" si="230"/>
        <v>#N/A</v>
      </c>
      <c r="AW95" s="19" t="e">
        <f t="shared" si="231"/>
        <v>#N/A</v>
      </c>
      <c r="AX95" s="19" t="e">
        <f t="shared" si="232"/>
        <v>#N/A</v>
      </c>
      <c r="AY95" s="19" t="e">
        <f t="shared" si="233"/>
        <v>#N/A</v>
      </c>
      <c r="AZ95" s="19" t="e">
        <f t="shared" si="234"/>
        <v>#N/A</v>
      </c>
      <c r="BA95" s="19" t="e">
        <f t="shared" si="235"/>
        <v>#N/A</v>
      </c>
      <c r="BB95" s="19" t="e">
        <f t="shared" si="236"/>
        <v>#N/A</v>
      </c>
      <c r="BC95" s="19" t="e">
        <f t="shared" si="237"/>
        <v>#N/A</v>
      </c>
      <c r="BD95" s="19" t="e">
        <f t="shared" si="238"/>
        <v>#N/A</v>
      </c>
      <c r="BE95" s="19" t="e">
        <f t="shared" si="239"/>
        <v>#N/A</v>
      </c>
      <c r="BF95" s="19" t="e">
        <f t="shared" si="240"/>
        <v>#N/A</v>
      </c>
      <c r="BG95" s="19" t="e">
        <f t="shared" si="241"/>
        <v>#N/A</v>
      </c>
      <c r="BH95" s="19" t="e">
        <f t="shared" si="242"/>
        <v>#N/A</v>
      </c>
      <c r="BI95" s="19" t="e">
        <f t="shared" si="243"/>
        <v>#N/A</v>
      </c>
    </row>
    <row r="96" spans="1:61" s="19" customFormat="1" ht="12.75"/>
    <row r="97" spans="3:61" s="19" customFormat="1" ht="12.75">
      <c r="C97" s="19" t="s">
        <v>446</v>
      </c>
      <c r="F97" s="19">
        <f>E91</f>
        <v>18545748.565499999</v>
      </c>
      <c r="G97" s="19">
        <f t="shared" ref="G97:G101" si="244">F91</f>
        <v>15142911.712598285</v>
      </c>
      <c r="H97" s="19">
        <f t="shared" ref="H97:H101" si="245">G91</f>
        <v>11593379.880441844</v>
      </c>
      <c r="I97" s="19">
        <f t="shared" ref="I97:I101" si="246">H91</f>
        <v>7890829.1052707937</v>
      </c>
      <c r="J97" s="19">
        <f t="shared" ref="J97:J101" si="247">I91</f>
        <v>4028662.7996960059</v>
      </c>
      <c r="K97" s="19">
        <f t="shared" ref="K97:K101" si="248">J91</f>
        <v>4.1909515857696533E-9</v>
      </c>
      <c r="L97" s="19" t="e">
        <f t="shared" ref="L97:L101" si="249">K91</f>
        <v>#N/A</v>
      </c>
      <c r="M97" s="19" t="e">
        <f t="shared" ref="M97:M101" si="250">L91</f>
        <v>#N/A</v>
      </c>
      <c r="N97" s="19" t="e">
        <f t="shared" ref="N97:N101" si="251">M91</f>
        <v>#N/A</v>
      </c>
      <c r="O97" s="19" t="e">
        <f t="shared" ref="O97:O101" si="252">N91</f>
        <v>#N/A</v>
      </c>
      <c r="P97" s="19" t="e">
        <f t="shared" ref="P97:P101" si="253">O91</f>
        <v>#N/A</v>
      </c>
      <c r="Q97" s="19" t="e">
        <f t="shared" ref="Q97:Q101" si="254">P91</f>
        <v>#N/A</v>
      </c>
      <c r="R97" s="19" t="e">
        <f t="shared" ref="R97:R101" si="255">Q91</f>
        <v>#N/A</v>
      </c>
      <c r="S97" s="19" t="e">
        <f t="shared" ref="S97:S101" si="256">R91</f>
        <v>#N/A</v>
      </c>
      <c r="T97" s="19" t="e">
        <f t="shared" ref="T97:T101" si="257">S91</f>
        <v>#N/A</v>
      </c>
      <c r="U97" s="19" t="e">
        <f t="shared" ref="U97:U101" si="258">T91</f>
        <v>#N/A</v>
      </c>
      <c r="V97" s="19" t="e">
        <f t="shared" ref="V97:V101" si="259">U91</f>
        <v>#N/A</v>
      </c>
      <c r="W97" s="19" t="e">
        <f t="shared" ref="W97:W101" si="260">V91</f>
        <v>#N/A</v>
      </c>
      <c r="X97" s="19" t="e">
        <f t="shared" ref="X97:X101" si="261">W91</f>
        <v>#N/A</v>
      </c>
      <c r="Y97" s="19" t="e">
        <f t="shared" ref="Y97:Y101" si="262">X91</f>
        <v>#N/A</v>
      </c>
      <c r="Z97" s="19" t="e">
        <f t="shared" ref="Z97:Z101" si="263">Y91</f>
        <v>#N/A</v>
      </c>
      <c r="AA97" s="19" t="e">
        <f t="shared" ref="AA97:AA101" si="264">Z91</f>
        <v>#N/A</v>
      </c>
      <c r="AB97" s="19" t="e">
        <f t="shared" ref="AB97:AB101" si="265">AA91</f>
        <v>#N/A</v>
      </c>
      <c r="AC97" s="19" t="e">
        <f t="shared" ref="AC97:AC101" si="266">AB91</f>
        <v>#N/A</v>
      </c>
      <c r="AD97" s="19" t="e">
        <f t="shared" ref="AD97:AD101" si="267">AC91</f>
        <v>#N/A</v>
      </c>
      <c r="AE97" s="19" t="e">
        <f t="shared" ref="AE97:AE101" si="268">AD91</f>
        <v>#N/A</v>
      </c>
      <c r="AF97" s="19" t="e">
        <f t="shared" ref="AF97:AF101" si="269">AE91</f>
        <v>#N/A</v>
      </c>
      <c r="AG97" s="19" t="e">
        <f t="shared" ref="AG97:AG101" si="270">AF91</f>
        <v>#N/A</v>
      </c>
      <c r="AH97" s="19" t="e">
        <f t="shared" ref="AH97:AH101" si="271">AG91</f>
        <v>#N/A</v>
      </c>
      <c r="AI97" s="19" t="e">
        <f t="shared" ref="AI97:AI101" si="272">AH91</f>
        <v>#N/A</v>
      </c>
      <c r="AJ97" s="19" t="e">
        <f t="shared" ref="AJ97:AJ101" si="273">AI91</f>
        <v>#N/A</v>
      </c>
      <c r="AK97" s="19" t="e">
        <f t="shared" ref="AK97:AK101" si="274">AJ91</f>
        <v>#N/A</v>
      </c>
      <c r="AL97" s="19" t="e">
        <f t="shared" ref="AL97:AL101" si="275">AK91</f>
        <v>#N/A</v>
      </c>
      <c r="AM97" s="19" t="e">
        <f t="shared" ref="AM97:AM101" si="276">AL91</f>
        <v>#N/A</v>
      </c>
      <c r="AN97" s="19" t="e">
        <f t="shared" ref="AN97:AN101" si="277">AM91</f>
        <v>#N/A</v>
      </c>
      <c r="AO97" s="19" t="e">
        <f t="shared" ref="AO97:AO101" si="278">AN91</f>
        <v>#N/A</v>
      </c>
      <c r="AP97" s="19" t="e">
        <f t="shared" ref="AP97:AP101" si="279">AO91</f>
        <v>#N/A</v>
      </c>
      <c r="AQ97" s="19" t="e">
        <f t="shared" ref="AQ97:AQ101" si="280">AP91</f>
        <v>#N/A</v>
      </c>
      <c r="AR97" s="19" t="e">
        <f t="shared" ref="AR97:AR101" si="281">AQ91</f>
        <v>#N/A</v>
      </c>
      <c r="AS97" s="19" t="e">
        <f t="shared" ref="AS97:AS101" si="282">AR91</f>
        <v>#N/A</v>
      </c>
      <c r="AT97" s="19" t="e">
        <f t="shared" ref="AT97:AT101" si="283">AS91</f>
        <v>#N/A</v>
      </c>
      <c r="AU97" s="19" t="e">
        <f t="shared" ref="AU97:AU101" si="284">AT91</f>
        <v>#N/A</v>
      </c>
      <c r="AV97" s="19" t="e">
        <f t="shared" ref="AV97:AV101" si="285">AU91</f>
        <v>#N/A</v>
      </c>
      <c r="AW97" s="19" t="e">
        <f t="shared" ref="AW97:AW101" si="286">AV91</f>
        <v>#N/A</v>
      </c>
      <c r="AX97" s="19" t="e">
        <f t="shared" ref="AX97:AX101" si="287">AW91</f>
        <v>#N/A</v>
      </c>
      <c r="AY97" s="19" t="e">
        <f t="shared" ref="AY97:AY101" si="288">AX91</f>
        <v>#N/A</v>
      </c>
      <c r="AZ97" s="19" t="e">
        <f t="shared" ref="AZ97:AZ101" si="289">AY91</f>
        <v>#N/A</v>
      </c>
      <c r="BA97" s="19" t="e">
        <f t="shared" ref="BA97:BA101" si="290">AZ91</f>
        <v>#N/A</v>
      </c>
      <c r="BB97" s="19" t="e">
        <f t="shared" ref="BB97:BB101" si="291">BA91</f>
        <v>#N/A</v>
      </c>
      <c r="BC97" s="19" t="e">
        <f t="shared" ref="BC97:BC101" si="292">BB91</f>
        <v>#N/A</v>
      </c>
      <c r="BD97" s="19" t="e">
        <f t="shared" ref="BD97:BD101" si="293">BC91</f>
        <v>#N/A</v>
      </c>
      <c r="BE97" s="19" t="e">
        <f t="shared" ref="BE97:BE101" si="294">BD91</f>
        <v>#N/A</v>
      </c>
      <c r="BF97" s="19" t="e">
        <f t="shared" ref="BF97:BF101" si="295">BE91</f>
        <v>#N/A</v>
      </c>
      <c r="BG97" s="19" t="e">
        <f t="shared" ref="BG97:BG101" si="296">BF91</f>
        <v>#N/A</v>
      </c>
      <c r="BH97" s="19" t="e">
        <f t="shared" ref="BH97:BH101" si="297">BG91</f>
        <v>#N/A</v>
      </c>
      <c r="BI97" s="19" t="e">
        <f t="shared" ref="BI97:BI101" si="298">BH91</f>
        <v>#N/A</v>
      </c>
    </row>
    <row r="98" spans="3:61" s="19" customFormat="1" ht="12.75">
      <c r="C98" s="19" t="s">
        <v>422</v>
      </c>
      <c r="F98" s="19">
        <f>E92</f>
        <v>3402836.8529017139</v>
      </c>
      <c r="G98" s="19">
        <f t="shared" si="244"/>
        <v>3549531.8321564412</v>
      </c>
      <c r="H98" s="19">
        <f t="shared" si="245"/>
        <v>3702550.7751710513</v>
      </c>
      <c r="I98" s="19">
        <f t="shared" si="246"/>
        <v>3862166.3055747878</v>
      </c>
      <c r="J98" s="19">
        <f t="shared" si="247"/>
        <v>4028662.7996960017</v>
      </c>
      <c r="K98" s="19" t="e">
        <f t="shared" si="248"/>
        <v>#N/A</v>
      </c>
      <c r="L98" s="19" t="e">
        <f t="shared" si="249"/>
        <v>#N/A</v>
      </c>
      <c r="M98" s="19" t="e">
        <f t="shared" si="250"/>
        <v>#N/A</v>
      </c>
      <c r="N98" s="19" t="e">
        <f t="shared" si="251"/>
        <v>#N/A</v>
      </c>
      <c r="O98" s="19" t="e">
        <f t="shared" si="252"/>
        <v>#N/A</v>
      </c>
      <c r="P98" s="19" t="e">
        <f t="shared" si="253"/>
        <v>#N/A</v>
      </c>
      <c r="Q98" s="19" t="e">
        <f t="shared" si="254"/>
        <v>#N/A</v>
      </c>
      <c r="R98" s="19" t="e">
        <f t="shared" si="255"/>
        <v>#N/A</v>
      </c>
      <c r="S98" s="19" t="e">
        <f t="shared" si="256"/>
        <v>#N/A</v>
      </c>
      <c r="T98" s="19" t="e">
        <f t="shared" si="257"/>
        <v>#N/A</v>
      </c>
      <c r="U98" s="19" t="e">
        <f t="shared" si="258"/>
        <v>#N/A</v>
      </c>
      <c r="V98" s="19" t="e">
        <f t="shared" si="259"/>
        <v>#N/A</v>
      </c>
      <c r="W98" s="19" t="e">
        <f t="shared" si="260"/>
        <v>#N/A</v>
      </c>
      <c r="X98" s="19" t="e">
        <f t="shared" si="261"/>
        <v>#N/A</v>
      </c>
      <c r="Y98" s="19" t="e">
        <f t="shared" si="262"/>
        <v>#N/A</v>
      </c>
      <c r="Z98" s="19" t="e">
        <f t="shared" si="263"/>
        <v>#N/A</v>
      </c>
      <c r="AA98" s="19" t="e">
        <f t="shared" si="264"/>
        <v>#N/A</v>
      </c>
      <c r="AB98" s="19" t="e">
        <f t="shared" si="265"/>
        <v>#N/A</v>
      </c>
      <c r="AC98" s="19" t="e">
        <f t="shared" si="266"/>
        <v>#N/A</v>
      </c>
      <c r="AD98" s="19" t="e">
        <f t="shared" si="267"/>
        <v>#N/A</v>
      </c>
      <c r="AE98" s="19" t="e">
        <f t="shared" si="268"/>
        <v>#N/A</v>
      </c>
      <c r="AF98" s="19" t="e">
        <f t="shared" si="269"/>
        <v>#N/A</v>
      </c>
      <c r="AG98" s="19" t="e">
        <f t="shared" si="270"/>
        <v>#N/A</v>
      </c>
      <c r="AH98" s="19" t="e">
        <f t="shared" si="271"/>
        <v>#N/A</v>
      </c>
      <c r="AI98" s="19" t="e">
        <f t="shared" si="272"/>
        <v>#N/A</v>
      </c>
      <c r="AJ98" s="19" t="e">
        <f t="shared" si="273"/>
        <v>#N/A</v>
      </c>
      <c r="AK98" s="19" t="e">
        <f t="shared" si="274"/>
        <v>#N/A</v>
      </c>
      <c r="AL98" s="19" t="e">
        <f t="shared" si="275"/>
        <v>#N/A</v>
      </c>
      <c r="AM98" s="19" t="e">
        <f t="shared" si="276"/>
        <v>#N/A</v>
      </c>
      <c r="AN98" s="19" t="e">
        <f t="shared" si="277"/>
        <v>#N/A</v>
      </c>
      <c r="AO98" s="19" t="e">
        <f t="shared" si="278"/>
        <v>#N/A</v>
      </c>
      <c r="AP98" s="19" t="e">
        <f t="shared" si="279"/>
        <v>#N/A</v>
      </c>
      <c r="AQ98" s="19" t="e">
        <f t="shared" si="280"/>
        <v>#N/A</v>
      </c>
      <c r="AR98" s="19" t="e">
        <f t="shared" si="281"/>
        <v>#N/A</v>
      </c>
      <c r="AS98" s="19" t="e">
        <f t="shared" si="282"/>
        <v>#N/A</v>
      </c>
      <c r="AT98" s="19" t="e">
        <f t="shared" si="283"/>
        <v>#N/A</v>
      </c>
      <c r="AU98" s="19" t="e">
        <f t="shared" si="284"/>
        <v>#N/A</v>
      </c>
      <c r="AV98" s="19" t="e">
        <f t="shared" si="285"/>
        <v>#N/A</v>
      </c>
      <c r="AW98" s="19" t="e">
        <f t="shared" si="286"/>
        <v>#N/A</v>
      </c>
      <c r="AX98" s="19" t="e">
        <f t="shared" si="287"/>
        <v>#N/A</v>
      </c>
      <c r="AY98" s="19" t="e">
        <f t="shared" si="288"/>
        <v>#N/A</v>
      </c>
      <c r="AZ98" s="19" t="e">
        <f t="shared" si="289"/>
        <v>#N/A</v>
      </c>
      <c r="BA98" s="19" t="e">
        <f t="shared" si="290"/>
        <v>#N/A</v>
      </c>
      <c r="BB98" s="19" t="e">
        <f t="shared" si="291"/>
        <v>#N/A</v>
      </c>
      <c r="BC98" s="19" t="e">
        <f t="shared" si="292"/>
        <v>#N/A</v>
      </c>
      <c r="BD98" s="19" t="e">
        <f t="shared" si="293"/>
        <v>#N/A</v>
      </c>
      <c r="BE98" s="19" t="e">
        <f t="shared" si="294"/>
        <v>#N/A</v>
      </c>
      <c r="BF98" s="19" t="e">
        <f t="shared" si="295"/>
        <v>#N/A</v>
      </c>
      <c r="BG98" s="19" t="e">
        <f t="shared" si="296"/>
        <v>#N/A</v>
      </c>
      <c r="BH98" s="19" t="e">
        <f t="shared" si="297"/>
        <v>#N/A</v>
      </c>
      <c r="BI98" s="19" t="e">
        <f t="shared" si="298"/>
        <v>#N/A</v>
      </c>
    </row>
    <row r="99" spans="3:61" s="19" customFormat="1" ht="12.75">
      <c r="C99" s="19" t="s">
        <v>423</v>
      </c>
      <c r="F99" s="19">
        <f>E93</f>
        <v>710830.73186787334</v>
      </c>
      <c r="G99" s="19">
        <f t="shared" si="244"/>
        <v>564135.75261314609</v>
      </c>
      <c r="H99" s="19">
        <f t="shared" si="245"/>
        <v>411116.80959853629</v>
      </c>
      <c r="I99" s="19">
        <f t="shared" si="246"/>
        <v>251501.27919479934</v>
      </c>
      <c r="J99" s="19">
        <f t="shared" si="247"/>
        <v>85004.785073585648</v>
      </c>
      <c r="K99" s="19" t="e">
        <f t="shared" si="248"/>
        <v>#N/A</v>
      </c>
      <c r="L99" s="19" t="e">
        <f t="shared" si="249"/>
        <v>#N/A</v>
      </c>
      <c r="M99" s="19" t="e">
        <f t="shared" si="250"/>
        <v>#N/A</v>
      </c>
      <c r="N99" s="19" t="e">
        <f t="shared" si="251"/>
        <v>#N/A</v>
      </c>
      <c r="O99" s="19" t="e">
        <f t="shared" si="252"/>
        <v>#N/A</v>
      </c>
      <c r="P99" s="19" t="e">
        <f t="shared" si="253"/>
        <v>#N/A</v>
      </c>
      <c r="Q99" s="19" t="e">
        <f t="shared" si="254"/>
        <v>#N/A</v>
      </c>
      <c r="R99" s="19" t="e">
        <f t="shared" si="255"/>
        <v>#N/A</v>
      </c>
      <c r="S99" s="19" t="e">
        <f t="shared" si="256"/>
        <v>#N/A</v>
      </c>
      <c r="T99" s="19" t="e">
        <f t="shared" si="257"/>
        <v>#N/A</v>
      </c>
      <c r="U99" s="19" t="e">
        <f t="shared" si="258"/>
        <v>#N/A</v>
      </c>
      <c r="V99" s="19" t="e">
        <f t="shared" si="259"/>
        <v>#N/A</v>
      </c>
      <c r="W99" s="19" t="e">
        <f t="shared" si="260"/>
        <v>#N/A</v>
      </c>
      <c r="X99" s="19" t="e">
        <f t="shared" si="261"/>
        <v>#N/A</v>
      </c>
      <c r="Y99" s="19" t="e">
        <f t="shared" si="262"/>
        <v>#N/A</v>
      </c>
      <c r="Z99" s="19" t="e">
        <f t="shared" si="263"/>
        <v>#N/A</v>
      </c>
      <c r="AA99" s="19" t="e">
        <f t="shared" si="264"/>
        <v>#N/A</v>
      </c>
      <c r="AB99" s="19" t="e">
        <f t="shared" si="265"/>
        <v>#N/A</v>
      </c>
      <c r="AC99" s="19" t="e">
        <f t="shared" si="266"/>
        <v>#N/A</v>
      </c>
      <c r="AD99" s="19" t="e">
        <f t="shared" si="267"/>
        <v>#N/A</v>
      </c>
      <c r="AE99" s="19" t="e">
        <f t="shared" si="268"/>
        <v>#N/A</v>
      </c>
      <c r="AF99" s="19" t="e">
        <f t="shared" si="269"/>
        <v>#N/A</v>
      </c>
      <c r="AG99" s="19" t="e">
        <f t="shared" si="270"/>
        <v>#N/A</v>
      </c>
      <c r="AH99" s="19" t="e">
        <f t="shared" si="271"/>
        <v>#N/A</v>
      </c>
      <c r="AI99" s="19" t="e">
        <f t="shared" si="272"/>
        <v>#N/A</v>
      </c>
      <c r="AJ99" s="19" t="e">
        <f t="shared" si="273"/>
        <v>#N/A</v>
      </c>
      <c r="AK99" s="19" t="e">
        <f t="shared" si="274"/>
        <v>#N/A</v>
      </c>
      <c r="AL99" s="19" t="e">
        <f t="shared" si="275"/>
        <v>#N/A</v>
      </c>
      <c r="AM99" s="19" t="e">
        <f t="shared" si="276"/>
        <v>#N/A</v>
      </c>
      <c r="AN99" s="19" t="e">
        <f t="shared" si="277"/>
        <v>#N/A</v>
      </c>
      <c r="AO99" s="19" t="e">
        <f t="shared" si="278"/>
        <v>#N/A</v>
      </c>
      <c r="AP99" s="19" t="e">
        <f t="shared" si="279"/>
        <v>#N/A</v>
      </c>
      <c r="AQ99" s="19" t="e">
        <f t="shared" si="280"/>
        <v>#N/A</v>
      </c>
      <c r="AR99" s="19" t="e">
        <f t="shared" si="281"/>
        <v>#N/A</v>
      </c>
      <c r="AS99" s="19" t="e">
        <f t="shared" si="282"/>
        <v>#N/A</v>
      </c>
      <c r="AT99" s="19" t="e">
        <f t="shared" si="283"/>
        <v>#N/A</v>
      </c>
      <c r="AU99" s="19" t="e">
        <f t="shared" si="284"/>
        <v>#N/A</v>
      </c>
      <c r="AV99" s="19" t="e">
        <f t="shared" si="285"/>
        <v>#N/A</v>
      </c>
      <c r="AW99" s="19" t="e">
        <f t="shared" si="286"/>
        <v>#N/A</v>
      </c>
      <c r="AX99" s="19" t="e">
        <f t="shared" si="287"/>
        <v>#N/A</v>
      </c>
      <c r="AY99" s="19" t="e">
        <f t="shared" si="288"/>
        <v>#N/A</v>
      </c>
      <c r="AZ99" s="19" t="e">
        <f t="shared" si="289"/>
        <v>#N/A</v>
      </c>
      <c r="BA99" s="19" t="e">
        <f t="shared" si="290"/>
        <v>#N/A</v>
      </c>
      <c r="BB99" s="19" t="e">
        <f t="shared" si="291"/>
        <v>#N/A</v>
      </c>
      <c r="BC99" s="19" t="e">
        <f t="shared" si="292"/>
        <v>#N/A</v>
      </c>
      <c r="BD99" s="19" t="e">
        <f t="shared" si="293"/>
        <v>#N/A</v>
      </c>
      <c r="BE99" s="19" t="e">
        <f t="shared" si="294"/>
        <v>#N/A</v>
      </c>
      <c r="BF99" s="19" t="e">
        <f t="shared" si="295"/>
        <v>#N/A</v>
      </c>
      <c r="BG99" s="19" t="e">
        <f t="shared" si="296"/>
        <v>#N/A</v>
      </c>
      <c r="BH99" s="19" t="e">
        <f t="shared" si="297"/>
        <v>#N/A</v>
      </c>
      <c r="BI99" s="19" t="e">
        <f t="shared" si="298"/>
        <v>#N/A</v>
      </c>
    </row>
    <row r="100" spans="3:61" s="19" customFormat="1" ht="12.75">
      <c r="C100" s="19" t="s">
        <v>147</v>
      </c>
      <c r="F100" s="19">
        <f>E94</f>
        <v>4113667.5847695875</v>
      </c>
      <c r="G100" s="19">
        <f t="shared" si="244"/>
        <v>4113667.5847695875</v>
      </c>
      <c r="H100" s="19">
        <f t="shared" si="245"/>
        <v>4113667.5847695875</v>
      </c>
      <c r="I100" s="19">
        <f t="shared" si="246"/>
        <v>4113667.5847695875</v>
      </c>
      <c r="J100" s="19">
        <f t="shared" si="247"/>
        <v>4113667.5847695875</v>
      </c>
      <c r="K100" s="19" t="e">
        <f t="shared" si="248"/>
        <v>#N/A</v>
      </c>
      <c r="L100" s="19" t="e">
        <f t="shared" si="249"/>
        <v>#N/A</v>
      </c>
      <c r="M100" s="19" t="e">
        <f t="shared" si="250"/>
        <v>#N/A</v>
      </c>
      <c r="N100" s="19" t="e">
        <f t="shared" si="251"/>
        <v>#N/A</v>
      </c>
      <c r="O100" s="19" t="e">
        <f t="shared" si="252"/>
        <v>#N/A</v>
      </c>
      <c r="P100" s="19" t="e">
        <f t="shared" si="253"/>
        <v>#N/A</v>
      </c>
      <c r="Q100" s="19" t="e">
        <f t="shared" si="254"/>
        <v>#N/A</v>
      </c>
      <c r="R100" s="19" t="e">
        <f t="shared" si="255"/>
        <v>#N/A</v>
      </c>
      <c r="S100" s="19" t="e">
        <f t="shared" si="256"/>
        <v>#N/A</v>
      </c>
      <c r="T100" s="19" t="e">
        <f t="shared" si="257"/>
        <v>#N/A</v>
      </c>
      <c r="U100" s="19" t="e">
        <f t="shared" si="258"/>
        <v>#N/A</v>
      </c>
      <c r="V100" s="19" t="e">
        <f t="shared" si="259"/>
        <v>#N/A</v>
      </c>
      <c r="W100" s="19" t="e">
        <f t="shared" si="260"/>
        <v>#N/A</v>
      </c>
      <c r="X100" s="19" t="e">
        <f t="shared" si="261"/>
        <v>#N/A</v>
      </c>
      <c r="Y100" s="19" t="e">
        <f t="shared" si="262"/>
        <v>#N/A</v>
      </c>
      <c r="Z100" s="19" t="e">
        <f t="shared" si="263"/>
        <v>#N/A</v>
      </c>
      <c r="AA100" s="19" t="e">
        <f t="shared" si="264"/>
        <v>#N/A</v>
      </c>
      <c r="AB100" s="19" t="e">
        <f t="shared" si="265"/>
        <v>#N/A</v>
      </c>
      <c r="AC100" s="19" t="e">
        <f t="shared" si="266"/>
        <v>#N/A</v>
      </c>
      <c r="AD100" s="19" t="e">
        <f t="shared" si="267"/>
        <v>#N/A</v>
      </c>
      <c r="AE100" s="19" t="e">
        <f t="shared" si="268"/>
        <v>#N/A</v>
      </c>
      <c r="AF100" s="19" t="e">
        <f t="shared" si="269"/>
        <v>#N/A</v>
      </c>
      <c r="AG100" s="19" t="e">
        <f t="shared" si="270"/>
        <v>#N/A</v>
      </c>
      <c r="AH100" s="19" t="e">
        <f t="shared" si="271"/>
        <v>#N/A</v>
      </c>
      <c r="AI100" s="19" t="e">
        <f t="shared" si="272"/>
        <v>#N/A</v>
      </c>
      <c r="AJ100" s="19" t="e">
        <f t="shared" si="273"/>
        <v>#N/A</v>
      </c>
      <c r="AK100" s="19" t="e">
        <f t="shared" si="274"/>
        <v>#N/A</v>
      </c>
      <c r="AL100" s="19" t="e">
        <f t="shared" si="275"/>
        <v>#N/A</v>
      </c>
      <c r="AM100" s="19" t="e">
        <f t="shared" si="276"/>
        <v>#N/A</v>
      </c>
      <c r="AN100" s="19" t="e">
        <f t="shared" si="277"/>
        <v>#N/A</v>
      </c>
      <c r="AO100" s="19" t="e">
        <f t="shared" si="278"/>
        <v>#N/A</v>
      </c>
      <c r="AP100" s="19" t="e">
        <f t="shared" si="279"/>
        <v>#N/A</v>
      </c>
      <c r="AQ100" s="19" t="e">
        <f t="shared" si="280"/>
        <v>#N/A</v>
      </c>
      <c r="AR100" s="19" t="e">
        <f t="shared" si="281"/>
        <v>#N/A</v>
      </c>
      <c r="AS100" s="19" t="e">
        <f t="shared" si="282"/>
        <v>#N/A</v>
      </c>
      <c r="AT100" s="19" t="e">
        <f t="shared" si="283"/>
        <v>#N/A</v>
      </c>
      <c r="AU100" s="19" t="e">
        <f t="shared" si="284"/>
        <v>#N/A</v>
      </c>
      <c r="AV100" s="19" t="e">
        <f t="shared" si="285"/>
        <v>#N/A</v>
      </c>
      <c r="AW100" s="19" t="e">
        <f t="shared" si="286"/>
        <v>#N/A</v>
      </c>
      <c r="AX100" s="19" t="e">
        <f t="shared" si="287"/>
        <v>#N/A</v>
      </c>
      <c r="AY100" s="19" t="e">
        <f t="shared" si="288"/>
        <v>#N/A</v>
      </c>
      <c r="AZ100" s="19" t="e">
        <f t="shared" si="289"/>
        <v>#N/A</v>
      </c>
      <c r="BA100" s="19" t="e">
        <f t="shared" si="290"/>
        <v>#N/A</v>
      </c>
      <c r="BB100" s="19" t="e">
        <f t="shared" si="291"/>
        <v>#N/A</v>
      </c>
      <c r="BC100" s="19" t="e">
        <f t="shared" si="292"/>
        <v>#N/A</v>
      </c>
      <c r="BD100" s="19" t="e">
        <f t="shared" si="293"/>
        <v>#N/A</v>
      </c>
      <c r="BE100" s="19" t="e">
        <f t="shared" si="294"/>
        <v>#N/A</v>
      </c>
      <c r="BF100" s="19" t="e">
        <f t="shared" si="295"/>
        <v>#N/A</v>
      </c>
      <c r="BG100" s="19" t="e">
        <f t="shared" si="296"/>
        <v>#N/A</v>
      </c>
      <c r="BH100" s="19" t="e">
        <f t="shared" si="297"/>
        <v>#N/A</v>
      </c>
      <c r="BI100" s="19" t="e">
        <f t="shared" si="298"/>
        <v>#N/A</v>
      </c>
    </row>
    <row r="101" spans="3:61" s="19" customFormat="1" ht="12.75">
      <c r="C101" s="19" t="s">
        <v>424</v>
      </c>
      <c r="F101" s="19">
        <f>E95</f>
        <v>15142911.712598285</v>
      </c>
      <c r="G101" s="19">
        <f t="shared" si="244"/>
        <v>11593379.880441844</v>
      </c>
      <c r="H101" s="19">
        <f t="shared" si="245"/>
        <v>7890829.1052707937</v>
      </c>
      <c r="I101" s="19">
        <f t="shared" si="246"/>
        <v>4028662.7996960059</v>
      </c>
      <c r="J101" s="19">
        <f t="shared" si="247"/>
        <v>4.1909515857696533E-9</v>
      </c>
      <c r="K101" s="19" t="e">
        <f t="shared" si="248"/>
        <v>#N/A</v>
      </c>
      <c r="L101" s="19" t="e">
        <f t="shared" si="249"/>
        <v>#N/A</v>
      </c>
      <c r="M101" s="19" t="e">
        <f t="shared" si="250"/>
        <v>#N/A</v>
      </c>
      <c r="N101" s="19" t="e">
        <f t="shared" si="251"/>
        <v>#N/A</v>
      </c>
      <c r="O101" s="19" t="e">
        <f t="shared" si="252"/>
        <v>#N/A</v>
      </c>
      <c r="P101" s="19" t="e">
        <f t="shared" si="253"/>
        <v>#N/A</v>
      </c>
      <c r="Q101" s="19" t="e">
        <f t="shared" si="254"/>
        <v>#N/A</v>
      </c>
      <c r="R101" s="19" t="e">
        <f t="shared" si="255"/>
        <v>#N/A</v>
      </c>
      <c r="S101" s="19" t="e">
        <f t="shared" si="256"/>
        <v>#N/A</v>
      </c>
      <c r="T101" s="19" t="e">
        <f t="shared" si="257"/>
        <v>#N/A</v>
      </c>
      <c r="U101" s="19" t="e">
        <f t="shared" si="258"/>
        <v>#N/A</v>
      </c>
      <c r="V101" s="19" t="e">
        <f t="shared" si="259"/>
        <v>#N/A</v>
      </c>
      <c r="W101" s="19" t="e">
        <f t="shared" si="260"/>
        <v>#N/A</v>
      </c>
      <c r="X101" s="19" t="e">
        <f t="shared" si="261"/>
        <v>#N/A</v>
      </c>
      <c r="Y101" s="19" t="e">
        <f t="shared" si="262"/>
        <v>#N/A</v>
      </c>
      <c r="Z101" s="19" t="e">
        <f t="shared" si="263"/>
        <v>#N/A</v>
      </c>
      <c r="AA101" s="19" t="e">
        <f t="shared" si="264"/>
        <v>#N/A</v>
      </c>
      <c r="AB101" s="19" t="e">
        <f t="shared" si="265"/>
        <v>#N/A</v>
      </c>
      <c r="AC101" s="19" t="e">
        <f t="shared" si="266"/>
        <v>#N/A</v>
      </c>
      <c r="AD101" s="19" t="e">
        <f t="shared" si="267"/>
        <v>#N/A</v>
      </c>
      <c r="AE101" s="19" t="e">
        <f t="shared" si="268"/>
        <v>#N/A</v>
      </c>
      <c r="AF101" s="19" t="e">
        <f t="shared" si="269"/>
        <v>#N/A</v>
      </c>
      <c r="AG101" s="19" t="e">
        <f t="shared" si="270"/>
        <v>#N/A</v>
      </c>
      <c r="AH101" s="19" t="e">
        <f t="shared" si="271"/>
        <v>#N/A</v>
      </c>
      <c r="AI101" s="19" t="e">
        <f t="shared" si="272"/>
        <v>#N/A</v>
      </c>
      <c r="AJ101" s="19" t="e">
        <f t="shared" si="273"/>
        <v>#N/A</v>
      </c>
      <c r="AK101" s="19" t="e">
        <f t="shared" si="274"/>
        <v>#N/A</v>
      </c>
      <c r="AL101" s="19" t="e">
        <f t="shared" si="275"/>
        <v>#N/A</v>
      </c>
      <c r="AM101" s="19" t="e">
        <f t="shared" si="276"/>
        <v>#N/A</v>
      </c>
      <c r="AN101" s="19" t="e">
        <f t="shared" si="277"/>
        <v>#N/A</v>
      </c>
      <c r="AO101" s="19" t="e">
        <f t="shared" si="278"/>
        <v>#N/A</v>
      </c>
      <c r="AP101" s="19" t="e">
        <f t="shared" si="279"/>
        <v>#N/A</v>
      </c>
      <c r="AQ101" s="19" t="e">
        <f t="shared" si="280"/>
        <v>#N/A</v>
      </c>
      <c r="AR101" s="19" t="e">
        <f t="shared" si="281"/>
        <v>#N/A</v>
      </c>
      <c r="AS101" s="19" t="e">
        <f t="shared" si="282"/>
        <v>#N/A</v>
      </c>
      <c r="AT101" s="19" t="e">
        <f t="shared" si="283"/>
        <v>#N/A</v>
      </c>
      <c r="AU101" s="19" t="e">
        <f t="shared" si="284"/>
        <v>#N/A</v>
      </c>
      <c r="AV101" s="19" t="e">
        <f t="shared" si="285"/>
        <v>#N/A</v>
      </c>
      <c r="AW101" s="19" t="e">
        <f t="shared" si="286"/>
        <v>#N/A</v>
      </c>
      <c r="AX101" s="19" t="e">
        <f t="shared" si="287"/>
        <v>#N/A</v>
      </c>
      <c r="AY101" s="19" t="e">
        <f t="shared" si="288"/>
        <v>#N/A</v>
      </c>
      <c r="AZ101" s="19" t="e">
        <f t="shared" si="289"/>
        <v>#N/A</v>
      </c>
      <c r="BA101" s="19" t="e">
        <f t="shared" si="290"/>
        <v>#N/A</v>
      </c>
      <c r="BB101" s="19" t="e">
        <f t="shared" si="291"/>
        <v>#N/A</v>
      </c>
      <c r="BC101" s="19" t="e">
        <f t="shared" si="292"/>
        <v>#N/A</v>
      </c>
      <c r="BD101" s="19" t="e">
        <f t="shared" si="293"/>
        <v>#N/A</v>
      </c>
      <c r="BE101" s="19" t="e">
        <f t="shared" si="294"/>
        <v>#N/A</v>
      </c>
      <c r="BF101" s="19" t="e">
        <f t="shared" si="295"/>
        <v>#N/A</v>
      </c>
      <c r="BG101" s="19" t="e">
        <f t="shared" si="296"/>
        <v>#N/A</v>
      </c>
      <c r="BH101" s="19" t="e">
        <f t="shared" si="297"/>
        <v>#N/A</v>
      </c>
      <c r="BI101" s="19" t="e">
        <f t="shared" si="298"/>
        <v>#N/A</v>
      </c>
    </row>
    <row r="102" spans="3:61" s="19" customFormat="1" ht="12.75"/>
    <row r="103" spans="3:61" s="19" customFormat="1" ht="12.75">
      <c r="C103" s="19" t="s">
        <v>446</v>
      </c>
      <c r="G103" s="19">
        <f>F97</f>
        <v>18545748.565499999</v>
      </c>
      <c r="H103" s="19">
        <f t="shared" ref="H103:H107" si="299">G97</f>
        <v>15142911.712598285</v>
      </c>
      <c r="I103" s="19">
        <f t="shared" ref="I103:I107" si="300">H97</f>
        <v>11593379.880441844</v>
      </c>
      <c r="J103" s="19">
        <f t="shared" ref="J103:J107" si="301">I97</f>
        <v>7890829.1052707937</v>
      </c>
      <c r="K103" s="19">
        <f t="shared" ref="K103:K107" si="302">J97</f>
        <v>4028662.7996960059</v>
      </c>
      <c r="L103" s="19">
        <f t="shared" ref="L103:L107" si="303">K97</f>
        <v>4.1909515857696533E-9</v>
      </c>
      <c r="M103" s="19" t="e">
        <f t="shared" ref="M103:M107" si="304">L97</f>
        <v>#N/A</v>
      </c>
      <c r="N103" s="19" t="e">
        <f t="shared" ref="N103:N107" si="305">M97</f>
        <v>#N/A</v>
      </c>
      <c r="O103" s="19" t="e">
        <f t="shared" ref="O103:O107" si="306">N97</f>
        <v>#N/A</v>
      </c>
      <c r="P103" s="19" t="e">
        <f t="shared" ref="P103:P107" si="307">O97</f>
        <v>#N/A</v>
      </c>
      <c r="Q103" s="19" t="e">
        <f t="shared" ref="Q103:Q107" si="308">P97</f>
        <v>#N/A</v>
      </c>
      <c r="R103" s="19" t="e">
        <f t="shared" ref="R103:R107" si="309">Q97</f>
        <v>#N/A</v>
      </c>
      <c r="S103" s="19" t="e">
        <f t="shared" ref="S103:S107" si="310">R97</f>
        <v>#N/A</v>
      </c>
      <c r="T103" s="19" t="e">
        <f t="shared" ref="T103:T107" si="311">S97</f>
        <v>#N/A</v>
      </c>
      <c r="U103" s="19" t="e">
        <f t="shared" ref="U103:U107" si="312">T97</f>
        <v>#N/A</v>
      </c>
      <c r="V103" s="19" t="e">
        <f t="shared" ref="V103:V107" si="313">U97</f>
        <v>#N/A</v>
      </c>
      <c r="W103" s="19" t="e">
        <f t="shared" ref="W103:W107" si="314">V97</f>
        <v>#N/A</v>
      </c>
      <c r="X103" s="19" t="e">
        <f t="shared" ref="X103:X107" si="315">W97</f>
        <v>#N/A</v>
      </c>
      <c r="Y103" s="19" t="e">
        <f t="shared" ref="Y103:Y107" si="316">X97</f>
        <v>#N/A</v>
      </c>
      <c r="Z103" s="19" t="e">
        <f t="shared" ref="Z103:Z107" si="317">Y97</f>
        <v>#N/A</v>
      </c>
      <c r="AA103" s="19" t="e">
        <f t="shared" ref="AA103:AA107" si="318">Z97</f>
        <v>#N/A</v>
      </c>
      <c r="AB103" s="19" t="e">
        <f t="shared" ref="AB103:AB107" si="319">AA97</f>
        <v>#N/A</v>
      </c>
      <c r="AC103" s="19" t="e">
        <f t="shared" ref="AC103:AC107" si="320">AB97</f>
        <v>#N/A</v>
      </c>
      <c r="AD103" s="19" t="e">
        <f t="shared" ref="AD103:AD107" si="321">AC97</f>
        <v>#N/A</v>
      </c>
      <c r="AE103" s="19" t="e">
        <f t="shared" ref="AE103:AE107" si="322">AD97</f>
        <v>#N/A</v>
      </c>
      <c r="AF103" s="19" t="e">
        <f t="shared" ref="AF103:AF107" si="323">AE97</f>
        <v>#N/A</v>
      </c>
      <c r="AG103" s="19" t="e">
        <f t="shared" ref="AG103:AG107" si="324">AF97</f>
        <v>#N/A</v>
      </c>
      <c r="AH103" s="19" t="e">
        <f t="shared" ref="AH103:AH107" si="325">AG97</f>
        <v>#N/A</v>
      </c>
      <c r="AI103" s="19" t="e">
        <f t="shared" ref="AI103:AI107" si="326">AH97</f>
        <v>#N/A</v>
      </c>
      <c r="AJ103" s="19" t="e">
        <f t="shared" ref="AJ103:AJ107" si="327">AI97</f>
        <v>#N/A</v>
      </c>
      <c r="AK103" s="19" t="e">
        <f t="shared" ref="AK103:AK107" si="328">AJ97</f>
        <v>#N/A</v>
      </c>
      <c r="AL103" s="19" t="e">
        <f t="shared" ref="AL103:AL107" si="329">AK97</f>
        <v>#N/A</v>
      </c>
      <c r="AM103" s="19" t="e">
        <f t="shared" ref="AM103:AM107" si="330">AL97</f>
        <v>#N/A</v>
      </c>
      <c r="AN103" s="19" t="e">
        <f t="shared" ref="AN103:AN107" si="331">AM97</f>
        <v>#N/A</v>
      </c>
      <c r="AO103" s="19" t="e">
        <f t="shared" ref="AO103:AO107" si="332">AN97</f>
        <v>#N/A</v>
      </c>
      <c r="AP103" s="19" t="e">
        <f t="shared" ref="AP103:AP107" si="333">AO97</f>
        <v>#N/A</v>
      </c>
      <c r="AQ103" s="19" t="e">
        <f t="shared" ref="AQ103:AQ107" si="334">AP97</f>
        <v>#N/A</v>
      </c>
      <c r="AR103" s="19" t="e">
        <f t="shared" ref="AR103:AR107" si="335">AQ97</f>
        <v>#N/A</v>
      </c>
      <c r="AS103" s="19" t="e">
        <f t="shared" ref="AS103:AS107" si="336">AR97</f>
        <v>#N/A</v>
      </c>
      <c r="AT103" s="19" t="e">
        <f t="shared" ref="AT103:AT107" si="337">AS97</f>
        <v>#N/A</v>
      </c>
      <c r="AU103" s="19" t="e">
        <f t="shared" ref="AU103:AU107" si="338">AT97</f>
        <v>#N/A</v>
      </c>
      <c r="AV103" s="19" t="e">
        <f t="shared" ref="AV103:AV107" si="339">AU97</f>
        <v>#N/A</v>
      </c>
      <c r="AW103" s="19" t="e">
        <f t="shared" ref="AW103:AW107" si="340">AV97</f>
        <v>#N/A</v>
      </c>
      <c r="AX103" s="19" t="e">
        <f t="shared" ref="AX103:AX107" si="341">AW97</f>
        <v>#N/A</v>
      </c>
      <c r="AY103" s="19" t="e">
        <f t="shared" ref="AY103:AY107" si="342">AX97</f>
        <v>#N/A</v>
      </c>
      <c r="AZ103" s="19" t="e">
        <f t="shared" ref="AZ103:AZ107" si="343">AY97</f>
        <v>#N/A</v>
      </c>
      <c r="BA103" s="19" t="e">
        <f t="shared" ref="BA103:BA107" si="344">AZ97</f>
        <v>#N/A</v>
      </c>
      <c r="BB103" s="19" t="e">
        <f t="shared" ref="BB103:BB107" si="345">BA97</f>
        <v>#N/A</v>
      </c>
      <c r="BC103" s="19" t="e">
        <f t="shared" ref="BC103:BC107" si="346">BB97</f>
        <v>#N/A</v>
      </c>
      <c r="BD103" s="19" t="e">
        <f t="shared" ref="BD103:BD107" si="347">BC97</f>
        <v>#N/A</v>
      </c>
      <c r="BE103" s="19" t="e">
        <f t="shared" ref="BE103:BE107" si="348">BD97</f>
        <v>#N/A</v>
      </c>
      <c r="BF103" s="19" t="e">
        <f t="shared" ref="BF103:BF107" si="349">BE97</f>
        <v>#N/A</v>
      </c>
      <c r="BG103" s="19" t="e">
        <f t="shared" ref="BG103:BG107" si="350">BF97</f>
        <v>#N/A</v>
      </c>
      <c r="BH103" s="19" t="e">
        <f t="shared" ref="BH103:BH107" si="351">BG97</f>
        <v>#N/A</v>
      </c>
      <c r="BI103" s="19" t="e">
        <f t="shared" ref="BI103:BI107" si="352">BH97</f>
        <v>#N/A</v>
      </c>
    </row>
    <row r="104" spans="3:61" s="19" customFormat="1" ht="12.75">
      <c r="C104" s="19" t="s">
        <v>422</v>
      </c>
      <c r="G104" s="19">
        <f>F98</f>
        <v>3402836.8529017139</v>
      </c>
      <c r="H104" s="19">
        <f t="shared" si="299"/>
        <v>3549531.8321564412</v>
      </c>
      <c r="I104" s="19">
        <f t="shared" si="300"/>
        <v>3702550.7751710513</v>
      </c>
      <c r="J104" s="19">
        <f t="shared" si="301"/>
        <v>3862166.3055747878</v>
      </c>
      <c r="K104" s="19">
        <f t="shared" si="302"/>
        <v>4028662.7996960017</v>
      </c>
      <c r="L104" s="19" t="e">
        <f t="shared" si="303"/>
        <v>#N/A</v>
      </c>
      <c r="M104" s="19" t="e">
        <f t="shared" si="304"/>
        <v>#N/A</v>
      </c>
      <c r="N104" s="19" t="e">
        <f t="shared" si="305"/>
        <v>#N/A</v>
      </c>
      <c r="O104" s="19" t="e">
        <f t="shared" si="306"/>
        <v>#N/A</v>
      </c>
      <c r="P104" s="19" t="e">
        <f t="shared" si="307"/>
        <v>#N/A</v>
      </c>
      <c r="Q104" s="19" t="e">
        <f t="shared" si="308"/>
        <v>#N/A</v>
      </c>
      <c r="R104" s="19" t="e">
        <f t="shared" si="309"/>
        <v>#N/A</v>
      </c>
      <c r="S104" s="19" t="e">
        <f t="shared" si="310"/>
        <v>#N/A</v>
      </c>
      <c r="T104" s="19" t="e">
        <f t="shared" si="311"/>
        <v>#N/A</v>
      </c>
      <c r="U104" s="19" t="e">
        <f t="shared" si="312"/>
        <v>#N/A</v>
      </c>
      <c r="V104" s="19" t="e">
        <f t="shared" si="313"/>
        <v>#N/A</v>
      </c>
      <c r="W104" s="19" t="e">
        <f t="shared" si="314"/>
        <v>#N/A</v>
      </c>
      <c r="X104" s="19" t="e">
        <f t="shared" si="315"/>
        <v>#N/A</v>
      </c>
      <c r="Y104" s="19" t="e">
        <f t="shared" si="316"/>
        <v>#N/A</v>
      </c>
      <c r="Z104" s="19" t="e">
        <f t="shared" si="317"/>
        <v>#N/A</v>
      </c>
      <c r="AA104" s="19" t="e">
        <f t="shared" si="318"/>
        <v>#N/A</v>
      </c>
      <c r="AB104" s="19" t="e">
        <f t="shared" si="319"/>
        <v>#N/A</v>
      </c>
      <c r="AC104" s="19" t="e">
        <f t="shared" si="320"/>
        <v>#N/A</v>
      </c>
      <c r="AD104" s="19" t="e">
        <f t="shared" si="321"/>
        <v>#N/A</v>
      </c>
      <c r="AE104" s="19" t="e">
        <f t="shared" si="322"/>
        <v>#N/A</v>
      </c>
      <c r="AF104" s="19" t="e">
        <f t="shared" si="323"/>
        <v>#N/A</v>
      </c>
      <c r="AG104" s="19" t="e">
        <f t="shared" si="324"/>
        <v>#N/A</v>
      </c>
      <c r="AH104" s="19" t="e">
        <f t="shared" si="325"/>
        <v>#N/A</v>
      </c>
      <c r="AI104" s="19" t="e">
        <f t="shared" si="326"/>
        <v>#N/A</v>
      </c>
      <c r="AJ104" s="19" t="e">
        <f t="shared" si="327"/>
        <v>#N/A</v>
      </c>
      <c r="AK104" s="19" t="e">
        <f t="shared" si="328"/>
        <v>#N/A</v>
      </c>
      <c r="AL104" s="19" t="e">
        <f t="shared" si="329"/>
        <v>#N/A</v>
      </c>
      <c r="AM104" s="19" t="e">
        <f t="shared" si="330"/>
        <v>#N/A</v>
      </c>
      <c r="AN104" s="19" t="e">
        <f t="shared" si="331"/>
        <v>#N/A</v>
      </c>
      <c r="AO104" s="19" t="e">
        <f t="shared" si="332"/>
        <v>#N/A</v>
      </c>
      <c r="AP104" s="19" t="e">
        <f t="shared" si="333"/>
        <v>#N/A</v>
      </c>
      <c r="AQ104" s="19" t="e">
        <f t="shared" si="334"/>
        <v>#N/A</v>
      </c>
      <c r="AR104" s="19" t="e">
        <f t="shared" si="335"/>
        <v>#N/A</v>
      </c>
      <c r="AS104" s="19" t="e">
        <f t="shared" si="336"/>
        <v>#N/A</v>
      </c>
      <c r="AT104" s="19" t="e">
        <f t="shared" si="337"/>
        <v>#N/A</v>
      </c>
      <c r="AU104" s="19" t="e">
        <f t="shared" si="338"/>
        <v>#N/A</v>
      </c>
      <c r="AV104" s="19" t="e">
        <f t="shared" si="339"/>
        <v>#N/A</v>
      </c>
      <c r="AW104" s="19" t="e">
        <f t="shared" si="340"/>
        <v>#N/A</v>
      </c>
      <c r="AX104" s="19" t="e">
        <f t="shared" si="341"/>
        <v>#N/A</v>
      </c>
      <c r="AY104" s="19" t="e">
        <f t="shared" si="342"/>
        <v>#N/A</v>
      </c>
      <c r="AZ104" s="19" t="e">
        <f t="shared" si="343"/>
        <v>#N/A</v>
      </c>
      <c r="BA104" s="19" t="e">
        <f t="shared" si="344"/>
        <v>#N/A</v>
      </c>
      <c r="BB104" s="19" t="e">
        <f t="shared" si="345"/>
        <v>#N/A</v>
      </c>
      <c r="BC104" s="19" t="e">
        <f t="shared" si="346"/>
        <v>#N/A</v>
      </c>
      <c r="BD104" s="19" t="e">
        <f t="shared" si="347"/>
        <v>#N/A</v>
      </c>
      <c r="BE104" s="19" t="e">
        <f t="shared" si="348"/>
        <v>#N/A</v>
      </c>
      <c r="BF104" s="19" t="e">
        <f t="shared" si="349"/>
        <v>#N/A</v>
      </c>
      <c r="BG104" s="19" t="e">
        <f t="shared" si="350"/>
        <v>#N/A</v>
      </c>
      <c r="BH104" s="19" t="e">
        <f t="shared" si="351"/>
        <v>#N/A</v>
      </c>
      <c r="BI104" s="19" t="e">
        <f t="shared" si="352"/>
        <v>#N/A</v>
      </c>
    </row>
    <row r="105" spans="3:61" s="19" customFormat="1" ht="12.75">
      <c r="C105" s="19" t="s">
        <v>423</v>
      </c>
      <c r="G105" s="19">
        <f>F99</f>
        <v>710830.73186787334</v>
      </c>
      <c r="H105" s="19">
        <f t="shared" si="299"/>
        <v>564135.75261314609</v>
      </c>
      <c r="I105" s="19">
        <f t="shared" si="300"/>
        <v>411116.80959853629</v>
      </c>
      <c r="J105" s="19">
        <f t="shared" si="301"/>
        <v>251501.27919479934</v>
      </c>
      <c r="K105" s="19">
        <f t="shared" si="302"/>
        <v>85004.785073585648</v>
      </c>
      <c r="L105" s="19" t="e">
        <f t="shared" si="303"/>
        <v>#N/A</v>
      </c>
      <c r="M105" s="19" t="e">
        <f t="shared" si="304"/>
        <v>#N/A</v>
      </c>
      <c r="N105" s="19" t="e">
        <f t="shared" si="305"/>
        <v>#N/A</v>
      </c>
      <c r="O105" s="19" t="e">
        <f t="shared" si="306"/>
        <v>#N/A</v>
      </c>
      <c r="P105" s="19" t="e">
        <f t="shared" si="307"/>
        <v>#N/A</v>
      </c>
      <c r="Q105" s="19" t="e">
        <f t="shared" si="308"/>
        <v>#N/A</v>
      </c>
      <c r="R105" s="19" t="e">
        <f t="shared" si="309"/>
        <v>#N/A</v>
      </c>
      <c r="S105" s="19" t="e">
        <f t="shared" si="310"/>
        <v>#N/A</v>
      </c>
      <c r="T105" s="19" t="e">
        <f t="shared" si="311"/>
        <v>#N/A</v>
      </c>
      <c r="U105" s="19" t="e">
        <f t="shared" si="312"/>
        <v>#N/A</v>
      </c>
      <c r="V105" s="19" t="e">
        <f t="shared" si="313"/>
        <v>#N/A</v>
      </c>
      <c r="W105" s="19" t="e">
        <f t="shared" si="314"/>
        <v>#N/A</v>
      </c>
      <c r="X105" s="19" t="e">
        <f t="shared" si="315"/>
        <v>#N/A</v>
      </c>
      <c r="Y105" s="19" t="e">
        <f t="shared" si="316"/>
        <v>#N/A</v>
      </c>
      <c r="Z105" s="19" t="e">
        <f t="shared" si="317"/>
        <v>#N/A</v>
      </c>
      <c r="AA105" s="19" t="e">
        <f t="shared" si="318"/>
        <v>#N/A</v>
      </c>
      <c r="AB105" s="19" t="e">
        <f t="shared" si="319"/>
        <v>#N/A</v>
      </c>
      <c r="AC105" s="19" t="e">
        <f t="shared" si="320"/>
        <v>#N/A</v>
      </c>
      <c r="AD105" s="19" t="e">
        <f t="shared" si="321"/>
        <v>#N/A</v>
      </c>
      <c r="AE105" s="19" t="e">
        <f t="shared" si="322"/>
        <v>#N/A</v>
      </c>
      <c r="AF105" s="19" t="e">
        <f t="shared" si="323"/>
        <v>#N/A</v>
      </c>
      <c r="AG105" s="19" t="e">
        <f t="shared" si="324"/>
        <v>#N/A</v>
      </c>
      <c r="AH105" s="19" t="e">
        <f t="shared" si="325"/>
        <v>#N/A</v>
      </c>
      <c r="AI105" s="19" t="e">
        <f t="shared" si="326"/>
        <v>#N/A</v>
      </c>
      <c r="AJ105" s="19" t="e">
        <f t="shared" si="327"/>
        <v>#N/A</v>
      </c>
      <c r="AK105" s="19" t="e">
        <f t="shared" si="328"/>
        <v>#N/A</v>
      </c>
      <c r="AL105" s="19" t="e">
        <f t="shared" si="329"/>
        <v>#N/A</v>
      </c>
      <c r="AM105" s="19" t="e">
        <f t="shared" si="330"/>
        <v>#N/A</v>
      </c>
      <c r="AN105" s="19" t="e">
        <f t="shared" si="331"/>
        <v>#N/A</v>
      </c>
      <c r="AO105" s="19" t="e">
        <f t="shared" si="332"/>
        <v>#N/A</v>
      </c>
      <c r="AP105" s="19" t="e">
        <f t="shared" si="333"/>
        <v>#N/A</v>
      </c>
      <c r="AQ105" s="19" t="e">
        <f t="shared" si="334"/>
        <v>#N/A</v>
      </c>
      <c r="AR105" s="19" t="e">
        <f t="shared" si="335"/>
        <v>#N/A</v>
      </c>
      <c r="AS105" s="19" t="e">
        <f t="shared" si="336"/>
        <v>#N/A</v>
      </c>
      <c r="AT105" s="19" t="e">
        <f t="shared" si="337"/>
        <v>#N/A</v>
      </c>
      <c r="AU105" s="19" t="e">
        <f t="shared" si="338"/>
        <v>#N/A</v>
      </c>
      <c r="AV105" s="19" t="e">
        <f t="shared" si="339"/>
        <v>#N/A</v>
      </c>
      <c r="AW105" s="19" t="e">
        <f t="shared" si="340"/>
        <v>#N/A</v>
      </c>
      <c r="AX105" s="19" t="e">
        <f t="shared" si="341"/>
        <v>#N/A</v>
      </c>
      <c r="AY105" s="19" t="e">
        <f t="shared" si="342"/>
        <v>#N/A</v>
      </c>
      <c r="AZ105" s="19" t="e">
        <f t="shared" si="343"/>
        <v>#N/A</v>
      </c>
      <c r="BA105" s="19" t="e">
        <f t="shared" si="344"/>
        <v>#N/A</v>
      </c>
      <c r="BB105" s="19" t="e">
        <f t="shared" si="345"/>
        <v>#N/A</v>
      </c>
      <c r="BC105" s="19" t="e">
        <f t="shared" si="346"/>
        <v>#N/A</v>
      </c>
      <c r="BD105" s="19" t="e">
        <f t="shared" si="347"/>
        <v>#N/A</v>
      </c>
      <c r="BE105" s="19" t="e">
        <f t="shared" si="348"/>
        <v>#N/A</v>
      </c>
      <c r="BF105" s="19" t="e">
        <f t="shared" si="349"/>
        <v>#N/A</v>
      </c>
      <c r="BG105" s="19" t="e">
        <f t="shared" si="350"/>
        <v>#N/A</v>
      </c>
      <c r="BH105" s="19" t="e">
        <f t="shared" si="351"/>
        <v>#N/A</v>
      </c>
      <c r="BI105" s="19" t="e">
        <f t="shared" si="352"/>
        <v>#N/A</v>
      </c>
    </row>
    <row r="106" spans="3:61" s="19" customFormat="1" ht="12.75">
      <c r="C106" s="19" t="s">
        <v>147</v>
      </c>
      <c r="G106" s="19">
        <f>F100</f>
        <v>4113667.5847695875</v>
      </c>
      <c r="H106" s="19">
        <f t="shared" si="299"/>
        <v>4113667.5847695875</v>
      </c>
      <c r="I106" s="19">
        <f t="shared" si="300"/>
        <v>4113667.5847695875</v>
      </c>
      <c r="J106" s="19">
        <f t="shared" si="301"/>
        <v>4113667.5847695875</v>
      </c>
      <c r="K106" s="19">
        <f t="shared" si="302"/>
        <v>4113667.5847695875</v>
      </c>
      <c r="L106" s="19" t="e">
        <f t="shared" si="303"/>
        <v>#N/A</v>
      </c>
      <c r="M106" s="19" t="e">
        <f t="shared" si="304"/>
        <v>#N/A</v>
      </c>
      <c r="N106" s="19" t="e">
        <f t="shared" si="305"/>
        <v>#N/A</v>
      </c>
      <c r="O106" s="19" t="e">
        <f t="shared" si="306"/>
        <v>#N/A</v>
      </c>
      <c r="P106" s="19" t="e">
        <f t="shared" si="307"/>
        <v>#N/A</v>
      </c>
      <c r="Q106" s="19" t="e">
        <f t="shared" si="308"/>
        <v>#N/A</v>
      </c>
      <c r="R106" s="19" t="e">
        <f t="shared" si="309"/>
        <v>#N/A</v>
      </c>
      <c r="S106" s="19" t="e">
        <f t="shared" si="310"/>
        <v>#N/A</v>
      </c>
      <c r="T106" s="19" t="e">
        <f t="shared" si="311"/>
        <v>#N/A</v>
      </c>
      <c r="U106" s="19" t="e">
        <f t="shared" si="312"/>
        <v>#N/A</v>
      </c>
      <c r="V106" s="19" t="e">
        <f t="shared" si="313"/>
        <v>#N/A</v>
      </c>
      <c r="W106" s="19" t="e">
        <f t="shared" si="314"/>
        <v>#N/A</v>
      </c>
      <c r="X106" s="19" t="e">
        <f t="shared" si="315"/>
        <v>#N/A</v>
      </c>
      <c r="Y106" s="19" t="e">
        <f t="shared" si="316"/>
        <v>#N/A</v>
      </c>
      <c r="Z106" s="19" t="e">
        <f t="shared" si="317"/>
        <v>#N/A</v>
      </c>
      <c r="AA106" s="19" t="e">
        <f t="shared" si="318"/>
        <v>#N/A</v>
      </c>
      <c r="AB106" s="19" t="e">
        <f t="shared" si="319"/>
        <v>#N/A</v>
      </c>
      <c r="AC106" s="19" t="e">
        <f t="shared" si="320"/>
        <v>#N/A</v>
      </c>
      <c r="AD106" s="19" t="e">
        <f t="shared" si="321"/>
        <v>#N/A</v>
      </c>
      <c r="AE106" s="19" t="e">
        <f t="shared" si="322"/>
        <v>#N/A</v>
      </c>
      <c r="AF106" s="19" t="e">
        <f t="shared" si="323"/>
        <v>#N/A</v>
      </c>
      <c r="AG106" s="19" t="e">
        <f t="shared" si="324"/>
        <v>#N/A</v>
      </c>
      <c r="AH106" s="19" t="e">
        <f t="shared" si="325"/>
        <v>#N/A</v>
      </c>
      <c r="AI106" s="19" t="e">
        <f t="shared" si="326"/>
        <v>#N/A</v>
      </c>
      <c r="AJ106" s="19" t="e">
        <f t="shared" si="327"/>
        <v>#N/A</v>
      </c>
      <c r="AK106" s="19" t="e">
        <f t="shared" si="328"/>
        <v>#N/A</v>
      </c>
      <c r="AL106" s="19" t="e">
        <f t="shared" si="329"/>
        <v>#N/A</v>
      </c>
      <c r="AM106" s="19" t="e">
        <f t="shared" si="330"/>
        <v>#N/A</v>
      </c>
      <c r="AN106" s="19" t="e">
        <f t="shared" si="331"/>
        <v>#N/A</v>
      </c>
      <c r="AO106" s="19" t="e">
        <f t="shared" si="332"/>
        <v>#N/A</v>
      </c>
      <c r="AP106" s="19" t="e">
        <f t="shared" si="333"/>
        <v>#N/A</v>
      </c>
      <c r="AQ106" s="19" t="e">
        <f t="shared" si="334"/>
        <v>#N/A</v>
      </c>
      <c r="AR106" s="19" t="e">
        <f t="shared" si="335"/>
        <v>#N/A</v>
      </c>
      <c r="AS106" s="19" t="e">
        <f t="shared" si="336"/>
        <v>#N/A</v>
      </c>
      <c r="AT106" s="19" t="e">
        <f t="shared" si="337"/>
        <v>#N/A</v>
      </c>
      <c r="AU106" s="19" t="e">
        <f t="shared" si="338"/>
        <v>#N/A</v>
      </c>
      <c r="AV106" s="19" t="e">
        <f t="shared" si="339"/>
        <v>#N/A</v>
      </c>
      <c r="AW106" s="19" t="e">
        <f t="shared" si="340"/>
        <v>#N/A</v>
      </c>
      <c r="AX106" s="19" t="e">
        <f t="shared" si="341"/>
        <v>#N/A</v>
      </c>
      <c r="AY106" s="19" t="e">
        <f t="shared" si="342"/>
        <v>#N/A</v>
      </c>
      <c r="AZ106" s="19" t="e">
        <f t="shared" si="343"/>
        <v>#N/A</v>
      </c>
      <c r="BA106" s="19" t="e">
        <f t="shared" si="344"/>
        <v>#N/A</v>
      </c>
      <c r="BB106" s="19" t="e">
        <f t="shared" si="345"/>
        <v>#N/A</v>
      </c>
      <c r="BC106" s="19" t="e">
        <f t="shared" si="346"/>
        <v>#N/A</v>
      </c>
      <c r="BD106" s="19" t="e">
        <f t="shared" si="347"/>
        <v>#N/A</v>
      </c>
      <c r="BE106" s="19" t="e">
        <f t="shared" si="348"/>
        <v>#N/A</v>
      </c>
      <c r="BF106" s="19" t="e">
        <f t="shared" si="349"/>
        <v>#N/A</v>
      </c>
      <c r="BG106" s="19" t="e">
        <f t="shared" si="350"/>
        <v>#N/A</v>
      </c>
      <c r="BH106" s="19" t="e">
        <f t="shared" si="351"/>
        <v>#N/A</v>
      </c>
      <c r="BI106" s="19" t="e">
        <f t="shared" si="352"/>
        <v>#N/A</v>
      </c>
    </row>
    <row r="107" spans="3:61" s="19" customFormat="1" ht="12.75">
      <c r="C107" s="19" t="s">
        <v>424</v>
      </c>
      <c r="G107" s="19">
        <f>F101</f>
        <v>15142911.712598285</v>
      </c>
      <c r="H107" s="19">
        <f t="shared" si="299"/>
        <v>11593379.880441844</v>
      </c>
      <c r="I107" s="19">
        <f t="shared" si="300"/>
        <v>7890829.1052707937</v>
      </c>
      <c r="J107" s="19">
        <f t="shared" si="301"/>
        <v>4028662.7996960059</v>
      </c>
      <c r="K107" s="19">
        <f t="shared" si="302"/>
        <v>4.1909515857696533E-9</v>
      </c>
      <c r="L107" s="19" t="e">
        <f t="shared" si="303"/>
        <v>#N/A</v>
      </c>
      <c r="M107" s="19" t="e">
        <f t="shared" si="304"/>
        <v>#N/A</v>
      </c>
      <c r="N107" s="19" t="e">
        <f t="shared" si="305"/>
        <v>#N/A</v>
      </c>
      <c r="O107" s="19" t="e">
        <f t="shared" si="306"/>
        <v>#N/A</v>
      </c>
      <c r="P107" s="19" t="e">
        <f t="shared" si="307"/>
        <v>#N/A</v>
      </c>
      <c r="Q107" s="19" t="e">
        <f t="shared" si="308"/>
        <v>#N/A</v>
      </c>
      <c r="R107" s="19" t="e">
        <f t="shared" si="309"/>
        <v>#N/A</v>
      </c>
      <c r="S107" s="19" t="e">
        <f t="shared" si="310"/>
        <v>#N/A</v>
      </c>
      <c r="T107" s="19" t="e">
        <f t="shared" si="311"/>
        <v>#N/A</v>
      </c>
      <c r="U107" s="19" t="e">
        <f t="shared" si="312"/>
        <v>#N/A</v>
      </c>
      <c r="V107" s="19" t="e">
        <f t="shared" si="313"/>
        <v>#N/A</v>
      </c>
      <c r="W107" s="19" t="e">
        <f t="shared" si="314"/>
        <v>#N/A</v>
      </c>
      <c r="X107" s="19" t="e">
        <f t="shared" si="315"/>
        <v>#N/A</v>
      </c>
      <c r="Y107" s="19" t="e">
        <f t="shared" si="316"/>
        <v>#N/A</v>
      </c>
      <c r="Z107" s="19" t="e">
        <f t="shared" si="317"/>
        <v>#N/A</v>
      </c>
      <c r="AA107" s="19" t="e">
        <f t="shared" si="318"/>
        <v>#N/A</v>
      </c>
      <c r="AB107" s="19" t="e">
        <f t="shared" si="319"/>
        <v>#N/A</v>
      </c>
      <c r="AC107" s="19" t="e">
        <f t="shared" si="320"/>
        <v>#N/A</v>
      </c>
      <c r="AD107" s="19" t="e">
        <f t="shared" si="321"/>
        <v>#N/A</v>
      </c>
      <c r="AE107" s="19" t="e">
        <f t="shared" si="322"/>
        <v>#N/A</v>
      </c>
      <c r="AF107" s="19" t="e">
        <f t="shared" si="323"/>
        <v>#N/A</v>
      </c>
      <c r="AG107" s="19" t="e">
        <f t="shared" si="324"/>
        <v>#N/A</v>
      </c>
      <c r="AH107" s="19" t="e">
        <f t="shared" si="325"/>
        <v>#N/A</v>
      </c>
      <c r="AI107" s="19" t="e">
        <f t="shared" si="326"/>
        <v>#N/A</v>
      </c>
      <c r="AJ107" s="19" t="e">
        <f t="shared" si="327"/>
        <v>#N/A</v>
      </c>
      <c r="AK107" s="19" t="e">
        <f t="shared" si="328"/>
        <v>#N/A</v>
      </c>
      <c r="AL107" s="19" t="e">
        <f t="shared" si="329"/>
        <v>#N/A</v>
      </c>
      <c r="AM107" s="19" t="e">
        <f t="shared" si="330"/>
        <v>#N/A</v>
      </c>
      <c r="AN107" s="19" t="e">
        <f t="shared" si="331"/>
        <v>#N/A</v>
      </c>
      <c r="AO107" s="19" t="e">
        <f t="shared" si="332"/>
        <v>#N/A</v>
      </c>
      <c r="AP107" s="19" t="e">
        <f t="shared" si="333"/>
        <v>#N/A</v>
      </c>
      <c r="AQ107" s="19" t="e">
        <f t="shared" si="334"/>
        <v>#N/A</v>
      </c>
      <c r="AR107" s="19" t="e">
        <f t="shared" si="335"/>
        <v>#N/A</v>
      </c>
      <c r="AS107" s="19" t="e">
        <f t="shared" si="336"/>
        <v>#N/A</v>
      </c>
      <c r="AT107" s="19" t="e">
        <f t="shared" si="337"/>
        <v>#N/A</v>
      </c>
      <c r="AU107" s="19" t="e">
        <f t="shared" si="338"/>
        <v>#N/A</v>
      </c>
      <c r="AV107" s="19" t="e">
        <f t="shared" si="339"/>
        <v>#N/A</v>
      </c>
      <c r="AW107" s="19" t="e">
        <f t="shared" si="340"/>
        <v>#N/A</v>
      </c>
      <c r="AX107" s="19" t="e">
        <f t="shared" si="341"/>
        <v>#N/A</v>
      </c>
      <c r="AY107" s="19" t="e">
        <f t="shared" si="342"/>
        <v>#N/A</v>
      </c>
      <c r="AZ107" s="19" t="e">
        <f t="shared" si="343"/>
        <v>#N/A</v>
      </c>
      <c r="BA107" s="19" t="e">
        <f t="shared" si="344"/>
        <v>#N/A</v>
      </c>
      <c r="BB107" s="19" t="e">
        <f t="shared" si="345"/>
        <v>#N/A</v>
      </c>
      <c r="BC107" s="19" t="e">
        <f t="shared" si="346"/>
        <v>#N/A</v>
      </c>
      <c r="BD107" s="19" t="e">
        <f t="shared" si="347"/>
        <v>#N/A</v>
      </c>
      <c r="BE107" s="19" t="e">
        <f t="shared" si="348"/>
        <v>#N/A</v>
      </c>
      <c r="BF107" s="19" t="e">
        <f t="shared" si="349"/>
        <v>#N/A</v>
      </c>
      <c r="BG107" s="19" t="e">
        <f t="shared" si="350"/>
        <v>#N/A</v>
      </c>
      <c r="BH107" s="19" t="e">
        <f t="shared" si="351"/>
        <v>#N/A</v>
      </c>
      <c r="BI107" s="19" t="e">
        <f t="shared" si="352"/>
        <v>#N/A</v>
      </c>
    </row>
    <row r="108" spans="3:61" s="19" customFormat="1" ht="12.75"/>
    <row r="109" spans="3:61" s="19" customFormat="1" ht="12.75">
      <c r="C109" s="19" t="s">
        <v>446</v>
      </c>
      <c r="H109" s="19">
        <f>G103</f>
        <v>18545748.565499999</v>
      </c>
      <c r="I109" s="19">
        <f t="shared" ref="I109:I113" si="353">H103</f>
        <v>15142911.712598285</v>
      </c>
      <c r="J109" s="19">
        <f t="shared" ref="J109:J113" si="354">I103</f>
        <v>11593379.880441844</v>
      </c>
      <c r="K109" s="19">
        <f t="shared" ref="K109:K113" si="355">J103</f>
        <v>7890829.1052707937</v>
      </c>
      <c r="L109" s="19">
        <f t="shared" ref="L109:L113" si="356">K103</f>
        <v>4028662.7996960059</v>
      </c>
      <c r="M109" s="19">
        <f t="shared" ref="M109:M113" si="357">L103</f>
        <v>4.1909515857696533E-9</v>
      </c>
      <c r="N109" s="19" t="e">
        <f t="shared" ref="N109:N113" si="358">M103</f>
        <v>#N/A</v>
      </c>
      <c r="O109" s="19" t="e">
        <f t="shared" ref="O109:O113" si="359">N103</f>
        <v>#N/A</v>
      </c>
      <c r="P109" s="19" t="e">
        <f t="shared" ref="P109:P113" si="360">O103</f>
        <v>#N/A</v>
      </c>
      <c r="Q109" s="19" t="e">
        <f t="shared" ref="Q109:Q113" si="361">P103</f>
        <v>#N/A</v>
      </c>
      <c r="R109" s="19" t="e">
        <f t="shared" ref="R109:R113" si="362">Q103</f>
        <v>#N/A</v>
      </c>
      <c r="S109" s="19" t="e">
        <f t="shared" ref="S109:S113" si="363">R103</f>
        <v>#N/A</v>
      </c>
      <c r="T109" s="19" t="e">
        <f t="shared" ref="T109:T113" si="364">S103</f>
        <v>#N/A</v>
      </c>
      <c r="U109" s="19" t="e">
        <f t="shared" ref="U109:U113" si="365">T103</f>
        <v>#N/A</v>
      </c>
      <c r="V109" s="19" t="e">
        <f t="shared" ref="V109:V113" si="366">U103</f>
        <v>#N/A</v>
      </c>
      <c r="W109" s="19" t="e">
        <f t="shared" ref="W109:W113" si="367">V103</f>
        <v>#N/A</v>
      </c>
      <c r="X109" s="19" t="e">
        <f t="shared" ref="X109:X113" si="368">W103</f>
        <v>#N/A</v>
      </c>
      <c r="Y109" s="19" t="e">
        <f t="shared" ref="Y109:Y113" si="369">X103</f>
        <v>#N/A</v>
      </c>
      <c r="Z109" s="19" t="e">
        <f t="shared" ref="Z109:Z113" si="370">Y103</f>
        <v>#N/A</v>
      </c>
      <c r="AA109" s="19" t="e">
        <f t="shared" ref="AA109:AA113" si="371">Z103</f>
        <v>#N/A</v>
      </c>
      <c r="AB109" s="19" t="e">
        <f t="shared" ref="AB109:AB113" si="372">AA103</f>
        <v>#N/A</v>
      </c>
      <c r="AC109" s="19" t="e">
        <f t="shared" ref="AC109:AC113" si="373">AB103</f>
        <v>#N/A</v>
      </c>
      <c r="AD109" s="19" t="e">
        <f t="shared" ref="AD109:AD113" si="374">AC103</f>
        <v>#N/A</v>
      </c>
      <c r="AE109" s="19" t="e">
        <f t="shared" ref="AE109:AE113" si="375">AD103</f>
        <v>#N/A</v>
      </c>
      <c r="AF109" s="19" t="e">
        <f t="shared" ref="AF109:AF113" si="376">AE103</f>
        <v>#N/A</v>
      </c>
      <c r="AG109" s="19" t="e">
        <f t="shared" ref="AG109:AG113" si="377">AF103</f>
        <v>#N/A</v>
      </c>
      <c r="AH109" s="19" t="e">
        <f t="shared" ref="AH109:AH113" si="378">AG103</f>
        <v>#N/A</v>
      </c>
      <c r="AI109" s="19" t="e">
        <f t="shared" ref="AI109:AI113" si="379">AH103</f>
        <v>#N/A</v>
      </c>
      <c r="AJ109" s="19" t="e">
        <f t="shared" ref="AJ109:AJ113" si="380">AI103</f>
        <v>#N/A</v>
      </c>
      <c r="AK109" s="19" t="e">
        <f t="shared" ref="AK109:AK113" si="381">AJ103</f>
        <v>#N/A</v>
      </c>
      <c r="AL109" s="19" t="e">
        <f t="shared" ref="AL109:AL113" si="382">AK103</f>
        <v>#N/A</v>
      </c>
      <c r="AM109" s="19" t="e">
        <f t="shared" ref="AM109:AM113" si="383">AL103</f>
        <v>#N/A</v>
      </c>
      <c r="AN109" s="19" t="e">
        <f t="shared" ref="AN109:AN113" si="384">AM103</f>
        <v>#N/A</v>
      </c>
      <c r="AO109" s="19" t="e">
        <f t="shared" ref="AO109:AO113" si="385">AN103</f>
        <v>#N/A</v>
      </c>
      <c r="AP109" s="19" t="e">
        <f t="shared" ref="AP109:AP113" si="386">AO103</f>
        <v>#N/A</v>
      </c>
      <c r="AQ109" s="19" t="e">
        <f t="shared" ref="AQ109:AQ113" si="387">AP103</f>
        <v>#N/A</v>
      </c>
      <c r="AR109" s="19" t="e">
        <f t="shared" ref="AR109:AR113" si="388">AQ103</f>
        <v>#N/A</v>
      </c>
      <c r="AS109" s="19" t="e">
        <f t="shared" ref="AS109:AS113" si="389">AR103</f>
        <v>#N/A</v>
      </c>
      <c r="AT109" s="19" t="e">
        <f t="shared" ref="AT109:AT113" si="390">AS103</f>
        <v>#N/A</v>
      </c>
      <c r="AU109" s="19" t="e">
        <f t="shared" ref="AU109:AU113" si="391">AT103</f>
        <v>#N/A</v>
      </c>
      <c r="AV109" s="19" t="e">
        <f t="shared" ref="AV109:AV113" si="392">AU103</f>
        <v>#N/A</v>
      </c>
      <c r="AW109" s="19" t="e">
        <f t="shared" ref="AW109:AW113" si="393">AV103</f>
        <v>#N/A</v>
      </c>
      <c r="AX109" s="19" t="e">
        <f t="shared" ref="AX109:AX113" si="394">AW103</f>
        <v>#N/A</v>
      </c>
      <c r="AY109" s="19" t="e">
        <f t="shared" ref="AY109:AY113" si="395">AX103</f>
        <v>#N/A</v>
      </c>
      <c r="AZ109" s="19" t="e">
        <f t="shared" ref="AZ109:AZ113" si="396">AY103</f>
        <v>#N/A</v>
      </c>
      <c r="BA109" s="19" t="e">
        <f t="shared" ref="BA109:BA113" si="397">AZ103</f>
        <v>#N/A</v>
      </c>
      <c r="BB109" s="19" t="e">
        <f t="shared" ref="BB109:BB113" si="398">BA103</f>
        <v>#N/A</v>
      </c>
      <c r="BC109" s="19" t="e">
        <f t="shared" ref="BC109:BC113" si="399">BB103</f>
        <v>#N/A</v>
      </c>
      <c r="BD109" s="19" t="e">
        <f t="shared" ref="BD109:BD113" si="400">BC103</f>
        <v>#N/A</v>
      </c>
      <c r="BE109" s="19" t="e">
        <f t="shared" ref="BE109:BE113" si="401">BD103</f>
        <v>#N/A</v>
      </c>
      <c r="BF109" s="19" t="e">
        <f t="shared" ref="BF109:BF113" si="402">BE103</f>
        <v>#N/A</v>
      </c>
      <c r="BG109" s="19" t="e">
        <f t="shared" ref="BG109:BG113" si="403">BF103</f>
        <v>#N/A</v>
      </c>
      <c r="BH109" s="19" t="e">
        <f t="shared" ref="BH109:BH113" si="404">BG103</f>
        <v>#N/A</v>
      </c>
      <c r="BI109" s="19" t="e">
        <f t="shared" ref="BI109:BI113" si="405">BH103</f>
        <v>#N/A</v>
      </c>
    </row>
    <row r="110" spans="3:61" s="19" customFormat="1" ht="12.75">
      <c r="C110" s="19" t="s">
        <v>422</v>
      </c>
      <c r="H110" s="19">
        <f>G104</f>
        <v>3402836.8529017139</v>
      </c>
      <c r="I110" s="19">
        <f t="shared" si="353"/>
        <v>3549531.8321564412</v>
      </c>
      <c r="J110" s="19">
        <f t="shared" si="354"/>
        <v>3702550.7751710513</v>
      </c>
      <c r="K110" s="19">
        <f t="shared" si="355"/>
        <v>3862166.3055747878</v>
      </c>
      <c r="L110" s="19">
        <f t="shared" si="356"/>
        <v>4028662.7996960017</v>
      </c>
      <c r="M110" s="19" t="e">
        <f t="shared" si="357"/>
        <v>#N/A</v>
      </c>
      <c r="N110" s="19" t="e">
        <f t="shared" si="358"/>
        <v>#N/A</v>
      </c>
      <c r="O110" s="19" t="e">
        <f t="shared" si="359"/>
        <v>#N/A</v>
      </c>
      <c r="P110" s="19" t="e">
        <f t="shared" si="360"/>
        <v>#N/A</v>
      </c>
      <c r="Q110" s="19" t="e">
        <f t="shared" si="361"/>
        <v>#N/A</v>
      </c>
      <c r="R110" s="19" t="e">
        <f t="shared" si="362"/>
        <v>#N/A</v>
      </c>
      <c r="S110" s="19" t="e">
        <f t="shared" si="363"/>
        <v>#N/A</v>
      </c>
      <c r="T110" s="19" t="e">
        <f t="shared" si="364"/>
        <v>#N/A</v>
      </c>
      <c r="U110" s="19" t="e">
        <f t="shared" si="365"/>
        <v>#N/A</v>
      </c>
      <c r="V110" s="19" t="e">
        <f t="shared" si="366"/>
        <v>#N/A</v>
      </c>
      <c r="W110" s="19" t="e">
        <f t="shared" si="367"/>
        <v>#N/A</v>
      </c>
      <c r="X110" s="19" t="e">
        <f t="shared" si="368"/>
        <v>#N/A</v>
      </c>
      <c r="Y110" s="19" t="e">
        <f t="shared" si="369"/>
        <v>#N/A</v>
      </c>
      <c r="Z110" s="19" t="e">
        <f t="shared" si="370"/>
        <v>#N/A</v>
      </c>
      <c r="AA110" s="19" t="e">
        <f t="shared" si="371"/>
        <v>#N/A</v>
      </c>
      <c r="AB110" s="19" t="e">
        <f t="shared" si="372"/>
        <v>#N/A</v>
      </c>
      <c r="AC110" s="19" t="e">
        <f t="shared" si="373"/>
        <v>#N/A</v>
      </c>
      <c r="AD110" s="19" t="e">
        <f t="shared" si="374"/>
        <v>#N/A</v>
      </c>
      <c r="AE110" s="19" t="e">
        <f t="shared" si="375"/>
        <v>#N/A</v>
      </c>
      <c r="AF110" s="19" t="e">
        <f t="shared" si="376"/>
        <v>#N/A</v>
      </c>
      <c r="AG110" s="19" t="e">
        <f t="shared" si="377"/>
        <v>#N/A</v>
      </c>
      <c r="AH110" s="19" t="e">
        <f t="shared" si="378"/>
        <v>#N/A</v>
      </c>
      <c r="AI110" s="19" t="e">
        <f t="shared" si="379"/>
        <v>#N/A</v>
      </c>
      <c r="AJ110" s="19" t="e">
        <f t="shared" si="380"/>
        <v>#N/A</v>
      </c>
      <c r="AK110" s="19" t="e">
        <f t="shared" si="381"/>
        <v>#N/A</v>
      </c>
      <c r="AL110" s="19" t="e">
        <f t="shared" si="382"/>
        <v>#N/A</v>
      </c>
      <c r="AM110" s="19" t="e">
        <f t="shared" si="383"/>
        <v>#N/A</v>
      </c>
      <c r="AN110" s="19" t="e">
        <f t="shared" si="384"/>
        <v>#N/A</v>
      </c>
      <c r="AO110" s="19" t="e">
        <f t="shared" si="385"/>
        <v>#N/A</v>
      </c>
      <c r="AP110" s="19" t="e">
        <f t="shared" si="386"/>
        <v>#N/A</v>
      </c>
      <c r="AQ110" s="19" t="e">
        <f t="shared" si="387"/>
        <v>#N/A</v>
      </c>
      <c r="AR110" s="19" t="e">
        <f t="shared" si="388"/>
        <v>#N/A</v>
      </c>
      <c r="AS110" s="19" t="e">
        <f t="shared" si="389"/>
        <v>#N/A</v>
      </c>
      <c r="AT110" s="19" t="e">
        <f t="shared" si="390"/>
        <v>#N/A</v>
      </c>
      <c r="AU110" s="19" t="e">
        <f t="shared" si="391"/>
        <v>#N/A</v>
      </c>
      <c r="AV110" s="19" t="e">
        <f t="shared" si="392"/>
        <v>#N/A</v>
      </c>
      <c r="AW110" s="19" t="e">
        <f t="shared" si="393"/>
        <v>#N/A</v>
      </c>
      <c r="AX110" s="19" t="e">
        <f t="shared" si="394"/>
        <v>#N/A</v>
      </c>
      <c r="AY110" s="19" t="e">
        <f t="shared" si="395"/>
        <v>#N/A</v>
      </c>
      <c r="AZ110" s="19" t="e">
        <f t="shared" si="396"/>
        <v>#N/A</v>
      </c>
      <c r="BA110" s="19" t="e">
        <f t="shared" si="397"/>
        <v>#N/A</v>
      </c>
      <c r="BB110" s="19" t="e">
        <f t="shared" si="398"/>
        <v>#N/A</v>
      </c>
      <c r="BC110" s="19" t="e">
        <f t="shared" si="399"/>
        <v>#N/A</v>
      </c>
      <c r="BD110" s="19" t="e">
        <f t="shared" si="400"/>
        <v>#N/A</v>
      </c>
      <c r="BE110" s="19" t="e">
        <f t="shared" si="401"/>
        <v>#N/A</v>
      </c>
      <c r="BF110" s="19" t="e">
        <f t="shared" si="402"/>
        <v>#N/A</v>
      </c>
      <c r="BG110" s="19" t="e">
        <f t="shared" si="403"/>
        <v>#N/A</v>
      </c>
      <c r="BH110" s="19" t="e">
        <f t="shared" si="404"/>
        <v>#N/A</v>
      </c>
      <c r="BI110" s="19" t="e">
        <f t="shared" si="405"/>
        <v>#N/A</v>
      </c>
    </row>
    <row r="111" spans="3:61" s="19" customFormat="1" ht="12.75">
      <c r="C111" s="19" t="s">
        <v>423</v>
      </c>
      <c r="H111" s="19">
        <f>G105</f>
        <v>710830.73186787334</v>
      </c>
      <c r="I111" s="19">
        <f t="shared" si="353"/>
        <v>564135.75261314609</v>
      </c>
      <c r="J111" s="19">
        <f t="shared" si="354"/>
        <v>411116.80959853629</v>
      </c>
      <c r="K111" s="19">
        <f t="shared" si="355"/>
        <v>251501.27919479934</v>
      </c>
      <c r="L111" s="19">
        <f t="shared" si="356"/>
        <v>85004.785073585648</v>
      </c>
      <c r="M111" s="19" t="e">
        <f t="shared" si="357"/>
        <v>#N/A</v>
      </c>
      <c r="N111" s="19" t="e">
        <f t="shared" si="358"/>
        <v>#N/A</v>
      </c>
      <c r="O111" s="19" t="e">
        <f t="shared" si="359"/>
        <v>#N/A</v>
      </c>
      <c r="P111" s="19" t="e">
        <f t="shared" si="360"/>
        <v>#N/A</v>
      </c>
      <c r="Q111" s="19" t="e">
        <f t="shared" si="361"/>
        <v>#N/A</v>
      </c>
      <c r="R111" s="19" t="e">
        <f t="shared" si="362"/>
        <v>#N/A</v>
      </c>
      <c r="S111" s="19" t="e">
        <f t="shared" si="363"/>
        <v>#N/A</v>
      </c>
      <c r="T111" s="19" t="e">
        <f t="shared" si="364"/>
        <v>#N/A</v>
      </c>
      <c r="U111" s="19" t="e">
        <f t="shared" si="365"/>
        <v>#N/A</v>
      </c>
      <c r="V111" s="19" t="e">
        <f t="shared" si="366"/>
        <v>#N/A</v>
      </c>
      <c r="W111" s="19" t="e">
        <f t="shared" si="367"/>
        <v>#N/A</v>
      </c>
      <c r="X111" s="19" t="e">
        <f t="shared" si="368"/>
        <v>#N/A</v>
      </c>
      <c r="Y111" s="19" t="e">
        <f t="shared" si="369"/>
        <v>#N/A</v>
      </c>
      <c r="Z111" s="19" t="e">
        <f t="shared" si="370"/>
        <v>#N/A</v>
      </c>
      <c r="AA111" s="19" t="e">
        <f t="shared" si="371"/>
        <v>#N/A</v>
      </c>
      <c r="AB111" s="19" t="e">
        <f t="shared" si="372"/>
        <v>#N/A</v>
      </c>
      <c r="AC111" s="19" t="e">
        <f t="shared" si="373"/>
        <v>#N/A</v>
      </c>
      <c r="AD111" s="19" t="e">
        <f t="shared" si="374"/>
        <v>#N/A</v>
      </c>
      <c r="AE111" s="19" t="e">
        <f t="shared" si="375"/>
        <v>#N/A</v>
      </c>
      <c r="AF111" s="19" t="e">
        <f t="shared" si="376"/>
        <v>#N/A</v>
      </c>
      <c r="AG111" s="19" t="e">
        <f t="shared" si="377"/>
        <v>#N/A</v>
      </c>
      <c r="AH111" s="19" t="e">
        <f t="shared" si="378"/>
        <v>#N/A</v>
      </c>
      <c r="AI111" s="19" t="e">
        <f t="shared" si="379"/>
        <v>#N/A</v>
      </c>
      <c r="AJ111" s="19" t="e">
        <f t="shared" si="380"/>
        <v>#N/A</v>
      </c>
      <c r="AK111" s="19" t="e">
        <f t="shared" si="381"/>
        <v>#N/A</v>
      </c>
      <c r="AL111" s="19" t="e">
        <f t="shared" si="382"/>
        <v>#N/A</v>
      </c>
      <c r="AM111" s="19" t="e">
        <f t="shared" si="383"/>
        <v>#N/A</v>
      </c>
      <c r="AN111" s="19" t="e">
        <f t="shared" si="384"/>
        <v>#N/A</v>
      </c>
      <c r="AO111" s="19" t="e">
        <f t="shared" si="385"/>
        <v>#N/A</v>
      </c>
      <c r="AP111" s="19" t="e">
        <f t="shared" si="386"/>
        <v>#N/A</v>
      </c>
      <c r="AQ111" s="19" t="e">
        <f t="shared" si="387"/>
        <v>#N/A</v>
      </c>
      <c r="AR111" s="19" t="e">
        <f t="shared" si="388"/>
        <v>#N/A</v>
      </c>
      <c r="AS111" s="19" t="e">
        <f t="shared" si="389"/>
        <v>#N/A</v>
      </c>
      <c r="AT111" s="19" t="e">
        <f t="shared" si="390"/>
        <v>#N/A</v>
      </c>
      <c r="AU111" s="19" t="e">
        <f t="shared" si="391"/>
        <v>#N/A</v>
      </c>
      <c r="AV111" s="19" t="e">
        <f t="shared" si="392"/>
        <v>#N/A</v>
      </c>
      <c r="AW111" s="19" t="e">
        <f t="shared" si="393"/>
        <v>#N/A</v>
      </c>
      <c r="AX111" s="19" t="e">
        <f t="shared" si="394"/>
        <v>#N/A</v>
      </c>
      <c r="AY111" s="19" t="e">
        <f t="shared" si="395"/>
        <v>#N/A</v>
      </c>
      <c r="AZ111" s="19" t="e">
        <f t="shared" si="396"/>
        <v>#N/A</v>
      </c>
      <c r="BA111" s="19" t="e">
        <f t="shared" si="397"/>
        <v>#N/A</v>
      </c>
      <c r="BB111" s="19" t="e">
        <f t="shared" si="398"/>
        <v>#N/A</v>
      </c>
      <c r="BC111" s="19" t="e">
        <f t="shared" si="399"/>
        <v>#N/A</v>
      </c>
      <c r="BD111" s="19" t="e">
        <f t="shared" si="400"/>
        <v>#N/A</v>
      </c>
      <c r="BE111" s="19" t="e">
        <f t="shared" si="401"/>
        <v>#N/A</v>
      </c>
      <c r="BF111" s="19" t="e">
        <f t="shared" si="402"/>
        <v>#N/A</v>
      </c>
      <c r="BG111" s="19" t="e">
        <f t="shared" si="403"/>
        <v>#N/A</v>
      </c>
      <c r="BH111" s="19" t="e">
        <f t="shared" si="404"/>
        <v>#N/A</v>
      </c>
      <c r="BI111" s="19" t="e">
        <f t="shared" si="405"/>
        <v>#N/A</v>
      </c>
    </row>
    <row r="112" spans="3:61" s="19" customFormat="1" ht="12.75">
      <c r="C112" s="19" t="s">
        <v>147</v>
      </c>
      <c r="H112" s="19">
        <f>G106</f>
        <v>4113667.5847695875</v>
      </c>
      <c r="I112" s="19">
        <f t="shared" si="353"/>
        <v>4113667.5847695875</v>
      </c>
      <c r="J112" s="19">
        <f t="shared" si="354"/>
        <v>4113667.5847695875</v>
      </c>
      <c r="K112" s="19">
        <f t="shared" si="355"/>
        <v>4113667.5847695875</v>
      </c>
      <c r="L112" s="19">
        <f t="shared" si="356"/>
        <v>4113667.5847695875</v>
      </c>
      <c r="M112" s="19" t="e">
        <f t="shared" si="357"/>
        <v>#N/A</v>
      </c>
      <c r="N112" s="19" t="e">
        <f t="shared" si="358"/>
        <v>#N/A</v>
      </c>
      <c r="O112" s="19" t="e">
        <f t="shared" si="359"/>
        <v>#N/A</v>
      </c>
      <c r="P112" s="19" t="e">
        <f t="shared" si="360"/>
        <v>#N/A</v>
      </c>
      <c r="Q112" s="19" t="e">
        <f t="shared" si="361"/>
        <v>#N/A</v>
      </c>
      <c r="R112" s="19" t="e">
        <f t="shared" si="362"/>
        <v>#N/A</v>
      </c>
      <c r="S112" s="19" t="e">
        <f t="shared" si="363"/>
        <v>#N/A</v>
      </c>
      <c r="T112" s="19" t="e">
        <f t="shared" si="364"/>
        <v>#N/A</v>
      </c>
      <c r="U112" s="19" t="e">
        <f t="shared" si="365"/>
        <v>#N/A</v>
      </c>
      <c r="V112" s="19" t="e">
        <f t="shared" si="366"/>
        <v>#N/A</v>
      </c>
      <c r="W112" s="19" t="e">
        <f t="shared" si="367"/>
        <v>#N/A</v>
      </c>
      <c r="X112" s="19" t="e">
        <f t="shared" si="368"/>
        <v>#N/A</v>
      </c>
      <c r="Y112" s="19" t="e">
        <f t="shared" si="369"/>
        <v>#N/A</v>
      </c>
      <c r="Z112" s="19" t="e">
        <f t="shared" si="370"/>
        <v>#N/A</v>
      </c>
      <c r="AA112" s="19" t="e">
        <f t="shared" si="371"/>
        <v>#N/A</v>
      </c>
      <c r="AB112" s="19" t="e">
        <f t="shared" si="372"/>
        <v>#N/A</v>
      </c>
      <c r="AC112" s="19" t="e">
        <f t="shared" si="373"/>
        <v>#N/A</v>
      </c>
      <c r="AD112" s="19" t="e">
        <f t="shared" si="374"/>
        <v>#N/A</v>
      </c>
      <c r="AE112" s="19" t="e">
        <f t="shared" si="375"/>
        <v>#N/A</v>
      </c>
      <c r="AF112" s="19" t="e">
        <f t="shared" si="376"/>
        <v>#N/A</v>
      </c>
      <c r="AG112" s="19" t="e">
        <f t="shared" si="377"/>
        <v>#N/A</v>
      </c>
      <c r="AH112" s="19" t="e">
        <f t="shared" si="378"/>
        <v>#N/A</v>
      </c>
      <c r="AI112" s="19" t="e">
        <f t="shared" si="379"/>
        <v>#N/A</v>
      </c>
      <c r="AJ112" s="19" t="e">
        <f t="shared" si="380"/>
        <v>#N/A</v>
      </c>
      <c r="AK112" s="19" t="e">
        <f t="shared" si="381"/>
        <v>#N/A</v>
      </c>
      <c r="AL112" s="19" t="e">
        <f t="shared" si="382"/>
        <v>#N/A</v>
      </c>
      <c r="AM112" s="19" t="e">
        <f t="shared" si="383"/>
        <v>#N/A</v>
      </c>
      <c r="AN112" s="19" t="e">
        <f t="shared" si="384"/>
        <v>#N/A</v>
      </c>
      <c r="AO112" s="19" t="e">
        <f t="shared" si="385"/>
        <v>#N/A</v>
      </c>
      <c r="AP112" s="19" t="e">
        <f t="shared" si="386"/>
        <v>#N/A</v>
      </c>
      <c r="AQ112" s="19" t="e">
        <f t="shared" si="387"/>
        <v>#N/A</v>
      </c>
      <c r="AR112" s="19" t="e">
        <f t="shared" si="388"/>
        <v>#N/A</v>
      </c>
      <c r="AS112" s="19" t="e">
        <f t="shared" si="389"/>
        <v>#N/A</v>
      </c>
      <c r="AT112" s="19" t="e">
        <f t="shared" si="390"/>
        <v>#N/A</v>
      </c>
      <c r="AU112" s="19" t="e">
        <f t="shared" si="391"/>
        <v>#N/A</v>
      </c>
      <c r="AV112" s="19" t="e">
        <f t="shared" si="392"/>
        <v>#N/A</v>
      </c>
      <c r="AW112" s="19" t="e">
        <f t="shared" si="393"/>
        <v>#N/A</v>
      </c>
      <c r="AX112" s="19" t="e">
        <f t="shared" si="394"/>
        <v>#N/A</v>
      </c>
      <c r="AY112" s="19" t="e">
        <f t="shared" si="395"/>
        <v>#N/A</v>
      </c>
      <c r="AZ112" s="19" t="e">
        <f t="shared" si="396"/>
        <v>#N/A</v>
      </c>
      <c r="BA112" s="19" t="e">
        <f t="shared" si="397"/>
        <v>#N/A</v>
      </c>
      <c r="BB112" s="19" t="e">
        <f t="shared" si="398"/>
        <v>#N/A</v>
      </c>
      <c r="BC112" s="19" t="e">
        <f t="shared" si="399"/>
        <v>#N/A</v>
      </c>
      <c r="BD112" s="19" t="e">
        <f t="shared" si="400"/>
        <v>#N/A</v>
      </c>
      <c r="BE112" s="19" t="e">
        <f t="shared" si="401"/>
        <v>#N/A</v>
      </c>
      <c r="BF112" s="19" t="e">
        <f t="shared" si="402"/>
        <v>#N/A</v>
      </c>
      <c r="BG112" s="19" t="e">
        <f t="shared" si="403"/>
        <v>#N/A</v>
      </c>
      <c r="BH112" s="19" t="e">
        <f t="shared" si="404"/>
        <v>#N/A</v>
      </c>
      <c r="BI112" s="19" t="e">
        <f t="shared" si="405"/>
        <v>#N/A</v>
      </c>
    </row>
    <row r="113" spans="1:61" s="19" customFormat="1" ht="12.75">
      <c r="C113" s="19" t="s">
        <v>424</v>
      </c>
      <c r="H113" s="19">
        <f>G107</f>
        <v>15142911.712598285</v>
      </c>
      <c r="I113" s="19">
        <f t="shared" si="353"/>
        <v>11593379.880441844</v>
      </c>
      <c r="J113" s="19">
        <f t="shared" si="354"/>
        <v>7890829.1052707937</v>
      </c>
      <c r="K113" s="19">
        <f t="shared" si="355"/>
        <v>4028662.7996960059</v>
      </c>
      <c r="L113" s="19">
        <f t="shared" si="356"/>
        <v>4.1909515857696533E-9</v>
      </c>
      <c r="M113" s="19" t="e">
        <f t="shared" si="357"/>
        <v>#N/A</v>
      </c>
      <c r="N113" s="19" t="e">
        <f t="shared" si="358"/>
        <v>#N/A</v>
      </c>
      <c r="O113" s="19" t="e">
        <f t="shared" si="359"/>
        <v>#N/A</v>
      </c>
      <c r="P113" s="19" t="e">
        <f t="shared" si="360"/>
        <v>#N/A</v>
      </c>
      <c r="Q113" s="19" t="e">
        <f t="shared" si="361"/>
        <v>#N/A</v>
      </c>
      <c r="R113" s="19" t="e">
        <f t="shared" si="362"/>
        <v>#N/A</v>
      </c>
      <c r="S113" s="19" t="e">
        <f t="shared" si="363"/>
        <v>#N/A</v>
      </c>
      <c r="T113" s="19" t="e">
        <f t="shared" si="364"/>
        <v>#N/A</v>
      </c>
      <c r="U113" s="19" t="e">
        <f t="shared" si="365"/>
        <v>#N/A</v>
      </c>
      <c r="V113" s="19" t="e">
        <f t="shared" si="366"/>
        <v>#N/A</v>
      </c>
      <c r="W113" s="19" t="e">
        <f t="shared" si="367"/>
        <v>#N/A</v>
      </c>
      <c r="X113" s="19" t="e">
        <f t="shared" si="368"/>
        <v>#N/A</v>
      </c>
      <c r="Y113" s="19" t="e">
        <f t="shared" si="369"/>
        <v>#N/A</v>
      </c>
      <c r="Z113" s="19" t="e">
        <f t="shared" si="370"/>
        <v>#N/A</v>
      </c>
      <c r="AA113" s="19" t="e">
        <f t="shared" si="371"/>
        <v>#N/A</v>
      </c>
      <c r="AB113" s="19" t="e">
        <f t="shared" si="372"/>
        <v>#N/A</v>
      </c>
      <c r="AC113" s="19" t="e">
        <f t="shared" si="373"/>
        <v>#N/A</v>
      </c>
      <c r="AD113" s="19" t="e">
        <f t="shared" si="374"/>
        <v>#N/A</v>
      </c>
      <c r="AE113" s="19" t="e">
        <f t="shared" si="375"/>
        <v>#N/A</v>
      </c>
      <c r="AF113" s="19" t="e">
        <f t="shared" si="376"/>
        <v>#N/A</v>
      </c>
      <c r="AG113" s="19" t="e">
        <f t="shared" si="377"/>
        <v>#N/A</v>
      </c>
      <c r="AH113" s="19" t="e">
        <f t="shared" si="378"/>
        <v>#N/A</v>
      </c>
      <c r="AI113" s="19" t="e">
        <f t="shared" si="379"/>
        <v>#N/A</v>
      </c>
      <c r="AJ113" s="19" t="e">
        <f t="shared" si="380"/>
        <v>#N/A</v>
      </c>
      <c r="AK113" s="19" t="e">
        <f t="shared" si="381"/>
        <v>#N/A</v>
      </c>
      <c r="AL113" s="19" t="e">
        <f t="shared" si="382"/>
        <v>#N/A</v>
      </c>
      <c r="AM113" s="19" t="e">
        <f t="shared" si="383"/>
        <v>#N/A</v>
      </c>
      <c r="AN113" s="19" t="e">
        <f t="shared" si="384"/>
        <v>#N/A</v>
      </c>
      <c r="AO113" s="19" t="e">
        <f t="shared" si="385"/>
        <v>#N/A</v>
      </c>
      <c r="AP113" s="19" t="e">
        <f t="shared" si="386"/>
        <v>#N/A</v>
      </c>
      <c r="AQ113" s="19" t="e">
        <f t="shared" si="387"/>
        <v>#N/A</v>
      </c>
      <c r="AR113" s="19" t="e">
        <f t="shared" si="388"/>
        <v>#N/A</v>
      </c>
      <c r="AS113" s="19" t="e">
        <f t="shared" si="389"/>
        <v>#N/A</v>
      </c>
      <c r="AT113" s="19" t="e">
        <f t="shared" si="390"/>
        <v>#N/A</v>
      </c>
      <c r="AU113" s="19" t="e">
        <f t="shared" si="391"/>
        <v>#N/A</v>
      </c>
      <c r="AV113" s="19" t="e">
        <f t="shared" si="392"/>
        <v>#N/A</v>
      </c>
      <c r="AW113" s="19" t="e">
        <f t="shared" si="393"/>
        <v>#N/A</v>
      </c>
      <c r="AX113" s="19" t="e">
        <f t="shared" si="394"/>
        <v>#N/A</v>
      </c>
      <c r="AY113" s="19" t="e">
        <f t="shared" si="395"/>
        <v>#N/A</v>
      </c>
      <c r="AZ113" s="19" t="e">
        <f t="shared" si="396"/>
        <v>#N/A</v>
      </c>
      <c r="BA113" s="19" t="e">
        <f t="shared" si="397"/>
        <v>#N/A</v>
      </c>
      <c r="BB113" s="19" t="e">
        <f t="shared" si="398"/>
        <v>#N/A</v>
      </c>
      <c r="BC113" s="19" t="e">
        <f t="shared" si="399"/>
        <v>#N/A</v>
      </c>
      <c r="BD113" s="19" t="e">
        <f t="shared" si="400"/>
        <v>#N/A</v>
      </c>
      <c r="BE113" s="19" t="e">
        <f t="shared" si="401"/>
        <v>#N/A</v>
      </c>
      <c r="BF113" s="19" t="e">
        <f t="shared" si="402"/>
        <v>#N/A</v>
      </c>
      <c r="BG113" s="19" t="e">
        <f t="shared" si="403"/>
        <v>#N/A</v>
      </c>
      <c r="BH113" s="19" t="e">
        <f t="shared" si="404"/>
        <v>#N/A</v>
      </c>
      <c r="BI113" s="19" t="e">
        <f t="shared" si="405"/>
        <v>#N/A</v>
      </c>
    </row>
    <row r="117" spans="1:61" s="19" customFormat="1" ht="12.75">
      <c r="A117" s="50" t="s">
        <v>442</v>
      </c>
    </row>
    <row r="118" spans="1:61" s="19" customFormat="1" ht="12.75">
      <c r="A118" s="19" t="s">
        <v>443</v>
      </c>
      <c r="B118" s="19">
        <f>Inputs!L111</f>
        <v>4827491.8270106893</v>
      </c>
      <c r="D118" s="19">
        <f>B119</f>
        <v>6</v>
      </c>
      <c r="E118" s="19">
        <f>IF(D118&gt;0,D118-1,0)</f>
        <v>5</v>
      </c>
      <c r="F118" s="19">
        <f>IF(E118&gt;0,E118-1,0)</f>
        <v>4</v>
      </c>
      <c r="G118" s="19">
        <f>IF(F118&gt;0,F118-1,0)</f>
        <v>3</v>
      </c>
      <c r="H118" s="19">
        <f t="shared" ref="H118" si="406">IF(G118&gt;0,G118-1,0)</f>
        <v>2</v>
      </c>
      <c r="I118" s="19">
        <f t="shared" ref="I118" si="407">IF(H118&gt;0,H118-1,0)</f>
        <v>1</v>
      </c>
      <c r="J118" s="19">
        <f t="shared" ref="J118" si="408">IF(I118&gt;0,I118-1,0)</f>
        <v>0</v>
      </c>
      <c r="K118" s="19">
        <f t="shared" ref="K118" si="409">IF(J118&gt;0,J118-1,0)</f>
        <v>0</v>
      </c>
      <c r="L118" s="19">
        <f t="shared" ref="L118" si="410">IF(K118&gt;0,K118-1,0)</f>
        <v>0</v>
      </c>
      <c r="M118" s="19">
        <f t="shared" ref="M118" si="411">IF(L118&gt;0,L118-1,0)</f>
        <v>0</v>
      </c>
      <c r="N118" s="19">
        <f t="shared" ref="N118" si="412">IF(M118&gt;0,M118-1,0)</f>
        <v>0</v>
      </c>
      <c r="O118" s="19">
        <f t="shared" ref="O118" si="413">IF(N118&gt;0,N118-1,0)</f>
        <v>0</v>
      </c>
      <c r="P118" s="19">
        <f t="shared" ref="P118" si="414">IF(O118&gt;0,O118-1,0)</f>
        <v>0</v>
      </c>
      <c r="Q118" s="19">
        <f t="shared" ref="Q118" si="415">IF(P118&gt;0,P118-1,0)</f>
        <v>0</v>
      </c>
      <c r="R118" s="19">
        <f t="shared" ref="R118" si="416">IF(Q118&gt;0,Q118-1,0)</f>
        <v>0</v>
      </c>
      <c r="S118" s="19">
        <f t="shared" ref="S118" si="417">IF(R118&gt;0,R118-1,0)</f>
        <v>0</v>
      </c>
      <c r="T118" s="19">
        <f t="shared" ref="T118" si="418">IF(S118&gt;0,S118-1,0)</f>
        <v>0</v>
      </c>
      <c r="U118" s="19">
        <f t="shared" ref="U118" si="419">IF(T118&gt;0,T118-1,0)</f>
        <v>0</v>
      </c>
      <c r="V118" s="19">
        <f t="shared" ref="V118" si="420">IF(U118&gt;0,U118-1,0)</f>
        <v>0</v>
      </c>
      <c r="W118" s="19">
        <f t="shared" ref="W118" si="421">IF(V118&gt;0,V118-1,0)</f>
        <v>0</v>
      </c>
      <c r="X118" s="19">
        <f t="shared" ref="X118" si="422">IF(W118&gt;0,W118-1,0)</f>
        <v>0</v>
      </c>
      <c r="Y118" s="19">
        <f t="shared" ref="Y118" si="423">IF(X118&gt;0,X118-1,0)</f>
        <v>0</v>
      </c>
      <c r="Z118" s="19">
        <f t="shared" ref="Z118" si="424">IF(Y118&gt;0,Y118-1,0)</f>
        <v>0</v>
      </c>
      <c r="AA118" s="19">
        <f t="shared" ref="AA118" si="425">IF(Z118&gt;0,Z118-1,0)</f>
        <v>0</v>
      </c>
      <c r="AB118" s="19">
        <f t="shared" ref="AB118" si="426">IF(AA118&gt;0,AA118-1,0)</f>
        <v>0</v>
      </c>
      <c r="AC118" s="19">
        <f t="shared" ref="AC118" si="427">IF(AB118&gt;0,AB118-1,0)</f>
        <v>0</v>
      </c>
      <c r="AD118" s="19">
        <f t="shared" ref="AD118" si="428">IF(AC118&gt;0,AC118-1,0)</f>
        <v>0</v>
      </c>
      <c r="AE118" s="19">
        <f t="shared" ref="AE118" si="429">IF(AD118&gt;0,AD118-1,0)</f>
        <v>0</v>
      </c>
      <c r="AF118" s="19">
        <f t="shared" ref="AF118" si="430">IF(AE118&gt;0,AE118-1,0)</f>
        <v>0</v>
      </c>
      <c r="AG118" s="19">
        <f t="shared" ref="AG118" si="431">IF(AF118&gt;0,AF118-1,0)</f>
        <v>0</v>
      </c>
      <c r="AH118" s="19">
        <f t="shared" ref="AH118" si="432">IF(AG118&gt;0,AG118-1,0)</f>
        <v>0</v>
      </c>
      <c r="AI118" s="19">
        <f t="shared" ref="AI118" si="433">IF(AH118&gt;0,AH118-1,0)</f>
        <v>0</v>
      </c>
      <c r="AJ118" s="19">
        <f t="shared" ref="AJ118" si="434">IF(AI118&gt;0,AI118-1,0)</f>
        <v>0</v>
      </c>
      <c r="AK118" s="19">
        <f t="shared" ref="AK118" si="435">IF(AJ118&gt;0,AJ118-1,0)</f>
        <v>0</v>
      </c>
      <c r="AL118" s="19">
        <f t="shared" ref="AL118" si="436">IF(AK118&gt;0,AK118-1,0)</f>
        <v>0</v>
      </c>
      <c r="AM118" s="19">
        <f t="shared" ref="AM118" si="437">IF(AL118&gt;0,AL118-1,0)</f>
        <v>0</v>
      </c>
      <c r="AN118" s="19">
        <f t="shared" ref="AN118" si="438">IF(AM118&gt;0,AM118-1,0)</f>
        <v>0</v>
      </c>
      <c r="AO118" s="19">
        <f t="shared" ref="AO118" si="439">IF(AN118&gt;0,AN118-1,0)</f>
        <v>0</v>
      </c>
      <c r="AP118" s="19">
        <f t="shared" ref="AP118" si="440">IF(AO118&gt;0,AO118-1,0)</f>
        <v>0</v>
      </c>
      <c r="AQ118" s="19">
        <f t="shared" ref="AQ118" si="441">IF(AP118&gt;0,AP118-1,0)</f>
        <v>0</v>
      </c>
      <c r="AR118" s="19">
        <f t="shared" ref="AR118" si="442">IF(AQ118&gt;0,AQ118-1,0)</f>
        <v>0</v>
      </c>
      <c r="AS118" s="19">
        <f t="shared" ref="AS118" si="443">IF(AR118&gt;0,AR118-1,0)</f>
        <v>0</v>
      </c>
      <c r="AT118" s="19">
        <f t="shared" ref="AT118" si="444">IF(AS118&gt;0,AS118-1,0)</f>
        <v>0</v>
      </c>
      <c r="AU118" s="19">
        <f t="shared" ref="AU118" si="445">IF(AT118&gt;0,AT118-1,0)</f>
        <v>0</v>
      </c>
      <c r="AV118" s="19">
        <f t="shared" ref="AV118" si="446">IF(AU118&gt;0,AU118-1,0)</f>
        <v>0</v>
      </c>
      <c r="AW118" s="19">
        <f t="shared" ref="AW118" si="447">IF(AV118&gt;0,AV118-1,0)</f>
        <v>0</v>
      </c>
      <c r="AX118" s="19">
        <f t="shared" ref="AX118" si="448">IF(AW118&gt;0,AW118-1,0)</f>
        <v>0</v>
      </c>
      <c r="AY118" s="19">
        <f t="shared" ref="AY118" si="449">IF(AX118&gt;0,AX118-1,0)</f>
        <v>0</v>
      </c>
      <c r="AZ118" s="19">
        <f t="shared" ref="AZ118" si="450">IF(AY118&gt;0,AY118-1,0)</f>
        <v>0</v>
      </c>
      <c r="BA118" s="19">
        <f t="shared" ref="BA118" si="451">IF(AZ118&gt;0,AZ118-1,0)</f>
        <v>0</v>
      </c>
      <c r="BB118" s="19">
        <f t="shared" ref="BB118" si="452">IF(BA118&gt;0,BA118-1,0)</f>
        <v>0</v>
      </c>
      <c r="BC118" s="19">
        <f t="shared" ref="BC118" si="453">IF(BB118&gt;0,BB118-1,0)</f>
        <v>0</v>
      </c>
      <c r="BD118" s="19">
        <f t="shared" ref="BD118" si="454">IF(BC118&gt;0,BC118-1,0)</f>
        <v>0</v>
      </c>
      <c r="BE118" s="19">
        <f t="shared" ref="BE118" si="455">IF(BD118&gt;0,BD118-1,0)</f>
        <v>0</v>
      </c>
      <c r="BF118" s="19">
        <f t="shared" ref="BF118" si="456">IF(BE118&gt;0,BE118-1,0)</f>
        <v>0</v>
      </c>
      <c r="BG118" s="19">
        <f t="shared" ref="BG118" si="457">IF(BF118&gt;0,BF118-1,0)</f>
        <v>0</v>
      </c>
      <c r="BH118" s="19">
        <f t="shared" ref="BH118" si="458">IF(BG118&gt;0,BG118-1,0)</f>
        <v>0</v>
      </c>
      <c r="BI118" s="19">
        <f t="shared" ref="BI118" si="459">IF(BH118&gt;0,BH118-1,0)</f>
        <v>0</v>
      </c>
    </row>
    <row r="119" spans="1:61" s="19" customFormat="1">
      <c r="A119" s="16" t="s">
        <v>60</v>
      </c>
      <c r="B119" s="50">
        <v>6</v>
      </c>
      <c r="C119" s="19" t="s">
        <v>421</v>
      </c>
      <c r="D119" s="19">
        <f>IFERROR(D131,0)+IFERROR(D137,0)+IFERROR(D143,0)+IFERROR(D149,0)+IFERROR(D155,0)</f>
        <v>965498.36540213786</v>
      </c>
      <c r="E119" s="19">
        <f t="shared" ref="E119:BI123" si="460">IFERROR(E131,0)+IFERROR(E137,0)+IFERROR(E143,0)+IFERROR(E149,0)+IFERROR(E155,0)</f>
        <v>1786569.9206813222</v>
      </c>
      <c r="F119" s="19">
        <f t="shared" si="460"/>
        <v>2456988.4819707754</v>
      </c>
      <c r="G119" s="19">
        <f t="shared" si="460"/>
        <v>2970259.4570278106</v>
      </c>
      <c r="H119" s="19">
        <f t="shared" si="460"/>
        <v>3319608.2742526634</v>
      </c>
      <c r="I119" s="19">
        <f t="shared" si="460"/>
        <v>2532469.9474846749</v>
      </c>
      <c r="J119" s="19">
        <f t="shared" si="460"/>
        <v>1711398.3922054903</v>
      </c>
      <c r="K119" s="19">
        <f t="shared" si="460"/>
        <v>1040979.8309160371</v>
      </c>
      <c r="L119" s="19">
        <f t="shared" si="460"/>
        <v>527708.85585900221</v>
      </c>
      <c r="M119" s="19">
        <f t="shared" si="460"/>
        <v>178360.03863414892</v>
      </c>
      <c r="N119" s="19">
        <f t="shared" si="460"/>
        <v>0</v>
      </c>
      <c r="O119" s="19">
        <f t="shared" si="460"/>
        <v>0</v>
      </c>
      <c r="P119" s="19">
        <f t="shared" si="460"/>
        <v>0</v>
      </c>
      <c r="Q119" s="19">
        <f t="shared" si="460"/>
        <v>0</v>
      </c>
      <c r="R119" s="19">
        <f t="shared" si="460"/>
        <v>0</v>
      </c>
      <c r="S119" s="19">
        <f t="shared" si="460"/>
        <v>0</v>
      </c>
      <c r="T119" s="19">
        <f t="shared" si="460"/>
        <v>0</v>
      </c>
      <c r="U119" s="19">
        <f t="shared" si="460"/>
        <v>0</v>
      </c>
      <c r="V119" s="19">
        <f t="shared" si="460"/>
        <v>0</v>
      </c>
      <c r="W119" s="19">
        <f t="shared" si="460"/>
        <v>0</v>
      </c>
      <c r="X119" s="19">
        <f t="shared" si="460"/>
        <v>0</v>
      </c>
      <c r="Y119" s="19">
        <f t="shared" si="460"/>
        <v>0</v>
      </c>
      <c r="Z119" s="19">
        <f t="shared" si="460"/>
        <v>0</v>
      </c>
      <c r="AA119" s="19">
        <f t="shared" si="460"/>
        <v>0</v>
      </c>
      <c r="AB119" s="19">
        <f t="shared" si="460"/>
        <v>0</v>
      </c>
      <c r="AC119" s="19">
        <f t="shared" si="460"/>
        <v>0</v>
      </c>
      <c r="AD119" s="19">
        <f t="shared" si="460"/>
        <v>0</v>
      </c>
      <c r="AE119" s="19">
        <f t="shared" si="460"/>
        <v>0</v>
      </c>
      <c r="AF119" s="19">
        <f t="shared" si="460"/>
        <v>0</v>
      </c>
      <c r="AG119" s="19">
        <f t="shared" si="460"/>
        <v>0</v>
      </c>
      <c r="AH119" s="19">
        <f t="shared" si="460"/>
        <v>0</v>
      </c>
      <c r="AI119" s="19">
        <f t="shared" si="460"/>
        <v>0</v>
      </c>
      <c r="AJ119" s="19">
        <f t="shared" si="460"/>
        <v>0</v>
      </c>
      <c r="AK119" s="19">
        <f t="shared" si="460"/>
        <v>0</v>
      </c>
      <c r="AL119" s="19">
        <f t="shared" si="460"/>
        <v>0</v>
      </c>
      <c r="AM119" s="19">
        <f t="shared" si="460"/>
        <v>0</v>
      </c>
      <c r="AN119" s="19">
        <f t="shared" si="460"/>
        <v>0</v>
      </c>
      <c r="AO119" s="19">
        <f t="shared" si="460"/>
        <v>0</v>
      </c>
      <c r="AP119" s="19">
        <f t="shared" si="460"/>
        <v>0</v>
      </c>
      <c r="AQ119" s="19">
        <f t="shared" si="460"/>
        <v>0</v>
      </c>
      <c r="AR119" s="19">
        <f t="shared" si="460"/>
        <v>0</v>
      </c>
      <c r="AS119" s="19">
        <f t="shared" si="460"/>
        <v>0</v>
      </c>
      <c r="AT119" s="19">
        <f t="shared" si="460"/>
        <v>0</v>
      </c>
      <c r="AU119" s="19">
        <f t="shared" si="460"/>
        <v>0</v>
      </c>
      <c r="AV119" s="19">
        <f t="shared" si="460"/>
        <v>0</v>
      </c>
      <c r="AW119" s="19">
        <f t="shared" si="460"/>
        <v>0</v>
      </c>
      <c r="AX119" s="19">
        <f t="shared" si="460"/>
        <v>0</v>
      </c>
      <c r="AY119" s="19">
        <f t="shared" si="460"/>
        <v>0</v>
      </c>
      <c r="AZ119" s="19">
        <f t="shared" si="460"/>
        <v>0</v>
      </c>
      <c r="BA119" s="19">
        <f t="shared" si="460"/>
        <v>0</v>
      </c>
      <c r="BB119" s="19">
        <f t="shared" si="460"/>
        <v>0</v>
      </c>
      <c r="BC119" s="19">
        <f t="shared" si="460"/>
        <v>0</v>
      </c>
      <c r="BD119" s="19">
        <f t="shared" si="460"/>
        <v>0</v>
      </c>
      <c r="BE119" s="19">
        <f t="shared" si="460"/>
        <v>0</v>
      </c>
      <c r="BF119" s="19">
        <f t="shared" si="460"/>
        <v>0</v>
      </c>
      <c r="BG119" s="19">
        <f t="shared" si="460"/>
        <v>0</v>
      </c>
      <c r="BH119" s="19">
        <f t="shared" si="460"/>
        <v>0</v>
      </c>
      <c r="BI119" s="19">
        <f t="shared" si="460"/>
        <v>0</v>
      </c>
    </row>
    <row r="120" spans="1:61" s="19" customFormat="1" ht="12.75">
      <c r="C120" s="19" t="s">
        <v>444</v>
      </c>
      <c r="D120" s="19">
        <f>IFERROR(D132,0)+IFERROR(D138,0)+IFERROR(D144,0)+IFERROR(D150,0)+IFERROR(D156,0)</f>
        <v>144426.81012295347</v>
      </c>
      <c r="E120" s="19">
        <f t="shared" si="460"/>
        <v>295079.80411268456</v>
      </c>
      <c r="F120" s="19">
        <f t="shared" si="460"/>
        <v>452227.39034510299</v>
      </c>
      <c r="G120" s="19">
        <f t="shared" si="460"/>
        <v>616149.54817728454</v>
      </c>
      <c r="H120" s="19">
        <f t="shared" si="460"/>
        <v>787138.32676798897</v>
      </c>
      <c r="I120" s="19">
        <f t="shared" si="460"/>
        <v>821071.55527918425</v>
      </c>
      <c r="J120" s="19">
        <f t="shared" si="460"/>
        <v>670418.56128945318</v>
      </c>
      <c r="K120" s="19">
        <f t="shared" si="460"/>
        <v>513270.97505703475</v>
      </c>
      <c r="L120" s="19">
        <f t="shared" si="460"/>
        <v>349348.81722485321</v>
      </c>
      <c r="M120" s="19">
        <f t="shared" si="460"/>
        <v>178360.0386341488</v>
      </c>
      <c r="N120" s="19">
        <f t="shared" si="460"/>
        <v>0</v>
      </c>
      <c r="O120" s="19">
        <f t="shared" si="460"/>
        <v>0</v>
      </c>
      <c r="P120" s="19">
        <f t="shared" si="460"/>
        <v>0</v>
      </c>
      <c r="Q120" s="19">
        <f t="shared" si="460"/>
        <v>0</v>
      </c>
      <c r="R120" s="19">
        <f t="shared" si="460"/>
        <v>0</v>
      </c>
      <c r="S120" s="19">
        <f t="shared" si="460"/>
        <v>0</v>
      </c>
      <c r="T120" s="19">
        <f t="shared" si="460"/>
        <v>0</v>
      </c>
      <c r="U120" s="19">
        <f t="shared" si="460"/>
        <v>0</v>
      </c>
      <c r="V120" s="19">
        <f t="shared" si="460"/>
        <v>0</v>
      </c>
      <c r="W120" s="19">
        <f t="shared" si="460"/>
        <v>0</v>
      </c>
      <c r="X120" s="19">
        <f t="shared" si="460"/>
        <v>0</v>
      </c>
      <c r="Y120" s="19">
        <f t="shared" si="460"/>
        <v>0</v>
      </c>
      <c r="Z120" s="19">
        <f t="shared" si="460"/>
        <v>0</v>
      </c>
      <c r="AA120" s="19">
        <f t="shared" si="460"/>
        <v>0</v>
      </c>
      <c r="AB120" s="19">
        <f t="shared" si="460"/>
        <v>0</v>
      </c>
      <c r="AC120" s="19">
        <f t="shared" si="460"/>
        <v>0</v>
      </c>
      <c r="AD120" s="19">
        <f t="shared" si="460"/>
        <v>0</v>
      </c>
      <c r="AE120" s="19">
        <f t="shared" si="460"/>
        <v>0</v>
      </c>
      <c r="AF120" s="19">
        <f t="shared" si="460"/>
        <v>0</v>
      </c>
      <c r="AG120" s="19">
        <f t="shared" si="460"/>
        <v>0</v>
      </c>
      <c r="AH120" s="19">
        <f t="shared" si="460"/>
        <v>0</v>
      </c>
      <c r="AI120" s="19">
        <f t="shared" si="460"/>
        <v>0</v>
      </c>
      <c r="AJ120" s="19">
        <f t="shared" si="460"/>
        <v>0</v>
      </c>
      <c r="AK120" s="19">
        <f t="shared" si="460"/>
        <v>0</v>
      </c>
      <c r="AL120" s="19">
        <f t="shared" si="460"/>
        <v>0</v>
      </c>
      <c r="AM120" s="19">
        <f t="shared" si="460"/>
        <v>0</v>
      </c>
      <c r="AN120" s="19">
        <f t="shared" si="460"/>
        <v>0</v>
      </c>
      <c r="AO120" s="19">
        <f t="shared" si="460"/>
        <v>0</v>
      </c>
      <c r="AP120" s="19">
        <f t="shared" si="460"/>
        <v>0</v>
      </c>
      <c r="AQ120" s="19">
        <f t="shared" si="460"/>
        <v>0</v>
      </c>
      <c r="AR120" s="19">
        <f t="shared" si="460"/>
        <v>0</v>
      </c>
      <c r="AS120" s="19">
        <f t="shared" si="460"/>
        <v>0</v>
      </c>
      <c r="AT120" s="19">
        <f t="shared" si="460"/>
        <v>0</v>
      </c>
      <c r="AU120" s="19">
        <f t="shared" si="460"/>
        <v>0</v>
      </c>
      <c r="AV120" s="19">
        <f t="shared" si="460"/>
        <v>0</v>
      </c>
      <c r="AW120" s="19">
        <f t="shared" si="460"/>
        <v>0</v>
      </c>
      <c r="AX120" s="19">
        <f t="shared" si="460"/>
        <v>0</v>
      </c>
      <c r="AY120" s="19">
        <f t="shared" si="460"/>
        <v>0</v>
      </c>
      <c r="AZ120" s="19">
        <f t="shared" si="460"/>
        <v>0</v>
      </c>
      <c r="BA120" s="19">
        <f t="shared" si="460"/>
        <v>0</v>
      </c>
      <c r="BB120" s="19">
        <f t="shared" si="460"/>
        <v>0</v>
      </c>
      <c r="BC120" s="19">
        <f t="shared" si="460"/>
        <v>0</v>
      </c>
      <c r="BD120" s="19">
        <f t="shared" si="460"/>
        <v>0</v>
      </c>
      <c r="BE120" s="19">
        <f t="shared" si="460"/>
        <v>0</v>
      </c>
      <c r="BF120" s="19">
        <f t="shared" si="460"/>
        <v>0</v>
      </c>
      <c r="BG120" s="19">
        <f t="shared" si="460"/>
        <v>0</v>
      </c>
      <c r="BH120" s="19">
        <f t="shared" si="460"/>
        <v>0</v>
      </c>
      <c r="BI120" s="19">
        <f t="shared" si="460"/>
        <v>0</v>
      </c>
    </row>
    <row r="121" spans="1:61" s="19" customFormat="1" ht="12.75">
      <c r="C121" s="19" t="s">
        <v>423</v>
      </c>
      <c r="D121" s="19">
        <f>IFERROR(D133,0)+IFERROR(D139,0)+IFERROR(D145,0)+IFERROR(D151,0)+IFERROR(D157,0)</f>
        <v>37696.625326375892</v>
      </c>
      <c r="E121" s="19">
        <f t="shared" si="460"/>
        <v>69167.066785974122</v>
      </c>
      <c r="F121" s="19">
        <f t="shared" si="460"/>
        <v>94142.916002885002</v>
      </c>
      <c r="G121" s="19">
        <f t="shared" si="460"/>
        <v>112344.19362003283</v>
      </c>
      <c r="H121" s="19">
        <f t="shared" si="460"/>
        <v>123478.85047865778</v>
      </c>
      <c r="I121" s="19">
        <f t="shared" si="460"/>
        <v>89545.621967462415</v>
      </c>
      <c r="J121" s="19">
        <f t="shared" si="460"/>
        <v>58075.180507864185</v>
      </c>
      <c r="K121" s="19">
        <f t="shared" si="460"/>
        <v>33099.331290953312</v>
      </c>
      <c r="L121" s="19">
        <f t="shared" si="460"/>
        <v>14898.053673805485</v>
      </c>
      <c r="M121" s="19">
        <f t="shared" si="460"/>
        <v>3763.3968151805402</v>
      </c>
      <c r="N121" s="19">
        <f t="shared" si="460"/>
        <v>0</v>
      </c>
      <c r="O121" s="19">
        <f t="shared" si="460"/>
        <v>0</v>
      </c>
      <c r="P121" s="19">
        <f t="shared" si="460"/>
        <v>0</v>
      </c>
      <c r="Q121" s="19">
        <f t="shared" si="460"/>
        <v>0</v>
      </c>
      <c r="R121" s="19">
        <f t="shared" si="460"/>
        <v>0</v>
      </c>
      <c r="S121" s="19">
        <f t="shared" si="460"/>
        <v>0</v>
      </c>
      <c r="T121" s="19">
        <f t="shared" si="460"/>
        <v>0</v>
      </c>
      <c r="U121" s="19">
        <f t="shared" si="460"/>
        <v>0</v>
      </c>
      <c r="V121" s="19">
        <f t="shared" si="460"/>
        <v>0</v>
      </c>
      <c r="W121" s="19">
        <f t="shared" si="460"/>
        <v>0</v>
      </c>
      <c r="X121" s="19">
        <f t="shared" si="460"/>
        <v>0</v>
      </c>
      <c r="Y121" s="19">
        <f t="shared" si="460"/>
        <v>0</v>
      </c>
      <c r="Z121" s="19">
        <f t="shared" si="460"/>
        <v>0</v>
      </c>
      <c r="AA121" s="19">
        <f t="shared" si="460"/>
        <v>0</v>
      </c>
      <c r="AB121" s="19">
        <f t="shared" si="460"/>
        <v>0</v>
      </c>
      <c r="AC121" s="19">
        <f t="shared" si="460"/>
        <v>0</v>
      </c>
      <c r="AD121" s="19">
        <f t="shared" si="460"/>
        <v>0</v>
      </c>
      <c r="AE121" s="19">
        <f t="shared" si="460"/>
        <v>0</v>
      </c>
      <c r="AF121" s="19">
        <f t="shared" si="460"/>
        <v>0</v>
      </c>
      <c r="AG121" s="19">
        <f t="shared" si="460"/>
        <v>0</v>
      </c>
      <c r="AH121" s="19">
        <f t="shared" si="460"/>
        <v>0</v>
      </c>
      <c r="AI121" s="19">
        <f t="shared" si="460"/>
        <v>0</v>
      </c>
      <c r="AJ121" s="19">
        <f t="shared" si="460"/>
        <v>0</v>
      </c>
      <c r="AK121" s="19">
        <f t="shared" si="460"/>
        <v>0</v>
      </c>
      <c r="AL121" s="19">
        <f t="shared" si="460"/>
        <v>0</v>
      </c>
      <c r="AM121" s="19">
        <f t="shared" si="460"/>
        <v>0</v>
      </c>
      <c r="AN121" s="19">
        <f t="shared" si="460"/>
        <v>0</v>
      </c>
      <c r="AO121" s="19">
        <f t="shared" si="460"/>
        <v>0</v>
      </c>
      <c r="AP121" s="19">
        <f t="shared" si="460"/>
        <v>0</v>
      </c>
      <c r="AQ121" s="19">
        <f t="shared" si="460"/>
        <v>0</v>
      </c>
      <c r="AR121" s="19">
        <f t="shared" si="460"/>
        <v>0</v>
      </c>
      <c r="AS121" s="19">
        <f t="shared" si="460"/>
        <v>0</v>
      </c>
      <c r="AT121" s="19">
        <f t="shared" si="460"/>
        <v>0</v>
      </c>
      <c r="AU121" s="19">
        <f t="shared" si="460"/>
        <v>0</v>
      </c>
      <c r="AV121" s="19">
        <f t="shared" si="460"/>
        <v>0</v>
      </c>
      <c r="AW121" s="19">
        <f t="shared" si="460"/>
        <v>0</v>
      </c>
      <c r="AX121" s="19">
        <f t="shared" si="460"/>
        <v>0</v>
      </c>
      <c r="AY121" s="19">
        <f t="shared" si="460"/>
        <v>0</v>
      </c>
      <c r="AZ121" s="19">
        <f t="shared" si="460"/>
        <v>0</v>
      </c>
      <c r="BA121" s="19">
        <f t="shared" si="460"/>
        <v>0</v>
      </c>
      <c r="BB121" s="19">
        <f t="shared" si="460"/>
        <v>0</v>
      </c>
      <c r="BC121" s="19">
        <f t="shared" si="460"/>
        <v>0</v>
      </c>
      <c r="BD121" s="19">
        <f t="shared" si="460"/>
        <v>0</v>
      </c>
      <c r="BE121" s="19">
        <f t="shared" si="460"/>
        <v>0</v>
      </c>
      <c r="BF121" s="19">
        <f t="shared" si="460"/>
        <v>0</v>
      </c>
      <c r="BG121" s="19">
        <f t="shared" si="460"/>
        <v>0</v>
      </c>
      <c r="BH121" s="19">
        <f t="shared" si="460"/>
        <v>0</v>
      </c>
      <c r="BI121" s="19">
        <f t="shared" si="460"/>
        <v>0</v>
      </c>
    </row>
    <row r="122" spans="1:61" s="19" customFormat="1" ht="12.75">
      <c r="C122" s="19" t="s">
        <v>445</v>
      </c>
      <c r="D122" s="19">
        <f>IFERROR(D134,0)+IFERROR(D140,0)+IFERROR(D146,0)+IFERROR(D152,0)+IFERROR(D158,0)</f>
        <v>182123.43544932935</v>
      </c>
      <c r="E122" s="19">
        <f t="shared" si="460"/>
        <v>364246.8708986587</v>
      </c>
      <c r="F122" s="19">
        <f t="shared" si="460"/>
        <v>546370.30634798808</v>
      </c>
      <c r="G122" s="19">
        <f t="shared" si="460"/>
        <v>728493.7417973174</v>
      </c>
      <c r="H122" s="19">
        <f t="shared" si="460"/>
        <v>910617.17724664672</v>
      </c>
      <c r="I122" s="19">
        <f t="shared" si="460"/>
        <v>910617.17724664672</v>
      </c>
      <c r="J122" s="19">
        <f t="shared" si="460"/>
        <v>728493.7417973174</v>
      </c>
      <c r="K122" s="19">
        <f t="shared" si="460"/>
        <v>546370.30634798808</v>
      </c>
      <c r="L122" s="19">
        <f t="shared" si="460"/>
        <v>364246.8708986587</v>
      </c>
      <c r="M122" s="19">
        <f t="shared" si="460"/>
        <v>182123.43544932935</v>
      </c>
      <c r="N122" s="19">
        <f t="shared" si="460"/>
        <v>0</v>
      </c>
      <c r="O122" s="19">
        <f t="shared" si="460"/>
        <v>0</v>
      </c>
      <c r="P122" s="19">
        <f t="shared" si="460"/>
        <v>0</v>
      </c>
      <c r="Q122" s="19">
        <f t="shared" si="460"/>
        <v>0</v>
      </c>
      <c r="R122" s="19">
        <f t="shared" si="460"/>
        <v>0</v>
      </c>
      <c r="S122" s="19">
        <f t="shared" si="460"/>
        <v>0</v>
      </c>
      <c r="T122" s="19">
        <f t="shared" si="460"/>
        <v>0</v>
      </c>
      <c r="U122" s="19">
        <f t="shared" si="460"/>
        <v>0</v>
      </c>
      <c r="V122" s="19">
        <f t="shared" si="460"/>
        <v>0</v>
      </c>
      <c r="W122" s="19">
        <f t="shared" si="460"/>
        <v>0</v>
      </c>
      <c r="X122" s="19">
        <f t="shared" si="460"/>
        <v>0</v>
      </c>
      <c r="Y122" s="19">
        <f t="shared" si="460"/>
        <v>0</v>
      </c>
      <c r="Z122" s="19">
        <f t="shared" si="460"/>
        <v>0</v>
      </c>
      <c r="AA122" s="19">
        <f t="shared" si="460"/>
        <v>0</v>
      </c>
      <c r="AB122" s="19">
        <f t="shared" si="460"/>
        <v>0</v>
      </c>
      <c r="AC122" s="19">
        <f t="shared" si="460"/>
        <v>0</v>
      </c>
      <c r="AD122" s="19">
        <f t="shared" si="460"/>
        <v>0</v>
      </c>
      <c r="AE122" s="19">
        <f t="shared" si="460"/>
        <v>0</v>
      </c>
      <c r="AF122" s="19">
        <f t="shared" si="460"/>
        <v>0</v>
      </c>
      <c r="AG122" s="19">
        <f t="shared" si="460"/>
        <v>0</v>
      </c>
      <c r="AH122" s="19">
        <f t="shared" si="460"/>
        <v>0</v>
      </c>
      <c r="AI122" s="19">
        <f t="shared" si="460"/>
        <v>0</v>
      </c>
      <c r="AJ122" s="19">
        <f t="shared" si="460"/>
        <v>0</v>
      </c>
      <c r="AK122" s="19">
        <f t="shared" si="460"/>
        <v>0</v>
      </c>
      <c r="AL122" s="19">
        <f t="shared" si="460"/>
        <v>0</v>
      </c>
      <c r="AM122" s="19">
        <f t="shared" si="460"/>
        <v>0</v>
      </c>
      <c r="AN122" s="19">
        <f t="shared" si="460"/>
        <v>0</v>
      </c>
      <c r="AO122" s="19">
        <f t="shared" si="460"/>
        <v>0</v>
      </c>
      <c r="AP122" s="19">
        <f t="shared" si="460"/>
        <v>0</v>
      </c>
      <c r="AQ122" s="19">
        <f t="shared" si="460"/>
        <v>0</v>
      </c>
      <c r="AR122" s="19">
        <f t="shared" si="460"/>
        <v>0</v>
      </c>
      <c r="AS122" s="19">
        <f t="shared" si="460"/>
        <v>0</v>
      </c>
      <c r="AT122" s="19">
        <f t="shared" si="460"/>
        <v>0</v>
      </c>
      <c r="AU122" s="19">
        <f t="shared" si="460"/>
        <v>0</v>
      </c>
      <c r="AV122" s="19">
        <f t="shared" si="460"/>
        <v>0</v>
      </c>
      <c r="AW122" s="19">
        <f t="shared" si="460"/>
        <v>0</v>
      </c>
      <c r="AX122" s="19">
        <f t="shared" si="460"/>
        <v>0</v>
      </c>
      <c r="AY122" s="19">
        <f t="shared" si="460"/>
        <v>0</v>
      </c>
      <c r="AZ122" s="19">
        <f t="shared" si="460"/>
        <v>0</v>
      </c>
      <c r="BA122" s="19">
        <f t="shared" si="460"/>
        <v>0</v>
      </c>
      <c r="BB122" s="19">
        <f t="shared" si="460"/>
        <v>0</v>
      </c>
      <c r="BC122" s="19">
        <f t="shared" si="460"/>
        <v>0</v>
      </c>
      <c r="BD122" s="19">
        <f t="shared" si="460"/>
        <v>0</v>
      </c>
      <c r="BE122" s="19">
        <f t="shared" si="460"/>
        <v>0</v>
      </c>
      <c r="BF122" s="19">
        <f t="shared" si="460"/>
        <v>0</v>
      </c>
      <c r="BG122" s="19">
        <f t="shared" si="460"/>
        <v>0</v>
      </c>
      <c r="BH122" s="19">
        <f t="shared" si="460"/>
        <v>0</v>
      </c>
      <c r="BI122" s="19">
        <f t="shared" si="460"/>
        <v>0</v>
      </c>
    </row>
    <row r="123" spans="1:61" s="19" customFormat="1" ht="12.75">
      <c r="C123" s="19" t="s">
        <v>424</v>
      </c>
      <c r="D123" s="19">
        <f>IFERROR(D135,0)+IFERROR(D141,0)+IFERROR(D147,0)+IFERROR(D153,0)+IFERROR(D159,0)</f>
        <v>821071.55527918437</v>
      </c>
      <c r="E123" s="19">
        <f t="shared" si="460"/>
        <v>1491490.1165686375</v>
      </c>
      <c r="F123" s="19">
        <f t="shared" si="460"/>
        <v>2004761.0916256725</v>
      </c>
      <c r="G123" s="19">
        <f t="shared" si="460"/>
        <v>2354109.9088505255</v>
      </c>
      <c r="H123" s="19">
        <f t="shared" si="460"/>
        <v>2532469.9474846749</v>
      </c>
      <c r="I123" s="19">
        <f t="shared" si="460"/>
        <v>1711398.3922054903</v>
      </c>
      <c r="J123" s="19">
        <f t="shared" si="460"/>
        <v>1040979.8309160371</v>
      </c>
      <c r="K123" s="19">
        <f t="shared" si="460"/>
        <v>527708.85585900221</v>
      </c>
      <c r="L123" s="19">
        <f t="shared" si="460"/>
        <v>178360.03863414892</v>
      </c>
      <c r="M123" s="19">
        <f t="shared" si="460"/>
        <v>0</v>
      </c>
      <c r="N123" s="19">
        <f t="shared" si="460"/>
        <v>0</v>
      </c>
      <c r="O123" s="19">
        <f t="shared" si="460"/>
        <v>0</v>
      </c>
      <c r="P123" s="19">
        <f t="shared" si="460"/>
        <v>0</v>
      </c>
      <c r="Q123" s="19">
        <f t="shared" si="460"/>
        <v>0</v>
      </c>
      <c r="R123" s="19">
        <f t="shared" si="460"/>
        <v>0</v>
      </c>
      <c r="S123" s="19">
        <f t="shared" si="460"/>
        <v>0</v>
      </c>
      <c r="T123" s="19">
        <f t="shared" si="460"/>
        <v>0</v>
      </c>
      <c r="U123" s="19">
        <f t="shared" si="460"/>
        <v>0</v>
      </c>
      <c r="V123" s="19">
        <f t="shared" si="460"/>
        <v>0</v>
      </c>
      <c r="W123" s="19">
        <f t="shared" si="460"/>
        <v>0</v>
      </c>
      <c r="X123" s="19">
        <f t="shared" si="460"/>
        <v>0</v>
      </c>
      <c r="Y123" s="19">
        <f t="shared" si="460"/>
        <v>0</v>
      </c>
      <c r="Z123" s="19">
        <f t="shared" si="460"/>
        <v>0</v>
      </c>
      <c r="AA123" s="19">
        <f t="shared" si="460"/>
        <v>0</v>
      </c>
      <c r="AB123" s="19">
        <f t="shared" si="460"/>
        <v>0</v>
      </c>
      <c r="AC123" s="19">
        <f t="shared" si="460"/>
        <v>0</v>
      </c>
      <c r="AD123" s="19">
        <f t="shared" si="460"/>
        <v>0</v>
      </c>
      <c r="AE123" s="19">
        <f t="shared" si="460"/>
        <v>0</v>
      </c>
      <c r="AF123" s="19">
        <f t="shared" ref="AF123:BI123" si="461">IFERROR(AF135,0)+IFERROR(AF141,0)+IFERROR(AF147,0)+IFERROR(AF153,0)+IFERROR(AF159,0)</f>
        <v>0</v>
      </c>
      <c r="AG123" s="19">
        <f t="shared" si="461"/>
        <v>0</v>
      </c>
      <c r="AH123" s="19">
        <f t="shared" si="461"/>
        <v>0</v>
      </c>
      <c r="AI123" s="19">
        <f t="shared" si="461"/>
        <v>0</v>
      </c>
      <c r="AJ123" s="19">
        <f t="shared" si="461"/>
        <v>0</v>
      </c>
      <c r="AK123" s="19">
        <f t="shared" si="461"/>
        <v>0</v>
      </c>
      <c r="AL123" s="19">
        <f t="shared" si="461"/>
        <v>0</v>
      </c>
      <c r="AM123" s="19">
        <f t="shared" si="461"/>
        <v>0</v>
      </c>
      <c r="AN123" s="19">
        <f t="shared" si="461"/>
        <v>0</v>
      </c>
      <c r="AO123" s="19">
        <f t="shared" si="461"/>
        <v>0</v>
      </c>
      <c r="AP123" s="19">
        <f t="shared" si="461"/>
        <v>0</v>
      </c>
      <c r="AQ123" s="19">
        <f t="shared" si="461"/>
        <v>0</v>
      </c>
      <c r="AR123" s="19">
        <f t="shared" si="461"/>
        <v>0</v>
      </c>
      <c r="AS123" s="19">
        <f t="shared" si="461"/>
        <v>0</v>
      </c>
      <c r="AT123" s="19">
        <f t="shared" si="461"/>
        <v>0</v>
      </c>
      <c r="AU123" s="19">
        <f t="shared" si="461"/>
        <v>0</v>
      </c>
      <c r="AV123" s="19">
        <f t="shared" si="461"/>
        <v>0</v>
      </c>
      <c r="AW123" s="19">
        <f t="shared" si="461"/>
        <v>0</v>
      </c>
      <c r="AX123" s="19">
        <f t="shared" si="461"/>
        <v>0</v>
      </c>
      <c r="AY123" s="19">
        <f t="shared" si="461"/>
        <v>0</v>
      </c>
      <c r="AZ123" s="19">
        <f t="shared" si="461"/>
        <v>0</v>
      </c>
      <c r="BA123" s="19">
        <f t="shared" si="461"/>
        <v>0</v>
      </c>
      <c r="BB123" s="19">
        <f t="shared" si="461"/>
        <v>0</v>
      </c>
      <c r="BC123" s="19">
        <f t="shared" si="461"/>
        <v>0</v>
      </c>
      <c r="BD123" s="19">
        <f t="shared" si="461"/>
        <v>0</v>
      </c>
      <c r="BE123" s="19">
        <f t="shared" si="461"/>
        <v>0</v>
      </c>
      <c r="BF123" s="19">
        <f t="shared" si="461"/>
        <v>0</v>
      </c>
      <c r="BG123" s="19">
        <f t="shared" si="461"/>
        <v>0</v>
      </c>
      <c r="BH123" s="19">
        <f t="shared" si="461"/>
        <v>0</v>
      </c>
      <c r="BI123" s="19">
        <f t="shared" si="461"/>
        <v>0</v>
      </c>
    </row>
    <row r="124" spans="1:61" s="19" customFormat="1" ht="12.75"/>
    <row r="125" spans="1:61" s="19" customFormat="1" ht="12.75"/>
    <row r="126" spans="1:61" s="19" customFormat="1" ht="12.75"/>
    <row r="127" spans="1:61" s="19" customFormat="1" ht="12.75"/>
    <row r="128" spans="1:61" s="19" customFormat="1" ht="12.75"/>
    <row r="129" spans="1:61" s="19" customFormat="1" ht="12.75">
      <c r="A129" s="19" t="s">
        <v>427</v>
      </c>
      <c r="B129" s="19">
        <f>B118/5</f>
        <v>965498.36540213786</v>
      </c>
      <c r="D129" s="19">
        <v>2020</v>
      </c>
      <c r="E129" s="19">
        <v>2021</v>
      </c>
      <c r="F129" s="19">
        <v>2022</v>
      </c>
      <c r="G129" s="19">
        <v>2023</v>
      </c>
      <c r="H129" s="19">
        <v>2024</v>
      </c>
      <c r="I129" s="19">
        <v>2025</v>
      </c>
      <c r="J129" s="19">
        <v>2026</v>
      </c>
      <c r="K129" s="19">
        <v>2027</v>
      </c>
      <c r="L129" s="19">
        <v>2028</v>
      </c>
      <c r="M129" s="19">
        <v>2029</v>
      </c>
      <c r="N129" s="19">
        <v>2030</v>
      </c>
      <c r="O129" s="19">
        <v>2031</v>
      </c>
      <c r="P129" s="19">
        <v>2032</v>
      </c>
      <c r="Q129" s="19">
        <v>2033</v>
      </c>
      <c r="R129" s="19">
        <v>2034</v>
      </c>
      <c r="S129" s="19">
        <v>2035</v>
      </c>
      <c r="T129" s="19">
        <v>2036</v>
      </c>
      <c r="U129" s="19">
        <v>2037</v>
      </c>
      <c r="V129" s="19">
        <v>2038</v>
      </c>
      <c r="W129" s="19">
        <v>2039</v>
      </c>
      <c r="X129" s="19">
        <v>2040</v>
      </c>
      <c r="Y129" s="19">
        <v>2041</v>
      </c>
      <c r="Z129" s="19">
        <v>2042</v>
      </c>
      <c r="AA129" s="19">
        <v>2043</v>
      </c>
      <c r="AB129" s="19">
        <v>2044</v>
      </c>
      <c r="AC129" s="19">
        <v>2045</v>
      </c>
      <c r="AD129" s="19">
        <v>2046</v>
      </c>
      <c r="AE129" s="19">
        <v>2047</v>
      </c>
      <c r="AF129" s="19">
        <v>2048</v>
      </c>
      <c r="AG129" s="19">
        <v>2049</v>
      </c>
      <c r="AH129" s="19">
        <v>2050</v>
      </c>
      <c r="AI129" s="19">
        <v>2051</v>
      </c>
      <c r="AJ129" s="19">
        <v>2052</v>
      </c>
      <c r="AK129" s="19">
        <v>2053</v>
      </c>
      <c r="AL129" s="19">
        <v>2054</v>
      </c>
      <c r="AM129" s="19">
        <v>2055</v>
      </c>
      <c r="AN129" s="19">
        <v>2056</v>
      </c>
      <c r="AO129" s="19">
        <v>2057</v>
      </c>
      <c r="AP129" s="19">
        <v>2058</v>
      </c>
      <c r="AQ129" s="19">
        <v>2059</v>
      </c>
      <c r="AR129" s="19">
        <v>2060</v>
      </c>
      <c r="AS129" s="19">
        <v>2061</v>
      </c>
      <c r="AT129" s="19">
        <v>2062</v>
      </c>
      <c r="AU129" s="19">
        <v>2063</v>
      </c>
      <c r="AV129" s="19">
        <v>2064</v>
      </c>
      <c r="AW129" s="19">
        <v>2065</v>
      </c>
      <c r="AX129" s="19">
        <v>2066</v>
      </c>
      <c r="AY129" s="19">
        <v>2067</v>
      </c>
      <c r="AZ129" s="19">
        <v>2068</v>
      </c>
      <c r="BA129" s="19">
        <v>2069</v>
      </c>
      <c r="BB129" s="19">
        <v>2070</v>
      </c>
      <c r="BC129" s="19">
        <v>2071</v>
      </c>
      <c r="BD129" s="19">
        <v>2072</v>
      </c>
      <c r="BE129" s="19">
        <v>2073</v>
      </c>
      <c r="BF129" s="19">
        <v>2074</v>
      </c>
      <c r="BG129" s="19">
        <v>2075</v>
      </c>
      <c r="BH129" s="19">
        <v>2076</v>
      </c>
      <c r="BI129" s="19">
        <v>2077</v>
      </c>
    </row>
    <row r="130" spans="1:61" s="19" customFormat="1" ht="12.75">
      <c r="A130" s="19" t="s">
        <v>60</v>
      </c>
      <c r="B130" s="19">
        <f>B119</f>
        <v>6</v>
      </c>
      <c r="D130" s="19">
        <f>B130</f>
        <v>6</v>
      </c>
      <c r="E130" s="19">
        <f>IF(D130&gt;0,D130-1,0)</f>
        <v>5</v>
      </c>
      <c r="F130" s="19">
        <f t="shared" ref="F130" si="462">IF(E130&gt;0,E130-1,0)</f>
        <v>4</v>
      </c>
      <c r="G130" s="19">
        <f t="shared" ref="G130" si="463">IF(F130&gt;0,F130-1,0)</f>
        <v>3</v>
      </c>
      <c r="H130" s="19">
        <f t="shared" ref="H130" si="464">IF(G130&gt;0,G130-1,0)</f>
        <v>2</v>
      </c>
      <c r="I130" s="19">
        <f t="shared" ref="I130" si="465">IF(H130&gt;0,H130-1,0)</f>
        <v>1</v>
      </c>
      <c r="J130" s="19">
        <f t="shared" ref="J130" si="466">IF(I130&gt;0,I130-1,0)</f>
        <v>0</v>
      </c>
      <c r="K130" s="19">
        <f t="shared" ref="K130" si="467">IF(J130&gt;0,J130-1,0)</f>
        <v>0</v>
      </c>
      <c r="L130" s="19">
        <f t="shared" ref="L130" si="468">IF(K130&gt;0,K130-1,0)</f>
        <v>0</v>
      </c>
      <c r="M130" s="19">
        <f t="shared" ref="M130" si="469">IF(L130&gt;0,L130-1,0)</f>
        <v>0</v>
      </c>
      <c r="N130" s="19">
        <f t="shared" ref="N130" si="470">IF(M130&gt;0,M130-1,0)</f>
        <v>0</v>
      </c>
      <c r="O130" s="19">
        <f t="shared" ref="O130" si="471">IF(N130&gt;0,N130-1,0)</f>
        <v>0</v>
      </c>
      <c r="P130" s="19">
        <f t="shared" ref="P130" si="472">IF(O130&gt;0,O130-1,0)</f>
        <v>0</v>
      </c>
      <c r="Q130" s="19">
        <f t="shared" ref="Q130" si="473">IF(P130&gt;0,P130-1,0)</f>
        <v>0</v>
      </c>
      <c r="R130" s="19">
        <f t="shared" ref="R130" si="474">IF(Q130&gt;0,Q130-1,0)</f>
        <v>0</v>
      </c>
      <c r="S130" s="19">
        <f t="shared" ref="S130" si="475">IF(R130&gt;0,R130-1,0)</f>
        <v>0</v>
      </c>
      <c r="T130" s="19">
        <f t="shared" ref="T130" si="476">IF(S130&gt;0,S130-1,0)</f>
        <v>0</v>
      </c>
      <c r="U130" s="19">
        <f t="shared" ref="U130" si="477">IF(T130&gt;0,T130-1,0)</f>
        <v>0</v>
      </c>
      <c r="V130" s="19">
        <f t="shared" ref="V130" si="478">IF(U130&gt;0,U130-1,0)</f>
        <v>0</v>
      </c>
      <c r="W130" s="19">
        <f t="shared" ref="W130" si="479">IF(V130&gt;0,V130-1,0)</f>
        <v>0</v>
      </c>
      <c r="X130" s="19">
        <f t="shared" ref="X130" si="480">IF(W130&gt;0,W130-1,0)</f>
        <v>0</v>
      </c>
      <c r="Y130" s="19">
        <f t="shared" ref="Y130" si="481">IF(X130&gt;0,X130-1,0)</f>
        <v>0</v>
      </c>
      <c r="Z130" s="19">
        <f t="shared" ref="Z130" si="482">IF(Y130&gt;0,Y130-1,0)</f>
        <v>0</v>
      </c>
      <c r="AA130" s="19">
        <f t="shared" ref="AA130" si="483">IF(Z130&gt;0,Z130-1,0)</f>
        <v>0</v>
      </c>
      <c r="AB130" s="19">
        <f t="shared" ref="AB130" si="484">IF(AA130&gt;0,AA130-1,0)</f>
        <v>0</v>
      </c>
      <c r="AC130" s="19">
        <f t="shared" ref="AC130" si="485">IF(AB130&gt;0,AB130-1,0)</f>
        <v>0</v>
      </c>
      <c r="AD130" s="19">
        <f t="shared" ref="AD130" si="486">IF(AC130&gt;0,AC130-1,0)</f>
        <v>0</v>
      </c>
      <c r="AE130" s="19">
        <f t="shared" ref="AE130" si="487">IF(AD130&gt;0,AD130-1,0)</f>
        <v>0</v>
      </c>
      <c r="AF130" s="19">
        <f t="shared" ref="AF130" si="488">IF(AE130&gt;0,AE130-1,0)</f>
        <v>0</v>
      </c>
      <c r="AG130" s="19">
        <f t="shared" ref="AG130" si="489">IF(AF130&gt;0,AF130-1,0)</f>
        <v>0</v>
      </c>
      <c r="AH130" s="19">
        <f t="shared" ref="AH130" si="490">IF(AG130&gt;0,AG130-1,0)</f>
        <v>0</v>
      </c>
      <c r="AI130" s="19">
        <f t="shared" ref="AI130" si="491">IF(AH130&gt;0,AH130-1,0)</f>
        <v>0</v>
      </c>
      <c r="AJ130" s="19">
        <f t="shared" ref="AJ130" si="492">IF(AI130&gt;0,AI130-1,0)</f>
        <v>0</v>
      </c>
      <c r="AK130" s="19">
        <f t="shared" ref="AK130" si="493">IF(AJ130&gt;0,AJ130-1,0)</f>
        <v>0</v>
      </c>
      <c r="AL130" s="19">
        <f t="shared" ref="AL130" si="494">IF(AK130&gt;0,AK130-1,0)</f>
        <v>0</v>
      </c>
      <c r="AM130" s="19">
        <f t="shared" ref="AM130" si="495">IF(AL130&gt;0,AL130-1,0)</f>
        <v>0</v>
      </c>
      <c r="AN130" s="19">
        <f t="shared" ref="AN130" si="496">IF(AM130&gt;0,AM130-1,0)</f>
        <v>0</v>
      </c>
      <c r="AO130" s="19">
        <f t="shared" ref="AO130" si="497">IF(AN130&gt;0,AN130-1,0)</f>
        <v>0</v>
      </c>
      <c r="AP130" s="19">
        <f t="shared" ref="AP130" si="498">IF(AO130&gt;0,AO130-1,0)</f>
        <v>0</v>
      </c>
      <c r="AQ130" s="19">
        <f t="shared" ref="AQ130" si="499">IF(AP130&gt;0,AP130-1,0)</f>
        <v>0</v>
      </c>
      <c r="AR130" s="19">
        <f t="shared" ref="AR130" si="500">IF(AQ130&gt;0,AQ130-1,0)</f>
        <v>0</v>
      </c>
      <c r="AS130" s="19">
        <f t="shared" ref="AS130" si="501">IF(AR130&gt;0,AR130-1,0)</f>
        <v>0</v>
      </c>
      <c r="AT130" s="19">
        <f t="shared" ref="AT130" si="502">IF(AS130&gt;0,AS130-1,0)</f>
        <v>0</v>
      </c>
      <c r="AU130" s="19">
        <f t="shared" ref="AU130" si="503">IF(AT130&gt;0,AT130-1,0)</f>
        <v>0</v>
      </c>
      <c r="AV130" s="19">
        <f t="shared" ref="AV130" si="504">IF(AU130&gt;0,AU130-1,0)</f>
        <v>0</v>
      </c>
      <c r="AW130" s="19">
        <f t="shared" ref="AW130" si="505">IF(AV130&gt;0,AV130-1,0)</f>
        <v>0</v>
      </c>
      <c r="AX130" s="19">
        <f t="shared" ref="AX130" si="506">IF(AW130&gt;0,AW130-1,0)</f>
        <v>0</v>
      </c>
      <c r="AY130" s="19">
        <f t="shared" ref="AY130" si="507">IF(AX130&gt;0,AX130-1,0)</f>
        <v>0</v>
      </c>
      <c r="AZ130" s="19">
        <f t="shared" ref="AZ130" si="508">IF(AY130&gt;0,AY130-1,0)</f>
        <v>0</v>
      </c>
      <c r="BA130" s="19">
        <f t="shared" ref="BA130" si="509">IF(AZ130&gt;0,AZ130-1,0)</f>
        <v>0</v>
      </c>
      <c r="BB130" s="19">
        <f t="shared" ref="BB130" si="510">IF(BA130&gt;0,BA130-1,0)</f>
        <v>0</v>
      </c>
      <c r="BC130" s="19">
        <f t="shared" ref="BC130" si="511">IF(BB130&gt;0,BB130-1,0)</f>
        <v>0</v>
      </c>
      <c r="BD130" s="19">
        <f t="shared" ref="BD130" si="512">IF(BC130&gt;0,BC130-1,0)</f>
        <v>0</v>
      </c>
      <c r="BE130" s="19">
        <f t="shared" ref="BE130" si="513">IF(BD130&gt;0,BD130-1,0)</f>
        <v>0</v>
      </c>
      <c r="BF130" s="19">
        <f t="shared" ref="BF130" si="514">IF(BE130&gt;0,BE130-1,0)</f>
        <v>0</v>
      </c>
      <c r="BG130" s="19">
        <f t="shared" ref="BG130" si="515">IF(BF130&gt;0,BF130-1,0)</f>
        <v>0</v>
      </c>
      <c r="BH130" s="19">
        <f t="shared" ref="BH130" si="516">IF(BG130&gt;0,BG130-1,0)</f>
        <v>0</v>
      </c>
      <c r="BI130" s="19">
        <f t="shared" ref="BI130" si="517">IF(BH130&gt;0,BH130-1,0)</f>
        <v>0</v>
      </c>
    </row>
    <row r="131" spans="1:61" s="19" customFormat="1" ht="12.75">
      <c r="D131" s="19">
        <f>B129</f>
        <v>965498.36540213786</v>
      </c>
      <c r="E131" s="19">
        <f>D135</f>
        <v>821071.55527918437</v>
      </c>
      <c r="F131" s="19">
        <f>E135</f>
        <v>670418.5612894533</v>
      </c>
      <c r="G131" s="19">
        <f t="shared" ref="G131" si="518">F135</f>
        <v>513270.97505703487</v>
      </c>
      <c r="H131" s="19">
        <f t="shared" ref="H131" si="519">G135</f>
        <v>349348.81722485332</v>
      </c>
      <c r="I131" s="19">
        <f t="shared" ref="I131" si="520">H135</f>
        <v>178360.03863414892</v>
      </c>
      <c r="J131" s="19">
        <f t="shared" ref="J131" si="521">I135</f>
        <v>0</v>
      </c>
      <c r="K131" s="19" t="e">
        <f t="shared" ref="K131" si="522">J135</f>
        <v>#N/A</v>
      </c>
      <c r="L131" s="19" t="e">
        <f t="shared" ref="L131" si="523">K135</f>
        <v>#N/A</v>
      </c>
      <c r="M131" s="19" t="e">
        <f t="shared" ref="M131" si="524">L135</f>
        <v>#N/A</v>
      </c>
      <c r="N131" s="19" t="e">
        <f t="shared" ref="N131" si="525">M135</f>
        <v>#N/A</v>
      </c>
      <c r="O131" s="19" t="e">
        <f t="shared" ref="O131" si="526">N135</f>
        <v>#N/A</v>
      </c>
      <c r="P131" s="19" t="e">
        <f t="shared" ref="P131" si="527">O135</f>
        <v>#N/A</v>
      </c>
      <c r="Q131" s="19" t="e">
        <f t="shared" ref="Q131" si="528">P135</f>
        <v>#N/A</v>
      </c>
      <c r="R131" s="19" t="e">
        <f t="shared" ref="R131" si="529">Q135</f>
        <v>#N/A</v>
      </c>
      <c r="S131" s="19" t="e">
        <f t="shared" ref="S131" si="530">R135</f>
        <v>#N/A</v>
      </c>
      <c r="T131" s="19" t="e">
        <f t="shared" ref="T131" si="531">S135</f>
        <v>#N/A</v>
      </c>
      <c r="U131" s="19" t="e">
        <f t="shared" ref="U131" si="532">T135</f>
        <v>#N/A</v>
      </c>
      <c r="V131" s="19" t="e">
        <f t="shared" ref="V131" si="533">U135</f>
        <v>#N/A</v>
      </c>
      <c r="W131" s="19" t="e">
        <f t="shared" ref="W131" si="534">V135</f>
        <v>#N/A</v>
      </c>
      <c r="X131" s="19" t="e">
        <f t="shared" ref="X131" si="535">W135</f>
        <v>#N/A</v>
      </c>
      <c r="Y131" s="19" t="e">
        <f t="shared" ref="Y131" si="536">X135</f>
        <v>#N/A</v>
      </c>
      <c r="Z131" s="19" t="e">
        <f t="shared" ref="Z131" si="537">Y135</f>
        <v>#N/A</v>
      </c>
      <c r="AA131" s="19" t="e">
        <f t="shared" ref="AA131" si="538">Z135</f>
        <v>#N/A</v>
      </c>
      <c r="AB131" s="19" t="e">
        <f t="shared" ref="AB131" si="539">AA135</f>
        <v>#N/A</v>
      </c>
      <c r="AC131" s="19" t="e">
        <f t="shared" ref="AC131" si="540">AB135</f>
        <v>#N/A</v>
      </c>
      <c r="AD131" s="19" t="e">
        <f t="shared" ref="AD131" si="541">AC135</f>
        <v>#N/A</v>
      </c>
      <c r="AE131" s="19" t="e">
        <f t="shared" ref="AE131" si="542">AD135</f>
        <v>#N/A</v>
      </c>
      <c r="AF131" s="19" t="e">
        <f t="shared" ref="AF131" si="543">AE135</f>
        <v>#N/A</v>
      </c>
      <c r="AG131" s="19" t="e">
        <f t="shared" ref="AG131" si="544">AF135</f>
        <v>#N/A</v>
      </c>
      <c r="AH131" s="19" t="e">
        <f t="shared" ref="AH131" si="545">AG135</f>
        <v>#N/A</v>
      </c>
      <c r="AI131" s="19" t="e">
        <f t="shared" ref="AI131" si="546">AH135</f>
        <v>#N/A</v>
      </c>
      <c r="AJ131" s="19" t="e">
        <f t="shared" ref="AJ131" si="547">AI135</f>
        <v>#N/A</v>
      </c>
      <c r="AK131" s="19" t="e">
        <f t="shared" ref="AK131" si="548">AJ135</f>
        <v>#N/A</v>
      </c>
      <c r="AL131" s="19" t="e">
        <f t="shared" ref="AL131" si="549">AK135</f>
        <v>#N/A</v>
      </c>
      <c r="AM131" s="19" t="e">
        <f t="shared" ref="AM131" si="550">AL135</f>
        <v>#N/A</v>
      </c>
      <c r="AN131" s="19" t="e">
        <f t="shared" ref="AN131" si="551">AM135</f>
        <v>#N/A</v>
      </c>
      <c r="AO131" s="19" t="e">
        <f t="shared" ref="AO131" si="552">AN135</f>
        <v>#N/A</v>
      </c>
      <c r="AP131" s="19" t="e">
        <f t="shared" ref="AP131" si="553">AO135</f>
        <v>#N/A</v>
      </c>
      <c r="AQ131" s="19" t="e">
        <f t="shared" ref="AQ131" si="554">AP135</f>
        <v>#N/A</v>
      </c>
      <c r="AR131" s="19" t="e">
        <f t="shared" ref="AR131" si="555">AQ135</f>
        <v>#N/A</v>
      </c>
      <c r="AS131" s="19" t="e">
        <f t="shared" ref="AS131" si="556">AR135</f>
        <v>#N/A</v>
      </c>
      <c r="AT131" s="19" t="e">
        <f t="shared" ref="AT131" si="557">AS135</f>
        <v>#N/A</v>
      </c>
      <c r="AU131" s="19" t="e">
        <f t="shared" ref="AU131" si="558">AT135</f>
        <v>#N/A</v>
      </c>
      <c r="AV131" s="19" t="e">
        <f t="shared" ref="AV131" si="559">AU135</f>
        <v>#N/A</v>
      </c>
      <c r="AW131" s="19" t="e">
        <f t="shared" ref="AW131" si="560">AV135</f>
        <v>#N/A</v>
      </c>
      <c r="AX131" s="19" t="e">
        <f t="shared" ref="AX131" si="561">AW135</f>
        <v>#N/A</v>
      </c>
      <c r="AY131" s="19" t="e">
        <f t="shared" ref="AY131" si="562">AX135</f>
        <v>#N/A</v>
      </c>
      <c r="AZ131" s="19" t="e">
        <f t="shared" ref="AZ131" si="563">AY135</f>
        <v>#N/A</v>
      </c>
      <c r="BA131" s="19" t="e">
        <f t="shared" ref="BA131" si="564">AZ135</f>
        <v>#N/A</v>
      </c>
      <c r="BB131" s="19" t="e">
        <f t="shared" ref="BB131" si="565">BA135</f>
        <v>#N/A</v>
      </c>
      <c r="BC131" s="19" t="e">
        <f t="shared" ref="BC131" si="566">BB135</f>
        <v>#N/A</v>
      </c>
      <c r="BD131" s="19" t="e">
        <f t="shared" ref="BD131" si="567">BC135</f>
        <v>#N/A</v>
      </c>
      <c r="BE131" s="19" t="e">
        <f t="shared" ref="BE131" si="568">BD135</f>
        <v>#N/A</v>
      </c>
      <c r="BF131" s="19" t="e">
        <f t="shared" ref="BF131" si="569">BE135</f>
        <v>#N/A</v>
      </c>
      <c r="BG131" s="19" t="e">
        <f t="shared" ref="BG131" si="570">BF135</f>
        <v>#N/A</v>
      </c>
      <c r="BH131" s="19" t="e">
        <f t="shared" ref="BH131" si="571">BG135</f>
        <v>#N/A</v>
      </c>
      <c r="BI131" s="19" t="e">
        <f t="shared" ref="BI131" si="572">BH135</f>
        <v>#N/A</v>
      </c>
    </row>
    <row r="132" spans="1:61" s="19" customFormat="1" ht="12.75">
      <c r="C132" s="19" t="s">
        <v>422</v>
      </c>
      <c r="D132" s="159">
        <f>IF($D130&gt;=1,($B129/HLOOKUP($D130,'Annuity Calc'!$H$7:$BE$11,2,FALSE))*HLOOKUP(D130,'Annuity Calc'!$H$7:$BE$11,3,FALSE),(IF(D130&lt;=(-1),D130,0)))</f>
        <v>144426.81012295347</v>
      </c>
      <c r="E132" s="159">
        <f>IF($D130&gt;=1,($B129/HLOOKUP($D130,'Annuity Calc'!$H$7:$BE$11,2,FALSE))*HLOOKUP(E130,'Annuity Calc'!$H$7:$BE$11,3,FALSE),(IF(E130&lt;=(-1),E130,0)))</f>
        <v>150652.9939897311</v>
      </c>
      <c r="F132" s="159">
        <f>IF($D130&gt;=1,($B129/HLOOKUP($D130,'Annuity Calc'!$H$7:$BE$11,2,FALSE))*HLOOKUP(F130,'Annuity Calc'!$H$7:$BE$11,3,FALSE),(IF(F130&lt;=(-1),F130,0)))</f>
        <v>157147.58623241846</v>
      </c>
      <c r="G132" s="159">
        <f>IF($D130&gt;=1,($B129/HLOOKUP($D130,'Annuity Calc'!$H$7:$BE$11,2,FALSE))*HLOOKUP(G130,'Annuity Calc'!$H$7:$BE$11,3,FALSE),(IF(G130&lt;=(-1),G130,0)))</f>
        <v>163922.15783218152</v>
      </c>
      <c r="H132" s="159">
        <f>IF($D130&gt;=1,($B129/HLOOKUP($D130,'Annuity Calc'!$H$7:$BE$11,2,FALSE))*HLOOKUP(H130,'Annuity Calc'!$H$7:$BE$11,3,FALSE),(IF(H130&lt;=(-1),H130,0)))</f>
        <v>170988.7785907044</v>
      </c>
      <c r="I132" s="159">
        <f>IF($D130&gt;=1,($B129/HLOOKUP($D130,'Annuity Calc'!$H$7:$BE$11,2,FALSE))*HLOOKUP(I130,'Annuity Calc'!$H$7:$BE$11,3,FALSE),(IF(I130&lt;=(-1),I130,0)))</f>
        <v>178360.0386341488</v>
      </c>
      <c r="J132" s="159" t="e">
        <f>IF($D130&gt;=1,($B129/HLOOKUP($D130,'Annuity Calc'!$H$7:$BE$11,2,FALSE))*HLOOKUP(J130,'Annuity Calc'!$H$7:$BE$11,3,FALSE),(IF(J130&lt;=(-1),J130,0)))</f>
        <v>#N/A</v>
      </c>
      <c r="K132" s="159" t="e">
        <f>IF($D130&gt;=1,($B129/HLOOKUP($D130,'Annuity Calc'!$H$7:$BE$11,2,FALSE))*HLOOKUP(K130,'Annuity Calc'!$H$7:$BE$11,3,FALSE),(IF(K130&lt;=(-1),K130,0)))</f>
        <v>#N/A</v>
      </c>
      <c r="L132" s="159" t="e">
        <f>IF($D130&gt;=1,($B129/HLOOKUP($D130,'Annuity Calc'!$H$7:$BE$11,2,FALSE))*HLOOKUP(L130,'Annuity Calc'!$H$7:$BE$11,3,FALSE),(IF(L130&lt;=(-1),L130,0)))</f>
        <v>#N/A</v>
      </c>
      <c r="M132" s="159" t="e">
        <f>IF($D130&gt;=1,($B129/HLOOKUP($D130,'Annuity Calc'!$H$7:$BE$11,2,FALSE))*HLOOKUP(M130,'Annuity Calc'!$H$7:$BE$11,3,FALSE),(IF(M130&lt;=(-1),M130,0)))</f>
        <v>#N/A</v>
      </c>
      <c r="N132" s="159" t="e">
        <f>IF($D130&gt;=1,($B129/HLOOKUP($D130,'Annuity Calc'!$H$7:$BE$11,2,FALSE))*HLOOKUP(N130,'Annuity Calc'!$H$7:$BE$11,3,FALSE),(IF(N130&lt;=(-1),N130,0)))</f>
        <v>#N/A</v>
      </c>
      <c r="O132" s="159" t="e">
        <f>IF($D130&gt;=1,($B129/HLOOKUP($D130,'Annuity Calc'!$H$7:$BE$11,2,FALSE))*HLOOKUP(O130,'Annuity Calc'!$H$7:$BE$11,3,FALSE),(IF(O130&lt;=(-1),O130,0)))</f>
        <v>#N/A</v>
      </c>
      <c r="P132" s="159" t="e">
        <f>IF($D130&gt;=1,($B129/HLOOKUP($D130,'Annuity Calc'!$H$7:$BE$11,2,FALSE))*HLOOKUP(P130,'Annuity Calc'!$H$7:$BE$11,3,FALSE),(IF(P130&lt;=(-1),P130,0)))</f>
        <v>#N/A</v>
      </c>
      <c r="Q132" s="159" t="e">
        <f>IF($D130&gt;=1,($B129/HLOOKUP($D130,'Annuity Calc'!$H$7:$BE$11,2,FALSE))*HLOOKUP(Q130,'Annuity Calc'!$H$7:$BE$11,3,FALSE),(IF(Q130&lt;=(-1),Q130,0)))</f>
        <v>#N/A</v>
      </c>
      <c r="R132" s="159" t="e">
        <f>IF($D130&gt;=1,($B129/HLOOKUP($D130,'Annuity Calc'!$H$7:$BE$11,2,FALSE))*HLOOKUP(R130,'Annuity Calc'!$H$7:$BE$11,3,FALSE),(IF(R130&lt;=(-1),R130,0)))</f>
        <v>#N/A</v>
      </c>
      <c r="S132" s="159" t="e">
        <f>IF($D130&gt;=1,($B129/HLOOKUP($D130,'Annuity Calc'!$H$7:$BE$11,2,FALSE))*HLOOKUP(S130,'Annuity Calc'!$H$7:$BE$11,3,FALSE),(IF(S130&lt;=(-1),S130,0)))</f>
        <v>#N/A</v>
      </c>
      <c r="T132" s="159" t="e">
        <f>IF($D130&gt;=1,($B129/HLOOKUP($D130,'Annuity Calc'!$H$7:$BE$11,2,FALSE))*HLOOKUP(T130,'Annuity Calc'!$H$7:$BE$11,3,FALSE),(IF(T130&lt;=(-1),T130,0)))</f>
        <v>#N/A</v>
      </c>
      <c r="U132" s="159" t="e">
        <f>IF($D130&gt;=1,($B129/HLOOKUP($D130,'Annuity Calc'!$H$7:$BE$11,2,FALSE))*HLOOKUP(U130,'Annuity Calc'!$H$7:$BE$11,3,FALSE),(IF(U130&lt;=(-1),U130,0)))</f>
        <v>#N/A</v>
      </c>
      <c r="V132" s="159" t="e">
        <f>IF($D130&gt;=1,($B129/HLOOKUP($D130,'Annuity Calc'!$H$7:$BE$11,2,FALSE))*HLOOKUP(V130,'Annuity Calc'!$H$7:$BE$11,3,FALSE),(IF(V130&lt;=(-1),V130,0)))</f>
        <v>#N/A</v>
      </c>
      <c r="W132" s="159" t="e">
        <f>IF($D130&gt;=1,($B129/HLOOKUP($D130,'Annuity Calc'!$H$7:$BE$11,2,FALSE))*HLOOKUP(W130,'Annuity Calc'!$H$7:$BE$11,3,FALSE),(IF(W130&lt;=(-1),W130,0)))</f>
        <v>#N/A</v>
      </c>
      <c r="X132" s="159" t="e">
        <f>IF($D130&gt;=1,($B129/HLOOKUP($D130,'Annuity Calc'!$H$7:$BE$11,2,FALSE))*HLOOKUP(X130,'Annuity Calc'!$H$7:$BE$11,3,FALSE),(IF(X130&lt;=(-1),X130,0)))</f>
        <v>#N/A</v>
      </c>
      <c r="Y132" s="159" t="e">
        <f>IF($D130&gt;=1,($B129/HLOOKUP($D130,'Annuity Calc'!$H$7:$BE$11,2,FALSE))*HLOOKUP(Y130,'Annuity Calc'!$H$7:$BE$11,3,FALSE),(IF(Y130&lt;=(-1),Y130,0)))</f>
        <v>#N/A</v>
      </c>
      <c r="Z132" s="159" t="e">
        <f>IF($D130&gt;=1,($B129/HLOOKUP($D130,'Annuity Calc'!$H$7:$BE$11,2,FALSE))*HLOOKUP(Z130,'Annuity Calc'!$H$7:$BE$11,3,FALSE),(IF(Z130&lt;=(-1),Z130,0)))</f>
        <v>#N/A</v>
      </c>
      <c r="AA132" s="159" t="e">
        <f>IF($D130&gt;=1,($B129/HLOOKUP($D130,'Annuity Calc'!$H$7:$BE$11,2,FALSE))*HLOOKUP(AA130,'Annuity Calc'!$H$7:$BE$11,3,FALSE),(IF(AA130&lt;=(-1),AA130,0)))</f>
        <v>#N/A</v>
      </c>
      <c r="AB132" s="159" t="e">
        <f>IF($D130&gt;=1,($B129/HLOOKUP($D130,'Annuity Calc'!$H$7:$BE$11,2,FALSE))*HLOOKUP(AB130,'Annuity Calc'!$H$7:$BE$11,3,FALSE),(IF(AB130&lt;=(-1),AB130,0)))</f>
        <v>#N/A</v>
      </c>
      <c r="AC132" s="159" t="e">
        <f>IF($D130&gt;=1,($B129/HLOOKUP($D130,'Annuity Calc'!$H$7:$BE$11,2,FALSE))*HLOOKUP(AC130,'Annuity Calc'!$H$7:$BE$11,3,FALSE),(IF(AC130&lt;=(-1),AC130,0)))</f>
        <v>#N/A</v>
      </c>
      <c r="AD132" s="159" t="e">
        <f>IF($D130&gt;=1,($B129/HLOOKUP($D130,'Annuity Calc'!$H$7:$BE$11,2,FALSE))*HLOOKUP(AD130,'Annuity Calc'!$H$7:$BE$11,3,FALSE),(IF(AD130&lt;=(-1),AD130,0)))</f>
        <v>#N/A</v>
      </c>
      <c r="AE132" s="159" t="e">
        <f>IF($D130&gt;=1,($B129/HLOOKUP($D130,'Annuity Calc'!$H$7:$BE$11,2,FALSE))*HLOOKUP(AE130,'Annuity Calc'!$H$7:$BE$11,3,FALSE),(IF(AE130&lt;=(-1),AE130,0)))</f>
        <v>#N/A</v>
      </c>
      <c r="AF132" s="159" t="e">
        <f>IF($D130&gt;=1,($B129/HLOOKUP($D130,'Annuity Calc'!$H$7:$BE$11,2,FALSE))*HLOOKUP(AF130,'Annuity Calc'!$H$7:$BE$11,3,FALSE),(IF(AF130&lt;=(-1),AF130,0)))</f>
        <v>#N/A</v>
      </c>
      <c r="AG132" s="159" t="e">
        <f>IF($D130&gt;=1,($B129/HLOOKUP($D130,'Annuity Calc'!$H$7:$BE$11,2,FALSE))*HLOOKUP(AG130,'Annuity Calc'!$H$7:$BE$11,3,FALSE),(IF(AG130&lt;=(-1),AG130,0)))</f>
        <v>#N/A</v>
      </c>
      <c r="AH132" s="159" t="e">
        <f>IF($D130&gt;=1,($B129/HLOOKUP($D130,'Annuity Calc'!$H$7:$BE$11,2,FALSE))*HLOOKUP(AH130,'Annuity Calc'!$H$7:$BE$11,3,FALSE),(IF(AH130&lt;=(-1),AH130,0)))</f>
        <v>#N/A</v>
      </c>
      <c r="AI132" s="159" t="e">
        <f>IF($D130&gt;=1,($B129/HLOOKUP($D130,'Annuity Calc'!$H$7:$BE$11,2,FALSE))*HLOOKUP(AI130,'Annuity Calc'!$H$7:$BE$11,3,FALSE),(IF(AI130&lt;=(-1),AI130,0)))</f>
        <v>#N/A</v>
      </c>
      <c r="AJ132" s="159" t="e">
        <f>IF($D130&gt;=1,($B129/HLOOKUP($D130,'Annuity Calc'!$H$7:$BE$11,2,FALSE))*HLOOKUP(AJ130,'Annuity Calc'!$H$7:$BE$11,3,FALSE),(IF(AJ130&lt;=(-1),AJ130,0)))</f>
        <v>#N/A</v>
      </c>
      <c r="AK132" s="159" t="e">
        <f>IF($D130&gt;=1,($B129/HLOOKUP($D130,'Annuity Calc'!$H$7:$BE$11,2,FALSE))*HLOOKUP(AK130,'Annuity Calc'!$H$7:$BE$11,3,FALSE),(IF(AK130&lt;=(-1),AK130,0)))</f>
        <v>#N/A</v>
      </c>
      <c r="AL132" s="159" t="e">
        <f>IF($D130&gt;=1,($B129/HLOOKUP($D130,'Annuity Calc'!$H$7:$BE$11,2,FALSE))*HLOOKUP(AL130,'Annuity Calc'!$H$7:$BE$11,3,FALSE),(IF(AL130&lt;=(-1),AL130,0)))</f>
        <v>#N/A</v>
      </c>
      <c r="AM132" s="159" t="e">
        <f>IF($D130&gt;=1,($B129/HLOOKUP($D130,'Annuity Calc'!$H$7:$BE$11,2,FALSE))*HLOOKUP(AM130,'Annuity Calc'!$H$7:$BE$11,3,FALSE),(IF(AM130&lt;=(-1),AM130,0)))</f>
        <v>#N/A</v>
      </c>
      <c r="AN132" s="159" t="e">
        <f>IF($D130&gt;=1,($B129/HLOOKUP($D130,'Annuity Calc'!$H$7:$BE$11,2,FALSE))*HLOOKUP(AN130,'Annuity Calc'!$H$7:$BE$11,3,FALSE),(IF(AN130&lt;=(-1),AN130,0)))</f>
        <v>#N/A</v>
      </c>
      <c r="AO132" s="159" t="e">
        <f>IF($D130&gt;=1,($B129/HLOOKUP($D130,'Annuity Calc'!$H$7:$BE$11,2,FALSE))*HLOOKUP(AO130,'Annuity Calc'!$H$7:$BE$11,3,FALSE),(IF(AO130&lt;=(-1),AO130,0)))</f>
        <v>#N/A</v>
      </c>
      <c r="AP132" s="159" t="e">
        <f>IF($D130&gt;=1,($B129/HLOOKUP($D130,'Annuity Calc'!$H$7:$BE$11,2,FALSE))*HLOOKUP(AP130,'Annuity Calc'!$H$7:$BE$11,3,FALSE),(IF(AP130&lt;=(-1),AP130,0)))</f>
        <v>#N/A</v>
      </c>
      <c r="AQ132" s="159" t="e">
        <f>IF($D130&gt;=1,($B129/HLOOKUP($D130,'Annuity Calc'!$H$7:$BE$11,2,FALSE))*HLOOKUP(AQ130,'Annuity Calc'!$H$7:$BE$11,3,FALSE),(IF(AQ130&lt;=(-1),AQ130,0)))</f>
        <v>#N/A</v>
      </c>
      <c r="AR132" s="159" t="e">
        <f>IF($D130&gt;=1,($B129/HLOOKUP($D130,'Annuity Calc'!$H$7:$BE$11,2,FALSE))*HLOOKUP(AR130,'Annuity Calc'!$H$7:$BE$11,3,FALSE),(IF(AR130&lt;=(-1),AR130,0)))</f>
        <v>#N/A</v>
      </c>
      <c r="AS132" s="159" t="e">
        <f>IF($D130&gt;=1,($B129/HLOOKUP($D130,'Annuity Calc'!$H$7:$BE$11,2,FALSE))*HLOOKUP(AS130,'Annuity Calc'!$H$7:$BE$11,3,FALSE),(IF(AS130&lt;=(-1),AS130,0)))</f>
        <v>#N/A</v>
      </c>
      <c r="AT132" s="159" t="e">
        <f>IF($D130&gt;=1,($B129/HLOOKUP($D130,'Annuity Calc'!$H$7:$BE$11,2,FALSE))*HLOOKUP(AT130,'Annuity Calc'!$H$7:$BE$11,3,FALSE),(IF(AT130&lt;=(-1),AT130,0)))</f>
        <v>#N/A</v>
      </c>
      <c r="AU132" s="159" t="e">
        <f>IF($D130&gt;=1,($B129/HLOOKUP($D130,'Annuity Calc'!$H$7:$BE$11,2,FALSE))*HLOOKUP(AU130,'Annuity Calc'!$H$7:$BE$11,3,FALSE),(IF(AU130&lt;=(-1),AU130,0)))</f>
        <v>#N/A</v>
      </c>
      <c r="AV132" s="159" t="e">
        <f>IF($D130&gt;=1,($B129/HLOOKUP($D130,'Annuity Calc'!$H$7:$BE$11,2,FALSE))*HLOOKUP(AV130,'Annuity Calc'!$H$7:$BE$11,3,FALSE),(IF(AV130&lt;=(-1),AV130,0)))</f>
        <v>#N/A</v>
      </c>
      <c r="AW132" s="159" t="e">
        <f>IF($D130&gt;=1,($B129/HLOOKUP($D130,'Annuity Calc'!$H$7:$BE$11,2,FALSE))*HLOOKUP(AW130,'Annuity Calc'!$H$7:$BE$11,3,FALSE),(IF(AW130&lt;=(-1),AW130,0)))</f>
        <v>#N/A</v>
      </c>
      <c r="AX132" s="159" t="e">
        <f>IF($D130&gt;=1,($B129/HLOOKUP($D130,'Annuity Calc'!$H$7:$BE$11,2,FALSE))*HLOOKUP(AX130,'Annuity Calc'!$H$7:$BE$11,3,FALSE),(IF(AX130&lt;=(-1),AX130,0)))</f>
        <v>#N/A</v>
      </c>
      <c r="AY132" s="159" t="e">
        <f>IF($D130&gt;=1,($B129/HLOOKUP($D130,'Annuity Calc'!$H$7:$BE$11,2,FALSE))*HLOOKUP(AY130,'Annuity Calc'!$H$7:$BE$11,3,FALSE),(IF(AY130&lt;=(-1),AY130,0)))</f>
        <v>#N/A</v>
      </c>
      <c r="AZ132" s="159" t="e">
        <f>IF($D130&gt;=1,($B129/HLOOKUP($D130,'Annuity Calc'!$H$7:$BE$11,2,FALSE))*HLOOKUP(AZ130,'Annuity Calc'!$H$7:$BE$11,3,FALSE),(IF(AZ130&lt;=(-1),AZ130,0)))</f>
        <v>#N/A</v>
      </c>
      <c r="BA132" s="159" t="e">
        <f>IF($D130&gt;=1,($B129/HLOOKUP($D130,'Annuity Calc'!$H$7:$BE$11,2,FALSE))*HLOOKUP(BA130,'Annuity Calc'!$H$7:$BE$11,3,FALSE),(IF(BA130&lt;=(-1),BA130,0)))</f>
        <v>#N/A</v>
      </c>
      <c r="BB132" s="159" t="e">
        <f>IF($D130&gt;=1,($B129/HLOOKUP($D130,'Annuity Calc'!$H$7:$BE$11,2,FALSE))*HLOOKUP(BB130,'Annuity Calc'!$H$7:$BE$11,3,FALSE),(IF(BB130&lt;=(-1),BB130,0)))</f>
        <v>#N/A</v>
      </c>
      <c r="BC132" s="159" t="e">
        <f>IF($D130&gt;=1,($B129/HLOOKUP($D130,'Annuity Calc'!$H$7:$BE$11,2,FALSE))*HLOOKUP(BC130,'Annuity Calc'!$H$7:$BE$11,3,FALSE),(IF(BC130&lt;=(-1),BC130,0)))</f>
        <v>#N/A</v>
      </c>
      <c r="BD132" s="159" t="e">
        <f>IF($D130&gt;=1,($B129/HLOOKUP($D130,'Annuity Calc'!$H$7:$BE$11,2,FALSE))*HLOOKUP(BD130,'Annuity Calc'!$H$7:$BE$11,3,FALSE),(IF(BD130&lt;=(-1),BD130,0)))</f>
        <v>#N/A</v>
      </c>
      <c r="BE132" s="159" t="e">
        <f>IF($D130&gt;=1,($B129/HLOOKUP($D130,'Annuity Calc'!$H$7:$BE$11,2,FALSE))*HLOOKUP(BE130,'Annuity Calc'!$H$7:$BE$11,3,FALSE),(IF(BE130&lt;=(-1),BE130,0)))</f>
        <v>#N/A</v>
      </c>
      <c r="BF132" s="159" t="e">
        <f>IF($D130&gt;=1,($B129/HLOOKUP($D130,'Annuity Calc'!$H$7:$BE$11,2,FALSE))*HLOOKUP(BF130,'Annuity Calc'!$H$7:$BE$11,3,FALSE),(IF(BF130&lt;=(-1),BF130,0)))</f>
        <v>#N/A</v>
      </c>
      <c r="BG132" s="159" t="e">
        <f>IF($D130&gt;=1,($B129/HLOOKUP($D130,'Annuity Calc'!$H$7:$BE$11,2,FALSE))*HLOOKUP(BG130,'Annuity Calc'!$H$7:$BE$11,3,FALSE),(IF(BG130&lt;=(-1),BG130,0)))</f>
        <v>#N/A</v>
      </c>
      <c r="BH132" s="159" t="e">
        <f>IF($D130&gt;=1,($B129/HLOOKUP($D130,'Annuity Calc'!$H$7:$BE$11,2,FALSE))*HLOOKUP(BH130,'Annuity Calc'!$H$7:$BE$11,3,FALSE),(IF(BH130&lt;=(-1),BH130,0)))</f>
        <v>#N/A</v>
      </c>
      <c r="BI132" s="159" t="e">
        <f>IF($D130&gt;=1,($B129/HLOOKUP($D130,'Annuity Calc'!$H$7:$BE$11,2,FALSE))*HLOOKUP(BI130,'Annuity Calc'!$H$7:$BE$11,3,FALSE),(IF(BI130&lt;=(-1),BI130,0)))</f>
        <v>#N/A</v>
      </c>
    </row>
    <row r="133" spans="1:61" s="19" customFormat="1" ht="12.75">
      <c r="C133" s="19" t="s">
        <v>423</v>
      </c>
      <c r="D133" s="159">
        <f>IF($D130&gt;=1,($B129/HLOOKUP($D130,'Annuity Calc'!$H$7:$BE$11,2,FALSE))*HLOOKUP(D130,'Annuity Calc'!$H$7:$BE$11,4,FALSE),(IF(D130&lt;=(-1),D130,0)))</f>
        <v>37696.625326375892</v>
      </c>
      <c r="E133" s="159">
        <f>IF($D130&gt;=1,($B129/HLOOKUP($D130,'Annuity Calc'!$H$7:$BE$11,2,FALSE))*HLOOKUP(E130,'Annuity Calc'!$H$7:$BE$11,4,FALSE),(IF(E130&lt;=(-1),E130,0)))</f>
        <v>31470.441459598234</v>
      </c>
      <c r="F133" s="159">
        <f>IF($D130&gt;=1,($B129/HLOOKUP($D130,'Annuity Calc'!$H$7:$BE$11,2,FALSE))*HLOOKUP(F130,'Annuity Calc'!$H$7:$BE$11,4,FALSE),(IF(F130&lt;=(-1),F130,0)))</f>
        <v>24975.849216910872</v>
      </c>
      <c r="G133" s="159">
        <f>IF($D130&gt;=1,($B129/HLOOKUP($D130,'Annuity Calc'!$H$7:$BE$11,2,FALSE))*HLOOKUP(G130,'Annuity Calc'!$H$7:$BE$11,4,FALSE),(IF(G130&lt;=(-1),G130,0)))</f>
        <v>18201.277617147825</v>
      </c>
      <c r="H133" s="159">
        <f>IF($D130&gt;=1,($B129/HLOOKUP($D130,'Annuity Calc'!$H$7:$BE$11,2,FALSE))*HLOOKUP(H130,'Annuity Calc'!$H$7:$BE$11,4,FALSE),(IF(H130&lt;=(-1),H130,0)))</f>
        <v>11134.656858624945</v>
      </c>
      <c r="I133" s="159">
        <f>IF($D130&gt;=1,($B129/HLOOKUP($D130,'Annuity Calc'!$H$7:$BE$11,2,FALSE))*HLOOKUP(I130,'Annuity Calc'!$H$7:$BE$11,4,FALSE),(IF(I130&lt;=(-1),I130,0)))</f>
        <v>3763.3968151805402</v>
      </c>
      <c r="J133" s="159" t="e">
        <f>IF($D130&gt;=1,($B129/HLOOKUP($D130,'Annuity Calc'!$H$7:$BE$11,2,FALSE))*HLOOKUP(J130,'Annuity Calc'!$H$7:$BE$11,4,FALSE),(IF(J130&lt;=(-1),J130,0)))</f>
        <v>#N/A</v>
      </c>
      <c r="K133" s="159" t="e">
        <f>IF($D130&gt;=1,($B129/HLOOKUP($D130,'Annuity Calc'!$H$7:$BE$11,2,FALSE))*HLOOKUP(K130,'Annuity Calc'!$H$7:$BE$11,4,FALSE),(IF(K130&lt;=(-1),K130,0)))</f>
        <v>#N/A</v>
      </c>
      <c r="L133" s="159" t="e">
        <f>IF($D130&gt;=1,($B129/HLOOKUP($D130,'Annuity Calc'!$H$7:$BE$11,2,FALSE))*HLOOKUP(L130,'Annuity Calc'!$H$7:$BE$11,4,FALSE),(IF(L130&lt;=(-1),L130,0)))</f>
        <v>#N/A</v>
      </c>
      <c r="M133" s="159" t="e">
        <f>IF($D130&gt;=1,($B129/HLOOKUP($D130,'Annuity Calc'!$H$7:$BE$11,2,FALSE))*HLOOKUP(M130,'Annuity Calc'!$H$7:$BE$11,4,FALSE),(IF(M130&lt;=(-1),M130,0)))</f>
        <v>#N/A</v>
      </c>
      <c r="N133" s="159" t="e">
        <f>IF($D130&gt;=1,($B129/HLOOKUP($D130,'Annuity Calc'!$H$7:$BE$11,2,FALSE))*HLOOKUP(N130,'Annuity Calc'!$H$7:$BE$11,4,FALSE),(IF(N130&lt;=(-1),N130,0)))</f>
        <v>#N/A</v>
      </c>
      <c r="O133" s="159" t="e">
        <f>IF($D130&gt;=1,($B129/HLOOKUP($D130,'Annuity Calc'!$H$7:$BE$11,2,FALSE))*HLOOKUP(O130,'Annuity Calc'!$H$7:$BE$11,4,FALSE),(IF(O130&lt;=(-1),O130,0)))</f>
        <v>#N/A</v>
      </c>
      <c r="P133" s="159" t="e">
        <f>IF($D130&gt;=1,($B129/HLOOKUP($D130,'Annuity Calc'!$H$7:$BE$11,2,FALSE))*HLOOKUP(P130,'Annuity Calc'!$H$7:$BE$11,4,FALSE),(IF(P130&lt;=(-1),P130,0)))</f>
        <v>#N/A</v>
      </c>
      <c r="Q133" s="159" t="e">
        <f>IF($D130&gt;=1,($B129/HLOOKUP($D130,'Annuity Calc'!$H$7:$BE$11,2,FALSE))*HLOOKUP(Q130,'Annuity Calc'!$H$7:$BE$11,4,FALSE),(IF(Q130&lt;=(-1),Q130,0)))</f>
        <v>#N/A</v>
      </c>
      <c r="R133" s="159" t="e">
        <f>IF($D130&gt;=1,($B129/HLOOKUP($D130,'Annuity Calc'!$H$7:$BE$11,2,FALSE))*HLOOKUP(R130,'Annuity Calc'!$H$7:$BE$11,4,FALSE),(IF(R130&lt;=(-1),R130,0)))</f>
        <v>#N/A</v>
      </c>
      <c r="S133" s="159" t="e">
        <f>IF($D130&gt;=1,($B129/HLOOKUP($D130,'Annuity Calc'!$H$7:$BE$11,2,FALSE))*HLOOKUP(S130,'Annuity Calc'!$H$7:$BE$11,4,FALSE),(IF(S130&lt;=(-1),S130,0)))</f>
        <v>#N/A</v>
      </c>
      <c r="T133" s="159" t="e">
        <f>IF($D130&gt;=1,($B129/HLOOKUP($D130,'Annuity Calc'!$H$7:$BE$11,2,FALSE))*HLOOKUP(T130,'Annuity Calc'!$H$7:$BE$11,4,FALSE),(IF(T130&lt;=(-1),T130,0)))</f>
        <v>#N/A</v>
      </c>
      <c r="U133" s="159" t="e">
        <f>IF($D130&gt;=1,($B129/HLOOKUP($D130,'Annuity Calc'!$H$7:$BE$11,2,FALSE))*HLOOKUP(U130,'Annuity Calc'!$H$7:$BE$11,4,FALSE),(IF(U130&lt;=(-1),U130,0)))</f>
        <v>#N/A</v>
      </c>
      <c r="V133" s="159" t="e">
        <f>IF($D130&gt;=1,($B129/HLOOKUP($D130,'Annuity Calc'!$H$7:$BE$11,2,FALSE))*HLOOKUP(V130,'Annuity Calc'!$H$7:$BE$11,4,FALSE),(IF(V130&lt;=(-1),V130,0)))</f>
        <v>#N/A</v>
      </c>
      <c r="W133" s="159" t="e">
        <f>IF($D130&gt;=1,($B129/HLOOKUP($D130,'Annuity Calc'!$H$7:$BE$11,2,FALSE))*HLOOKUP(W130,'Annuity Calc'!$H$7:$BE$11,4,FALSE),(IF(W130&lt;=(-1),W130,0)))</f>
        <v>#N/A</v>
      </c>
      <c r="X133" s="159" t="e">
        <f>IF($D130&gt;=1,($B129/HLOOKUP($D130,'Annuity Calc'!$H$7:$BE$11,2,FALSE))*HLOOKUP(X130,'Annuity Calc'!$H$7:$BE$11,4,FALSE),(IF(X130&lt;=(-1),X130,0)))</f>
        <v>#N/A</v>
      </c>
      <c r="Y133" s="159" t="e">
        <f>IF($D130&gt;=1,($B129/HLOOKUP($D130,'Annuity Calc'!$H$7:$BE$11,2,FALSE))*HLOOKUP(Y130,'Annuity Calc'!$H$7:$BE$11,4,FALSE),(IF(Y130&lt;=(-1),Y130,0)))</f>
        <v>#N/A</v>
      </c>
      <c r="Z133" s="159" t="e">
        <f>IF($D130&gt;=1,($B129/HLOOKUP($D130,'Annuity Calc'!$H$7:$BE$11,2,FALSE))*HLOOKUP(Z130,'Annuity Calc'!$H$7:$BE$11,4,FALSE),(IF(Z130&lt;=(-1),Z130,0)))</f>
        <v>#N/A</v>
      </c>
      <c r="AA133" s="159" t="e">
        <f>IF($D130&gt;=1,($B129/HLOOKUP($D130,'Annuity Calc'!$H$7:$BE$11,2,FALSE))*HLOOKUP(AA130,'Annuity Calc'!$H$7:$BE$11,4,FALSE),(IF(AA130&lt;=(-1),AA130,0)))</f>
        <v>#N/A</v>
      </c>
      <c r="AB133" s="159" t="e">
        <f>IF($D130&gt;=1,($B129/HLOOKUP($D130,'Annuity Calc'!$H$7:$BE$11,2,FALSE))*HLOOKUP(AB130,'Annuity Calc'!$H$7:$BE$11,4,FALSE),(IF(AB130&lt;=(-1),AB130,0)))</f>
        <v>#N/A</v>
      </c>
      <c r="AC133" s="159" t="e">
        <f>IF($D130&gt;=1,($B129/HLOOKUP($D130,'Annuity Calc'!$H$7:$BE$11,2,FALSE))*HLOOKUP(AC130,'Annuity Calc'!$H$7:$BE$11,4,FALSE),(IF(AC130&lt;=(-1),AC130,0)))</f>
        <v>#N/A</v>
      </c>
      <c r="AD133" s="159" t="e">
        <f>IF($D130&gt;=1,($B129/HLOOKUP($D130,'Annuity Calc'!$H$7:$BE$11,2,FALSE))*HLOOKUP(AD130,'Annuity Calc'!$H$7:$BE$11,4,FALSE),(IF(AD130&lt;=(-1),AD130,0)))</f>
        <v>#N/A</v>
      </c>
      <c r="AE133" s="159" t="e">
        <f>IF($D130&gt;=1,($B129/HLOOKUP($D130,'Annuity Calc'!$H$7:$BE$11,2,FALSE))*HLOOKUP(AE130,'Annuity Calc'!$H$7:$BE$11,4,FALSE),(IF(AE130&lt;=(-1),AE130,0)))</f>
        <v>#N/A</v>
      </c>
      <c r="AF133" s="159" t="e">
        <f>IF($D130&gt;=1,($B129/HLOOKUP($D130,'Annuity Calc'!$H$7:$BE$11,2,FALSE))*HLOOKUP(AF130,'Annuity Calc'!$H$7:$BE$11,4,FALSE),(IF(AF130&lt;=(-1),AF130,0)))</f>
        <v>#N/A</v>
      </c>
      <c r="AG133" s="159" t="e">
        <f>IF($D130&gt;=1,($B129/HLOOKUP($D130,'Annuity Calc'!$H$7:$BE$11,2,FALSE))*HLOOKUP(AG130,'Annuity Calc'!$H$7:$BE$11,4,FALSE),(IF(AG130&lt;=(-1),AG130,0)))</f>
        <v>#N/A</v>
      </c>
      <c r="AH133" s="159" t="e">
        <f>IF($D130&gt;=1,($B129/HLOOKUP($D130,'Annuity Calc'!$H$7:$BE$11,2,FALSE))*HLOOKUP(AH130,'Annuity Calc'!$H$7:$BE$11,4,FALSE),(IF(AH130&lt;=(-1),AH130,0)))</f>
        <v>#N/A</v>
      </c>
      <c r="AI133" s="159" t="e">
        <f>IF($D130&gt;=1,($B129/HLOOKUP($D130,'Annuity Calc'!$H$7:$BE$11,2,FALSE))*HLOOKUP(AI130,'Annuity Calc'!$H$7:$BE$11,4,FALSE),(IF(AI130&lt;=(-1),AI130,0)))</f>
        <v>#N/A</v>
      </c>
      <c r="AJ133" s="159" t="e">
        <f>IF($D130&gt;=1,($B129/HLOOKUP($D130,'Annuity Calc'!$H$7:$BE$11,2,FALSE))*HLOOKUP(AJ130,'Annuity Calc'!$H$7:$BE$11,4,FALSE),(IF(AJ130&lt;=(-1),AJ130,0)))</f>
        <v>#N/A</v>
      </c>
      <c r="AK133" s="159" t="e">
        <f>IF($D130&gt;=1,($B129/HLOOKUP($D130,'Annuity Calc'!$H$7:$BE$11,2,FALSE))*HLOOKUP(AK130,'Annuity Calc'!$H$7:$BE$11,4,FALSE),(IF(AK130&lt;=(-1),AK130,0)))</f>
        <v>#N/A</v>
      </c>
      <c r="AL133" s="159" t="e">
        <f>IF($D130&gt;=1,($B129/HLOOKUP($D130,'Annuity Calc'!$H$7:$BE$11,2,FALSE))*HLOOKUP(AL130,'Annuity Calc'!$H$7:$BE$11,4,FALSE),(IF(AL130&lt;=(-1),AL130,0)))</f>
        <v>#N/A</v>
      </c>
      <c r="AM133" s="159" t="e">
        <f>IF($D130&gt;=1,($B129/HLOOKUP($D130,'Annuity Calc'!$H$7:$BE$11,2,FALSE))*HLOOKUP(AM130,'Annuity Calc'!$H$7:$BE$11,4,FALSE),(IF(AM130&lt;=(-1),AM130,0)))</f>
        <v>#N/A</v>
      </c>
      <c r="AN133" s="159" t="e">
        <f>IF($D130&gt;=1,($B129/HLOOKUP($D130,'Annuity Calc'!$H$7:$BE$11,2,FALSE))*HLOOKUP(AN130,'Annuity Calc'!$H$7:$BE$11,4,FALSE),(IF(AN130&lt;=(-1),AN130,0)))</f>
        <v>#N/A</v>
      </c>
      <c r="AO133" s="159" t="e">
        <f>IF($D130&gt;=1,($B129/HLOOKUP($D130,'Annuity Calc'!$H$7:$BE$11,2,FALSE))*HLOOKUP(AO130,'Annuity Calc'!$H$7:$BE$11,4,FALSE),(IF(AO130&lt;=(-1),AO130,0)))</f>
        <v>#N/A</v>
      </c>
      <c r="AP133" s="159" t="e">
        <f>IF($D130&gt;=1,($B129/HLOOKUP($D130,'Annuity Calc'!$H$7:$BE$11,2,FALSE))*HLOOKUP(AP130,'Annuity Calc'!$H$7:$BE$11,4,FALSE),(IF(AP130&lt;=(-1),AP130,0)))</f>
        <v>#N/A</v>
      </c>
      <c r="AQ133" s="159" t="e">
        <f>IF($D130&gt;=1,($B129/HLOOKUP($D130,'Annuity Calc'!$H$7:$BE$11,2,FALSE))*HLOOKUP(AQ130,'Annuity Calc'!$H$7:$BE$11,4,FALSE),(IF(AQ130&lt;=(-1),AQ130,0)))</f>
        <v>#N/A</v>
      </c>
      <c r="AR133" s="159" t="e">
        <f>IF($D130&gt;=1,($B129/HLOOKUP($D130,'Annuity Calc'!$H$7:$BE$11,2,FALSE))*HLOOKUP(AR130,'Annuity Calc'!$H$7:$BE$11,4,FALSE),(IF(AR130&lt;=(-1),AR130,0)))</f>
        <v>#N/A</v>
      </c>
      <c r="AS133" s="159" t="e">
        <f>IF($D130&gt;=1,($B129/HLOOKUP($D130,'Annuity Calc'!$H$7:$BE$11,2,FALSE))*HLOOKUP(AS130,'Annuity Calc'!$H$7:$BE$11,4,FALSE),(IF(AS130&lt;=(-1),AS130,0)))</f>
        <v>#N/A</v>
      </c>
      <c r="AT133" s="159" t="e">
        <f>IF($D130&gt;=1,($B129/HLOOKUP($D130,'Annuity Calc'!$H$7:$BE$11,2,FALSE))*HLOOKUP(AT130,'Annuity Calc'!$H$7:$BE$11,4,FALSE),(IF(AT130&lt;=(-1),AT130,0)))</f>
        <v>#N/A</v>
      </c>
      <c r="AU133" s="159" t="e">
        <f>IF($D130&gt;=1,($B129/HLOOKUP($D130,'Annuity Calc'!$H$7:$BE$11,2,FALSE))*HLOOKUP(AU130,'Annuity Calc'!$H$7:$BE$11,4,FALSE),(IF(AU130&lt;=(-1),AU130,0)))</f>
        <v>#N/A</v>
      </c>
      <c r="AV133" s="159" t="e">
        <f>IF($D130&gt;=1,($B129/HLOOKUP($D130,'Annuity Calc'!$H$7:$BE$11,2,FALSE))*HLOOKUP(AV130,'Annuity Calc'!$H$7:$BE$11,4,FALSE),(IF(AV130&lt;=(-1),AV130,0)))</f>
        <v>#N/A</v>
      </c>
      <c r="AW133" s="159" t="e">
        <f>IF($D130&gt;=1,($B129/HLOOKUP($D130,'Annuity Calc'!$H$7:$BE$11,2,FALSE))*HLOOKUP(AW130,'Annuity Calc'!$H$7:$BE$11,4,FALSE),(IF(AW130&lt;=(-1),AW130,0)))</f>
        <v>#N/A</v>
      </c>
      <c r="AX133" s="159" t="e">
        <f>IF($D130&gt;=1,($B129/HLOOKUP($D130,'Annuity Calc'!$H$7:$BE$11,2,FALSE))*HLOOKUP(AX130,'Annuity Calc'!$H$7:$BE$11,4,FALSE),(IF(AX130&lt;=(-1),AX130,0)))</f>
        <v>#N/A</v>
      </c>
      <c r="AY133" s="159" t="e">
        <f>IF($D130&gt;=1,($B129/HLOOKUP($D130,'Annuity Calc'!$H$7:$BE$11,2,FALSE))*HLOOKUP(AY130,'Annuity Calc'!$H$7:$BE$11,4,FALSE),(IF(AY130&lt;=(-1),AY130,0)))</f>
        <v>#N/A</v>
      </c>
      <c r="AZ133" s="159" t="e">
        <f>IF($D130&gt;=1,($B129/HLOOKUP($D130,'Annuity Calc'!$H$7:$BE$11,2,FALSE))*HLOOKUP(AZ130,'Annuity Calc'!$H$7:$BE$11,4,FALSE),(IF(AZ130&lt;=(-1),AZ130,0)))</f>
        <v>#N/A</v>
      </c>
      <c r="BA133" s="159" t="e">
        <f>IF($D130&gt;=1,($B129/HLOOKUP($D130,'Annuity Calc'!$H$7:$BE$11,2,FALSE))*HLOOKUP(BA130,'Annuity Calc'!$H$7:$BE$11,4,FALSE),(IF(BA130&lt;=(-1),BA130,0)))</f>
        <v>#N/A</v>
      </c>
      <c r="BB133" s="159" t="e">
        <f>IF($D130&gt;=1,($B129/HLOOKUP($D130,'Annuity Calc'!$H$7:$BE$11,2,FALSE))*HLOOKUP(BB130,'Annuity Calc'!$H$7:$BE$11,4,FALSE),(IF(BB130&lt;=(-1),BB130,0)))</f>
        <v>#N/A</v>
      </c>
      <c r="BC133" s="159" t="e">
        <f>IF($D130&gt;=1,($B129/HLOOKUP($D130,'Annuity Calc'!$H$7:$BE$11,2,FALSE))*HLOOKUP(BC130,'Annuity Calc'!$H$7:$BE$11,4,FALSE),(IF(BC130&lt;=(-1),BC130,0)))</f>
        <v>#N/A</v>
      </c>
      <c r="BD133" s="159" t="e">
        <f>IF($D130&gt;=1,($B129/HLOOKUP($D130,'Annuity Calc'!$H$7:$BE$11,2,FALSE))*HLOOKUP(BD130,'Annuity Calc'!$H$7:$BE$11,4,FALSE),(IF(BD130&lt;=(-1),BD130,0)))</f>
        <v>#N/A</v>
      </c>
      <c r="BE133" s="159" t="e">
        <f>IF($D130&gt;=1,($B129/HLOOKUP($D130,'Annuity Calc'!$H$7:$BE$11,2,FALSE))*HLOOKUP(BE130,'Annuity Calc'!$H$7:$BE$11,4,FALSE),(IF(BE130&lt;=(-1),BE130,0)))</f>
        <v>#N/A</v>
      </c>
      <c r="BF133" s="159" t="e">
        <f>IF($D130&gt;=1,($B129/HLOOKUP($D130,'Annuity Calc'!$H$7:$BE$11,2,FALSE))*HLOOKUP(BF130,'Annuity Calc'!$H$7:$BE$11,4,FALSE),(IF(BF130&lt;=(-1),BF130,0)))</f>
        <v>#N/A</v>
      </c>
      <c r="BG133" s="159" t="e">
        <f>IF($D130&gt;=1,($B129/HLOOKUP($D130,'Annuity Calc'!$H$7:$BE$11,2,FALSE))*HLOOKUP(BG130,'Annuity Calc'!$H$7:$BE$11,4,FALSE),(IF(BG130&lt;=(-1),BG130,0)))</f>
        <v>#N/A</v>
      </c>
      <c r="BH133" s="159" t="e">
        <f>IF($D130&gt;=1,($B129/HLOOKUP($D130,'Annuity Calc'!$H$7:$BE$11,2,FALSE))*HLOOKUP(BH130,'Annuity Calc'!$H$7:$BE$11,4,FALSE),(IF(BH130&lt;=(-1),BH130,0)))</f>
        <v>#N/A</v>
      </c>
      <c r="BI133" s="159" t="e">
        <f>IF($D130&gt;=1,($B129/HLOOKUP($D130,'Annuity Calc'!$H$7:$BE$11,2,FALSE))*HLOOKUP(BI130,'Annuity Calc'!$H$7:$BE$11,4,FALSE),(IF(BI130&lt;=(-1),BI130,0)))</f>
        <v>#N/A</v>
      </c>
    </row>
    <row r="134" spans="1:61" s="19" customFormat="1" ht="12.75">
      <c r="C134" s="19" t="s">
        <v>147</v>
      </c>
      <c r="D134" s="159">
        <f>IF($D130&gt;=1,($B129/HLOOKUP($D130,'Annuity Calc'!$H$7:$BE$11,2,FALSE))*HLOOKUP(D130,'Annuity Calc'!$H$7:$BE$11,5,FALSE),(IF(D130&lt;=(-1),D130,0)))</f>
        <v>182123.43544932935</v>
      </c>
      <c r="E134" s="159">
        <f>IF($D130&gt;=1,($B129/HLOOKUP($D130,'Annuity Calc'!$H$7:$BE$11,2,FALSE))*HLOOKUP(E130,'Annuity Calc'!$H$7:$BE$11,5,FALSE),(IF(E130&lt;=(-1),E130,0)))</f>
        <v>182123.43544932935</v>
      </c>
      <c r="F134" s="159">
        <f>IF($D130&gt;=1,($B129/HLOOKUP($D130,'Annuity Calc'!$H$7:$BE$11,2,FALSE))*HLOOKUP(F130,'Annuity Calc'!$H$7:$BE$11,5,FALSE),(IF(F130&lt;=(-1),F130,0)))</f>
        <v>182123.43544932935</v>
      </c>
      <c r="G134" s="159">
        <f>IF($D130&gt;=1,($B129/HLOOKUP($D130,'Annuity Calc'!$H$7:$BE$11,2,FALSE))*HLOOKUP(G130,'Annuity Calc'!$H$7:$BE$11,5,FALSE),(IF(G130&lt;=(-1),G130,0)))</f>
        <v>182123.43544932935</v>
      </c>
      <c r="H134" s="159">
        <f>IF($D130&gt;=1,($B129/HLOOKUP($D130,'Annuity Calc'!$H$7:$BE$11,2,FALSE))*HLOOKUP(H130,'Annuity Calc'!$H$7:$BE$11,5,FALSE),(IF(H130&lt;=(-1),H130,0)))</f>
        <v>182123.43544932935</v>
      </c>
      <c r="I134" s="159">
        <f>IF($D130&gt;=1,($B129/HLOOKUP($D130,'Annuity Calc'!$H$7:$BE$11,2,FALSE))*HLOOKUP(I130,'Annuity Calc'!$H$7:$BE$11,5,FALSE),(IF(I130&lt;=(-1),I130,0)))</f>
        <v>182123.43544932935</v>
      </c>
      <c r="J134" s="159" t="e">
        <f>IF($D130&gt;=1,($B129/HLOOKUP($D130,'Annuity Calc'!$H$7:$BE$11,2,FALSE))*HLOOKUP(J130,'Annuity Calc'!$H$7:$BE$11,5,FALSE),(IF(J130&lt;=(-1),J130,0)))</f>
        <v>#N/A</v>
      </c>
      <c r="K134" s="159" t="e">
        <f>IF($D130&gt;=1,($B129/HLOOKUP($D130,'Annuity Calc'!$H$7:$BE$11,2,FALSE))*HLOOKUP(K130,'Annuity Calc'!$H$7:$BE$11,5,FALSE),(IF(K130&lt;=(-1),K130,0)))</f>
        <v>#N/A</v>
      </c>
      <c r="L134" s="159" t="e">
        <f>IF($D130&gt;=1,($B129/HLOOKUP($D130,'Annuity Calc'!$H$7:$BE$11,2,FALSE))*HLOOKUP(L130,'Annuity Calc'!$H$7:$BE$11,5,FALSE),(IF(L130&lt;=(-1),L130,0)))</f>
        <v>#N/A</v>
      </c>
      <c r="M134" s="159" t="e">
        <f>IF($D130&gt;=1,($B129/HLOOKUP($D130,'Annuity Calc'!$H$7:$BE$11,2,FALSE))*HLOOKUP(M130,'Annuity Calc'!$H$7:$BE$11,5,FALSE),(IF(M130&lt;=(-1),M130,0)))</f>
        <v>#N/A</v>
      </c>
      <c r="N134" s="159" t="e">
        <f>IF($D130&gt;=1,($B129/HLOOKUP($D130,'Annuity Calc'!$H$7:$BE$11,2,FALSE))*HLOOKUP(N130,'Annuity Calc'!$H$7:$BE$11,5,FALSE),(IF(N130&lt;=(-1),N130,0)))</f>
        <v>#N/A</v>
      </c>
      <c r="O134" s="159" t="e">
        <f>IF($D130&gt;=1,($B129/HLOOKUP($D130,'Annuity Calc'!$H$7:$BE$11,2,FALSE))*HLOOKUP(O130,'Annuity Calc'!$H$7:$BE$11,5,FALSE),(IF(O130&lt;=(-1),O130,0)))</f>
        <v>#N/A</v>
      </c>
      <c r="P134" s="159" t="e">
        <f>IF($D130&gt;=1,($B129/HLOOKUP($D130,'Annuity Calc'!$H$7:$BE$11,2,FALSE))*HLOOKUP(P130,'Annuity Calc'!$H$7:$BE$11,5,FALSE),(IF(P130&lt;=(-1),P130,0)))</f>
        <v>#N/A</v>
      </c>
      <c r="Q134" s="159" t="e">
        <f>IF($D130&gt;=1,($B129/HLOOKUP($D130,'Annuity Calc'!$H$7:$BE$11,2,FALSE))*HLOOKUP(Q130,'Annuity Calc'!$H$7:$BE$11,5,FALSE),(IF(Q130&lt;=(-1),Q130,0)))</f>
        <v>#N/A</v>
      </c>
      <c r="R134" s="159" t="e">
        <f>IF($D130&gt;=1,($B129/HLOOKUP($D130,'Annuity Calc'!$H$7:$BE$11,2,FALSE))*HLOOKUP(R130,'Annuity Calc'!$H$7:$BE$11,5,FALSE),(IF(R130&lt;=(-1),R130,0)))</f>
        <v>#N/A</v>
      </c>
      <c r="S134" s="159" t="e">
        <f>IF($D130&gt;=1,($B129/HLOOKUP($D130,'Annuity Calc'!$H$7:$BE$11,2,FALSE))*HLOOKUP(S130,'Annuity Calc'!$H$7:$BE$11,5,FALSE),(IF(S130&lt;=(-1),S130,0)))</f>
        <v>#N/A</v>
      </c>
      <c r="T134" s="159" t="e">
        <f>IF($D130&gt;=1,($B129/HLOOKUP($D130,'Annuity Calc'!$H$7:$BE$11,2,FALSE))*HLOOKUP(T130,'Annuity Calc'!$H$7:$BE$11,5,FALSE),(IF(T130&lt;=(-1),T130,0)))</f>
        <v>#N/A</v>
      </c>
      <c r="U134" s="159" t="e">
        <f>IF($D130&gt;=1,($B129/HLOOKUP($D130,'Annuity Calc'!$H$7:$BE$11,2,FALSE))*HLOOKUP(U130,'Annuity Calc'!$H$7:$BE$11,5,FALSE),(IF(U130&lt;=(-1),U130,0)))</f>
        <v>#N/A</v>
      </c>
      <c r="V134" s="159" t="e">
        <f>IF($D130&gt;=1,($B129/HLOOKUP($D130,'Annuity Calc'!$H$7:$BE$11,2,FALSE))*HLOOKUP(V130,'Annuity Calc'!$H$7:$BE$11,5,FALSE),(IF(V130&lt;=(-1),V130,0)))</f>
        <v>#N/A</v>
      </c>
      <c r="W134" s="159" t="e">
        <f>IF($D130&gt;=1,($B129/HLOOKUP($D130,'Annuity Calc'!$H$7:$BE$11,2,FALSE))*HLOOKUP(W130,'Annuity Calc'!$H$7:$BE$11,5,FALSE),(IF(W130&lt;=(-1),W130,0)))</f>
        <v>#N/A</v>
      </c>
      <c r="X134" s="159" t="e">
        <f>IF($D130&gt;=1,($B129/HLOOKUP($D130,'Annuity Calc'!$H$7:$BE$11,2,FALSE))*HLOOKUP(X130,'Annuity Calc'!$H$7:$BE$11,5,FALSE),(IF(X130&lt;=(-1),X130,0)))</f>
        <v>#N/A</v>
      </c>
      <c r="Y134" s="159" t="e">
        <f>IF($D130&gt;=1,($B129/HLOOKUP($D130,'Annuity Calc'!$H$7:$BE$11,2,FALSE))*HLOOKUP(Y130,'Annuity Calc'!$H$7:$BE$11,5,FALSE),(IF(Y130&lt;=(-1),Y130,0)))</f>
        <v>#N/A</v>
      </c>
      <c r="Z134" s="159" t="e">
        <f>IF($D130&gt;=1,($B129/HLOOKUP($D130,'Annuity Calc'!$H$7:$BE$11,2,FALSE))*HLOOKUP(Z130,'Annuity Calc'!$H$7:$BE$11,5,FALSE),(IF(Z130&lt;=(-1),Z130,0)))</f>
        <v>#N/A</v>
      </c>
      <c r="AA134" s="159" t="e">
        <f>IF($D130&gt;=1,($B129/HLOOKUP($D130,'Annuity Calc'!$H$7:$BE$11,2,FALSE))*HLOOKUP(AA130,'Annuity Calc'!$H$7:$BE$11,5,FALSE),(IF(AA130&lt;=(-1),AA130,0)))</f>
        <v>#N/A</v>
      </c>
      <c r="AB134" s="159" t="e">
        <f>IF($D130&gt;=1,($B129/HLOOKUP($D130,'Annuity Calc'!$H$7:$BE$11,2,FALSE))*HLOOKUP(AB130,'Annuity Calc'!$H$7:$BE$11,5,FALSE),(IF(AB130&lt;=(-1),AB130,0)))</f>
        <v>#N/A</v>
      </c>
      <c r="AC134" s="159" t="e">
        <f>IF($D130&gt;=1,($B129/HLOOKUP($D130,'Annuity Calc'!$H$7:$BE$11,2,FALSE))*HLOOKUP(AC130,'Annuity Calc'!$H$7:$BE$11,5,FALSE),(IF(AC130&lt;=(-1),AC130,0)))</f>
        <v>#N/A</v>
      </c>
      <c r="AD134" s="159" t="e">
        <f>IF($D130&gt;=1,($B129/HLOOKUP($D130,'Annuity Calc'!$H$7:$BE$11,2,FALSE))*HLOOKUP(AD130,'Annuity Calc'!$H$7:$BE$11,5,FALSE),(IF(AD130&lt;=(-1),AD130,0)))</f>
        <v>#N/A</v>
      </c>
      <c r="AE134" s="159" t="e">
        <f>IF($D130&gt;=1,($B129/HLOOKUP($D130,'Annuity Calc'!$H$7:$BE$11,2,FALSE))*HLOOKUP(AE130,'Annuity Calc'!$H$7:$BE$11,5,FALSE),(IF(AE130&lt;=(-1),AE130,0)))</f>
        <v>#N/A</v>
      </c>
      <c r="AF134" s="159" t="e">
        <f>IF($D130&gt;=1,($B129/HLOOKUP($D130,'Annuity Calc'!$H$7:$BE$11,2,FALSE))*HLOOKUP(AF130,'Annuity Calc'!$H$7:$BE$11,5,FALSE),(IF(AF130&lt;=(-1),AF130,0)))</f>
        <v>#N/A</v>
      </c>
      <c r="AG134" s="159" t="e">
        <f>IF($D130&gt;=1,($B129/HLOOKUP($D130,'Annuity Calc'!$H$7:$BE$11,2,FALSE))*HLOOKUP(AG130,'Annuity Calc'!$H$7:$BE$11,5,FALSE),(IF(AG130&lt;=(-1),AG130,0)))</f>
        <v>#N/A</v>
      </c>
      <c r="AH134" s="159" t="e">
        <f>IF($D130&gt;=1,($B129/HLOOKUP($D130,'Annuity Calc'!$H$7:$BE$11,2,FALSE))*HLOOKUP(AH130,'Annuity Calc'!$H$7:$BE$11,5,FALSE),(IF(AH130&lt;=(-1),AH130,0)))</f>
        <v>#N/A</v>
      </c>
      <c r="AI134" s="159" t="e">
        <f>IF($D130&gt;=1,($B129/HLOOKUP($D130,'Annuity Calc'!$H$7:$BE$11,2,FALSE))*HLOOKUP(AI130,'Annuity Calc'!$H$7:$BE$11,5,FALSE),(IF(AI130&lt;=(-1),AI130,0)))</f>
        <v>#N/A</v>
      </c>
      <c r="AJ134" s="159" t="e">
        <f>IF($D130&gt;=1,($B129/HLOOKUP($D130,'Annuity Calc'!$H$7:$BE$11,2,FALSE))*HLOOKUP(AJ130,'Annuity Calc'!$H$7:$BE$11,5,FALSE),(IF(AJ130&lt;=(-1),AJ130,0)))</f>
        <v>#N/A</v>
      </c>
      <c r="AK134" s="159" t="e">
        <f>IF($D130&gt;=1,($B129/HLOOKUP($D130,'Annuity Calc'!$H$7:$BE$11,2,FALSE))*HLOOKUP(AK130,'Annuity Calc'!$H$7:$BE$11,5,FALSE),(IF(AK130&lt;=(-1),AK130,0)))</f>
        <v>#N/A</v>
      </c>
      <c r="AL134" s="159" t="e">
        <f>IF($D130&gt;=1,($B129/HLOOKUP($D130,'Annuity Calc'!$H$7:$BE$11,2,FALSE))*HLOOKUP(AL130,'Annuity Calc'!$H$7:$BE$11,5,FALSE),(IF(AL130&lt;=(-1),AL130,0)))</f>
        <v>#N/A</v>
      </c>
      <c r="AM134" s="159" t="e">
        <f>IF($D130&gt;=1,($B129/HLOOKUP($D130,'Annuity Calc'!$H$7:$BE$11,2,FALSE))*HLOOKUP(AM130,'Annuity Calc'!$H$7:$BE$11,5,FALSE),(IF(AM130&lt;=(-1),AM130,0)))</f>
        <v>#N/A</v>
      </c>
      <c r="AN134" s="159" t="e">
        <f>IF($D130&gt;=1,($B129/HLOOKUP($D130,'Annuity Calc'!$H$7:$BE$11,2,FALSE))*HLOOKUP(AN130,'Annuity Calc'!$H$7:$BE$11,5,FALSE),(IF(AN130&lt;=(-1),AN130,0)))</f>
        <v>#N/A</v>
      </c>
      <c r="AO134" s="159" t="e">
        <f>IF($D130&gt;=1,($B129/HLOOKUP($D130,'Annuity Calc'!$H$7:$BE$11,2,FALSE))*HLOOKUP(AO130,'Annuity Calc'!$H$7:$BE$11,5,FALSE),(IF(AO130&lt;=(-1),AO130,0)))</f>
        <v>#N/A</v>
      </c>
      <c r="AP134" s="159" t="e">
        <f>IF($D130&gt;=1,($B129/HLOOKUP($D130,'Annuity Calc'!$H$7:$BE$11,2,FALSE))*HLOOKUP(AP130,'Annuity Calc'!$H$7:$BE$11,5,FALSE),(IF(AP130&lt;=(-1),AP130,0)))</f>
        <v>#N/A</v>
      </c>
      <c r="AQ134" s="159" t="e">
        <f>IF($D130&gt;=1,($B129/HLOOKUP($D130,'Annuity Calc'!$H$7:$BE$11,2,FALSE))*HLOOKUP(AQ130,'Annuity Calc'!$H$7:$BE$11,5,FALSE),(IF(AQ130&lt;=(-1),AQ130,0)))</f>
        <v>#N/A</v>
      </c>
      <c r="AR134" s="159" t="e">
        <f>IF($D130&gt;=1,($B129/HLOOKUP($D130,'Annuity Calc'!$H$7:$BE$11,2,FALSE))*HLOOKUP(AR130,'Annuity Calc'!$H$7:$BE$11,5,FALSE),(IF(AR130&lt;=(-1),AR130,0)))</f>
        <v>#N/A</v>
      </c>
      <c r="AS134" s="159" t="e">
        <f>IF($D130&gt;=1,($B129/HLOOKUP($D130,'Annuity Calc'!$H$7:$BE$11,2,FALSE))*HLOOKUP(AS130,'Annuity Calc'!$H$7:$BE$11,5,FALSE),(IF(AS130&lt;=(-1),AS130,0)))</f>
        <v>#N/A</v>
      </c>
      <c r="AT134" s="159" t="e">
        <f>IF($D130&gt;=1,($B129/HLOOKUP($D130,'Annuity Calc'!$H$7:$BE$11,2,FALSE))*HLOOKUP(AT130,'Annuity Calc'!$H$7:$BE$11,5,FALSE),(IF(AT130&lt;=(-1),AT130,0)))</f>
        <v>#N/A</v>
      </c>
      <c r="AU134" s="159" t="e">
        <f>IF($D130&gt;=1,($B129/HLOOKUP($D130,'Annuity Calc'!$H$7:$BE$11,2,FALSE))*HLOOKUP(AU130,'Annuity Calc'!$H$7:$BE$11,5,FALSE),(IF(AU130&lt;=(-1),AU130,0)))</f>
        <v>#N/A</v>
      </c>
      <c r="AV134" s="159" t="e">
        <f>IF($D130&gt;=1,($B129/HLOOKUP($D130,'Annuity Calc'!$H$7:$BE$11,2,FALSE))*HLOOKUP(AV130,'Annuity Calc'!$H$7:$BE$11,5,FALSE),(IF(AV130&lt;=(-1),AV130,0)))</f>
        <v>#N/A</v>
      </c>
      <c r="AW134" s="159" t="e">
        <f>IF($D130&gt;=1,($B129/HLOOKUP($D130,'Annuity Calc'!$H$7:$BE$11,2,FALSE))*HLOOKUP(AW130,'Annuity Calc'!$H$7:$BE$11,5,FALSE),(IF(AW130&lt;=(-1),AW130,0)))</f>
        <v>#N/A</v>
      </c>
      <c r="AX134" s="159" t="e">
        <f>IF($D130&gt;=1,($B129/HLOOKUP($D130,'Annuity Calc'!$H$7:$BE$11,2,FALSE))*HLOOKUP(AX130,'Annuity Calc'!$H$7:$BE$11,5,FALSE),(IF(AX130&lt;=(-1),AX130,0)))</f>
        <v>#N/A</v>
      </c>
      <c r="AY134" s="159" t="e">
        <f>IF($D130&gt;=1,($B129/HLOOKUP($D130,'Annuity Calc'!$H$7:$BE$11,2,FALSE))*HLOOKUP(AY130,'Annuity Calc'!$H$7:$BE$11,5,FALSE),(IF(AY130&lt;=(-1),AY130,0)))</f>
        <v>#N/A</v>
      </c>
      <c r="AZ134" s="159" t="e">
        <f>IF($D130&gt;=1,($B129/HLOOKUP($D130,'Annuity Calc'!$H$7:$BE$11,2,FALSE))*HLOOKUP(AZ130,'Annuity Calc'!$H$7:$BE$11,5,FALSE),(IF(AZ130&lt;=(-1),AZ130,0)))</f>
        <v>#N/A</v>
      </c>
      <c r="BA134" s="159" t="e">
        <f>IF($D130&gt;=1,($B129/HLOOKUP($D130,'Annuity Calc'!$H$7:$BE$11,2,FALSE))*HLOOKUP(BA130,'Annuity Calc'!$H$7:$BE$11,5,FALSE),(IF(BA130&lt;=(-1),BA130,0)))</f>
        <v>#N/A</v>
      </c>
      <c r="BB134" s="159" t="e">
        <f>IF($D130&gt;=1,($B129/HLOOKUP($D130,'Annuity Calc'!$H$7:$BE$11,2,FALSE))*HLOOKUP(BB130,'Annuity Calc'!$H$7:$BE$11,5,FALSE),(IF(BB130&lt;=(-1),BB130,0)))</f>
        <v>#N/A</v>
      </c>
      <c r="BC134" s="159" t="e">
        <f>IF($D130&gt;=1,($B129/HLOOKUP($D130,'Annuity Calc'!$H$7:$BE$11,2,FALSE))*HLOOKUP(BC130,'Annuity Calc'!$H$7:$BE$11,5,FALSE),(IF(BC130&lt;=(-1),BC130,0)))</f>
        <v>#N/A</v>
      </c>
      <c r="BD134" s="159" t="e">
        <f>IF($D130&gt;=1,($B129/HLOOKUP($D130,'Annuity Calc'!$H$7:$BE$11,2,FALSE))*HLOOKUP(BD130,'Annuity Calc'!$H$7:$BE$11,5,FALSE),(IF(BD130&lt;=(-1),BD130,0)))</f>
        <v>#N/A</v>
      </c>
      <c r="BE134" s="159" t="e">
        <f>IF($D130&gt;=1,($B129/HLOOKUP($D130,'Annuity Calc'!$H$7:$BE$11,2,FALSE))*HLOOKUP(BE130,'Annuity Calc'!$H$7:$BE$11,5,FALSE),(IF(BE130&lt;=(-1),BE130,0)))</f>
        <v>#N/A</v>
      </c>
      <c r="BF134" s="159" t="e">
        <f>IF($D130&gt;=1,($B129/HLOOKUP($D130,'Annuity Calc'!$H$7:$BE$11,2,FALSE))*HLOOKUP(BF130,'Annuity Calc'!$H$7:$BE$11,5,FALSE),(IF(BF130&lt;=(-1),BF130,0)))</f>
        <v>#N/A</v>
      </c>
      <c r="BG134" s="159" t="e">
        <f>IF($D130&gt;=1,($B129/HLOOKUP($D130,'Annuity Calc'!$H$7:$BE$11,2,FALSE))*HLOOKUP(BG130,'Annuity Calc'!$H$7:$BE$11,5,FALSE),(IF(BG130&lt;=(-1),BG130,0)))</f>
        <v>#N/A</v>
      </c>
      <c r="BH134" s="159" t="e">
        <f>IF($D130&gt;=1,($B129/HLOOKUP($D130,'Annuity Calc'!$H$7:$BE$11,2,FALSE))*HLOOKUP(BH130,'Annuity Calc'!$H$7:$BE$11,5,FALSE),(IF(BH130&lt;=(-1),BH130,0)))</f>
        <v>#N/A</v>
      </c>
      <c r="BI134" s="159" t="e">
        <f>IF($D130&gt;=1,($B129/HLOOKUP($D130,'Annuity Calc'!$H$7:$BE$11,2,FALSE))*HLOOKUP(BI130,'Annuity Calc'!$H$7:$BE$11,5,FALSE),(IF(BI130&lt;=(-1),BI130,0)))</f>
        <v>#N/A</v>
      </c>
    </row>
    <row r="135" spans="1:61" s="19" customFormat="1" ht="12.75">
      <c r="D135" s="19">
        <f>D131-D132</f>
        <v>821071.55527918437</v>
      </c>
      <c r="E135" s="19">
        <f t="shared" ref="E135:BI135" si="573">E131-E132</f>
        <v>670418.5612894533</v>
      </c>
      <c r="F135" s="19">
        <f t="shared" si="573"/>
        <v>513270.97505703487</v>
      </c>
      <c r="G135" s="19">
        <f t="shared" si="573"/>
        <v>349348.81722485332</v>
      </c>
      <c r="H135" s="19">
        <f t="shared" si="573"/>
        <v>178360.03863414892</v>
      </c>
      <c r="I135" s="19">
        <f t="shared" si="573"/>
        <v>0</v>
      </c>
      <c r="J135" s="19" t="e">
        <f t="shared" si="573"/>
        <v>#N/A</v>
      </c>
      <c r="K135" s="19" t="e">
        <f t="shared" si="573"/>
        <v>#N/A</v>
      </c>
      <c r="L135" s="19" t="e">
        <f t="shared" si="573"/>
        <v>#N/A</v>
      </c>
      <c r="M135" s="19" t="e">
        <f t="shared" si="573"/>
        <v>#N/A</v>
      </c>
      <c r="N135" s="19" t="e">
        <f t="shared" si="573"/>
        <v>#N/A</v>
      </c>
      <c r="O135" s="19" t="e">
        <f t="shared" si="573"/>
        <v>#N/A</v>
      </c>
      <c r="P135" s="19" t="e">
        <f t="shared" si="573"/>
        <v>#N/A</v>
      </c>
      <c r="Q135" s="19" t="e">
        <f t="shared" si="573"/>
        <v>#N/A</v>
      </c>
      <c r="R135" s="19" t="e">
        <f t="shared" si="573"/>
        <v>#N/A</v>
      </c>
      <c r="S135" s="19" t="e">
        <f t="shared" si="573"/>
        <v>#N/A</v>
      </c>
      <c r="T135" s="19" t="e">
        <f t="shared" si="573"/>
        <v>#N/A</v>
      </c>
      <c r="U135" s="19" t="e">
        <f t="shared" si="573"/>
        <v>#N/A</v>
      </c>
      <c r="V135" s="19" t="e">
        <f t="shared" si="573"/>
        <v>#N/A</v>
      </c>
      <c r="W135" s="19" t="e">
        <f t="shared" si="573"/>
        <v>#N/A</v>
      </c>
      <c r="X135" s="19" t="e">
        <f t="shared" si="573"/>
        <v>#N/A</v>
      </c>
      <c r="Y135" s="19" t="e">
        <f t="shared" si="573"/>
        <v>#N/A</v>
      </c>
      <c r="Z135" s="19" t="e">
        <f t="shared" si="573"/>
        <v>#N/A</v>
      </c>
      <c r="AA135" s="19" t="e">
        <f t="shared" si="573"/>
        <v>#N/A</v>
      </c>
      <c r="AB135" s="19" t="e">
        <f t="shared" si="573"/>
        <v>#N/A</v>
      </c>
      <c r="AC135" s="19" t="e">
        <f t="shared" si="573"/>
        <v>#N/A</v>
      </c>
      <c r="AD135" s="19" t="e">
        <f t="shared" si="573"/>
        <v>#N/A</v>
      </c>
      <c r="AE135" s="19" t="e">
        <f t="shared" si="573"/>
        <v>#N/A</v>
      </c>
      <c r="AF135" s="19" t="e">
        <f t="shared" si="573"/>
        <v>#N/A</v>
      </c>
      <c r="AG135" s="19" t="e">
        <f t="shared" si="573"/>
        <v>#N/A</v>
      </c>
      <c r="AH135" s="19" t="e">
        <f t="shared" si="573"/>
        <v>#N/A</v>
      </c>
      <c r="AI135" s="19" t="e">
        <f t="shared" si="573"/>
        <v>#N/A</v>
      </c>
      <c r="AJ135" s="19" t="e">
        <f t="shared" si="573"/>
        <v>#N/A</v>
      </c>
      <c r="AK135" s="19" t="e">
        <f t="shared" si="573"/>
        <v>#N/A</v>
      </c>
      <c r="AL135" s="19" t="e">
        <f t="shared" si="573"/>
        <v>#N/A</v>
      </c>
      <c r="AM135" s="19" t="e">
        <f t="shared" si="573"/>
        <v>#N/A</v>
      </c>
      <c r="AN135" s="19" t="e">
        <f t="shared" si="573"/>
        <v>#N/A</v>
      </c>
      <c r="AO135" s="19" t="e">
        <f t="shared" si="573"/>
        <v>#N/A</v>
      </c>
      <c r="AP135" s="19" t="e">
        <f t="shared" si="573"/>
        <v>#N/A</v>
      </c>
      <c r="AQ135" s="19" t="e">
        <f t="shared" si="573"/>
        <v>#N/A</v>
      </c>
      <c r="AR135" s="19" t="e">
        <f t="shared" si="573"/>
        <v>#N/A</v>
      </c>
      <c r="AS135" s="19" t="e">
        <f t="shared" si="573"/>
        <v>#N/A</v>
      </c>
      <c r="AT135" s="19" t="e">
        <f t="shared" si="573"/>
        <v>#N/A</v>
      </c>
      <c r="AU135" s="19" t="e">
        <f t="shared" si="573"/>
        <v>#N/A</v>
      </c>
      <c r="AV135" s="19" t="e">
        <f t="shared" si="573"/>
        <v>#N/A</v>
      </c>
      <c r="AW135" s="19" t="e">
        <f t="shared" si="573"/>
        <v>#N/A</v>
      </c>
      <c r="AX135" s="19" t="e">
        <f t="shared" si="573"/>
        <v>#N/A</v>
      </c>
      <c r="AY135" s="19" t="e">
        <f t="shared" si="573"/>
        <v>#N/A</v>
      </c>
      <c r="AZ135" s="19" t="e">
        <f t="shared" si="573"/>
        <v>#N/A</v>
      </c>
      <c r="BA135" s="19" t="e">
        <f t="shared" si="573"/>
        <v>#N/A</v>
      </c>
      <c r="BB135" s="19" t="e">
        <f t="shared" si="573"/>
        <v>#N/A</v>
      </c>
      <c r="BC135" s="19" t="e">
        <f t="shared" si="573"/>
        <v>#N/A</v>
      </c>
      <c r="BD135" s="19" t="e">
        <f t="shared" si="573"/>
        <v>#N/A</v>
      </c>
      <c r="BE135" s="19" t="e">
        <f t="shared" si="573"/>
        <v>#N/A</v>
      </c>
      <c r="BF135" s="19" t="e">
        <f t="shared" si="573"/>
        <v>#N/A</v>
      </c>
      <c r="BG135" s="19" t="e">
        <f t="shared" si="573"/>
        <v>#N/A</v>
      </c>
      <c r="BH135" s="19" t="e">
        <f t="shared" si="573"/>
        <v>#N/A</v>
      </c>
      <c r="BI135" s="19" t="e">
        <f t="shared" si="573"/>
        <v>#N/A</v>
      </c>
    </row>
    <row r="136" spans="1:61" s="19" customFormat="1" ht="12.75"/>
    <row r="137" spans="1:61" s="19" customFormat="1" ht="12.75">
      <c r="C137" s="19" t="s">
        <v>446</v>
      </c>
      <c r="E137" s="19">
        <f>D131</f>
        <v>965498.36540213786</v>
      </c>
      <c r="F137" s="19">
        <f t="shared" ref="F137:F141" si="574">E131</f>
        <v>821071.55527918437</v>
      </c>
      <c r="G137" s="19">
        <f t="shared" ref="G137:G141" si="575">F131</f>
        <v>670418.5612894533</v>
      </c>
      <c r="H137" s="19">
        <f t="shared" ref="H137:H141" si="576">G131</f>
        <v>513270.97505703487</v>
      </c>
      <c r="I137" s="19">
        <f t="shared" ref="I137:I141" si="577">H131</f>
        <v>349348.81722485332</v>
      </c>
      <c r="J137" s="19">
        <f t="shared" ref="J137:J141" si="578">I131</f>
        <v>178360.03863414892</v>
      </c>
      <c r="K137" s="19">
        <f t="shared" ref="K137:K141" si="579">J131</f>
        <v>0</v>
      </c>
      <c r="L137" s="19" t="e">
        <f t="shared" ref="L137:L141" si="580">K131</f>
        <v>#N/A</v>
      </c>
      <c r="M137" s="19" t="e">
        <f t="shared" ref="M137:M141" si="581">L131</f>
        <v>#N/A</v>
      </c>
      <c r="N137" s="19" t="e">
        <f t="shared" ref="N137:N141" si="582">M131</f>
        <v>#N/A</v>
      </c>
      <c r="O137" s="19" t="e">
        <f t="shared" ref="O137:O141" si="583">N131</f>
        <v>#N/A</v>
      </c>
      <c r="P137" s="19" t="e">
        <f t="shared" ref="P137:P141" si="584">O131</f>
        <v>#N/A</v>
      </c>
      <c r="Q137" s="19" t="e">
        <f t="shared" ref="Q137:Q141" si="585">P131</f>
        <v>#N/A</v>
      </c>
      <c r="R137" s="19" t="e">
        <f t="shared" ref="R137:R141" si="586">Q131</f>
        <v>#N/A</v>
      </c>
      <c r="S137" s="19" t="e">
        <f t="shared" ref="S137:S141" si="587">R131</f>
        <v>#N/A</v>
      </c>
      <c r="T137" s="19" t="e">
        <f t="shared" ref="T137:T141" si="588">S131</f>
        <v>#N/A</v>
      </c>
      <c r="U137" s="19" t="e">
        <f t="shared" ref="U137:U141" si="589">T131</f>
        <v>#N/A</v>
      </c>
      <c r="V137" s="19" t="e">
        <f t="shared" ref="V137:V141" si="590">U131</f>
        <v>#N/A</v>
      </c>
      <c r="W137" s="19" t="e">
        <f t="shared" ref="W137:W141" si="591">V131</f>
        <v>#N/A</v>
      </c>
      <c r="X137" s="19" t="e">
        <f t="shared" ref="X137:X141" si="592">W131</f>
        <v>#N/A</v>
      </c>
      <c r="Y137" s="19" t="e">
        <f t="shared" ref="Y137:Y141" si="593">X131</f>
        <v>#N/A</v>
      </c>
      <c r="Z137" s="19" t="e">
        <f t="shared" ref="Z137:Z141" si="594">Y131</f>
        <v>#N/A</v>
      </c>
      <c r="AA137" s="19" t="e">
        <f t="shared" ref="AA137:AA141" si="595">Z131</f>
        <v>#N/A</v>
      </c>
      <c r="AB137" s="19" t="e">
        <f t="shared" ref="AB137:AB141" si="596">AA131</f>
        <v>#N/A</v>
      </c>
      <c r="AC137" s="19" t="e">
        <f t="shared" ref="AC137:AC141" si="597">AB131</f>
        <v>#N/A</v>
      </c>
      <c r="AD137" s="19" t="e">
        <f t="shared" ref="AD137:AD141" si="598">AC131</f>
        <v>#N/A</v>
      </c>
      <c r="AE137" s="19" t="e">
        <f t="shared" ref="AE137:AE141" si="599">AD131</f>
        <v>#N/A</v>
      </c>
      <c r="AF137" s="19" t="e">
        <f t="shared" ref="AF137:AF141" si="600">AE131</f>
        <v>#N/A</v>
      </c>
      <c r="AG137" s="19" t="e">
        <f t="shared" ref="AG137:AG141" si="601">AF131</f>
        <v>#N/A</v>
      </c>
      <c r="AH137" s="19" t="e">
        <f t="shared" ref="AH137:AH141" si="602">AG131</f>
        <v>#N/A</v>
      </c>
      <c r="AI137" s="19" t="e">
        <f t="shared" ref="AI137:AI141" si="603">AH131</f>
        <v>#N/A</v>
      </c>
      <c r="AJ137" s="19" t="e">
        <f t="shared" ref="AJ137:AJ141" si="604">AI131</f>
        <v>#N/A</v>
      </c>
      <c r="AK137" s="19" t="e">
        <f t="shared" ref="AK137:AK141" si="605">AJ131</f>
        <v>#N/A</v>
      </c>
      <c r="AL137" s="19" t="e">
        <f t="shared" ref="AL137:AL141" si="606">AK131</f>
        <v>#N/A</v>
      </c>
      <c r="AM137" s="19" t="e">
        <f t="shared" ref="AM137:AM141" si="607">AL131</f>
        <v>#N/A</v>
      </c>
      <c r="AN137" s="19" t="e">
        <f t="shared" ref="AN137:AN141" si="608">AM131</f>
        <v>#N/A</v>
      </c>
      <c r="AO137" s="19" t="e">
        <f t="shared" ref="AO137:AO141" si="609">AN131</f>
        <v>#N/A</v>
      </c>
      <c r="AP137" s="19" t="e">
        <f t="shared" ref="AP137:AP141" si="610">AO131</f>
        <v>#N/A</v>
      </c>
      <c r="AQ137" s="19" t="e">
        <f t="shared" ref="AQ137:AQ141" si="611">AP131</f>
        <v>#N/A</v>
      </c>
      <c r="AR137" s="19" t="e">
        <f t="shared" ref="AR137:AR141" si="612">AQ131</f>
        <v>#N/A</v>
      </c>
      <c r="AS137" s="19" t="e">
        <f t="shared" ref="AS137:AS141" si="613">AR131</f>
        <v>#N/A</v>
      </c>
      <c r="AT137" s="19" t="e">
        <f t="shared" ref="AT137:AT141" si="614">AS131</f>
        <v>#N/A</v>
      </c>
      <c r="AU137" s="19" t="e">
        <f t="shared" ref="AU137:AU141" si="615">AT131</f>
        <v>#N/A</v>
      </c>
      <c r="AV137" s="19" t="e">
        <f t="shared" ref="AV137:AV141" si="616">AU131</f>
        <v>#N/A</v>
      </c>
      <c r="AW137" s="19" t="e">
        <f t="shared" ref="AW137:AW141" si="617">AV131</f>
        <v>#N/A</v>
      </c>
      <c r="AX137" s="19" t="e">
        <f t="shared" ref="AX137:AX141" si="618">AW131</f>
        <v>#N/A</v>
      </c>
      <c r="AY137" s="19" t="e">
        <f t="shared" ref="AY137:AY141" si="619">AX131</f>
        <v>#N/A</v>
      </c>
      <c r="AZ137" s="19" t="e">
        <f t="shared" ref="AZ137:AZ141" si="620">AY131</f>
        <v>#N/A</v>
      </c>
      <c r="BA137" s="19" t="e">
        <f t="shared" ref="BA137:BA141" si="621">AZ131</f>
        <v>#N/A</v>
      </c>
      <c r="BB137" s="19" t="e">
        <f t="shared" ref="BB137:BB141" si="622">BA131</f>
        <v>#N/A</v>
      </c>
      <c r="BC137" s="19" t="e">
        <f t="shared" ref="BC137:BC141" si="623">BB131</f>
        <v>#N/A</v>
      </c>
      <c r="BD137" s="19" t="e">
        <f t="shared" ref="BD137:BD141" si="624">BC131</f>
        <v>#N/A</v>
      </c>
      <c r="BE137" s="19" t="e">
        <f t="shared" ref="BE137:BE141" si="625">BD131</f>
        <v>#N/A</v>
      </c>
      <c r="BF137" s="19" t="e">
        <f t="shared" ref="BF137:BF141" si="626">BE131</f>
        <v>#N/A</v>
      </c>
      <c r="BG137" s="19" t="e">
        <f t="shared" ref="BG137:BG141" si="627">BF131</f>
        <v>#N/A</v>
      </c>
      <c r="BH137" s="19" t="e">
        <f t="shared" ref="BH137:BH141" si="628">BG131</f>
        <v>#N/A</v>
      </c>
      <c r="BI137" s="19" t="e">
        <f t="shared" ref="BI137:BI141" si="629">BH131</f>
        <v>#N/A</v>
      </c>
    </row>
    <row r="138" spans="1:61" s="19" customFormat="1" ht="12.75">
      <c r="C138" s="19" t="s">
        <v>422</v>
      </c>
      <c r="E138" s="19">
        <f>D132</f>
        <v>144426.81012295347</v>
      </c>
      <c r="F138" s="19">
        <f t="shared" si="574"/>
        <v>150652.9939897311</v>
      </c>
      <c r="G138" s="19">
        <f t="shared" si="575"/>
        <v>157147.58623241846</v>
      </c>
      <c r="H138" s="19">
        <f t="shared" si="576"/>
        <v>163922.15783218152</v>
      </c>
      <c r="I138" s="19">
        <f t="shared" si="577"/>
        <v>170988.7785907044</v>
      </c>
      <c r="J138" s="19">
        <f t="shared" si="578"/>
        <v>178360.0386341488</v>
      </c>
      <c r="K138" s="19" t="e">
        <f t="shared" si="579"/>
        <v>#N/A</v>
      </c>
      <c r="L138" s="19" t="e">
        <f t="shared" si="580"/>
        <v>#N/A</v>
      </c>
      <c r="M138" s="19" t="e">
        <f t="shared" si="581"/>
        <v>#N/A</v>
      </c>
      <c r="N138" s="19" t="e">
        <f t="shared" si="582"/>
        <v>#N/A</v>
      </c>
      <c r="O138" s="19" t="e">
        <f t="shared" si="583"/>
        <v>#N/A</v>
      </c>
      <c r="P138" s="19" t="e">
        <f t="shared" si="584"/>
        <v>#N/A</v>
      </c>
      <c r="Q138" s="19" t="e">
        <f t="shared" si="585"/>
        <v>#N/A</v>
      </c>
      <c r="R138" s="19" t="e">
        <f t="shared" si="586"/>
        <v>#N/A</v>
      </c>
      <c r="S138" s="19" t="e">
        <f t="shared" si="587"/>
        <v>#N/A</v>
      </c>
      <c r="T138" s="19" t="e">
        <f t="shared" si="588"/>
        <v>#N/A</v>
      </c>
      <c r="U138" s="19" t="e">
        <f t="shared" si="589"/>
        <v>#N/A</v>
      </c>
      <c r="V138" s="19" t="e">
        <f t="shared" si="590"/>
        <v>#N/A</v>
      </c>
      <c r="W138" s="19" t="e">
        <f t="shared" si="591"/>
        <v>#N/A</v>
      </c>
      <c r="X138" s="19" t="e">
        <f t="shared" si="592"/>
        <v>#N/A</v>
      </c>
      <c r="Y138" s="19" t="e">
        <f t="shared" si="593"/>
        <v>#N/A</v>
      </c>
      <c r="Z138" s="19" t="e">
        <f t="shared" si="594"/>
        <v>#N/A</v>
      </c>
      <c r="AA138" s="19" t="e">
        <f t="shared" si="595"/>
        <v>#N/A</v>
      </c>
      <c r="AB138" s="19" t="e">
        <f t="shared" si="596"/>
        <v>#N/A</v>
      </c>
      <c r="AC138" s="19" t="e">
        <f t="shared" si="597"/>
        <v>#N/A</v>
      </c>
      <c r="AD138" s="19" t="e">
        <f t="shared" si="598"/>
        <v>#N/A</v>
      </c>
      <c r="AE138" s="19" t="e">
        <f t="shared" si="599"/>
        <v>#N/A</v>
      </c>
      <c r="AF138" s="19" t="e">
        <f t="shared" si="600"/>
        <v>#N/A</v>
      </c>
      <c r="AG138" s="19" t="e">
        <f t="shared" si="601"/>
        <v>#N/A</v>
      </c>
      <c r="AH138" s="19" t="e">
        <f t="shared" si="602"/>
        <v>#N/A</v>
      </c>
      <c r="AI138" s="19" t="e">
        <f t="shared" si="603"/>
        <v>#N/A</v>
      </c>
      <c r="AJ138" s="19" t="e">
        <f t="shared" si="604"/>
        <v>#N/A</v>
      </c>
      <c r="AK138" s="19" t="e">
        <f t="shared" si="605"/>
        <v>#N/A</v>
      </c>
      <c r="AL138" s="19" t="e">
        <f t="shared" si="606"/>
        <v>#N/A</v>
      </c>
      <c r="AM138" s="19" t="e">
        <f t="shared" si="607"/>
        <v>#N/A</v>
      </c>
      <c r="AN138" s="19" t="e">
        <f t="shared" si="608"/>
        <v>#N/A</v>
      </c>
      <c r="AO138" s="19" t="e">
        <f t="shared" si="609"/>
        <v>#N/A</v>
      </c>
      <c r="AP138" s="19" t="e">
        <f t="shared" si="610"/>
        <v>#N/A</v>
      </c>
      <c r="AQ138" s="19" t="e">
        <f t="shared" si="611"/>
        <v>#N/A</v>
      </c>
      <c r="AR138" s="19" t="e">
        <f t="shared" si="612"/>
        <v>#N/A</v>
      </c>
      <c r="AS138" s="19" t="e">
        <f t="shared" si="613"/>
        <v>#N/A</v>
      </c>
      <c r="AT138" s="19" t="e">
        <f t="shared" si="614"/>
        <v>#N/A</v>
      </c>
      <c r="AU138" s="19" t="e">
        <f t="shared" si="615"/>
        <v>#N/A</v>
      </c>
      <c r="AV138" s="19" t="e">
        <f t="shared" si="616"/>
        <v>#N/A</v>
      </c>
      <c r="AW138" s="19" t="e">
        <f t="shared" si="617"/>
        <v>#N/A</v>
      </c>
      <c r="AX138" s="19" t="e">
        <f t="shared" si="618"/>
        <v>#N/A</v>
      </c>
      <c r="AY138" s="19" t="e">
        <f t="shared" si="619"/>
        <v>#N/A</v>
      </c>
      <c r="AZ138" s="19" t="e">
        <f t="shared" si="620"/>
        <v>#N/A</v>
      </c>
      <c r="BA138" s="19" t="e">
        <f t="shared" si="621"/>
        <v>#N/A</v>
      </c>
      <c r="BB138" s="19" t="e">
        <f t="shared" si="622"/>
        <v>#N/A</v>
      </c>
      <c r="BC138" s="19" t="e">
        <f t="shared" si="623"/>
        <v>#N/A</v>
      </c>
      <c r="BD138" s="19" t="e">
        <f t="shared" si="624"/>
        <v>#N/A</v>
      </c>
      <c r="BE138" s="19" t="e">
        <f t="shared" si="625"/>
        <v>#N/A</v>
      </c>
      <c r="BF138" s="19" t="e">
        <f t="shared" si="626"/>
        <v>#N/A</v>
      </c>
      <c r="BG138" s="19" t="e">
        <f t="shared" si="627"/>
        <v>#N/A</v>
      </c>
      <c r="BH138" s="19" t="e">
        <f t="shared" si="628"/>
        <v>#N/A</v>
      </c>
      <c r="BI138" s="19" t="e">
        <f t="shared" si="629"/>
        <v>#N/A</v>
      </c>
    </row>
    <row r="139" spans="1:61" s="19" customFormat="1" ht="12.75">
      <c r="C139" s="19" t="s">
        <v>423</v>
      </c>
      <c r="E139" s="19">
        <f>D133</f>
        <v>37696.625326375892</v>
      </c>
      <c r="F139" s="19">
        <f t="shared" si="574"/>
        <v>31470.441459598234</v>
      </c>
      <c r="G139" s="19">
        <f t="shared" si="575"/>
        <v>24975.849216910872</v>
      </c>
      <c r="H139" s="19">
        <f t="shared" si="576"/>
        <v>18201.277617147825</v>
      </c>
      <c r="I139" s="19">
        <f t="shared" si="577"/>
        <v>11134.656858624945</v>
      </c>
      <c r="J139" s="19">
        <f t="shared" si="578"/>
        <v>3763.3968151805402</v>
      </c>
      <c r="K139" s="19" t="e">
        <f t="shared" si="579"/>
        <v>#N/A</v>
      </c>
      <c r="L139" s="19" t="e">
        <f t="shared" si="580"/>
        <v>#N/A</v>
      </c>
      <c r="M139" s="19" t="e">
        <f t="shared" si="581"/>
        <v>#N/A</v>
      </c>
      <c r="N139" s="19" t="e">
        <f t="shared" si="582"/>
        <v>#N/A</v>
      </c>
      <c r="O139" s="19" t="e">
        <f t="shared" si="583"/>
        <v>#N/A</v>
      </c>
      <c r="P139" s="19" t="e">
        <f t="shared" si="584"/>
        <v>#N/A</v>
      </c>
      <c r="Q139" s="19" t="e">
        <f t="shared" si="585"/>
        <v>#N/A</v>
      </c>
      <c r="R139" s="19" t="e">
        <f t="shared" si="586"/>
        <v>#N/A</v>
      </c>
      <c r="S139" s="19" t="e">
        <f t="shared" si="587"/>
        <v>#N/A</v>
      </c>
      <c r="T139" s="19" t="e">
        <f t="shared" si="588"/>
        <v>#N/A</v>
      </c>
      <c r="U139" s="19" t="e">
        <f t="shared" si="589"/>
        <v>#N/A</v>
      </c>
      <c r="V139" s="19" t="e">
        <f t="shared" si="590"/>
        <v>#N/A</v>
      </c>
      <c r="W139" s="19" t="e">
        <f t="shared" si="591"/>
        <v>#N/A</v>
      </c>
      <c r="X139" s="19" t="e">
        <f t="shared" si="592"/>
        <v>#N/A</v>
      </c>
      <c r="Y139" s="19" t="e">
        <f t="shared" si="593"/>
        <v>#N/A</v>
      </c>
      <c r="Z139" s="19" t="e">
        <f t="shared" si="594"/>
        <v>#N/A</v>
      </c>
      <c r="AA139" s="19" t="e">
        <f t="shared" si="595"/>
        <v>#N/A</v>
      </c>
      <c r="AB139" s="19" t="e">
        <f t="shared" si="596"/>
        <v>#N/A</v>
      </c>
      <c r="AC139" s="19" t="e">
        <f t="shared" si="597"/>
        <v>#N/A</v>
      </c>
      <c r="AD139" s="19" t="e">
        <f t="shared" si="598"/>
        <v>#N/A</v>
      </c>
      <c r="AE139" s="19" t="e">
        <f t="shared" si="599"/>
        <v>#N/A</v>
      </c>
      <c r="AF139" s="19" t="e">
        <f t="shared" si="600"/>
        <v>#N/A</v>
      </c>
      <c r="AG139" s="19" t="e">
        <f t="shared" si="601"/>
        <v>#N/A</v>
      </c>
      <c r="AH139" s="19" t="e">
        <f t="shared" si="602"/>
        <v>#N/A</v>
      </c>
      <c r="AI139" s="19" t="e">
        <f t="shared" si="603"/>
        <v>#N/A</v>
      </c>
      <c r="AJ139" s="19" t="e">
        <f t="shared" si="604"/>
        <v>#N/A</v>
      </c>
      <c r="AK139" s="19" t="e">
        <f t="shared" si="605"/>
        <v>#N/A</v>
      </c>
      <c r="AL139" s="19" t="e">
        <f t="shared" si="606"/>
        <v>#N/A</v>
      </c>
      <c r="AM139" s="19" t="e">
        <f t="shared" si="607"/>
        <v>#N/A</v>
      </c>
      <c r="AN139" s="19" t="e">
        <f t="shared" si="608"/>
        <v>#N/A</v>
      </c>
      <c r="AO139" s="19" t="e">
        <f t="shared" si="609"/>
        <v>#N/A</v>
      </c>
      <c r="AP139" s="19" t="e">
        <f t="shared" si="610"/>
        <v>#N/A</v>
      </c>
      <c r="AQ139" s="19" t="e">
        <f t="shared" si="611"/>
        <v>#N/A</v>
      </c>
      <c r="AR139" s="19" t="e">
        <f t="shared" si="612"/>
        <v>#N/A</v>
      </c>
      <c r="AS139" s="19" t="e">
        <f t="shared" si="613"/>
        <v>#N/A</v>
      </c>
      <c r="AT139" s="19" t="e">
        <f t="shared" si="614"/>
        <v>#N/A</v>
      </c>
      <c r="AU139" s="19" t="e">
        <f t="shared" si="615"/>
        <v>#N/A</v>
      </c>
      <c r="AV139" s="19" t="e">
        <f t="shared" si="616"/>
        <v>#N/A</v>
      </c>
      <c r="AW139" s="19" t="e">
        <f t="shared" si="617"/>
        <v>#N/A</v>
      </c>
      <c r="AX139" s="19" t="e">
        <f t="shared" si="618"/>
        <v>#N/A</v>
      </c>
      <c r="AY139" s="19" t="e">
        <f t="shared" si="619"/>
        <v>#N/A</v>
      </c>
      <c r="AZ139" s="19" t="e">
        <f t="shared" si="620"/>
        <v>#N/A</v>
      </c>
      <c r="BA139" s="19" t="e">
        <f t="shared" si="621"/>
        <v>#N/A</v>
      </c>
      <c r="BB139" s="19" t="e">
        <f t="shared" si="622"/>
        <v>#N/A</v>
      </c>
      <c r="BC139" s="19" t="e">
        <f t="shared" si="623"/>
        <v>#N/A</v>
      </c>
      <c r="BD139" s="19" t="e">
        <f t="shared" si="624"/>
        <v>#N/A</v>
      </c>
      <c r="BE139" s="19" t="e">
        <f t="shared" si="625"/>
        <v>#N/A</v>
      </c>
      <c r="BF139" s="19" t="e">
        <f t="shared" si="626"/>
        <v>#N/A</v>
      </c>
      <c r="BG139" s="19" t="e">
        <f t="shared" si="627"/>
        <v>#N/A</v>
      </c>
      <c r="BH139" s="19" t="e">
        <f t="shared" si="628"/>
        <v>#N/A</v>
      </c>
      <c r="BI139" s="19" t="e">
        <f t="shared" si="629"/>
        <v>#N/A</v>
      </c>
    </row>
    <row r="140" spans="1:61" s="19" customFormat="1" ht="12.75">
      <c r="C140" s="19" t="s">
        <v>147</v>
      </c>
      <c r="E140" s="19">
        <f>D134</f>
        <v>182123.43544932935</v>
      </c>
      <c r="F140" s="19">
        <f t="shared" si="574"/>
        <v>182123.43544932935</v>
      </c>
      <c r="G140" s="19">
        <f t="shared" si="575"/>
        <v>182123.43544932935</v>
      </c>
      <c r="H140" s="19">
        <f t="shared" si="576"/>
        <v>182123.43544932935</v>
      </c>
      <c r="I140" s="19">
        <f t="shared" si="577"/>
        <v>182123.43544932935</v>
      </c>
      <c r="J140" s="19">
        <f t="shared" si="578"/>
        <v>182123.43544932935</v>
      </c>
      <c r="K140" s="19" t="e">
        <f t="shared" si="579"/>
        <v>#N/A</v>
      </c>
      <c r="L140" s="19" t="e">
        <f t="shared" si="580"/>
        <v>#N/A</v>
      </c>
      <c r="M140" s="19" t="e">
        <f t="shared" si="581"/>
        <v>#N/A</v>
      </c>
      <c r="N140" s="19" t="e">
        <f t="shared" si="582"/>
        <v>#N/A</v>
      </c>
      <c r="O140" s="19" t="e">
        <f t="shared" si="583"/>
        <v>#N/A</v>
      </c>
      <c r="P140" s="19" t="e">
        <f t="shared" si="584"/>
        <v>#N/A</v>
      </c>
      <c r="Q140" s="19" t="e">
        <f t="shared" si="585"/>
        <v>#N/A</v>
      </c>
      <c r="R140" s="19" t="e">
        <f t="shared" si="586"/>
        <v>#N/A</v>
      </c>
      <c r="S140" s="19" t="e">
        <f t="shared" si="587"/>
        <v>#N/A</v>
      </c>
      <c r="T140" s="19" t="e">
        <f t="shared" si="588"/>
        <v>#N/A</v>
      </c>
      <c r="U140" s="19" t="e">
        <f t="shared" si="589"/>
        <v>#N/A</v>
      </c>
      <c r="V140" s="19" t="e">
        <f t="shared" si="590"/>
        <v>#N/A</v>
      </c>
      <c r="W140" s="19" t="e">
        <f t="shared" si="591"/>
        <v>#N/A</v>
      </c>
      <c r="X140" s="19" t="e">
        <f t="shared" si="592"/>
        <v>#N/A</v>
      </c>
      <c r="Y140" s="19" t="e">
        <f t="shared" si="593"/>
        <v>#N/A</v>
      </c>
      <c r="Z140" s="19" t="e">
        <f t="shared" si="594"/>
        <v>#N/A</v>
      </c>
      <c r="AA140" s="19" t="e">
        <f t="shared" si="595"/>
        <v>#N/A</v>
      </c>
      <c r="AB140" s="19" t="e">
        <f t="shared" si="596"/>
        <v>#N/A</v>
      </c>
      <c r="AC140" s="19" t="e">
        <f t="shared" si="597"/>
        <v>#N/A</v>
      </c>
      <c r="AD140" s="19" t="e">
        <f t="shared" si="598"/>
        <v>#N/A</v>
      </c>
      <c r="AE140" s="19" t="e">
        <f t="shared" si="599"/>
        <v>#N/A</v>
      </c>
      <c r="AF140" s="19" t="e">
        <f t="shared" si="600"/>
        <v>#N/A</v>
      </c>
      <c r="AG140" s="19" t="e">
        <f t="shared" si="601"/>
        <v>#N/A</v>
      </c>
      <c r="AH140" s="19" t="e">
        <f t="shared" si="602"/>
        <v>#N/A</v>
      </c>
      <c r="AI140" s="19" t="e">
        <f t="shared" si="603"/>
        <v>#N/A</v>
      </c>
      <c r="AJ140" s="19" t="e">
        <f t="shared" si="604"/>
        <v>#N/A</v>
      </c>
      <c r="AK140" s="19" t="e">
        <f t="shared" si="605"/>
        <v>#N/A</v>
      </c>
      <c r="AL140" s="19" t="e">
        <f t="shared" si="606"/>
        <v>#N/A</v>
      </c>
      <c r="AM140" s="19" t="e">
        <f t="shared" si="607"/>
        <v>#N/A</v>
      </c>
      <c r="AN140" s="19" t="e">
        <f t="shared" si="608"/>
        <v>#N/A</v>
      </c>
      <c r="AO140" s="19" t="e">
        <f t="shared" si="609"/>
        <v>#N/A</v>
      </c>
      <c r="AP140" s="19" t="e">
        <f t="shared" si="610"/>
        <v>#N/A</v>
      </c>
      <c r="AQ140" s="19" t="e">
        <f t="shared" si="611"/>
        <v>#N/A</v>
      </c>
      <c r="AR140" s="19" t="e">
        <f t="shared" si="612"/>
        <v>#N/A</v>
      </c>
      <c r="AS140" s="19" t="e">
        <f t="shared" si="613"/>
        <v>#N/A</v>
      </c>
      <c r="AT140" s="19" t="e">
        <f t="shared" si="614"/>
        <v>#N/A</v>
      </c>
      <c r="AU140" s="19" t="e">
        <f t="shared" si="615"/>
        <v>#N/A</v>
      </c>
      <c r="AV140" s="19" t="e">
        <f t="shared" si="616"/>
        <v>#N/A</v>
      </c>
      <c r="AW140" s="19" t="e">
        <f t="shared" si="617"/>
        <v>#N/A</v>
      </c>
      <c r="AX140" s="19" t="e">
        <f t="shared" si="618"/>
        <v>#N/A</v>
      </c>
      <c r="AY140" s="19" t="e">
        <f t="shared" si="619"/>
        <v>#N/A</v>
      </c>
      <c r="AZ140" s="19" t="e">
        <f t="shared" si="620"/>
        <v>#N/A</v>
      </c>
      <c r="BA140" s="19" t="e">
        <f t="shared" si="621"/>
        <v>#N/A</v>
      </c>
      <c r="BB140" s="19" t="e">
        <f t="shared" si="622"/>
        <v>#N/A</v>
      </c>
      <c r="BC140" s="19" t="e">
        <f t="shared" si="623"/>
        <v>#N/A</v>
      </c>
      <c r="BD140" s="19" t="e">
        <f t="shared" si="624"/>
        <v>#N/A</v>
      </c>
      <c r="BE140" s="19" t="e">
        <f t="shared" si="625"/>
        <v>#N/A</v>
      </c>
      <c r="BF140" s="19" t="e">
        <f t="shared" si="626"/>
        <v>#N/A</v>
      </c>
      <c r="BG140" s="19" t="e">
        <f t="shared" si="627"/>
        <v>#N/A</v>
      </c>
      <c r="BH140" s="19" t="e">
        <f t="shared" si="628"/>
        <v>#N/A</v>
      </c>
      <c r="BI140" s="19" t="e">
        <f t="shared" si="629"/>
        <v>#N/A</v>
      </c>
    </row>
    <row r="141" spans="1:61" s="19" customFormat="1" ht="12.75">
      <c r="C141" s="19" t="s">
        <v>424</v>
      </c>
      <c r="E141" s="19">
        <f>D135</f>
        <v>821071.55527918437</v>
      </c>
      <c r="F141" s="19">
        <f t="shared" si="574"/>
        <v>670418.5612894533</v>
      </c>
      <c r="G141" s="19">
        <f t="shared" si="575"/>
        <v>513270.97505703487</v>
      </c>
      <c r="H141" s="19">
        <f t="shared" si="576"/>
        <v>349348.81722485332</v>
      </c>
      <c r="I141" s="19">
        <f t="shared" si="577"/>
        <v>178360.03863414892</v>
      </c>
      <c r="J141" s="19">
        <f t="shared" si="578"/>
        <v>0</v>
      </c>
      <c r="K141" s="19" t="e">
        <f t="shared" si="579"/>
        <v>#N/A</v>
      </c>
      <c r="L141" s="19" t="e">
        <f t="shared" si="580"/>
        <v>#N/A</v>
      </c>
      <c r="M141" s="19" t="e">
        <f t="shared" si="581"/>
        <v>#N/A</v>
      </c>
      <c r="N141" s="19" t="e">
        <f t="shared" si="582"/>
        <v>#N/A</v>
      </c>
      <c r="O141" s="19" t="e">
        <f t="shared" si="583"/>
        <v>#N/A</v>
      </c>
      <c r="P141" s="19" t="e">
        <f t="shared" si="584"/>
        <v>#N/A</v>
      </c>
      <c r="Q141" s="19" t="e">
        <f t="shared" si="585"/>
        <v>#N/A</v>
      </c>
      <c r="R141" s="19" t="e">
        <f t="shared" si="586"/>
        <v>#N/A</v>
      </c>
      <c r="S141" s="19" t="e">
        <f t="shared" si="587"/>
        <v>#N/A</v>
      </c>
      <c r="T141" s="19" t="e">
        <f t="shared" si="588"/>
        <v>#N/A</v>
      </c>
      <c r="U141" s="19" t="e">
        <f t="shared" si="589"/>
        <v>#N/A</v>
      </c>
      <c r="V141" s="19" t="e">
        <f t="shared" si="590"/>
        <v>#N/A</v>
      </c>
      <c r="W141" s="19" t="e">
        <f t="shared" si="591"/>
        <v>#N/A</v>
      </c>
      <c r="X141" s="19" t="e">
        <f t="shared" si="592"/>
        <v>#N/A</v>
      </c>
      <c r="Y141" s="19" t="e">
        <f t="shared" si="593"/>
        <v>#N/A</v>
      </c>
      <c r="Z141" s="19" t="e">
        <f t="shared" si="594"/>
        <v>#N/A</v>
      </c>
      <c r="AA141" s="19" t="e">
        <f t="shared" si="595"/>
        <v>#N/A</v>
      </c>
      <c r="AB141" s="19" t="e">
        <f t="shared" si="596"/>
        <v>#N/A</v>
      </c>
      <c r="AC141" s="19" t="e">
        <f t="shared" si="597"/>
        <v>#N/A</v>
      </c>
      <c r="AD141" s="19" t="e">
        <f t="shared" si="598"/>
        <v>#N/A</v>
      </c>
      <c r="AE141" s="19" t="e">
        <f t="shared" si="599"/>
        <v>#N/A</v>
      </c>
      <c r="AF141" s="19" t="e">
        <f t="shared" si="600"/>
        <v>#N/A</v>
      </c>
      <c r="AG141" s="19" t="e">
        <f t="shared" si="601"/>
        <v>#N/A</v>
      </c>
      <c r="AH141" s="19" t="e">
        <f t="shared" si="602"/>
        <v>#N/A</v>
      </c>
      <c r="AI141" s="19" t="e">
        <f t="shared" si="603"/>
        <v>#N/A</v>
      </c>
      <c r="AJ141" s="19" t="e">
        <f t="shared" si="604"/>
        <v>#N/A</v>
      </c>
      <c r="AK141" s="19" t="e">
        <f t="shared" si="605"/>
        <v>#N/A</v>
      </c>
      <c r="AL141" s="19" t="e">
        <f t="shared" si="606"/>
        <v>#N/A</v>
      </c>
      <c r="AM141" s="19" t="e">
        <f t="shared" si="607"/>
        <v>#N/A</v>
      </c>
      <c r="AN141" s="19" t="e">
        <f t="shared" si="608"/>
        <v>#N/A</v>
      </c>
      <c r="AO141" s="19" t="e">
        <f t="shared" si="609"/>
        <v>#N/A</v>
      </c>
      <c r="AP141" s="19" t="e">
        <f t="shared" si="610"/>
        <v>#N/A</v>
      </c>
      <c r="AQ141" s="19" t="e">
        <f t="shared" si="611"/>
        <v>#N/A</v>
      </c>
      <c r="AR141" s="19" t="e">
        <f t="shared" si="612"/>
        <v>#N/A</v>
      </c>
      <c r="AS141" s="19" t="e">
        <f t="shared" si="613"/>
        <v>#N/A</v>
      </c>
      <c r="AT141" s="19" t="e">
        <f t="shared" si="614"/>
        <v>#N/A</v>
      </c>
      <c r="AU141" s="19" t="e">
        <f t="shared" si="615"/>
        <v>#N/A</v>
      </c>
      <c r="AV141" s="19" t="e">
        <f t="shared" si="616"/>
        <v>#N/A</v>
      </c>
      <c r="AW141" s="19" t="e">
        <f t="shared" si="617"/>
        <v>#N/A</v>
      </c>
      <c r="AX141" s="19" t="e">
        <f t="shared" si="618"/>
        <v>#N/A</v>
      </c>
      <c r="AY141" s="19" t="e">
        <f t="shared" si="619"/>
        <v>#N/A</v>
      </c>
      <c r="AZ141" s="19" t="e">
        <f t="shared" si="620"/>
        <v>#N/A</v>
      </c>
      <c r="BA141" s="19" t="e">
        <f t="shared" si="621"/>
        <v>#N/A</v>
      </c>
      <c r="BB141" s="19" t="e">
        <f t="shared" si="622"/>
        <v>#N/A</v>
      </c>
      <c r="BC141" s="19" t="e">
        <f t="shared" si="623"/>
        <v>#N/A</v>
      </c>
      <c r="BD141" s="19" t="e">
        <f t="shared" si="624"/>
        <v>#N/A</v>
      </c>
      <c r="BE141" s="19" t="e">
        <f t="shared" si="625"/>
        <v>#N/A</v>
      </c>
      <c r="BF141" s="19" t="e">
        <f t="shared" si="626"/>
        <v>#N/A</v>
      </c>
      <c r="BG141" s="19" t="e">
        <f t="shared" si="627"/>
        <v>#N/A</v>
      </c>
      <c r="BH141" s="19" t="e">
        <f t="shared" si="628"/>
        <v>#N/A</v>
      </c>
      <c r="BI141" s="19" t="e">
        <f t="shared" si="629"/>
        <v>#N/A</v>
      </c>
    </row>
    <row r="142" spans="1:61" s="19" customFormat="1" ht="12.75"/>
    <row r="143" spans="1:61" s="19" customFormat="1" ht="12.75">
      <c r="C143" s="19" t="s">
        <v>446</v>
      </c>
      <c r="F143" s="19">
        <f>E137</f>
        <v>965498.36540213786</v>
      </c>
      <c r="G143" s="19">
        <f t="shared" ref="G143:G147" si="630">F137</f>
        <v>821071.55527918437</v>
      </c>
      <c r="H143" s="19">
        <f t="shared" ref="H143:H147" si="631">G137</f>
        <v>670418.5612894533</v>
      </c>
      <c r="I143" s="19">
        <f t="shared" ref="I143:I147" si="632">H137</f>
        <v>513270.97505703487</v>
      </c>
      <c r="J143" s="19">
        <f t="shared" ref="J143:J147" si="633">I137</f>
        <v>349348.81722485332</v>
      </c>
      <c r="K143" s="19">
        <f t="shared" ref="K143:K147" si="634">J137</f>
        <v>178360.03863414892</v>
      </c>
      <c r="L143" s="19">
        <f t="shared" ref="L143:L147" si="635">K137</f>
        <v>0</v>
      </c>
      <c r="M143" s="19" t="e">
        <f t="shared" ref="M143:M147" si="636">L137</f>
        <v>#N/A</v>
      </c>
      <c r="N143" s="19" t="e">
        <f t="shared" ref="N143:N147" si="637">M137</f>
        <v>#N/A</v>
      </c>
      <c r="O143" s="19" t="e">
        <f t="shared" ref="O143:O147" si="638">N137</f>
        <v>#N/A</v>
      </c>
      <c r="P143" s="19" t="e">
        <f t="shared" ref="P143:P147" si="639">O137</f>
        <v>#N/A</v>
      </c>
      <c r="Q143" s="19" t="e">
        <f t="shared" ref="Q143:Q147" si="640">P137</f>
        <v>#N/A</v>
      </c>
      <c r="R143" s="19" t="e">
        <f t="shared" ref="R143:R147" si="641">Q137</f>
        <v>#N/A</v>
      </c>
      <c r="S143" s="19" t="e">
        <f t="shared" ref="S143:S147" si="642">R137</f>
        <v>#N/A</v>
      </c>
      <c r="T143" s="19" t="e">
        <f t="shared" ref="T143:T147" si="643">S137</f>
        <v>#N/A</v>
      </c>
      <c r="U143" s="19" t="e">
        <f t="shared" ref="U143:U147" si="644">T137</f>
        <v>#N/A</v>
      </c>
      <c r="V143" s="19" t="e">
        <f t="shared" ref="V143:V147" si="645">U137</f>
        <v>#N/A</v>
      </c>
      <c r="W143" s="19" t="e">
        <f t="shared" ref="W143:W147" si="646">V137</f>
        <v>#N/A</v>
      </c>
      <c r="X143" s="19" t="e">
        <f t="shared" ref="X143:X147" si="647">W137</f>
        <v>#N/A</v>
      </c>
      <c r="Y143" s="19" t="e">
        <f t="shared" ref="Y143:Y147" si="648">X137</f>
        <v>#N/A</v>
      </c>
      <c r="Z143" s="19" t="e">
        <f t="shared" ref="Z143:Z147" si="649">Y137</f>
        <v>#N/A</v>
      </c>
      <c r="AA143" s="19" t="e">
        <f t="shared" ref="AA143:AA147" si="650">Z137</f>
        <v>#N/A</v>
      </c>
      <c r="AB143" s="19" t="e">
        <f t="shared" ref="AB143:AB147" si="651">AA137</f>
        <v>#N/A</v>
      </c>
      <c r="AC143" s="19" t="e">
        <f t="shared" ref="AC143:AC147" si="652">AB137</f>
        <v>#N/A</v>
      </c>
      <c r="AD143" s="19" t="e">
        <f t="shared" ref="AD143:AD147" si="653">AC137</f>
        <v>#N/A</v>
      </c>
      <c r="AE143" s="19" t="e">
        <f t="shared" ref="AE143:AE147" si="654">AD137</f>
        <v>#N/A</v>
      </c>
      <c r="AF143" s="19" t="e">
        <f t="shared" ref="AF143:AF147" si="655">AE137</f>
        <v>#N/A</v>
      </c>
      <c r="AG143" s="19" t="e">
        <f t="shared" ref="AG143:AG147" si="656">AF137</f>
        <v>#N/A</v>
      </c>
      <c r="AH143" s="19" t="e">
        <f t="shared" ref="AH143:AH147" si="657">AG137</f>
        <v>#N/A</v>
      </c>
      <c r="AI143" s="19" t="e">
        <f t="shared" ref="AI143:AI147" si="658">AH137</f>
        <v>#N/A</v>
      </c>
      <c r="AJ143" s="19" t="e">
        <f t="shared" ref="AJ143:AJ147" si="659">AI137</f>
        <v>#N/A</v>
      </c>
      <c r="AK143" s="19" t="e">
        <f t="shared" ref="AK143:AK147" si="660">AJ137</f>
        <v>#N/A</v>
      </c>
      <c r="AL143" s="19" t="e">
        <f t="shared" ref="AL143:AL147" si="661">AK137</f>
        <v>#N/A</v>
      </c>
      <c r="AM143" s="19" t="e">
        <f t="shared" ref="AM143:AM147" si="662">AL137</f>
        <v>#N/A</v>
      </c>
      <c r="AN143" s="19" t="e">
        <f t="shared" ref="AN143:AN147" si="663">AM137</f>
        <v>#N/A</v>
      </c>
      <c r="AO143" s="19" t="e">
        <f t="shared" ref="AO143:AO147" si="664">AN137</f>
        <v>#N/A</v>
      </c>
      <c r="AP143" s="19" t="e">
        <f t="shared" ref="AP143:AP147" si="665">AO137</f>
        <v>#N/A</v>
      </c>
      <c r="AQ143" s="19" t="e">
        <f t="shared" ref="AQ143:AQ147" si="666">AP137</f>
        <v>#N/A</v>
      </c>
      <c r="AR143" s="19" t="e">
        <f t="shared" ref="AR143:AR147" si="667">AQ137</f>
        <v>#N/A</v>
      </c>
      <c r="AS143" s="19" t="e">
        <f t="shared" ref="AS143:AS147" si="668">AR137</f>
        <v>#N/A</v>
      </c>
      <c r="AT143" s="19" t="e">
        <f t="shared" ref="AT143:AT147" si="669">AS137</f>
        <v>#N/A</v>
      </c>
      <c r="AU143" s="19" t="e">
        <f t="shared" ref="AU143:AU147" si="670">AT137</f>
        <v>#N/A</v>
      </c>
      <c r="AV143" s="19" t="e">
        <f t="shared" ref="AV143:AV147" si="671">AU137</f>
        <v>#N/A</v>
      </c>
      <c r="AW143" s="19" t="e">
        <f t="shared" ref="AW143:AW147" si="672">AV137</f>
        <v>#N/A</v>
      </c>
      <c r="AX143" s="19" t="e">
        <f t="shared" ref="AX143:AX147" si="673">AW137</f>
        <v>#N/A</v>
      </c>
      <c r="AY143" s="19" t="e">
        <f t="shared" ref="AY143:AY147" si="674">AX137</f>
        <v>#N/A</v>
      </c>
      <c r="AZ143" s="19" t="e">
        <f t="shared" ref="AZ143:AZ147" si="675">AY137</f>
        <v>#N/A</v>
      </c>
      <c r="BA143" s="19" t="e">
        <f t="shared" ref="BA143:BA147" si="676">AZ137</f>
        <v>#N/A</v>
      </c>
      <c r="BB143" s="19" t="e">
        <f t="shared" ref="BB143:BB147" si="677">BA137</f>
        <v>#N/A</v>
      </c>
      <c r="BC143" s="19" t="e">
        <f t="shared" ref="BC143:BC147" si="678">BB137</f>
        <v>#N/A</v>
      </c>
      <c r="BD143" s="19" t="e">
        <f t="shared" ref="BD143:BD147" si="679">BC137</f>
        <v>#N/A</v>
      </c>
      <c r="BE143" s="19" t="e">
        <f t="shared" ref="BE143:BE147" si="680">BD137</f>
        <v>#N/A</v>
      </c>
      <c r="BF143" s="19" t="e">
        <f t="shared" ref="BF143:BF147" si="681">BE137</f>
        <v>#N/A</v>
      </c>
      <c r="BG143" s="19" t="e">
        <f t="shared" ref="BG143:BG147" si="682">BF137</f>
        <v>#N/A</v>
      </c>
      <c r="BH143" s="19" t="e">
        <f t="shared" ref="BH143:BH147" si="683">BG137</f>
        <v>#N/A</v>
      </c>
      <c r="BI143" s="19" t="e">
        <f t="shared" ref="BI143:BI147" si="684">BH137</f>
        <v>#N/A</v>
      </c>
    </row>
    <row r="144" spans="1:61" s="19" customFormat="1" ht="12.75">
      <c r="C144" s="19" t="s">
        <v>422</v>
      </c>
      <c r="F144" s="19">
        <f>E138</f>
        <v>144426.81012295347</v>
      </c>
      <c r="G144" s="19">
        <f t="shared" si="630"/>
        <v>150652.9939897311</v>
      </c>
      <c r="H144" s="19">
        <f t="shared" si="631"/>
        <v>157147.58623241846</v>
      </c>
      <c r="I144" s="19">
        <f t="shared" si="632"/>
        <v>163922.15783218152</v>
      </c>
      <c r="J144" s="19">
        <f t="shared" si="633"/>
        <v>170988.7785907044</v>
      </c>
      <c r="K144" s="19">
        <f t="shared" si="634"/>
        <v>178360.0386341488</v>
      </c>
      <c r="L144" s="19" t="e">
        <f t="shared" si="635"/>
        <v>#N/A</v>
      </c>
      <c r="M144" s="19" t="e">
        <f t="shared" si="636"/>
        <v>#N/A</v>
      </c>
      <c r="N144" s="19" t="e">
        <f t="shared" si="637"/>
        <v>#N/A</v>
      </c>
      <c r="O144" s="19" t="e">
        <f t="shared" si="638"/>
        <v>#N/A</v>
      </c>
      <c r="P144" s="19" t="e">
        <f t="shared" si="639"/>
        <v>#N/A</v>
      </c>
      <c r="Q144" s="19" t="e">
        <f t="shared" si="640"/>
        <v>#N/A</v>
      </c>
      <c r="R144" s="19" t="e">
        <f t="shared" si="641"/>
        <v>#N/A</v>
      </c>
      <c r="S144" s="19" t="e">
        <f t="shared" si="642"/>
        <v>#N/A</v>
      </c>
      <c r="T144" s="19" t="e">
        <f t="shared" si="643"/>
        <v>#N/A</v>
      </c>
      <c r="U144" s="19" t="e">
        <f t="shared" si="644"/>
        <v>#N/A</v>
      </c>
      <c r="V144" s="19" t="e">
        <f t="shared" si="645"/>
        <v>#N/A</v>
      </c>
      <c r="W144" s="19" t="e">
        <f t="shared" si="646"/>
        <v>#N/A</v>
      </c>
      <c r="X144" s="19" t="e">
        <f t="shared" si="647"/>
        <v>#N/A</v>
      </c>
      <c r="Y144" s="19" t="e">
        <f t="shared" si="648"/>
        <v>#N/A</v>
      </c>
      <c r="Z144" s="19" t="e">
        <f t="shared" si="649"/>
        <v>#N/A</v>
      </c>
      <c r="AA144" s="19" t="e">
        <f t="shared" si="650"/>
        <v>#N/A</v>
      </c>
      <c r="AB144" s="19" t="e">
        <f t="shared" si="651"/>
        <v>#N/A</v>
      </c>
      <c r="AC144" s="19" t="e">
        <f t="shared" si="652"/>
        <v>#N/A</v>
      </c>
      <c r="AD144" s="19" t="e">
        <f t="shared" si="653"/>
        <v>#N/A</v>
      </c>
      <c r="AE144" s="19" t="e">
        <f t="shared" si="654"/>
        <v>#N/A</v>
      </c>
      <c r="AF144" s="19" t="e">
        <f t="shared" si="655"/>
        <v>#N/A</v>
      </c>
      <c r="AG144" s="19" t="e">
        <f t="shared" si="656"/>
        <v>#N/A</v>
      </c>
      <c r="AH144" s="19" t="e">
        <f t="shared" si="657"/>
        <v>#N/A</v>
      </c>
      <c r="AI144" s="19" t="e">
        <f t="shared" si="658"/>
        <v>#N/A</v>
      </c>
      <c r="AJ144" s="19" t="e">
        <f t="shared" si="659"/>
        <v>#N/A</v>
      </c>
      <c r="AK144" s="19" t="e">
        <f t="shared" si="660"/>
        <v>#N/A</v>
      </c>
      <c r="AL144" s="19" t="e">
        <f t="shared" si="661"/>
        <v>#N/A</v>
      </c>
      <c r="AM144" s="19" t="e">
        <f t="shared" si="662"/>
        <v>#N/A</v>
      </c>
      <c r="AN144" s="19" t="e">
        <f t="shared" si="663"/>
        <v>#N/A</v>
      </c>
      <c r="AO144" s="19" t="e">
        <f t="shared" si="664"/>
        <v>#N/A</v>
      </c>
      <c r="AP144" s="19" t="e">
        <f t="shared" si="665"/>
        <v>#N/A</v>
      </c>
      <c r="AQ144" s="19" t="e">
        <f t="shared" si="666"/>
        <v>#N/A</v>
      </c>
      <c r="AR144" s="19" t="e">
        <f t="shared" si="667"/>
        <v>#N/A</v>
      </c>
      <c r="AS144" s="19" t="e">
        <f t="shared" si="668"/>
        <v>#N/A</v>
      </c>
      <c r="AT144" s="19" t="e">
        <f t="shared" si="669"/>
        <v>#N/A</v>
      </c>
      <c r="AU144" s="19" t="e">
        <f t="shared" si="670"/>
        <v>#N/A</v>
      </c>
      <c r="AV144" s="19" t="e">
        <f t="shared" si="671"/>
        <v>#N/A</v>
      </c>
      <c r="AW144" s="19" t="e">
        <f t="shared" si="672"/>
        <v>#N/A</v>
      </c>
      <c r="AX144" s="19" t="e">
        <f t="shared" si="673"/>
        <v>#N/A</v>
      </c>
      <c r="AY144" s="19" t="e">
        <f t="shared" si="674"/>
        <v>#N/A</v>
      </c>
      <c r="AZ144" s="19" t="e">
        <f t="shared" si="675"/>
        <v>#N/A</v>
      </c>
      <c r="BA144" s="19" t="e">
        <f t="shared" si="676"/>
        <v>#N/A</v>
      </c>
      <c r="BB144" s="19" t="e">
        <f t="shared" si="677"/>
        <v>#N/A</v>
      </c>
      <c r="BC144" s="19" t="e">
        <f t="shared" si="678"/>
        <v>#N/A</v>
      </c>
      <c r="BD144" s="19" t="e">
        <f t="shared" si="679"/>
        <v>#N/A</v>
      </c>
      <c r="BE144" s="19" t="e">
        <f t="shared" si="680"/>
        <v>#N/A</v>
      </c>
      <c r="BF144" s="19" t="e">
        <f t="shared" si="681"/>
        <v>#N/A</v>
      </c>
      <c r="BG144" s="19" t="e">
        <f t="shared" si="682"/>
        <v>#N/A</v>
      </c>
      <c r="BH144" s="19" t="e">
        <f t="shared" si="683"/>
        <v>#N/A</v>
      </c>
      <c r="BI144" s="19" t="e">
        <f t="shared" si="684"/>
        <v>#N/A</v>
      </c>
    </row>
    <row r="145" spans="3:61" s="19" customFormat="1" ht="12.75">
      <c r="C145" s="19" t="s">
        <v>423</v>
      </c>
      <c r="F145" s="19">
        <f>E139</f>
        <v>37696.625326375892</v>
      </c>
      <c r="G145" s="19">
        <f t="shared" si="630"/>
        <v>31470.441459598234</v>
      </c>
      <c r="H145" s="19">
        <f t="shared" si="631"/>
        <v>24975.849216910872</v>
      </c>
      <c r="I145" s="19">
        <f t="shared" si="632"/>
        <v>18201.277617147825</v>
      </c>
      <c r="J145" s="19">
        <f t="shared" si="633"/>
        <v>11134.656858624945</v>
      </c>
      <c r="K145" s="19">
        <f t="shared" si="634"/>
        <v>3763.3968151805402</v>
      </c>
      <c r="L145" s="19" t="e">
        <f t="shared" si="635"/>
        <v>#N/A</v>
      </c>
      <c r="M145" s="19" t="e">
        <f t="shared" si="636"/>
        <v>#N/A</v>
      </c>
      <c r="N145" s="19" t="e">
        <f t="shared" si="637"/>
        <v>#N/A</v>
      </c>
      <c r="O145" s="19" t="e">
        <f t="shared" si="638"/>
        <v>#N/A</v>
      </c>
      <c r="P145" s="19" t="e">
        <f t="shared" si="639"/>
        <v>#N/A</v>
      </c>
      <c r="Q145" s="19" t="e">
        <f t="shared" si="640"/>
        <v>#N/A</v>
      </c>
      <c r="R145" s="19" t="e">
        <f t="shared" si="641"/>
        <v>#N/A</v>
      </c>
      <c r="S145" s="19" t="e">
        <f t="shared" si="642"/>
        <v>#N/A</v>
      </c>
      <c r="T145" s="19" t="e">
        <f t="shared" si="643"/>
        <v>#N/A</v>
      </c>
      <c r="U145" s="19" t="e">
        <f t="shared" si="644"/>
        <v>#N/A</v>
      </c>
      <c r="V145" s="19" t="e">
        <f t="shared" si="645"/>
        <v>#N/A</v>
      </c>
      <c r="W145" s="19" t="e">
        <f t="shared" si="646"/>
        <v>#N/A</v>
      </c>
      <c r="X145" s="19" t="e">
        <f t="shared" si="647"/>
        <v>#N/A</v>
      </c>
      <c r="Y145" s="19" t="e">
        <f t="shared" si="648"/>
        <v>#N/A</v>
      </c>
      <c r="Z145" s="19" t="e">
        <f t="shared" si="649"/>
        <v>#N/A</v>
      </c>
      <c r="AA145" s="19" t="e">
        <f t="shared" si="650"/>
        <v>#N/A</v>
      </c>
      <c r="AB145" s="19" t="e">
        <f t="shared" si="651"/>
        <v>#N/A</v>
      </c>
      <c r="AC145" s="19" t="e">
        <f t="shared" si="652"/>
        <v>#N/A</v>
      </c>
      <c r="AD145" s="19" t="e">
        <f t="shared" si="653"/>
        <v>#N/A</v>
      </c>
      <c r="AE145" s="19" t="e">
        <f t="shared" si="654"/>
        <v>#N/A</v>
      </c>
      <c r="AF145" s="19" t="e">
        <f t="shared" si="655"/>
        <v>#N/A</v>
      </c>
      <c r="AG145" s="19" t="e">
        <f t="shared" si="656"/>
        <v>#N/A</v>
      </c>
      <c r="AH145" s="19" t="e">
        <f t="shared" si="657"/>
        <v>#N/A</v>
      </c>
      <c r="AI145" s="19" t="e">
        <f t="shared" si="658"/>
        <v>#N/A</v>
      </c>
      <c r="AJ145" s="19" t="e">
        <f t="shared" si="659"/>
        <v>#N/A</v>
      </c>
      <c r="AK145" s="19" t="e">
        <f t="shared" si="660"/>
        <v>#N/A</v>
      </c>
      <c r="AL145" s="19" t="e">
        <f t="shared" si="661"/>
        <v>#N/A</v>
      </c>
      <c r="AM145" s="19" t="e">
        <f t="shared" si="662"/>
        <v>#N/A</v>
      </c>
      <c r="AN145" s="19" t="e">
        <f t="shared" si="663"/>
        <v>#N/A</v>
      </c>
      <c r="AO145" s="19" t="e">
        <f t="shared" si="664"/>
        <v>#N/A</v>
      </c>
      <c r="AP145" s="19" t="e">
        <f t="shared" si="665"/>
        <v>#N/A</v>
      </c>
      <c r="AQ145" s="19" t="e">
        <f t="shared" si="666"/>
        <v>#N/A</v>
      </c>
      <c r="AR145" s="19" t="e">
        <f t="shared" si="667"/>
        <v>#N/A</v>
      </c>
      <c r="AS145" s="19" t="e">
        <f t="shared" si="668"/>
        <v>#N/A</v>
      </c>
      <c r="AT145" s="19" t="e">
        <f t="shared" si="669"/>
        <v>#N/A</v>
      </c>
      <c r="AU145" s="19" t="e">
        <f t="shared" si="670"/>
        <v>#N/A</v>
      </c>
      <c r="AV145" s="19" t="e">
        <f t="shared" si="671"/>
        <v>#N/A</v>
      </c>
      <c r="AW145" s="19" t="e">
        <f t="shared" si="672"/>
        <v>#N/A</v>
      </c>
      <c r="AX145" s="19" t="e">
        <f t="shared" si="673"/>
        <v>#N/A</v>
      </c>
      <c r="AY145" s="19" t="e">
        <f t="shared" si="674"/>
        <v>#N/A</v>
      </c>
      <c r="AZ145" s="19" t="e">
        <f t="shared" si="675"/>
        <v>#N/A</v>
      </c>
      <c r="BA145" s="19" t="e">
        <f t="shared" si="676"/>
        <v>#N/A</v>
      </c>
      <c r="BB145" s="19" t="e">
        <f t="shared" si="677"/>
        <v>#N/A</v>
      </c>
      <c r="BC145" s="19" t="e">
        <f t="shared" si="678"/>
        <v>#N/A</v>
      </c>
      <c r="BD145" s="19" t="e">
        <f t="shared" si="679"/>
        <v>#N/A</v>
      </c>
      <c r="BE145" s="19" t="e">
        <f t="shared" si="680"/>
        <v>#N/A</v>
      </c>
      <c r="BF145" s="19" t="e">
        <f t="shared" si="681"/>
        <v>#N/A</v>
      </c>
      <c r="BG145" s="19" t="e">
        <f t="shared" si="682"/>
        <v>#N/A</v>
      </c>
      <c r="BH145" s="19" t="e">
        <f t="shared" si="683"/>
        <v>#N/A</v>
      </c>
      <c r="BI145" s="19" t="e">
        <f t="shared" si="684"/>
        <v>#N/A</v>
      </c>
    </row>
    <row r="146" spans="3:61" s="19" customFormat="1" ht="12.75">
      <c r="C146" s="19" t="s">
        <v>147</v>
      </c>
      <c r="F146" s="19">
        <f>E140</f>
        <v>182123.43544932935</v>
      </c>
      <c r="G146" s="19">
        <f t="shared" si="630"/>
        <v>182123.43544932935</v>
      </c>
      <c r="H146" s="19">
        <f t="shared" si="631"/>
        <v>182123.43544932935</v>
      </c>
      <c r="I146" s="19">
        <f t="shared" si="632"/>
        <v>182123.43544932935</v>
      </c>
      <c r="J146" s="19">
        <f t="shared" si="633"/>
        <v>182123.43544932935</v>
      </c>
      <c r="K146" s="19">
        <f t="shared" si="634"/>
        <v>182123.43544932935</v>
      </c>
      <c r="L146" s="19" t="e">
        <f t="shared" si="635"/>
        <v>#N/A</v>
      </c>
      <c r="M146" s="19" t="e">
        <f t="shared" si="636"/>
        <v>#N/A</v>
      </c>
      <c r="N146" s="19" t="e">
        <f t="shared" si="637"/>
        <v>#N/A</v>
      </c>
      <c r="O146" s="19" t="e">
        <f t="shared" si="638"/>
        <v>#N/A</v>
      </c>
      <c r="P146" s="19" t="e">
        <f t="shared" si="639"/>
        <v>#N/A</v>
      </c>
      <c r="Q146" s="19" t="e">
        <f t="shared" si="640"/>
        <v>#N/A</v>
      </c>
      <c r="R146" s="19" t="e">
        <f t="shared" si="641"/>
        <v>#N/A</v>
      </c>
      <c r="S146" s="19" t="e">
        <f t="shared" si="642"/>
        <v>#N/A</v>
      </c>
      <c r="T146" s="19" t="e">
        <f t="shared" si="643"/>
        <v>#N/A</v>
      </c>
      <c r="U146" s="19" t="e">
        <f t="shared" si="644"/>
        <v>#N/A</v>
      </c>
      <c r="V146" s="19" t="e">
        <f t="shared" si="645"/>
        <v>#N/A</v>
      </c>
      <c r="W146" s="19" t="e">
        <f t="shared" si="646"/>
        <v>#N/A</v>
      </c>
      <c r="X146" s="19" t="e">
        <f t="shared" si="647"/>
        <v>#N/A</v>
      </c>
      <c r="Y146" s="19" t="e">
        <f t="shared" si="648"/>
        <v>#N/A</v>
      </c>
      <c r="Z146" s="19" t="e">
        <f t="shared" si="649"/>
        <v>#N/A</v>
      </c>
      <c r="AA146" s="19" t="e">
        <f t="shared" si="650"/>
        <v>#N/A</v>
      </c>
      <c r="AB146" s="19" t="e">
        <f t="shared" si="651"/>
        <v>#N/A</v>
      </c>
      <c r="AC146" s="19" t="e">
        <f t="shared" si="652"/>
        <v>#N/A</v>
      </c>
      <c r="AD146" s="19" t="e">
        <f t="shared" si="653"/>
        <v>#N/A</v>
      </c>
      <c r="AE146" s="19" t="e">
        <f t="shared" si="654"/>
        <v>#N/A</v>
      </c>
      <c r="AF146" s="19" t="e">
        <f t="shared" si="655"/>
        <v>#N/A</v>
      </c>
      <c r="AG146" s="19" t="e">
        <f t="shared" si="656"/>
        <v>#N/A</v>
      </c>
      <c r="AH146" s="19" t="e">
        <f t="shared" si="657"/>
        <v>#N/A</v>
      </c>
      <c r="AI146" s="19" t="e">
        <f t="shared" si="658"/>
        <v>#N/A</v>
      </c>
      <c r="AJ146" s="19" t="e">
        <f t="shared" si="659"/>
        <v>#N/A</v>
      </c>
      <c r="AK146" s="19" t="e">
        <f t="shared" si="660"/>
        <v>#N/A</v>
      </c>
      <c r="AL146" s="19" t="e">
        <f t="shared" si="661"/>
        <v>#N/A</v>
      </c>
      <c r="AM146" s="19" t="e">
        <f t="shared" si="662"/>
        <v>#N/A</v>
      </c>
      <c r="AN146" s="19" t="e">
        <f t="shared" si="663"/>
        <v>#N/A</v>
      </c>
      <c r="AO146" s="19" t="e">
        <f t="shared" si="664"/>
        <v>#N/A</v>
      </c>
      <c r="AP146" s="19" t="e">
        <f t="shared" si="665"/>
        <v>#N/A</v>
      </c>
      <c r="AQ146" s="19" t="e">
        <f t="shared" si="666"/>
        <v>#N/A</v>
      </c>
      <c r="AR146" s="19" t="e">
        <f t="shared" si="667"/>
        <v>#N/A</v>
      </c>
      <c r="AS146" s="19" t="e">
        <f t="shared" si="668"/>
        <v>#N/A</v>
      </c>
      <c r="AT146" s="19" t="e">
        <f t="shared" si="669"/>
        <v>#N/A</v>
      </c>
      <c r="AU146" s="19" t="e">
        <f t="shared" si="670"/>
        <v>#N/A</v>
      </c>
      <c r="AV146" s="19" t="e">
        <f t="shared" si="671"/>
        <v>#N/A</v>
      </c>
      <c r="AW146" s="19" t="e">
        <f t="shared" si="672"/>
        <v>#N/A</v>
      </c>
      <c r="AX146" s="19" t="e">
        <f t="shared" si="673"/>
        <v>#N/A</v>
      </c>
      <c r="AY146" s="19" t="e">
        <f t="shared" si="674"/>
        <v>#N/A</v>
      </c>
      <c r="AZ146" s="19" t="e">
        <f t="shared" si="675"/>
        <v>#N/A</v>
      </c>
      <c r="BA146" s="19" t="e">
        <f t="shared" si="676"/>
        <v>#N/A</v>
      </c>
      <c r="BB146" s="19" t="e">
        <f t="shared" si="677"/>
        <v>#N/A</v>
      </c>
      <c r="BC146" s="19" t="e">
        <f t="shared" si="678"/>
        <v>#N/A</v>
      </c>
      <c r="BD146" s="19" t="e">
        <f t="shared" si="679"/>
        <v>#N/A</v>
      </c>
      <c r="BE146" s="19" t="e">
        <f t="shared" si="680"/>
        <v>#N/A</v>
      </c>
      <c r="BF146" s="19" t="e">
        <f t="shared" si="681"/>
        <v>#N/A</v>
      </c>
      <c r="BG146" s="19" t="e">
        <f t="shared" si="682"/>
        <v>#N/A</v>
      </c>
      <c r="BH146" s="19" t="e">
        <f t="shared" si="683"/>
        <v>#N/A</v>
      </c>
      <c r="BI146" s="19" t="e">
        <f t="shared" si="684"/>
        <v>#N/A</v>
      </c>
    </row>
    <row r="147" spans="3:61" s="19" customFormat="1" ht="12.75">
      <c r="C147" s="19" t="s">
        <v>424</v>
      </c>
      <c r="F147" s="19">
        <f>E141</f>
        <v>821071.55527918437</v>
      </c>
      <c r="G147" s="19">
        <f t="shared" si="630"/>
        <v>670418.5612894533</v>
      </c>
      <c r="H147" s="19">
        <f t="shared" si="631"/>
        <v>513270.97505703487</v>
      </c>
      <c r="I147" s="19">
        <f t="shared" si="632"/>
        <v>349348.81722485332</v>
      </c>
      <c r="J147" s="19">
        <f t="shared" si="633"/>
        <v>178360.03863414892</v>
      </c>
      <c r="K147" s="19">
        <f t="shared" si="634"/>
        <v>0</v>
      </c>
      <c r="L147" s="19" t="e">
        <f t="shared" si="635"/>
        <v>#N/A</v>
      </c>
      <c r="M147" s="19" t="e">
        <f t="shared" si="636"/>
        <v>#N/A</v>
      </c>
      <c r="N147" s="19" t="e">
        <f t="shared" si="637"/>
        <v>#N/A</v>
      </c>
      <c r="O147" s="19" t="e">
        <f t="shared" si="638"/>
        <v>#N/A</v>
      </c>
      <c r="P147" s="19" t="e">
        <f t="shared" si="639"/>
        <v>#N/A</v>
      </c>
      <c r="Q147" s="19" t="e">
        <f t="shared" si="640"/>
        <v>#N/A</v>
      </c>
      <c r="R147" s="19" t="e">
        <f t="shared" si="641"/>
        <v>#N/A</v>
      </c>
      <c r="S147" s="19" t="e">
        <f t="shared" si="642"/>
        <v>#N/A</v>
      </c>
      <c r="T147" s="19" t="e">
        <f t="shared" si="643"/>
        <v>#N/A</v>
      </c>
      <c r="U147" s="19" t="e">
        <f t="shared" si="644"/>
        <v>#N/A</v>
      </c>
      <c r="V147" s="19" t="e">
        <f t="shared" si="645"/>
        <v>#N/A</v>
      </c>
      <c r="W147" s="19" t="e">
        <f t="shared" si="646"/>
        <v>#N/A</v>
      </c>
      <c r="X147" s="19" t="e">
        <f t="shared" si="647"/>
        <v>#N/A</v>
      </c>
      <c r="Y147" s="19" t="e">
        <f t="shared" si="648"/>
        <v>#N/A</v>
      </c>
      <c r="Z147" s="19" t="e">
        <f t="shared" si="649"/>
        <v>#N/A</v>
      </c>
      <c r="AA147" s="19" t="e">
        <f t="shared" si="650"/>
        <v>#N/A</v>
      </c>
      <c r="AB147" s="19" t="e">
        <f t="shared" si="651"/>
        <v>#N/A</v>
      </c>
      <c r="AC147" s="19" t="e">
        <f t="shared" si="652"/>
        <v>#N/A</v>
      </c>
      <c r="AD147" s="19" t="e">
        <f t="shared" si="653"/>
        <v>#N/A</v>
      </c>
      <c r="AE147" s="19" t="e">
        <f t="shared" si="654"/>
        <v>#N/A</v>
      </c>
      <c r="AF147" s="19" t="e">
        <f t="shared" si="655"/>
        <v>#N/A</v>
      </c>
      <c r="AG147" s="19" t="e">
        <f t="shared" si="656"/>
        <v>#N/A</v>
      </c>
      <c r="AH147" s="19" t="e">
        <f t="shared" si="657"/>
        <v>#N/A</v>
      </c>
      <c r="AI147" s="19" t="e">
        <f t="shared" si="658"/>
        <v>#N/A</v>
      </c>
      <c r="AJ147" s="19" t="e">
        <f t="shared" si="659"/>
        <v>#N/A</v>
      </c>
      <c r="AK147" s="19" t="e">
        <f t="shared" si="660"/>
        <v>#N/A</v>
      </c>
      <c r="AL147" s="19" t="e">
        <f t="shared" si="661"/>
        <v>#N/A</v>
      </c>
      <c r="AM147" s="19" t="e">
        <f t="shared" si="662"/>
        <v>#N/A</v>
      </c>
      <c r="AN147" s="19" t="e">
        <f t="shared" si="663"/>
        <v>#N/A</v>
      </c>
      <c r="AO147" s="19" t="e">
        <f t="shared" si="664"/>
        <v>#N/A</v>
      </c>
      <c r="AP147" s="19" t="e">
        <f t="shared" si="665"/>
        <v>#N/A</v>
      </c>
      <c r="AQ147" s="19" t="e">
        <f t="shared" si="666"/>
        <v>#N/A</v>
      </c>
      <c r="AR147" s="19" t="e">
        <f t="shared" si="667"/>
        <v>#N/A</v>
      </c>
      <c r="AS147" s="19" t="e">
        <f t="shared" si="668"/>
        <v>#N/A</v>
      </c>
      <c r="AT147" s="19" t="e">
        <f t="shared" si="669"/>
        <v>#N/A</v>
      </c>
      <c r="AU147" s="19" t="e">
        <f t="shared" si="670"/>
        <v>#N/A</v>
      </c>
      <c r="AV147" s="19" t="e">
        <f t="shared" si="671"/>
        <v>#N/A</v>
      </c>
      <c r="AW147" s="19" t="e">
        <f t="shared" si="672"/>
        <v>#N/A</v>
      </c>
      <c r="AX147" s="19" t="e">
        <f t="shared" si="673"/>
        <v>#N/A</v>
      </c>
      <c r="AY147" s="19" t="e">
        <f t="shared" si="674"/>
        <v>#N/A</v>
      </c>
      <c r="AZ147" s="19" t="e">
        <f t="shared" si="675"/>
        <v>#N/A</v>
      </c>
      <c r="BA147" s="19" t="e">
        <f t="shared" si="676"/>
        <v>#N/A</v>
      </c>
      <c r="BB147" s="19" t="e">
        <f t="shared" si="677"/>
        <v>#N/A</v>
      </c>
      <c r="BC147" s="19" t="e">
        <f t="shared" si="678"/>
        <v>#N/A</v>
      </c>
      <c r="BD147" s="19" t="e">
        <f t="shared" si="679"/>
        <v>#N/A</v>
      </c>
      <c r="BE147" s="19" t="e">
        <f t="shared" si="680"/>
        <v>#N/A</v>
      </c>
      <c r="BF147" s="19" t="e">
        <f t="shared" si="681"/>
        <v>#N/A</v>
      </c>
      <c r="BG147" s="19" t="e">
        <f t="shared" si="682"/>
        <v>#N/A</v>
      </c>
      <c r="BH147" s="19" t="e">
        <f t="shared" si="683"/>
        <v>#N/A</v>
      </c>
      <c r="BI147" s="19" t="e">
        <f t="shared" si="684"/>
        <v>#N/A</v>
      </c>
    </row>
    <row r="148" spans="3:61" s="19" customFormat="1" ht="12.75"/>
    <row r="149" spans="3:61" s="19" customFormat="1" ht="12.75">
      <c r="C149" s="19" t="s">
        <v>446</v>
      </c>
      <c r="G149" s="19">
        <f>F143</f>
        <v>965498.36540213786</v>
      </c>
      <c r="H149" s="19">
        <f t="shared" ref="H149:H153" si="685">G143</f>
        <v>821071.55527918437</v>
      </c>
      <c r="I149" s="19">
        <f t="shared" ref="I149:I153" si="686">H143</f>
        <v>670418.5612894533</v>
      </c>
      <c r="J149" s="19">
        <f t="shared" ref="J149:J153" si="687">I143</f>
        <v>513270.97505703487</v>
      </c>
      <c r="K149" s="19">
        <f t="shared" ref="K149:K153" si="688">J143</f>
        <v>349348.81722485332</v>
      </c>
      <c r="L149" s="19">
        <f t="shared" ref="L149:L153" si="689">K143</f>
        <v>178360.03863414892</v>
      </c>
      <c r="M149" s="19">
        <f t="shared" ref="M149:M153" si="690">L143</f>
        <v>0</v>
      </c>
      <c r="N149" s="19" t="e">
        <f t="shared" ref="N149:N153" si="691">M143</f>
        <v>#N/A</v>
      </c>
      <c r="O149" s="19" t="e">
        <f t="shared" ref="O149:O153" si="692">N143</f>
        <v>#N/A</v>
      </c>
      <c r="P149" s="19" t="e">
        <f t="shared" ref="P149:P153" si="693">O143</f>
        <v>#N/A</v>
      </c>
      <c r="Q149" s="19" t="e">
        <f t="shared" ref="Q149:Q153" si="694">P143</f>
        <v>#N/A</v>
      </c>
      <c r="R149" s="19" t="e">
        <f t="shared" ref="R149:R153" si="695">Q143</f>
        <v>#N/A</v>
      </c>
      <c r="S149" s="19" t="e">
        <f t="shared" ref="S149:S153" si="696">R143</f>
        <v>#N/A</v>
      </c>
      <c r="T149" s="19" t="e">
        <f t="shared" ref="T149:T153" si="697">S143</f>
        <v>#N/A</v>
      </c>
      <c r="U149" s="19" t="e">
        <f t="shared" ref="U149:U153" si="698">T143</f>
        <v>#N/A</v>
      </c>
      <c r="V149" s="19" t="e">
        <f t="shared" ref="V149:V153" si="699">U143</f>
        <v>#N/A</v>
      </c>
      <c r="W149" s="19" t="e">
        <f t="shared" ref="W149:W153" si="700">V143</f>
        <v>#N/A</v>
      </c>
      <c r="X149" s="19" t="e">
        <f t="shared" ref="X149:X153" si="701">W143</f>
        <v>#N/A</v>
      </c>
      <c r="Y149" s="19" t="e">
        <f t="shared" ref="Y149:Y153" si="702">X143</f>
        <v>#N/A</v>
      </c>
      <c r="Z149" s="19" t="e">
        <f t="shared" ref="Z149:Z153" si="703">Y143</f>
        <v>#N/A</v>
      </c>
      <c r="AA149" s="19" t="e">
        <f t="shared" ref="AA149:AA153" si="704">Z143</f>
        <v>#N/A</v>
      </c>
      <c r="AB149" s="19" t="e">
        <f t="shared" ref="AB149:AB153" si="705">AA143</f>
        <v>#N/A</v>
      </c>
      <c r="AC149" s="19" t="e">
        <f t="shared" ref="AC149:AC153" si="706">AB143</f>
        <v>#N/A</v>
      </c>
      <c r="AD149" s="19" t="e">
        <f t="shared" ref="AD149:AD153" si="707">AC143</f>
        <v>#N/A</v>
      </c>
      <c r="AE149" s="19" t="e">
        <f t="shared" ref="AE149:AE153" si="708">AD143</f>
        <v>#N/A</v>
      </c>
      <c r="AF149" s="19" t="e">
        <f t="shared" ref="AF149:AF153" si="709">AE143</f>
        <v>#N/A</v>
      </c>
      <c r="AG149" s="19" t="e">
        <f t="shared" ref="AG149:AG153" si="710">AF143</f>
        <v>#N/A</v>
      </c>
      <c r="AH149" s="19" t="e">
        <f t="shared" ref="AH149:AH153" si="711">AG143</f>
        <v>#N/A</v>
      </c>
      <c r="AI149" s="19" t="e">
        <f t="shared" ref="AI149:AI153" si="712">AH143</f>
        <v>#N/A</v>
      </c>
      <c r="AJ149" s="19" t="e">
        <f t="shared" ref="AJ149:AJ153" si="713">AI143</f>
        <v>#N/A</v>
      </c>
      <c r="AK149" s="19" t="e">
        <f t="shared" ref="AK149:AK153" si="714">AJ143</f>
        <v>#N/A</v>
      </c>
      <c r="AL149" s="19" t="e">
        <f t="shared" ref="AL149:AL153" si="715">AK143</f>
        <v>#N/A</v>
      </c>
      <c r="AM149" s="19" t="e">
        <f t="shared" ref="AM149:AM153" si="716">AL143</f>
        <v>#N/A</v>
      </c>
      <c r="AN149" s="19" t="e">
        <f t="shared" ref="AN149:AN153" si="717">AM143</f>
        <v>#N/A</v>
      </c>
      <c r="AO149" s="19" t="e">
        <f t="shared" ref="AO149:AO153" si="718">AN143</f>
        <v>#N/A</v>
      </c>
      <c r="AP149" s="19" t="e">
        <f t="shared" ref="AP149:AP153" si="719">AO143</f>
        <v>#N/A</v>
      </c>
      <c r="AQ149" s="19" t="e">
        <f t="shared" ref="AQ149:AQ153" si="720">AP143</f>
        <v>#N/A</v>
      </c>
      <c r="AR149" s="19" t="e">
        <f t="shared" ref="AR149:AR153" si="721">AQ143</f>
        <v>#N/A</v>
      </c>
      <c r="AS149" s="19" t="e">
        <f t="shared" ref="AS149:AS153" si="722">AR143</f>
        <v>#N/A</v>
      </c>
      <c r="AT149" s="19" t="e">
        <f t="shared" ref="AT149:AT153" si="723">AS143</f>
        <v>#N/A</v>
      </c>
      <c r="AU149" s="19" t="e">
        <f t="shared" ref="AU149:AU153" si="724">AT143</f>
        <v>#N/A</v>
      </c>
      <c r="AV149" s="19" t="e">
        <f t="shared" ref="AV149:AV153" si="725">AU143</f>
        <v>#N/A</v>
      </c>
      <c r="AW149" s="19" t="e">
        <f t="shared" ref="AW149:AW153" si="726">AV143</f>
        <v>#N/A</v>
      </c>
      <c r="AX149" s="19" t="e">
        <f t="shared" ref="AX149:AX153" si="727">AW143</f>
        <v>#N/A</v>
      </c>
      <c r="AY149" s="19" t="e">
        <f t="shared" ref="AY149:AY153" si="728">AX143</f>
        <v>#N/A</v>
      </c>
      <c r="AZ149" s="19" t="e">
        <f t="shared" ref="AZ149:AZ153" si="729">AY143</f>
        <v>#N/A</v>
      </c>
      <c r="BA149" s="19" t="e">
        <f t="shared" ref="BA149:BA153" si="730">AZ143</f>
        <v>#N/A</v>
      </c>
      <c r="BB149" s="19" t="e">
        <f t="shared" ref="BB149:BB153" si="731">BA143</f>
        <v>#N/A</v>
      </c>
      <c r="BC149" s="19" t="e">
        <f t="shared" ref="BC149:BC153" si="732">BB143</f>
        <v>#N/A</v>
      </c>
      <c r="BD149" s="19" t="e">
        <f t="shared" ref="BD149:BD153" si="733">BC143</f>
        <v>#N/A</v>
      </c>
      <c r="BE149" s="19" t="e">
        <f t="shared" ref="BE149:BE153" si="734">BD143</f>
        <v>#N/A</v>
      </c>
      <c r="BF149" s="19" t="e">
        <f t="shared" ref="BF149:BF153" si="735">BE143</f>
        <v>#N/A</v>
      </c>
      <c r="BG149" s="19" t="e">
        <f t="shared" ref="BG149:BG153" si="736">BF143</f>
        <v>#N/A</v>
      </c>
      <c r="BH149" s="19" t="e">
        <f t="shared" ref="BH149:BH153" si="737">BG143</f>
        <v>#N/A</v>
      </c>
      <c r="BI149" s="19" t="e">
        <f t="shared" ref="BI149:BI153" si="738">BH143</f>
        <v>#N/A</v>
      </c>
    </row>
    <row r="150" spans="3:61" s="19" customFormat="1" ht="12.75">
      <c r="C150" s="19" t="s">
        <v>422</v>
      </c>
      <c r="G150" s="19">
        <f>F144</f>
        <v>144426.81012295347</v>
      </c>
      <c r="H150" s="19">
        <f t="shared" si="685"/>
        <v>150652.9939897311</v>
      </c>
      <c r="I150" s="19">
        <f t="shared" si="686"/>
        <v>157147.58623241846</v>
      </c>
      <c r="J150" s="19">
        <f t="shared" si="687"/>
        <v>163922.15783218152</v>
      </c>
      <c r="K150" s="19">
        <f t="shared" si="688"/>
        <v>170988.7785907044</v>
      </c>
      <c r="L150" s="19">
        <f t="shared" si="689"/>
        <v>178360.0386341488</v>
      </c>
      <c r="M150" s="19" t="e">
        <f t="shared" si="690"/>
        <v>#N/A</v>
      </c>
      <c r="N150" s="19" t="e">
        <f t="shared" si="691"/>
        <v>#N/A</v>
      </c>
      <c r="O150" s="19" t="e">
        <f t="shared" si="692"/>
        <v>#N/A</v>
      </c>
      <c r="P150" s="19" t="e">
        <f t="shared" si="693"/>
        <v>#N/A</v>
      </c>
      <c r="Q150" s="19" t="e">
        <f t="shared" si="694"/>
        <v>#N/A</v>
      </c>
      <c r="R150" s="19" t="e">
        <f t="shared" si="695"/>
        <v>#N/A</v>
      </c>
      <c r="S150" s="19" t="e">
        <f t="shared" si="696"/>
        <v>#N/A</v>
      </c>
      <c r="T150" s="19" t="e">
        <f t="shared" si="697"/>
        <v>#N/A</v>
      </c>
      <c r="U150" s="19" t="e">
        <f t="shared" si="698"/>
        <v>#N/A</v>
      </c>
      <c r="V150" s="19" t="e">
        <f t="shared" si="699"/>
        <v>#N/A</v>
      </c>
      <c r="W150" s="19" t="e">
        <f t="shared" si="700"/>
        <v>#N/A</v>
      </c>
      <c r="X150" s="19" t="e">
        <f t="shared" si="701"/>
        <v>#N/A</v>
      </c>
      <c r="Y150" s="19" t="e">
        <f t="shared" si="702"/>
        <v>#N/A</v>
      </c>
      <c r="Z150" s="19" t="e">
        <f t="shared" si="703"/>
        <v>#N/A</v>
      </c>
      <c r="AA150" s="19" t="e">
        <f t="shared" si="704"/>
        <v>#N/A</v>
      </c>
      <c r="AB150" s="19" t="e">
        <f t="shared" si="705"/>
        <v>#N/A</v>
      </c>
      <c r="AC150" s="19" t="e">
        <f t="shared" si="706"/>
        <v>#N/A</v>
      </c>
      <c r="AD150" s="19" t="e">
        <f t="shared" si="707"/>
        <v>#N/A</v>
      </c>
      <c r="AE150" s="19" t="e">
        <f t="shared" si="708"/>
        <v>#N/A</v>
      </c>
      <c r="AF150" s="19" t="e">
        <f t="shared" si="709"/>
        <v>#N/A</v>
      </c>
      <c r="AG150" s="19" t="e">
        <f t="shared" si="710"/>
        <v>#N/A</v>
      </c>
      <c r="AH150" s="19" t="e">
        <f t="shared" si="711"/>
        <v>#N/A</v>
      </c>
      <c r="AI150" s="19" t="e">
        <f t="shared" si="712"/>
        <v>#N/A</v>
      </c>
      <c r="AJ150" s="19" t="e">
        <f t="shared" si="713"/>
        <v>#N/A</v>
      </c>
      <c r="AK150" s="19" t="e">
        <f t="shared" si="714"/>
        <v>#N/A</v>
      </c>
      <c r="AL150" s="19" t="e">
        <f t="shared" si="715"/>
        <v>#N/A</v>
      </c>
      <c r="AM150" s="19" t="e">
        <f t="shared" si="716"/>
        <v>#N/A</v>
      </c>
      <c r="AN150" s="19" t="e">
        <f t="shared" si="717"/>
        <v>#N/A</v>
      </c>
      <c r="AO150" s="19" t="e">
        <f t="shared" si="718"/>
        <v>#N/A</v>
      </c>
      <c r="AP150" s="19" t="e">
        <f t="shared" si="719"/>
        <v>#N/A</v>
      </c>
      <c r="AQ150" s="19" t="e">
        <f t="shared" si="720"/>
        <v>#N/A</v>
      </c>
      <c r="AR150" s="19" t="e">
        <f t="shared" si="721"/>
        <v>#N/A</v>
      </c>
      <c r="AS150" s="19" t="e">
        <f t="shared" si="722"/>
        <v>#N/A</v>
      </c>
      <c r="AT150" s="19" t="e">
        <f t="shared" si="723"/>
        <v>#N/A</v>
      </c>
      <c r="AU150" s="19" t="e">
        <f t="shared" si="724"/>
        <v>#N/A</v>
      </c>
      <c r="AV150" s="19" t="e">
        <f t="shared" si="725"/>
        <v>#N/A</v>
      </c>
      <c r="AW150" s="19" t="e">
        <f t="shared" si="726"/>
        <v>#N/A</v>
      </c>
      <c r="AX150" s="19" t="e">
        <f t="shared" si="727"/>
        <v>#N/A</v>
      </c>
      <c r="AY150" s="19" t="e">
        <f t="shared" si="728"/>
        <v>#N/A</v>
      </c>
      <c r="AZ150" s="19" t="e">
        <f t="shared" si="729"/>
        <v>#N/A</v>
      </c>
      <c r="BA150" s="19" t="e">
        <f t="shared" si="730"/>
        <v>#N/A</v>
      </c>
      <c r="BB150" s="19" t="e">
        <f t="shared" si="731"/>
        <v>#N/A</v>
      </c>
      <c r="BC150" s="19" t="e">
        <f t="shared" si="732"/>
        <v>#N/A</v>
      </c>
      <c r="BD150" s="19" t="e">
        <f t="shared" si="733"/>
        <v>#N/A</v>
      </c>
      <c r="BE150" s="19" t="e">
        <f t="shared" si="734"/>
        <v>#N/A</v>
      </c>
      <c r="BF150" s="19" t="e">
        <f t="shared" si="735"/>
        <v>#N/A</v>
      </c>
      <c r="BG150" s="19" t="e">
        <f t="shared" si="736"/>
        <v>#N/A</v>
      </c>
      <c r="BH150" s="19" t="e">
        <f t="shared" si="737"/>
        <v>#N/A</v>
      </c>
      <c r="BI150" s="19" t="e">
        <f t="shared" si="738"/>
        <v>#N/A</v>
      </c>
    </row>
    <row r="151" spans="3:61" s="19" customFormat="1" ht="12.75">
      <c r="C151" s="19" t="s">
        <v>423</v>
      </c>
      <c r="G151" s="19">
        <f>F145</f>
        <v>37696.625326375892</v>
      </c>
      <c r="H151" s="19">
        <f t="shared" si="685"/>
        <v>31470.441459598234</v>
      </c>
      <c r="I151" s="19">
        <f t="shared" si="686"/>
        <v>24975.849216910872</v>
      </c>
      <c r="J151" s="19">
        <f t="shared" si="687"/>
        <v>18201.277617147825</v>
      </c>
      <c r="K151" s="19">
        <f t="shared" si="688"/>
        <v>11134.656858624945</v>
      </c>
      <c r="L151" s="19">
        <f t="shared" si="689"/>
        <v>3763.3968151805402</v>
      </c>
      <c r="M151" s="19" t="e">
        <f t="shared" si="690"/>
        <v>#N/A</v>
      </c>
      <c r="N151" s="19" t="e">
        <f t="shared" si="691"/>
        <v>#N/A</v>
      </c>
      <c r="O151" s="19" t="e">
        <f t="shared" si="692"/>
        <v>#N/A</v>
      </c>
      <c r="P151" s="19" t="e">
        <f t="shared" si="693"/>
        <v>#N/A</v>
      </c>
      <c r="Q151" s="19" t="e">
        <f t="shared" si="694"/>
        <v>#N/A</v>
      </c>
      <c r="R151" s="19" t="e">
        <f t="shared" si="695"/>
        <v>#N/A</v>
      </c>
      <c r="S151" s="19" t="e">
        <f t="shared" si="696"/>
        <v>#N/A</v>
      </c>
      <c r="T151" s="19" t="e">
        <f t="shared" si="697"/>
        <v>#N/A</v>
      </c>
      <c r="U151" s="19" t="e">
        <f t="shared" si="698"/>
        <v>#N/A</v>
      </c>
      <c r="V151" s="19" t="e">
        <f t="shared" si="699"/>
        <v>#N/A</v>
      </c>
      <c r="W151" s="19" t="e">
        <f t="shared" si="700"/>
        <v>#N/A</v>
      </c>
      <c r="X151" s="19" t="e">
        <f t="shared" si="701"/>
        <v>#N/A</v>
      </c>
      <c r="Y151" s="19" t="e">
        <f t="shared" si="702"/>
        <v>#N/A</v>
      </c>
      <c r="Z151" s="19" t="e">
        <f t="shared" si="703"/>
        <v>#N/A</v>
      </c>
      <c r="AA151" s="19" t="e">
        <f t="shared" si="704"/>
        <v>#N/A</v>
      </c>
      <c r="AB151" s="19" t="e">
        <f t="shared" si="705"/>
        <v>#N/A</v>
      </c>
      <c r="AC151" s="19" t="e">
        <f t="shared" si="706"/>
        <v>#N/A</v>
      </c>
      <c r="AD151" s="19" t="e">
        <f t="shared" si="707"/>
        <v>#N/A</v>
      </c>
      <c r="AE151" s="19" t="e">
        <f t="shared" si="708"/>
        <v>#N/A</v>
      </c>
      <c r="AF151" s="19" t="e">
        <f t="shared" si="709"/>
        <v>#N/A</v>
      </c>
      <c r="AG151" s="19" t="e">
        <f t="shared" si="710"/>
        <v>#N/A</v>
      </c>
      <c r="AH151" s="19" t="e">
        <f t="shared" si="711"/>
        <v>#N/A</v>
      </c>
      <c r="AI151" s="19" t="e">
        <f t="shared" si="712"/>
        <v>#N/A</v>
      </c>
      <c r="AJ151" s="19" t="e">
        <f t="shared" si="713"/>
        <v>#N/A</v>
      </c>
      <c r="AK151" s="19" t="e">
        <f t="shared" si="714"/>
        <v>#N/A</v>
      </c>
      <c r="AL151" s="19" t="e">
        <f t="shared" si="715"/>
        <v>#N/A</v>
      </c>
      <c r="AM151" s="19" t="e">
        <f t="shared" si="716"/>
        <v>#N/A</v>
      </c>
      <c r="AN151" s="19" t="e">
        <f t="shared" si="717"/>
        <v>#N/A</v>
      </c>
      <c r="AO151" s="19" t="e">
        <f t="shared" si="718"/>
        <v>#N/A</v>
      </c>
      <c r="AP151" s="19" t="e">
        <f t="shared" si="719"/>
        <v>#N/A</v>
      </c>
      <c r="AQ151" s="19" t="e">
        <f t="shared" si="720"/>
        <v>#N/A</v>
      </c>
      <c r="AR151" s="19" t="e">
        <f t="shared" si="721"/>
        <v>#N/A</v>
      </c>
      <c r="AS151" s="19" t="e">
        <f t="shared" si="722"/>
        <v>#N/A</v>
      </c>
      <c r="AT151" s="19" t="e">
        <f t="shared" si="723"/>
        <v>#N/A</v>
      </c>
      <c r="AU151" s="19" t="e">
        <f t="shared" si="724"/>
        <v>#N/A</v>
      </c>
      <c r="AV151" s="19" t="e">
        <f t="shared" si="725"/>
        <v>#N/A</v>
      </c>
      <c r="AW151" s="19" t="e">
        <f t="shared" si="726"/>
        <v>#N/A</v>
      </c>
      <c r="AX151" s="19" t="e">
        <f t="shared" si="727"/>
        <v>#N/A</v>
      </c>
      <c r="AY151" s="19" t="e">
        <f t="shared" si="728"/>
        <v>#N/A</v>
      </c>
      <c r="AZ151" s="19" t="e">
        <f t="shared" si="729"/>
        <v>#N/A</v>
      </c>
      <c r="BA151" s="19" t="e">
        <f t="shared" si="730"/>
        <v>#N/A</v>
      </c>
      <c r="BB151" s="19" t="e">
        <f t="shared" si="731"/>
        <v>#N/A</v>
      </c>
      <c r="BC151" s="19" t="e">
        <f t="shared" si="732"/>
        <v>#N/A</v>
      </c>
      <c r="BD151" s="19" t="e">
        <f t="shared" si="733"/>
        <v>#N/A</v>
      </c>
      <c r="BE151" s="19" t="e">
        <f t="shared" si="734"/>
        <v>#N/A</v>
      </c>
      <c r="BF151" s="19" t="e">
        <f t="shared" si="735"/>
        <v>#N/A</v>
      </c>
      <c r="BG151" s="19" t="e">
        <f t="shared" si="736"/>
        <v>#N/A</v>
      </c>
      <c r="BH151" s="19" t="e">
        <f t="shared" si="737"/>
        <v>#N/A</v>
      </c>
      <c r="BI151" s="19" t="e">
        <f t="shared" si="738"/>
        <v>#N/A</v>
      </c>
    </row>
    <row r="152" spans="3:61" s="19" customFormat="1" ht="12.75">
      <c r="C152" s="19" t="s">
        <v>147</v>
      </c>
      <c r="G152" s="19">
        <f>F146</f>
        <v>182123.43544932935</v>
      </c>
      <c r="H152" s="19">
        <f t="shared" si="685"/>
        <v>182123.43544932935</v>
      </c>
      <c r="I152" s="19">
        <f t="shared" si="686"/>
        <v>182123.43544932935</v>
      </c>
      <c r="J152" s="19">
        <f t="shared" si="687"/>
        <v>182123.43544932935</v>
      </c>
      <c r="K152" s="19">
        <f t="shared" si="688"/>
        <v>182123.43544932935</v>
      </c>
      <c r="L152" s="19">
        <f t="shared" si="689"/>
        <v>182123.43544932935</v>
      </c>
      <c r="M152" s="19" t="e">
        <f t="shared" si="690"/>
        <v>#N/A</v>
      </c>
      <c r="N152" s="19" t="e">
        <f t="shared" si="691"/>
        <v>#N/A</v>
      </c>
      <c r="O152" s="19" t="e">
        <f t="shared" si="692"/>
        <v>#N/A</v>
      </c>
      <c r="P152" s="19" t="e">
        <f t="shared" si="693"/>
        <v>#N/A</v>
      </c>
      <c r="Q152" s="19" t="e">
        <f t="shared" si="694"/>
        <v>#N/A</v>
      </c>
      <c r="R152" s="19" t="e">
        <f t="shared" si="695"/>
        <v>#N/A</v>
      </c>
      <c r="S152" s="19" t="e">
        <f t="shared" si="696"/>
        <v>#N/A</v>
      </c>
      <c r="T152" s="19" t="e">
        <f t="shared" si="697"/>
        <v>#N/A</v>
      </c>
      <c r="U152" s="19" t="e">
        <f t="shared" si="698"/>
        <v>#N/A</v>
      </c>
      <c r="V152" s="19" t="e">
        <f t="shared" si="699"/>
        <v>#N/A</v>
      </c>
      <c r="W152" s="19" t="e">
        <f t="shared" si="700"/>
        <v>#N/A</v>
      </c>
      <c r="X152" s="19" t="e">
        <f t="shared" si="701"/>
        <v>#N/A</v>
      </c>
      <c r="Y152" s="19" t="e">
        <f t="shared" si="702"/>
        <v>#N/A</v>
      </c>
      <c r="Z152" s="19" t="e">
        <f t="shared" si="703"/>
        <v>#N/A</v>
      </c>
      <c r="AA152" s="19" t="e">
        <f t="shared" si="704"/>
        <v>#N/A</v>
      </c>
      <c r="AB152" s="19" t="e">
        <f t="shared" si="705"/>
        <v>#N/A</v>
      </c>
      <c r="AC152" s="19" t="e">
        <f t="shared" si="706"/>
        <v>#N/A</v>
      </c>
      <c r="AD152" s="19" t="e">
        <f t="shared" si="707"/>
        <v>#N/A</v>
      </c>
      <c r="AE152" s="19" t="e">
        <f t="shared" si="708"/>
        <v>#N/A</v>
      </c>
      <c r="AF152" s="19" t="e">
        <f t="shared" si="709"/>
        <v>#N/A</v>
      </c>
      <c r="AG152" s="19" t="e">
        <f t="shared" si="710"/>
        <v>#N/A</v>
      </c>
      <c r="AH152" s="19" t="e">
        <f t="shared" si="711"/>
        <v>#N/A</v>
      </c>
      <c r="AI152" s="19" t="e">
        <f t="shared" si="712"/>
        <v>#N/A</v>
      </c>
      <c r="AJ152" s="19" t="e">
        <f t="shared" si="713"/>
        <v>#N/A</v>
      </c>
      <c r="AK152" s="19" t="e">
        <f t="shared" si="714"/>
        <v>#N/A</v>
      </c>
      <c r="AL152" s="19" t="e">
        <f t="shared" si="715"/>
        <v>#N/A</v>
      </c>
      <c r="AM152" s="19" t="e">
        <f t="shared" si="716"/>
        <v>#N/A</v>
      </c>
      <c r="AN152" s="19" t="e">
        <f t="shared" si="717"/>
        <v>#N/A</v>
      </c>
      <c r="AO152" s="19" t="e">
        <f t="shared" si="718"/>
        <v>#N/A</v>
      </c>
      <c r="AP152" s="19" t="e">
        <f t="shared" si="719"/>
        <v>#N/A</v>
      </c>
      <c r="AQ152" s="19" t="e">
        <f t="shared" si="720"/>
        <v>#N/A</v>
      </c>
      <c r="AR152" s="19" t="e">
        <f t="shared" si="721"/>
        <v>#N/A</v>
      </c>
      <c r="AS152" s="19" t="e">
        <f t="shared" si="722"/>
        <v>#N/A</v>
      </c>
      <c r="AT152" s="19" t="e">
        <f t="shared" si="723"/>
        <v>#N/A</v>
      </c>
      <c r="AU152" s="19" t="e">
        <f t="shared" si="724"/>
        <v>#N/A</v>
      </c>
      <c r="AV152" s="19" t="e">
        <f t="shared" si="725"/>
        <v>#N/A</v>
      </c>
      <c r="AW152" s="19" t="e">
        <f t="shared" si="726"/>
        <v>#N/A</v>
      </c>
      <c r="AX152" s="19" t="e">
        <f t="shared" si="727"/>
        <v>#N/A</v>
      </c>
      <c r="AY152" s="19" t="e">
        <f t="shared" si="728"/>
        <v>#N/A</v>
      </c>
      <c r="AZ152" s="19" t="e">
        <f t="shared" si="729"/>
        <v>#N/A</v>
      </c>
      <c r="BA152" s="19" t="e">
        <f t="shared" si="730"/>
        <v>#N/A</v>
      </c>
      <c r="BB152" s="19" t="e">
        <f t="shared" si="731"/>
        <v>#N/A</v>
      </c>
      <c r="BC152" s="19" t="e">
        <f t="shared" si="732"/>
        <v>#N/A</v>
      </c>
      <c r="BD152" s="19" t="e">
        <f t="shared" si="733"/>
        <v>#N/A</v>
      </c>
      <c r="BE152" s="19" t="e">
        <f t="shared" si="734"/>
        <v>#N/A</v>
      </c>
      <c r="BF152" s="19" t="e">
        <f t="shared" si="735"/>
        <v>#N/A</v>
      </c>
      <c r="BG152" s="19" t="e">
        <f t="shared" si="736"/>
        <v>#N/A</v>
      </c>
      <c r="BH152" s="19" t="e">
        <f t="shared" si="737"/>
        <v>#N/A</v>
      </c>
      <c r="BI152" s="19" t="e">
        <f t="shared" si="738"/>
        <v>#N/A</v>
      </c>
    </row>
    <row r="153" spans="3:61" s="19" customFormat="1" ht="12.75">
      <c r="C153" s="19" t="s">
        <v>424</v>
      </c>
      <c r="G153" s="19">
        <f>F147</f>
        <v>821071.55527918437</v>
      </c>
      <c r="H153" s="19">
        <f t="shared" si="685"/>
        <v>670418.5612894533</v>
      </c>
      <c r="I153" s="19">
        <f t="shared" si="686"/>
        <v>513270.97505703487</v>
      </c>
      <c r="J153" s="19">
        <f t="shared" si="687"/>
        <v>349348.81722485332</v>
      </c>
      <c r="K153" s="19">
        <f t="shared" si="688"/>
        <v>178360.03863414892</v>
      </c>
      <c r="L153" s="19">
        <f t="shared" si="689"/>
        <v>0</v>
      </c>
      <c r="M153" s="19" t="e">
        <f t="shared" si="690"/>
        <v>#N/A</v>
      </c>
      <c r="N153" s="19" t="e">
        <f t="shared" si="691"/>
        <v>#N/A</v>
      </c>
      <c r="O153" s="19" t="e">
        <f t="shared" si="692"/>
        <v>#N/A</v>
      </c>
      <c r="P153" s="19" t="e">
        <f t="shared" si="693"/>
        <v>#N/A</v>
      </c>
      <c r="Q153" s="19" t="e">
        <f t="shared" si="694"/>
        <v>#N/A</v>
      </c>
      <c r="R153" s="19" t="e">
        <f t="shared" si="695"/>
        <v>#N/A</v>
      </c>
      <c r="S153" s="19" t="e">
        <f t="shared" si="696"/>
        <v>#N/A</v>
      </c>
      <c r="T153" s="19" t="e">
        <f t="shared" si="697"/>
        <v>#N/A</v>
      </c>
      <c r="U153" s="19" t="e">
        <f t="shared" si="698"/>
        <v>#N/A</v>
      </c>
      <c r="V153" s="19" t="e">
        <f t="shared" si="699"/>
        <v>#N/A</v>
      </c>
      <c r="W153" s="19" t="e">
        <f t="shared" si="700"/>
        <v>#N/A</v>
      </c>
      <c r="X153" s="19" t="e">
        <f t="shared" si="701"/>
        <v>#N/A</v>
      </c>
      <c r="Y153" s="19" t="e">
        <f t="shared" si="702"/>
        <v>#N/A</v>
      </c>
      <c r="Z153" s="19" t="e">
        <f t="shared" si="703"/>
        <v>#N/A</v>
      </c>
      <c r="AA153" s="19" t="e">
        <f t="shared" si="704"/>
        <v>#N/A</v>
      </c>
      <c r="AB153" s="19" t="e">
        <f t="shared" si="705"/>
        <v>#N/A</v>
      </c>
      <c r="AC153" s="19" t="e">
        <f t="shared" si="706"/>
        <v>#N/A</v>
      </c>
      <c r="AD153" s="19" t="e">
        <f t="shared" si="707"/>
        <v>#N/A</v>
      </c>
      <c r="AE153" s="19" t="e">
        <f t="shared" si="708"/>
        <v>#N/A</v>
      </c>
      <c r="AF153" s="19" t="e">
        <f t="shared" si="709"/>
        <v>#N/A</v>
      </c>
      <c r="AG153" s="19" t="e">
        <f t="shared" si="710"/>
        <v>#N/A</v>
      </c>
      <c r="AH153" s="19" t="e">
        <f t="shared" si="711"/>
        <v>#N/A</v>
      </c>
      <c r="AI153" s="19" t="e">
        <f t="shared" si="712"/>
        <v>#N/A</v>
      </c>
      <c r="AJ153" s="19" t="e">
        <f t="shared" si="713"/>
        <v>#N/A</v>
      </c>
      <c r="AK153" s="19" t="e">
        <f t="shared" si="714"/>
        <v>#N/A</v>
      </c>
      <c r="AL153" s="19" t="e">
        <f t="shared" si="715"/>
        <v>#N/A</v>
      </c>
      <c r="AM153" s="19" t="e">
        <f t="shared" si="716"/>
        <v>#N/A</v>
      </c>
      <c r="AN153" s="19" t="e">
        <f t="shared" si="717"/>
        <v>#N/A</v>
      </c>
      <c r="AO153" s="19" t="e">
        <f t="shared" si="718"/>
        <v>#N/A</v>
      </c>
      <c r="AP153" s="19" t="e">
        <f t="shared" si="719"/>
        <v>#N/A</v>
      </c>
      <c r="AQ153" s="19" t="e">
        <f t="shared" si="720"/>
        <v>#N/A</v>
      </c>
      <c r="AR153" s="19" t="e">
        <f t="shared" si="721"/>
        <v>#N/A</v>
      </c>
      <c r="AS153" s="19" t="e">
        <f t="shared" si="722"/>
        <v>#N/A</v>
      </c>
      <c r="AT153" s="19" t="e">
        <f t="shared" si="723"/>
        <v>#N/A</v>
      </c>
      <c r="AU153" s="19" t="e">
        <f t="shared" si="724"/>
        <v>#N/A</v>
      </c>
      <c r="AV153" s="19" t="e">
        <f t="shared" si="725"/>
        <v>#N/A</v>
      </c>
      <c r="AW153" s="19" t="e">
        <f t="shared" si="726"/>
        <v>#N/A</v>
      </c>
      <c r="AX153" s="19" t="e">
        <f t="shared" si="727"/>
        <v>#N/A</v>
      </c>
      <c r="AY153" s="19" t="e">
        <f t="shared" si="728"/>
        <v>#N/A</v>
      </c>
      <c r="AZ153" s="19" t="e">
        <f t="shared" si="729"/>
        <v>#N/A</v>
      </c>
      <c r="BA153" s="19" t="e">
        <f t="shared" si="730"/>
        <v>#N/A</v>
      </c>
      <c r="BB153" s="19" t="e">
        <f t="shared" si="731"/>
        <v>#N/A</v>
      </c>
      <c r="BC153" s="19" t="e">
        <f t="shared" si="732"/>
        <v>#N/A</v>
      </c>
      <c r="BD153" s="19" t="e">
        <f t="shared" si="733"/>
        <v>#N/A</v>
      </c>
      <c r="BE153" s="19" t="e">
        <f t="shared" si="734"/>
        <v>#N/A</v>
      </c>
      <c r="BF153" s="19" t="e">
        <f t="shared" si="735"/>
        <v>#N/A</v>
      </c>
      <c r="BG153" s="19" t="e">
        <f t="shared" si="736"/>
        <v>#N/A</v>
      </c>
      <c r="BH153" s="19" t="e">
        <f t="shared" si="737"/>
        <v>#N/A</v>
      </c>
      <c r="BI153" s="19" t="e">
        <f t="shared" si="738"/>
        <v>#N/A</v>
      </c>
    </row>
    <row r="154" spans="3:61" s="19" customFormat="1" ht="12.75"/>
    <row r="155" spans="3:61" s="19" customFormat="1" ht="12.75">
      <c r="C155" s="19" t="s">
        <v>446</v>
      </c>
      <c r="H155" s="19">
        <f>G149</f>
        <v>965498.36540213786</v>
      </c>
      <c r="I155" s="19">
        <f t="shared" ref="I155:I159" si="739">H149</f>
        <v>821071.55527918437</v>
      </c>
      <c r="J155" s="19">
        <f t="shared" ref="J155:J159" si="740">I149</f>
        <v>670418.5612894533</v>
      </c>
      <c r="K155" s="19">
        <f t="shared" ref="K155:K159" si="741">J149</f>
        <v>513270.97505703487</v>
      </c>
      <c r="L155" s="19">
        <f t="shared" ref="L155:L159" si="742">K149</f>
        <v>349348.81722485332</v>
      </c>
      <c r="M155" s="19">
        <f t="shared" ref="M155:M159" si="743">L149</f>
        <v>178360.03863414892</v>
      </c>
      <c r="N155" s="19">
        <f t="shared" ref="N155:N159" si="744">M149</f>
        <v>0</v>
      </c>
      <c r="O155" s="19" t="e">
        <f t="shared" ref="O155:O159" si="745">N149</f>
        <v>#N/A</v>
      </c>
      <c r="P155" s="19" t="e">
        <f t="shared" ref="P155:P159" si="746">O149</f>
        <v>#N/A</v>
      </c>
      <c r="Q155" s="19" t="e">
        <f t="shared" ref="Q155:Q159" si="747">P149</f>
        <v>#N/A</v>
      </c>
      <c r="R155" s="19" t="e">
        <f t="shared" ref="R155:R159" si="748">Q149</f>
        <v>#N/A</v>
      </c>
      <c r="S155" s="19" t="e">
        <f t="shared" ref="S155:S159" si="749">R149</f>
        <v>#N/A</v>
      </c>
      <c r="T155" s="19" t="e">
        <f t="shared" ref="T155:T159" si="750">S149</f>
        <v>#N/A</v>
      </c>
      <c r="U155" s="19" t="e">
        <f t="shared" ref="U155:U159" si="751">T149</f>
        <v>#N/A</v>
      </c>
      <c r="V155" s="19" t="e">
        <f t="shared" ref="V155:V159" si="752">U149</f>
        <v>#N/A</v>
      </c>
      <c r="W155" s="19" t="e">
        <f t="shared" ref="W155:W159" si="753">V149</f>
        <v>#N/A</v>
      </c>
      <c r="X155" s="19" t="e">
        <f t="shared" ref="X155:X159" si="754">W149</f>
        <v>#N/A</v>
      </c>
      <c r="Y155" s="19" t="e">
        <f t="shared" ref="Y155:Y159" si="755">X149</f>
        <v>#N/A</v>
      </c>
      <c r="Z155" s="19" t="e">
        <f t="shared" ref="Z155:Z159" si="756">Y149</f>
        <v>#N/A</v>
      </c>
      <c r="AA155" s="19" t="e">
        <f t="shared" ref="AA155:AA159" si="757">Z149</f>
        <v>#N/A</v>
      </c>
      <c r="AB155" s="19" t="e">
        <f t="shared" ref="AB155:AB159" si="758">AA149</f>
        <v>#N/A</v>
      </c>
      <c r="AC155" s="19" t="e">
        <f t="shared" ref="AC155:AC159" si="759">AB149</f>
        <v>#N/A</v>
      </c>
      <c r="AD155" s="19" t="e">
        <f t="shared" ref="AD155:AD159" si="760">AC149</f>
        <v>#N/A</v>
      </c>
      <c r="AE155" s="19" t="e">
        <f t="shared" ref="AE155:AE159" si="761">AD149</f>
        <v>#N/A</v>
      </c>
      <c r="AF155" s="19" t="e">
        <f t="shared" ref="AF155:AF159" si="762">AE149</f>
        <v>#N/A</v>
      </c>
      <c r="AG155" s="19" t="e">
        <f t="shared" ref="AG155:AG159" si="763">AF149</f>
        <v>#N/A</v>
      </c>
      <c r="AH155" s="19" t="e">
        <f t="shared" ref="AH155:AH159" si="764">AG149</f>
        <v>#N/A</v>
      </c>
      <c r="AI155" s="19" t="e">
        <f t="shared" ref="AI155:AI159" si="765">AH149</f>
        <v>#N/A</v>
      </c>
      <c r="AJ155" s="19" t="e">
        <f t="shared" ref="AJ155:AJ159" si="766">AI149</f>
        <v>#N/A</v>
      </c>
      <c r="AK155" s="19" t="e">
        <f t="shared" ref="AK155:AK159" si="767">AJ149</f>
        <v>#N/A</v>
      </c>
      <c r="AL155" s="19" t="e">
        <f t="shared" ref="AL155:AL159" si="768">AK149</f>
        <v>#N/A</v>
      </c>
      <c r="AM155" s="19" t="e">
        <f t="shared" ref="AM155:AM159" si="769">AL149</f>
        <v>#N/A</v>
      </c>
      <c r="AN155" s="19" t="e">
        <f t="shared" ref="AN155:AN159" si="770">AM149</f>
        <v>#N/A</v>
      </c>
      <c r="AO155" s="19" t="e">
        <f t="shared" ref="AO155:AO159" si="771">AN149</f>
        <v>#N/A</v>
      </c>
      <c r="AP155" s="19" t="e">
        <f t="shared" ref="AP155:AP159" si="772">AO149</f>
        <v>#N/A</v>
      </c>
      <c r="AQ155" s="19" t="e">
        <f t="shared" ref="AQ155:AQ159" si="773">AP149</f>
        <v>#N/A</v>
      </c>
      <c r="AR155" s="19" t="e">
        <f t="shared" ref="AR155:AR159" si="774">AQ149</f>
        <v>#N/A</v>
      </c>
      <c r="AS155" s="19" t="e">
        <f t="shared" ref="AS155:AS159" si="775">AR149</f>
        <v>#N/A</v>
      </c>
      <c r="AT155" s="19" t="e">
        <f t="shared" ref="AT155:AT159" si="776">AS149</f>
        <v>#N/A</v>
      </c>
      <c r="AU155" s="19" t="e">
        <f t="shared" ref="AU155:AU159" si="777">AT149</f>
        <v>#N/A</v>
      </c>
      <c r="AV155" s="19" t="e">
        <f t="shared" ref="AV155:AV159" si="778">AU149</f>
        <v>#N/A</v>
      </c>
      <c r="AW155" s="19" t="e">
        <f t="shared" ref="AW155:AW159" si="779">AV149</f>
        <v>#N/A</v>
      </c>
      <c r="AX155" s="19" t="e">
        <f t="shared" ref="AX155:AX159" si="780">AW149</f>
        <v>#N/A</v>
      </c>
      <c r="AY155" s="19" t="e">
        <f t="shared" ref="AY155:AY159" si="781">AX149</f>
        <v>#N/A</v>
      </c>
      <c r="AZ155" s="19" t="e">
        <f t="shared" ref="AZ155:AZ159" si="782">AY149</f>
        <v>#N/A</v>
      </c>
      <c r="BA155" s="19" t="e">
        <f t="shared" ref="BA155:BA159" si="783">AZ149</f>
        <v>#N/A</v>
      </c>
      <c r="BB155" s="19" t="e">
        <f t="shared" ref="BB155:BB159" si="784">BA149</f>
        <v>#N/A</v>
      </c>
      <c r="BC155" s="19" t="e">
        <f t="shared" ref="BC155:BC159" si="785">BB149</f>
        <v>#N/A</v>
      </c>
      <c r="BD155" s="19" t="e">
        <f t="shared" ref="BD155:BD159" si="786">BC149</f>
        <v>#N/A</v>
      </c>
      <c r="BE155" s="19" t="e">
        <f t="shared" ref="BE155:BE159" si="787">BD149</f>
        <v>#N/A</v>
      </c>
      <c r="BF155" s="19" t="e">
        <f t="shared" ref="BF155:BF159" si="788">BE149</f>
        <v>#N/A</v>
      </c>
      <c r="BG155" s="19" t="e">
        <f t="shared" ref="BG155:BG159" si="789">BF149</f>
        <v>#N/A</v>
      </c>
      <c r="BH155" s="19" t="e">
        <f t="shared" ref="BH155:BH159" si="790">BG149</f>
        <v>#N/A</v>
      </c>
      <c r="BI155" s="19" t="e">
        <f t="shared" ref="BI155:BI159" si="791">BH149</f>
        <v>#N/A</v>
      </c>
    </row>
    <row r="156" spans="3:61" s="19" customFormat="1" ht="12.75">
      <c r="C156" s="19" t="s">
        <v>422</v>
      </c>
      <c r="H156" s="19">
        <f>G150</f>
        <v>144426.81012295347</v>
      </c>
      <c r="I156" s="19">
        <f t="shared" si="739"/>
        <v>150652.9939897311</v>
      </c>
      <c r="J156" s="19">
        <f t="shared" si="740"/>
        <v>157147.58623241846</v>
      </c>
      <c r="K156" s="19">
        <f t="shared" si="741"/>
        <v>163922.15783218152</v>
      </c>
      <c r="L156" s="19">
        <f t="shared" si="742"/>
        <v>170988.7785907044</v>
      </c>
      <c r="M156" s="19">
        <f t="shared" si="743"/>
        <v>178360.0386341488</v>
      </c>
      <c r="N156" s="19" t="e">
        <f t="shared" si="744"/>
        <v>#N/A</v>
      </c>
      <c r="O156" s="19" t="e">
        <f t="shared" si="745"/>
        <v>#N/A</v>
      </c>
      <c r="P156" s="19" t="e">
        <f t="shared" si="746"/>
        <v>#N/A</v>
      </c>
      <c r="Q156" s="19" t="e">
        <f t="shared" si="747"/>
        <v>#N/A</v>
      </c>
      <c r="R156" s="19" t="e">
        <f t="shared" si="748"/>
        <v>#N/A</v>
      </c>
      <c r="S156" s="19" t="e">
        <f t="shared" si="749"/>
        <v>#N/A</v>
      </c>
      <c r="T156" s="19" t="e">
        <f t="shared" si="750"/>
        <v>#N/A</v>
      </c>
      <c r="U156" s="19" t="e">
        <f t="shared" si="751"/>
        <v>#N/A</v>
      </c>
      <c r="V156" s="19" t="e">
        <f t="shared" si="752"/>
        <v>#N/A</v>
      </c>
      <c r="W156" s="19" t="e">
        <f t="shared" si="753"/>
        <v>#N/A</v>
      </c>
      <c r="X156" s="19" t="e">
        <f t="shared" si="754"/>
        <v>#N/A</v>
      </c>
      <c r="Y156" s="19" t="e">
        <f t="shared" si="755"/>
        <v>#N/A</v>
      </c>
      <c r="Z156" s="19" t="e">
        <f t="shared" si="756"/>
        <v>#N/A</v>
      </c>
      <c r="AA156" s="19" t="e">
        <f t="shared" si="757"/>
        <v>#N/A</v>
      </c>
      <c r="AB156" s="19" t="e">
        <f t="shared" si="758"/>
        <v>#N/A</v>
      </c>
      <c r="AC156" s="19" t="e">
        <f t="shared" si="759"/>
        <v>#N/A</v>
      </c>
      <c r="AD156" s="19" t="e">
        <f t="shared" si="760"/>
        <v>#N/A</v>
      </c>
      <c r="AE156" s="19" t="e">
        <f t="shared" si="761"/>
        <v>#N/A</v>
      </c>
      <c r="AF156" s="19" t="e">
        <f t="shared" si="762"/>
        <v>#N/A</v>
      </c>
      <c r="AG156" s="19" t="e">
        <f t="shared" si="763"/>
        <v>#N/A</v>
      </c>
      <c r="AH156" s="19" t="e">
        <f t="shared" si="764"/>
        <v>#N/A</v>
      </c>
      <c r="AI156" s="19" t="e">
        <f t="shared" si="765"/>
        <v>#N/A</v>
      </c>
      <c r="AJ156" s="19" t="e">
        <f t="shared" si="766"/>
        <v>#N/A</v>
      </c>
      <c r="AK156" s="19" t="e">
        <f t="shared" si="767"/>
        <v>#N/A</v>
      </c>
      <c r="AL156" s="19" t="e">
        <f t="shared" si="768"/>
        <v>#N/A</v>
      </c>
      <c r="AM156" s="19" t="e">
        <f t="shared" si="769"/>
        <v>#N/A</v>
      </c>
      <c r="AN156" s="19" t="e">
        <f t="shared" si="770"/>
        <v>#N/A</v>
      </c>
      <c r="AO156" s="19" t="e">
        <f t="shared" si="771"/>
        <v>#N/A</v>
      </c>
      <c r="AP156" s="19" t="e">
        <f t="shared" si="772"/>
        <v>#N/A</v>
      </c>
      <c r="AQ156" s="19" t="e">
        <f t="shared" si="773"/>
        <v>#N/A</v>
      </c>
      <c r="AR156" s="19" t="e">
        <f t="shared" si="774"/>
        <v>#N/A</v>
      </c>
      <c r="AS156" s="19" t="e">
        <f t="shared" si="775"/>
        <v>#N/A</v>
      </c>
      <c r="AT156" s="19" t="e">
        <f t="shared" si="776"/>
        <v>#N/A</v>
      </c>
      <c r="AU156" s="19" t="e">
        <f t="shared" si="777"/>
        <v>#N/A</v>
      </c>
      <c r="AV156" s="19" t="e">
        <f t="shared" si="778"/>
        <v>#N/A</v>
      </c>
      <c r="AW156" s="19" t="e">
        <f t="shared" si="779"/>
        <v>#N/A</v>
      </c>
      <c r="AX156" s="19" t="e">
        <f t="shared" si="780"/>
        <v>#N/A</v>
      </c>
      <c r="AY156" s="19" t="e">
        <f t="shared" si="781"/>
        <v>#N/A</v>
      </c>
      <c r="AZ156" s="19" t="e">
        <f t="shared" si="782"/>
        <v>#N/A</v>
      </c>
      <c r="BA156" s="19" t="e">
        <f t="shared" si="783"/>
        <v>#N/A</v>
      </c>
      <c r="BB156" s="19" t="e">
        <f t="shared" si="784"/>
        <v>#N/A</v>
      </c>
      <c r="BC156" s="19" t="e">
        <f t="shared" si="785"/>
        <v>#N/A</v>
      </c>
      <c r="BD156" s="19" t="e">
        <f t="shared" si="786"/>
        <v>#N/A</v>
      </c>
      <c r="BE156" s="19" t="e">
        <f t="shared" si="787"/>
        <v>#N/A</v>
      </c>
      <c r="BF156" s="19" t="e">
        <f t="shared" si="788"/>
        <v>#N/A</v>
      </c>
      <c r="BG156" s="19" t="e">
        <f t="shared" si="789"/>
        <v>#N/A</v>
      </c>
      <c r="BH156" s="19" t="e">
        <f t="shared" si="790"/>
        <v>#N/A</v>
      </c>
      <c r="BI156" s="19" t="e">
        <f t="shared" si="791"/>
        <v>#N/A</v>
      </c>
    </row>
    <row r="157" spans="3:61" s="19" customFormat="1" ht="12.75">
      <c r="C157" s="19" t="s">
        <v>423</v>
      </c>
      <c r="H157" s="19">
        <f>G151</f>
        <v>37696.625326375892</v>
      </c>
      <c r="I157" s="19">
        <f t="shared" si="739"/>
        <v>31470.441459598234</v>
      </c>
      <c r="J157" s="19">
        <f t="shared" si="740"/>
        <v>24975.849216910872</v>
      </c>
      <c r="K157" s="19">
        <f t="shared" si="741"/>
        <v>18201.277617147825</v>
      </c>
      <c r="L157" s="19">
        <f t="shared" si="742"/>
        <v>11134.656858624945</v>
      </c>
      <c r="M157" s="19">
        <f t="shared" si="743"/>
        <v>3763.3968151805402</v>
      </c>
      <c r="N157" s="19" t="e">
        <f t="shared" si="744"/>
        <v>#N/A</v>
      </c>
      <c r="O157" s="19" t="e">
        <f t="shared" si="745"/>
        <v>#N/A</v>
      </c>
      <c r="P157" s="19" t="e">
        <f t="shared" si="746"/>
        <v>#N/A</v>
      </c>
      <c r="Q157" s="19" t="e">
        <f t="shared" si="747"/>
        <v>#N/A</v>
      </c>
      <c r="R157" s="19" t="e">
        <f t="shared" si="748"/>
        <v>#N/A</v>
      </c>
      <c r="S157" s="19" t="e">
        <f t="shared" si="749"/>
        <v>#N/A</v>
      </c>
      <c r="T157" s="19" t="e">
        <f t="shared" si="750"/>
        <v>#N/A</v>
      </c>
      <c r="U157" s="19" t="e">
        <f t="shared" si="751"/>
        <v>#N/A</v>
      </c>
      <c r="V157" s="19" t="e">
        <f t="shared" si="752"/>
        <v>#N/A</v>
      </c>
      <c r="W157" s="19" t="e">
        <f t="shared" si="753"/>
        <v>#N/A</v>
      </c>
      <c r="X157" s="19" t="e">
        <f t="shared" si="754"/>
        <v>#N/A</v>
      </c>
      <c r="Y157" s="19" t="e">
        <f t="shared" si="755"/>
        <v>#N/A</v>
      </c>
      <c r="Z157" s="19" t="e">
        <f t="shared" si="756"/>
        <v>#N/A</v>
      </c>
      <c r="AA157" s="19" t="e">
        <f t="shared" si="757"/>
        <v>#N/A</v>
      </c>
      <c r="AB157" s="19" t="e">
        <f t="shared" si="758"/>
        <v>#N/A</v>
      </c>
      <c r="AC157" s="19" t="e">
        <f t="shared" si="759"/>
        <v>#N/A</v>
      </c>
      <c r="AD157" s="19" t="e">
        <f t="shared" si="760"/>
        <v>#N/A</v>
      </c>
      <c r="AE157" s="19" t="e">
        <f t="shared" si="761"/>
        <v>#N/A</v>
      </c>
      <c r="AF157" s="19" t="e">
        <f t="shared" si="762"/>
        <v>#N/A</v>
      </c>
      <c r="AG157" s="19" t="e">
        <f t="shared" si="763"/>
        <v>#N/A</v>
      </c>
      <c r="AH157" s="19" t="e">
        <f t="shared" si="764"/>
        <v>#N/A</v>
      </c>
      <c r="AI157" s="19" t="e">
        <f t="shared" si="765"/>
        <v>#N/A</v>
      </c>
      <c r="AJ157" s="19" t="e">
        <f t="shared" si="766"/>
        <v>#N/A</v>
      </c>
      <c r="AK157" s="19" t="e">
        <f t="shared" si="767"/>
        <v>#N/A</v>
      </c>
      <c r="AL157" s="19" t="e">
        <f t="shared" si="768"/>
        <v>#N/A</v>
      </c>
      <c r="AM157" s="19" t="e">
        <f t="shared" si="769"/>
        <v>#N/A</v>
      </c>
      <c r="AN157" s="19" t="e">
        <f t="shared" si="770"/>
        <v>#N/A</v>
      </c>
      <c r="AO157" s="19" t="e">
        <f t="shared" si="771"/>
        <v>#N/A</v>
      </c>
      <c r="AP157" s="19" t="e">
        <f t="shared" si="772"/>
        <v>#N/A</v>
      </c>
      <c r="AQ157" s="19" t="e">
        <f t="shared" si="773"/>
        <v>#N/A</v>
      </c>
      <c r="AR157" s="19" t="e">
        <f t="shared" si="774"/>
        <v>#N/A</v>
      </c>
      <c r="AS157" s="19" t="e">
        <f t="shared" si="775"/>
        <v>#N/A</v>
      </c>
      <c r="AT157" s="19" t="e">
        <f t="shared" si="776"/>
        <v>#N/A</v>
      </c>
      <c r="AU157" s="19" t="e">
        <f t="shared" si="777"/>
        <v>#N/A</v>
      </c>
      <c r="AV157" s="19" t="e">
        <f t="shared" si="778"/>
        <v>#N/A</v>
      </c>
      <c r="AW157" s="19" t="e">
        <f t="shared" si="779"/>
        <v>#N/A</v>
      </c>
      <c r="AX157" s="19" t="e">
        <f t="shared" si="780"/>
        <v>#N/A</v>
      </c>
      <c r="AY157" s="19" t="e">
        <f t="shared" si="781"/>
        <v>#N/A</v>
      </c>
      <c r="AZ157" s="19" t="e">
        <f t="shared" si="782"/>
        <v>#N/A</v>
      </c>
      <c r="BA157" s="19" t="e">
        <f t="shared" si="783"/>
        <v>#N/A</v>
      </c>
      <c r="BB157" s="19" t="e">
        <f t="shared" si="784"/>
        <v>#N/A</v>
      </c>
      <c r="BC157" s="19" t="e">
        <f t="shared" si="785"/>
        <v>#N/A</v>
      </c>
      <c r="BD157" s="19" t="e">
        <f t="shared" si="786"/>
        <v>#N/A</v>
      </c>
      <c r="BE157" s="19" t="e">
        <f t="shared" si="787"/>
        <v>#N/A</v>
      </c>
      <c r="BF157" s="19" t="e">
        <f t="shared" si="788"/>
        <v>#N/A</v>
      </c>
      <c r="BG157" s="19" t="e">
        <f t="shared" si="789"/>
        <v>#N/A</v>
      </c>
      <c r="BH157" s="19" t="e">
        <f t="shared" si="790"/>
        <v>#N/A</v>
      </c>
      <c r="BI157" s="19" t="e">
        <f t="shared" si="791"/>
        <v>#N/A</v>
      </c>
    </row>
    <row r="158" spans="3:61" s="19" customFormat="1" ht="12.75">
      <c r="C158" s="19" t="s">
        <v>147</v>
      </c>
      <c r="H158" s="19">
        <f>G152</f>
        <v>182123.43544932935</v>
      </c>
      <c r="I158" s="19">
        <f t="shared" si="739"/>
        <v>182123.43544932935</v>
      </c>
      <c r="J158" s="19">
        <f t="shared" si="740"/>
        <v>182123.43544932935</v>
      </c>
      <c r="K158" s="19">
        <f t="shared" si="741"/>
        <v>182123.43544932935</v>
      </c>
      <c r="L158" s="19">
        <f t="shared" si="742"/>
        <v>182123.43544932935</v>
      </c>
      <c r="M158" s="19">
        <f t="shared" si="743"/>
        <v>182123.43544932935</v>
      </c>
      <c r="N158" s="19" t="e">
        <f t="shared" si="744"/>
        <v>#N/A</v>
      </c>
      <c r="O158" s="19" t="e">
        <f t="shared" si="745"/>
        <v>#N/A</v>
      </c>
      <c r="P158" s="19" t="e">
        <f t="shared" si="746"/>
        <v>#N/A</v>
      </c>
      <c r="Q158" s="19" t="e">
        <f t="shared" si="747"/>
        <v>#N/A</v>
      </c>
      <c r="R158" s="19" t="e">
        <f t="shared" si="748"/>
        <v>#N/A</v>
      </c>
      <c r="S158" s="19" t="e">
        <f t="shared" si="749"/>
        <v>#N/A</v>
      </c>
      <c r="T158" s="19" t="e">
        <f t="shared" si="750"/>
        <v>#N/A</v>
      </c>
      <c r="U158" s="19" t="e">
        <f t="shared" si="751"/>
        <v>#N/A</v>
      </c>
      <c r="V158" s="19" t="e">
        <f t="shared" si="752"/>
        <v>#N/A</v>
      </c>
      <c r="W158" s="19" t="e">
        <f t="shared" si="753"/>
        <v>#N/A</v>
      </c>
      <c r="X158" s="19" t="e">
        <f t="shared" si="754"/>
        <v>#N/A</v>
      </c>
      <c r="Y158" s="19" t="e">
        <f t="shared" si="755"/>
        <v>#N/A</v>
      </c>
      <c r="Z158" s="19" t="e">
        <f t="shared" si="756"/>
        <v>#N/A</v>
      </c>
      <c r="AA158" s="19" t="e">
        <f t="shared" si="757"/>
        <v>#N/A</v>
      </c>
      <c r="AB158" s="19" t="e">
        <f t="shared" si="758"/>
        <v>#N/A</v>
      </c>
      <c r="AC158" s="19" t="e">
        <f t="shared" si="759"/>
        <v>#N/A</v>
      </c>
      <c r="AD158" s="19" t="e">
        <f t="shared" si="760"/>
        <v>#N/A</v>
      </c>
      <c r="AE158" s="19" t="e">
        <f t="shared" si="761"/>
        <v>#N/A</v>
      </c>
      <c r="AF158" s="19" t="e">
        <f t="shared" si="762"/>
        <v>#N/A</v>
      </c>
      <c r="AG158" s="19" t="e">
        <f t="shared" si="763"/>
        <v>#N/A</v>
      </c>
      <c r="AH158" s="19" t="e">
        <f t="shared" si="764"/>
        <v>#N/A</v>
      </c>
      <c r="AI158" s="19" t="e">
        <f t="shared" si="765"/>
        <v>#N/A</v>
      </c>
      <c r="AJ158" s="19" t="e">
        <f t="shared" si="766"/>
        <v>#N/A</v>
      </c>
      <c r="AK158" s="19" t="e">
        <f t="shared" si="767"/>
        <v>#N/A</v>
      </c>
      <c r="AL158" s="19" t="e">
        <f t="shared" si="768"/>
        <v>#N/A</v>
      </c>
      <c r="AM158" s="19" t="e">
        <f t="shared" si="769"/>
        <v>#N/A</v>
      </c>
      <c r="AN158" s="19" t="e">
        <f t="shared" si="770"/>
        <v>#N/A</v>
      </c>
      <c r="AO158" s="19" t="e">
        <f t="shared" si="771"/>
        <v>#N/A</v>
      </c>
      <c r="AP158" s="19" t="e">
        <f t="shared" si="772"/>
        <v>#N/A</v>
      </c>
      <c r="AQ158" s="19" t="e">
        <f t="shared" si="773"/>
        <v>#N/A</v>
      </c>
      <c r="AR158" s="19" t="e">
        <f t="shared" si="774"/>
        <v>#N/A</v>
      </c>
      <c r="AS158" s="19" t="e">
        <f t="shared" si="775"/>
        <v>#N/A</v>
      </c>
      <c r="AT158" s="19" t="e">
        <f t="shared" si="776"/>
        <v>#N/A</v>
      </c>
      <c r="AU158" s="19" t="e">
        <f t="shared" si="777"/>
        <v>#N/A</v>
      </c>
      <c r="AV158" s="19" t="e">
        <f t="shared" si="778"/>
        <v>#N/A</v>
      </c>
      <c r="AW158" s="19" t="e">
        <f t="shared" si="779"/>
        <v>#N/A</v>
      </c>
      <c r="AX158" s="19" t="e">
        <f t="shared" si="780"/>
        <v>#N/A</v>
      </c>
      <c r="AY158" s="19" t="e">
        <f t="shared" si="781"/>
        <v>#N/A</v>
      </c>
      <c r="AZ158" s="19" t="e">
        <f t="shared" si="782"/>
        <v>#N/A</v>
      </c>
      <c r="BA158" s="19" t="e">
        <f t="shared" si="783"/>
        <v>#N/A</v>
      </c>
      <c r="BB158" s="19" t="e">
        <f t="shared" si="784"/>
        <v>#N/A</v>
      </c>
      <c r="BC158" s="19" t="e">
        <f t="shared" si="785"/>
        <v>#N/A</v>
      </c>
      <c r="BD158" s="19" t="e">
        <f t="shared" si="786"/>
        <v>#N/A</v>
      </c>
      <c r="BE158" s="19" t="e">
        <f t="shared" si="787"/>
        <v>#N/A</v>
      </c>
      <c r="BF158" s="19" t="e">
        <f t="shared" si="788"/>
        <v>#N/A</v>
      </c>
      <c r="BG158" s="19" t="e">
        <f t="shared" si="789"/>
        <v>#N/A</v>
      </c>
      <c r="BH158" s="19" t="e">
        <f t="shared" si="790"/>
        <v>#N/A</v>
      </c>
      <c r="BI158" s="19" t="e">
        <f t="shared" si="791"/>
        <v>#N/A</v>
      </c>
    </row>
    <row r="159" spans="3:61" s="19" customFormat="1" ht="12.75">
      <c r="C159" s="19" t="s">
        <v>424</v>
      </c>
      <c r="H159" s="19">
        <f>G153</f>
        <v>821071.55527918437</v>
      </c>
      <c r="I159" s="19">
        <f t="shared" si="739"/>
        <v>670418.5612894533</v>
      </c>
      <c r="J159" s="19">
        <f t="shared" si="740"/>
        <v>513270.97505703487</v>
      </c>
      <c r="K159" s="19">
        <f t="shared" si="741"/>
        <v>349348.81722485332</v>
      </c>
      <c r="L159" s="19">
        <f t="shared" si="742"/>
        <v>178360.03863414892</v>
      </c>
      <c r="M159" s="19">
        <f t="shared" si="743"/>
        <v>0</v>
      </c>
      <c r="N159" s="19" t="e">
        <f t="shared" si="744"/>
        <v>#N/A</v>
      </c>
      <c r="O159" s="19" t="e">
        <f t="shared" si="745"/>
        <v>#N/A</v>
      </c>
      <c r="P159" s="19" t="e">
        <f t="shared" si="746"/>
        <v>#N/A</v>
      </c>
      <c r="Q159" s="19" t="e">
        <f t="shared" si="747"/>
        <v>#N/A</v>
      </c>
      <c r="R159" s="19" t="e">
        <f t="shared" si="748"/>
        <v>#N/A</v>
      </c>
      <c r="S159" s="19" t="e">
        <f t="shared" si="749"/>
        <v>#N/A</v>
      </c>
      <c r="T159" s="19" t="e">
        <f t="shared" si="750"/>
        <v>#N/A</v>
      </c>
      <c r="U159" s="19" t="e">
        <f t="shared" si="751"/>
        <v>#N/A</v>
      </c>
      <c r="V159" s="19" t="e">
        <f t="shared" si="752"/>
        <v>#N/A</v>
      </c>
      <c r="W159" s="19" t="e">
        <f t="shared" si="753"/>
        <v>#N/A</v>
      </c>
      <c r="X159" s="19" t="e">
        <f t="shared" si="754"/>
        <v>#N/A</v>
      </c>
      <c r="Y159" s="19" t="e">
        <f t="shared" si="755"/>
        <v>#N/A</v>
      </c>
      <c r="Z159" s="19" t="e">
        <f t="shared" si="756"/>
        <v>#N/A</v>
      </c>
      <c r="AA159" s="19" t="e">
        <f t="shared" si="757"/>
        <v>#N/A</v>
      </c>
      <c r="AB159" s="19" t="e">
        <f t="shared" si="758"/>
        <v>#N/A</v>
      </c>
      <c r="AC159" s="19" t="e">
        <f t="shared" si="759"/>
        <v>#N/A</v>
      </c>
      <c r="AD159" s="19" t="e">
        <f t="shared" si="760"/>
        <v>#N/A</v>
      </c>
      <c r="AE159" s="19" t="e">
        <f t="shared" si="761"/>
        <v>#N/A</v>
      </c>
      <c r="AF159" s="19" t="e">
        <f t="shared" si="762"/>
        <v>#N/A</v>
      </c>
      <c r="AG159" s="19" t="e">
        <f t="shared" si="763"/>
        <v>#N/A</v>
      </c>
      <c r="AH159" s="19" t="e">
        <f t="shared" si="764"/>
        <v>#N/A</v>
      </c>
      <c r="AI159" s="19" t="e">
        <f t="shared" si="765"/>
        <v>#N/A</v>
      </c>
      <c r="AJ159" s="19" t="e">
        <f t="shared" si="766"/>
        <v>#N/A</v>
      </c>
      <c r="AK159" s="19" t="e">
        <f t="shared" si="767"/>
        <v>#N/A</v>
      </c>
      <c r="AL159" s="19" t="e">
        <f t="shared" si="768"/>
        <v>#N/A</v>
      </c>
      <c r="AM159" s="19" t="e">
        <f t="shared" si="769"/>
        <v>#N/A</v>
      </c>
      <c r="AN159" s="19" t="e">
        <f t="shared" si="770"/>
        <v>#N/A</v>
      </c>
      <c r="AO159" s="19" t="e">
        <f t="shared" si="771"/>
        <v>#N/A</v>
      </c>
      <c r="AP159" s="19" t="e">
        <f t="shared" si="772"/>
        <v>#N/A</v>
      </c>
      <c r="AQ159" s="19" t="e">
        <f t="shared" si="773"/>
        <v>#N/A</v>
      </c>
      <c r="AR159" s="19" t="e">
        <f t="shared" si="774"/>
        <v>#N/A</v>
      </c>
      <c r="AS159" s="19" t="e">
        <f t="shared" si="775"/>
        <v>#N/A</v>
      </c>
      <c r="AT159" s="19" t="e">
        <f t="shared" si="776"/>
        <v>#N/A</v>
      </c>
      <c r="AU159" s="19" t="e">
        <f t="shared" si="777"/>
        <v>#N/A</v>
      </c>
      <c r="AV159" s="19" t="e">
        <f t="shared" si="778"/>
        <v>#N/A</v>
      </c>
      <c r="AW159" s="19" t="e">
        <f t="shared" si="779"/>
        <v>#N/A</v>
      </c>
      <c r="AX159" s="19" t="e">
        <f t="shared" si="780"/>
        <v>#N/A</v>
      </c>
      <c r="AY159" s="19" t="e">
        <f t="shared" si="781"/>
        <v>#N/A</v>
      </c>
      <c r="AZ159" s="19" t="e">
        <f t="shared" si="782"/>
        <v>#N/A</v>
      </c>
      <c r="BA159" s="19" t="e">
        <f t="shared" si="783"/>
        <v>#N/A</v>
      </c>
      <c r="BB159" s="19" t="e">
        <f t="shared" si="784"/>
        <v>#N/A</v>
      </c>
      <c r="BC159" s="19" t="e">
        <f t="shared" si="785"/>
        <v>#N/A</v>
      </c>
      <c r="BD159" s="19" t="e">
        <f t="shared" si="786"/>
        <v>#N/A</v>
      </c>
      <c r="BE159" s="19" t="e">
        <f t="shared" si="787"/>
        <v>#N/A</v>
      </c>
      <c r="BF159" s="19" t="e">
        <f t="shared" si="788"/>
        <v>#N/A</v>
      </c>
      <c r="BG159" s="19" t="e">
        <f t="shared" si="789"/>
        <v>#N/A</v>
      </c>
      <c r="BH159" s="19" t="e">
        <f t="shared" si="790"/>
        <v>#N/A</v>
      </c>
      <c r="BI159" s="19" t="e">
        <f t="shared" si="791"/>
        <v>#N/A</v>
      </c>
    </row>
    <row r="163" spans="1:61" s="19" customFormat="1" ht="12.75">
      <c r="A163" s="50" t="s">
        <v>442</v>
      </c>
    </row>
    <row r="164" spans="1:61" s="19" customFormat="1" ht="12.75">
      <c r="A164" s="19" t="s">
        <v>443</v>
      </c>
      <c r="B164" s="19">
        <f>Inputs!L112</f>
        <v>72152825.803818792</v>
      </c>
      <c r="D164" s="19">
        <f>B165</f>
        <v>7</v>
      </c>
      <c r="E164" s="19">
        <f>IF(D164&gt;0,D164-1,0)</f>
        <v>6</v>
      </c>
      <c r="F164" s="19">
        <f>IF(E164&gt;0,E164-1,0)</f>
        <v>5</v>
      </c>
      <c r="G164" s="19">
        <f>IF(F164&gt;0,F164-1,0)</f>
        <v>4</v>
      </c>
      <c r="H164" s="19">
        <f t="shared" ref="H164" si="792">IF(G164&gt;0,G164-1,0)</f>
        <v>3</v>
      </c>
      <c r="I164" s="19">
        <f t="shared" ref="I164" si="793">IF(H164&gt;0,H164-1,0)</f>
        <v>2</v>
      </c>
      <c r="J164" s="19">
        <f t="shared" ref="J164" si="794">IF(I164&gt;0,I164-1,0)</f>
        <v>1</v>
      </c>
      <c r="K164" s="19">
        <f t="shared" ref="K164" si="795">IF(J164&gt;0,J164-1,0)</f>
        <v>0</v>
      </c>
      <c r="L164" s="19">
        <f t="shared" ref="L164" si="796">IF(K164&gt;0,K164-1,0)</f>
        <v>0</v>
      </c>
      <c r="M164" s="19">
        <f t="shared" ref="M164" si="797">IF(L164&gt;0,L164-1,0)</f>
        <v>0</v>
      </c>
      <c r="N164" s="19">
        <f t="shared" ref="N164" si="798">IF(M164&gt;0,M164-1,0)</f>
        <v>0</v>
      </c>
      <c r="O164" s="19">
        <f t="shared" ref="O164" si="799">IF(N164&gt;0,N164-1,0)</f>
        <v>0</v>
      </c>
      <c r="P164" s="19">
        <f t="shared" ref="P164" si="800">IF(O164&gt;0,O164-1,0)</f>
        <v>0</v>
      </c>
      <c r="Q164" s="19">
        <f t="shared" ref="Q164" si="801">IF(P164&gt;0,P164-1,0)</f>
        <v>0</v>
      </c>
      <c r="R164" s="19">
        <f t="shared" ref="R164" si="802">IF(Q164&gt;0,Q164-1,0)</f>
        <v>0</v>
      </c>
      <c r="S164" s="19">
        <f t="shared" ref="S164" si="803">IF(R164&gt;0,R164-1,0)</f>
        <v>0</v>
      </c>
      <c r="T164" s="19">
        <f t="shared" ref="T164" si="804">IF(S164&gt;0,S164-1,0)</f>
        <v>0</v>
      </c>
      <c r="U164" s="19">
        <f t="shared" ref="U164" si="805">IF(T164&gt;0,T164-1,0)</f>
        <v>0</v>
      </c>
      <c r="V164" s="19">
        <f t="shared" ref="V164" si="806">IF(U164&gt;0,U164-1,0)</f>
        <v>0</v>
      </c>
      <c r="W164" s="19">
        <f t="shared" ref="W164" si="807">IF(V164&gt;0,V164-1,0)</f>
        <v>0</v>
      </c>
      <c r="X164" s="19">
        <f t="shared" ref="X164" si="808">IF(W164&gt;0,W164-1,0)</f>
        <v>0</v>
      </c>
      <c r="Y164" s="19">
        <f t="shared" ref="Y164" si="809">IF(X164&gt;0,X164-1,0)</f>
        <v>0</v>
      </c>
      <c r="Z164" s="19">
        <f t="shared" ref="Z164" si="810">IF(Y164&gt;0,Y164-1,0)</f>
        <v>0</v>
      </c>
      <c r="AA164" s="19">
        <f t="shared" ref="AA164" si="811">IF(Z164&gt;0,Z164-1,0)</f>
        <v>0</v>
      </c>
      <c r="AB164" s="19">
        <f t="shared" ref="AB164" si="812">IF(AA164&gt;0,AA164-1,0)</f>
        <v>0</v>
      </c>
      <c r="AC164" s="19">
        <f t="shared" ref="AC164" si="813">IF(AB164&gt;0,AB164-1,0)</f>
        <v>0</v>
      </c>
      <c r="AD164" s="19">
        <f t="shared" ref="AD164" si="814">IF(AC164&gt;0,AC164-1,0)</f>
        <v>0</v>
      </c>
      <c r="AE164" s="19">
        <f t="shared" ref="AE164" si="815">IF(AD164&gt;0,AD164-1,0)</f>
        <v>0</v>
      </c>
      <c r="AF164" s="19">
        <f t="shared" ref="AF164" si="816">IF(AE164&gt;0,AE164-1,0)</f>
        <v>0</v>
      </c>
      <c r="AG164" s="19">
        <f t="shared" ref="AG164" si="817">IF(AF164&gt;0,AF164-1,0)</f>
        <v>0</v>
      </c>
      <c r="AH164" s="19">
        <f t="shared" ref="AH164" si="818">IF(AG164&gt;0,AG164-1,0)</f>
        <v>0</v>
      </c>
      <c r="AI164" s="19">
        <f t="shared" ref="AI164" si="819">IF(AH164&gt;0,AH164-1,0)</f>
        <v>0</v>
      </c>
      <c r="AJ164" s="19">
        <f t="shared" ref="AJ164" si="820">IF(AI164&gt;0,AI164-1,0)</f>
        <v>0</v>
      </c>
      <c r="AK164" s="19">
        <f t="shared" ref="AK164" si="821">IF(AJ164&gt;0,AJ164-1,0)</f>
        <v>0</v>
      </c>
      <c r="AL164" s="19">
        <f t="shared" ref="AL164" si="822">IF(AK164&gt;0,AK164-1,0)</f>
        <v>0</v>
      </c>
      <c r="AM164" s="19">
        <f t="shared" ref="AM164" si="823">IF(AL164&gt;0,AL164-1,0)</f>
        <v>0</v>
      </c>
      <c r="AN164" s="19">
        <f t="shared" ref="AN164" si="824">IF(AM164&gt;0,AM164-1,0)</f>
        <v>0</v>
      </c>
      <c r="AO164" s="19">
        <f t="shared" ref="AO164" si="825">IF(AN164&gt;0,AN164-1,0)</f>
        <v>0</v>
      </c>
      <c r="AP164" s="19">
        <f t="shared" ref="AP164" si="826">IF(AO164&gt;0,AO164-1,0)</f>
        <v>0</v>
      </c>
      <c r="AQ164" s="19">
        <f t="shared" ref="AQ164" si="827">IF(AP164&gt;0,AP164-1,0)</f>
        <v>0</v>
      </c>
      <c r="AR164" s="19">
        <f t="shared" ref="AR164" si="828">IF(AQ164&gt;0,AQ164-1,0)</f>
        <v>0</v>
      </c>
      <c r="AS164" s="19">
        <f t="shared" ref="AS164" si="829">IF(AR164&gt;0,AR164-1,0)</f>
        <v>0</v>
      </c>
      <c r="AT164" s="19">
        <f t="shared" ref="AT164" si="830">IF(AS164&gt;0,AS164-1,0)</f>
        <v>0</v>
      </c>
      <c r="AU164" s="19">
        <f t="shared" ref="AU164" si="831">IF(AT164&gt;0,AT164-1,0)</f>
        <v>0</v>
      </c>
      <c r="AV164" s="19">
        <f t="shared" ref="AV164" si="832">IF(AU164&gt;0,AU164-1,0)</f>
        <v>0</v>
      </c>
      <c r="AW164" s="19">
        <f t="shared" ref="AW164" si="833">IF(AV164&gt;0,AV164-1,0)</f>
        <v>0</v>
      </c>
      <c r="AX164" s="19">
        <f t="shared" ref="AX164" si="834">IF(AW164&gt;0,AW164-1,0)</f>
        <v>0</v>
      </c>
      <c r="AY164" s="19">
        <f t="shared" ref="AY164" si="835">IF(AX164&gt;0,AX164-1,0)</f>
        <v>0</v>
      </c>
      <c r="AZ164" s="19">
        <f t="shared" ref="AZ164" si="836">IF(AY164&gt;0,AY164-1,0)</f>
        <v>0</v>
      </c>
      <c r="BA164" s="19">
        <f t="shared" ref="BA164" si="837">IF(AZ164&gt;0,AZ164-1,0)</f>
        <v>0</v>
      </c>
      <c r="BB164" s="19">
        <f t="shared" ref="BB164" si="838">IF(BA164&gt;0,BA164-1,0)</f>
        <v>0</v>
      </c>
      <c r="BC164" s="19">
        <f t="shared" ref="BC164" si="839">IF(BB164&gt;0,BB164-1,0)</f>
        <v>0</v>
      </c>
      <c r="BD164" s="19">
        <f t="shared" ref="BD164" si="840">IF(BC164&gt;0,BC164-1,0)</f>
        <v>0</v>
      </c>
      <c r="BE164" s="19">
        <f t="shared" ref="BE164" si="841">IF(BD164&gt;0,BD164-1,0)</f>
        <v>0</v>
      </c>
      <c r="BF164" s="19">
        <f t="shared" ref="BF164" si="842">IF(BE164&gt;0,BE164-1,0)</f>
        <v>0</v>
      </c>
      <c r="BG164" s="19">
        <f t="shared" ref="BG164" si="843">IF(BF164&gt;0,BF164-1,0)</f>
        <v>0</v>
      </c>
      <c r="BH164" s="19">
        <f t="shared" ref="BH164" si="844">IF(BG164&gt;0,BG164-1,0)</f>
        <v>0</v>
      </c>
      <c r="BI164" s="19">
        <f t="shared" ref="BI164" si="845">IF(BH164&gt;0,BH164-1,0)</f>
        <v>0</v>
      </c>
    </row>
    <row r="165" spans="1:61" s="19" customFormat="1">
      <c r="A165" s="16" t="s">
        <v>60</v>
      </c>
      <c r="B165" s="50">
        <v>7</v>
      </c>
      <c r="C165" s="19" t="s">
        <v>421</v>
      </c>
      <c r="D165" s="19">
        <f>IFERROR(D177,0)+IFERROR(D183,0)+IFERROR(D189,0)+IFERROR(D195,0)+IFERROR(D201,0)</f>
        <v>14430565.160763759</v>
      </c>
      <c r="E165" s="19">
        <f t="shared" ref="E165:BI169" si="846">IFERROR(E177,0)+IFERROR(E183,0)+IFERROR(E189,0)+IFERROR(E195,0)+IFERROR(E201,0)</f>
        <v>27051252.214174587</v>
      </c>
      <c r="F165" s="19">
        <f t="shared" si="846"/>
        <v>37784038.015753686</v>
      </c>
      <c r="G165" s="19">
        <f t="shared" si="846"/>
        <v>46547535.873471946</v>
      </c>
      <c r="H165" s="19">
        <f t="shared" si="846"/>
        <v>53256850.546517313</v>
      </c>
      <c r="I165" s="19">
        <f t="shared" si="846"/>
        <v>43392861.832351364</v>
      </c>
      <c r="J165" s="19">
        <f t="shared" si="846"/>
        <v>33103640.38375105</v>
      </c>
      <c r="K165" s="19">
        <f t="shared" si="846"/>
        <v>22370854.582171947</v>
      </c>
      <c r="L165" s="19">
        <f t="shared" si="846"/>
        <v>13607356.724453686</v>
      </c>
      <c r="M165" s="19">
        <f t="shared" si="846"/>
        <v>6898042.0514083281</v>
      </c>
      <c r="N165" s="19">
        <f t="shared" si="846"/>
        <v>2331465.6048105145</v>
      </c>
      <c r="O165" s="19">
        <f t="shared" si="846"/>
        <v>0</v>
      </c>
      <c r="P165" s="19">
        <f t="shared" si="846"/>
        <v>0</v>
      </c>
      <c r="Q165" s="19">
        <f t="shared" si="846"/>
        <v>0</v>
      </c>
      <c r="R165" s="19">
        <f t="shared" si="846"/>
        <v>0</v>
      </c>
      <c r="S165" s="19">
        <f t="shared" si="846"/>
        <v>0</v>
      </c>
      <c r="T165" s="19">
        <f t="shared" si="846"/>
        <v>0</v>
      </c>
      <c r="U165" s="19">
        <f t="shared" si="846"/>
        <v>0</v>
      </c>
      <c r="V165" s="19">
        <f t="shared" si="846"/>
        <v>0</v>
      </c>
      <c r="W165" s="19">
        <f t="shared" si="846"/>
        <v>0</v>
      </c>
      <c r="X165" s="19">
        <f t="shared" si="846"/>
        <v>0</v>
      </c>
      <c r="Y165" s="19">
        <f t="shared" si="846"/>
        <v>0</v>
      </c>
      <c r="Z165" s="19">
        <f t="shared" si="846"/>
        <v>0</v>
      </c>
      <c r="AA165" s="19">
        <f t="shared" si="846"/>
        <v>0</v>
      </c>
      <c r="AB165" s="19">
        <f t="shared" si="846"/>
        <v>0</v>
      </c>
      <c r="AC165" s="19">
        <f t="shared" si="846"/>
        <v>0</v>
      </c>
      <c r="AD165" s="19">
        <f t="shared" si="846"/>
        <v>0</v>
      </c>
      <c r="AE165" s="19">
        <f t="shared" si="846"/>
        <v>0</v>
      </c>
      <c r="AF165" s="19">
        <f t="shared" si="846"/>
        <v>0</v>
      </c>
      <c r="AG165" s="19">
        <f t="shared" si="846"/>
        <v>0</v>
      </c>
      <c r="AH165" s="19">
        <f t="shared" si="846"/>
        <v>0</v>
      </c>
      <c r="AI165" s="19">
        <f t="shared" si="846"/>
        <v>0</v>
      </c>
      <c r="AJ165" s="19">
        <f t="shared" si="846"/>
        <v>0</v>
      </c>
      <c r="AK165" s="19">
        <f t="shared" si="846"/>
        <v>0</v>
      </c>
      <c r="AL165" s="19">
        <f t="shared" si="846"/>
        <v>0</v>
      </c>
      <c r="AM165" s="19">
        <f t="shared" si="846"/>
        <v>0</v>
      </c>
      <c r="AN165" s="19">
        <f t="shared" si="846"/>
        <v>0</v>
      </c>
      <c r="AO165" s="19">
        <f t="shared" si="846"/>
        <v>0</v>
      </c>
      <c r="AP165" s="19">
        <f t="shared" si="846"/>
        <v>0</v>
      </c>
      <c r="AQ165" s="19">
        <f t="shared" si="846"/>
        <v>0</v>
      </c>
      <c r="AR165" s="19">
        <f t="shared" si="846"/>
        <v>0</v>
      </c>
      <c r="AS165" s="19">
        <f t="shared" si="846"/>
        <v>0</v>
      </c>
      <c r="AT165" s="19">
        <f t="shared" si="846"/>
        <v>0</v>
      </c>
      <c r="AU165" s="19">
        <f t="shared" si="846"/>
        <v>0</v>
      </c>
      <c r="AV165" s="19">
        <f t="shared" si="846"/>
        <v>0</v>
      </c>
      <c r="AW165" s="19">
        <f t="shared" si="846"/>
        <v>0</v>
      </c>
      <c r="AX165" s="19">
        <f t="shared" si="846"/>
        <v>0</v>
      </c>
      <c r="AY165" s="19">
        <f t="shared" si="846"/>
        <v>0</v>
      </c>
      <c r="AZ165" s="19">
        <f t="shared" si="846"/>
        <v>0</v>
      </c>
      <c r="BA165" s="19">
        <f t="shared" si="846"/>
        <v>0</v>
      </c>
      <c r="BB165" s="19">
        <f t="shared" si="846"/>
        <v>0</v>
      </c>
      <c r="BC165" s="19">
        <f t="shared" si="846"/>
        <v>0</v>
      </c>
      <c r="BD165" s="19">
        <f t="shared" si="846"/>
        <v>0</v>
      </c>
      <c r="BE165" s="19">
        <f t="shared" si="846"/>
        <v>0</v>
      </c>
      <c r="BF165" s="19">
        <f t="shared" si="846"/>
        <v>0</v>
      </c>
      <c r="BG165" s="19">
        <f t="shared" si="846"/>
        <v>0</v>
      </c>
      <c r="BH165" s="19">
        <f t="shared" si="846"/>
        <v>0</v>
      </c>
      <c r="BI165" s="19">
        <f t="shared" si="846"/>
        <v>0</v>
      </c>
    </row>
    <row r="166" spans="1:61" s="19" customFormat="1" ht="12.75">
      <c r="C166" s="19" t="s">
        <v>444</v>
      </c>
      <c r="D166" s="19">
        <f>IFERROR(D178,0)+IFERROR(D184,0)+IFERROR(D190,0)+IFERROR(D196,0)+IFERROR(D202,0)</f>
        <v>1809878.1073529313</v>
      </c>
      <c r="E166" s="19">
        <f t="shared" si="846"/>
        <v>3697779.3591846591</v>
      </c>
      <c r="F166" s="19">
        <f t="shared" si="846"/>
        <v>5667067.3030454991</v>
      </c>
      <c r="G166" s="19">
        <f t="shared" si="846"/>
        <v>7721250.4877184015</v>
      </c>
      <c r="H166" s="19">
        <f t="shared" si="846"/>
        <v>9863988.7141659465</v>
      </c>
      <c r="I166" s="19">
        <f t="shared" si="846"/>
        <v>10289221.448600313</v>
      </c>
      <c r="J166" s="19">
        <f t="shared" si="846"/>
        <v>10732785.801579099</v>
      </c>
      <c r="K166" s="19">
        <f t="shared" si="846"/>
        <v>8763497.8577182591</v>
      </c>
      <c r="L166" s="19">
        <f t="shared" si="846"/>
        <v>6709314.6730453568</v>
      </c>
      <c r="M166" s="19">
        <f t="shared" si="846"/>
        <v>4566576.4465978127</v>
      </c>
      <c r="N166" s="19">
        <f t="shared" si="846"/>
        <v>2331465.6048105131</v>
      </c>
      <c r="O166" s="19">
        <f t="shared" si="846"/>
        <v>0</v>
      </c>
      <c r="P166" s="19">
        <f t="shared" si="846"/>
        <v>0</v>
      </c>
      <c r="Q166" s="19">
        <f t="shared" si="846"/>
        <v>0</v>
      </c>
      <c r="R166" s="19">
        <f t="shared" si="846"/>
        <v>0</v>
      </c>
      <c r="S166" s="19">
        <f t="shared" si="846"/>
        <v>0</v>
      </c>
      <c r="T166" s="19">
        <f t="shared" si="846"/>
        <v>0</v>
      </c>
      <c r="U166" s="19">
        <f t="shared" si="846"/>
        <v>0</v>
      </c>
      <c r="V166" s="19">
        <f t="shared" si="846"/>
        <v>0</v>
      </c>
      <c r="W166" s="19">
        <f t="shared" si="846"/>
        <v>0</v>
      </c>
      <c r="X166" s="19">
        <f t="shared" si="846"/>
        <v>0</v>
      </c>
      <c r="Y166" s="19">
        <f t="shared" si="846"/>
        <v>0</v>
      </c>
      <c r="Z166" s="19">
        <f t="shared" si="846"/>
        <v>0</v>
      </c>
      <c r="AA166" s="19">
        <f t="shared" si="846"/>
        <v>0</v>
      </c>
      <c r="AB166" s="19">
        <f t="shared" si="846"/>
        <v>0</v>
      </c>
      <c r="AC166" s="19">
        <f t="shared" si="846"/>
        <v>0</v>
      </c>
      <c r="AD166" s="19">
        <f t="shared" si="846"/>
        <v>0</v>
      </c>
      <c r="AE166" s="19">
        <f t="shared" si="846"/>
        <v>0</v>
      </c>
      <c r="AF166" s="19">
        <f t="shared" si="846"/>
        <v>0</v>
      </c>
      <c r="AG166" s="19">
        <f t="shared" si="846"/>
        <v>0</v>
      </c>
      <c r="AH166" s="19">
        <f t="shared" si="846"/>
        <v>0</v>
      </c>
      <c r="AI166" s="19">
        <f t="shared" si="846"/>
        <v>0</v>
      </c>
      <c r="AJ166" s="19">
        <f t="shared" si="846"/>
        <v>0</v>
      </c>
      <c r="AK166" s="19">
        <f t="shared" si="846"/>
        <v>0</v>
      </c>
      <c r="AL166" s="19">
        <f t="shared" si="846"/>
        <v>0</v>
      </c>
      <c r="AM166" s="19">
        <f t="shared" si="846"/>
        <v>0</v>
      </c>
      <c r="AN166" s="19">
        <f t="shared" si="846"/>
        <v>0</v>
      </c>
      <c r="AO166" s="19">
        <f t="shared" si="846"/>
        <v>0</v>
      </c>
      <c r="AP166" s="19">
        <f t="shared" si="846"/>
        <v>0</v>
      </c>
      <c r="AQ166" s="19">
        <f t="shared" si="846"/>
        <v>0</v>
      </c>
      <c r="AR166" s="19">
        <f t="shared" si="846"/>
        <v>0</v>
      </c>
      <c r="AS166" s="19">
        <f t="shared" si="846"/>
        <v>0</v>
      </c>
      <c r="AT166" s="19">
        <f t="shared" si="846"/>
        <v>0</v>
      </c>
      <c r="AU166" s="19">
        <f t="shared" si="846"/>
        <v>0</v>
      </c>
      <c r="AV166" s="19">
        <f t="shared" si="846"/>
        <v>0</v>
      </c>
      <c r="AW166" s="19">
        <f t="shared" si="846"/>
        <v>0</v>
      </c>
      <c r="AX166" s="19">
        <f t="shared" si="846"/>
        <v>0</v>
      </c>
      <c r="AY166" s="19">
        <f t="shared" si="846"/>
        <v>0</v>
      </c>
      <c r="AZ166" s="19">
        <f t="shared" si="846"/>
        <v>0</v>
      </c>
      <c r="BA166" s="19">
        <f t="shared" si="846"/>
        <v>0</v>
      </c>
      <c r="BB166" s="19">
        <f t="shared" si="846"/>
        <v>0</v>
      </c>
      <c r="BC166" s="19">
        <f t="shared" si="846"/>
        <v>0</v>
      </c>
      <c r="BD166" s="19">
        <f t="shared" si="846"/>
        <v>0</v>
      </c>
      <c r="BE166" s="19">
        <f t="shared" si="846"/>
        <v>0</v>
      </c>
      <c r="BF166" s="19">
        <f t="shared" si="846"/>
        <v>0</v>
      </c>
      <c r="BG166" s="19">
        <f t="shared" si="846"/>
        <v>0</v>
      </c>
      <c r="BH166" s="19">
        <f t="shared" si="846"/>
        <v>0</v>
      </c>
      <c r="BI166" s="19">
        <f t="shared" si="846"/>
        <v>0</v>
      </c>
    </row>
    <row r="167" spans="1:61" s="19" customFormat="1" ht="12.75">
      <c r="C167" s="19" t="s">
        <v>423</v>
      </c>
      <c r="D167" s="19">
        <f>IFERROR(D179,0)+IFERROR(D185,0)+IFERROR(D191,0)+IFERROR(D197,0)+IFERROR(D203,0)</f>
        <v>570781.4217190838</v>
      </c>
      <c r="E167" s="19">
        <f t="shared" si="846"/>
        <v>1063539.6989593711</v>
      </c>
      <c r="F167" s="19">
        <f t="shared" si="846"/>
        <v>1474911.2841705452</v>
      </c>
      <c r="G167" s="19">
        <f t="shared" si="846"/>
        <v>1801387.6285696572</v>
      </c>
      <c r="H167" s="19">
        <f t="shared" si="846"/>
        <v>2039308.9311941282</v>
      </c>
      <c r="I167" s="19">
        <f t="shared" si="846"/>
        <v>1614076.1967597599</v>
      </c>
      <c r="J167" s="19">
        <f t="shared" si="846"/>
        <v>1170511.8437809744</v>
      </c>
      <c r="K167" s="19">
        <f t="shared" si="846"/>
        <v>759140.25856980029</v>
      </c>
      <c r="L167" s="19">
        <f t="shared" si="846"/>
        <v>432663.91417068825</v>
      </c>
      <c r="M167" s="19">
        <f t="shared" si="846"/>
        <v>194742.61154621752</v>
      </c>
      <c r="N167" s="19">
        <f t="shared" si="846"/>
        <v>49193.92426150183</v>
      </c>
      <c r="O167" s="19">
        <f t="shared" si="846"/>
        <v>0</v>
      </c>
      <c r="P167" s="19">
        <f t="shared" si="846"/>
        <v>0</v>
      </c>
      <c r="Q167" s="19">
        <f t="shared" si="846"/>
        <v>0</v>
      </c>
      <c r="R167" s="19">
        <f t="shared" si="846"/>
        <v>0</v>
      </c>
      <c r="S167" s="19">
        <f t="shared" si="846"/>
        <v>0</v>
      </c>
      <c r="T167" s="19">
        <f t="shared" si="846"/>
        <v>0</v>
      </c>
      <c r="U167" s="19">
        <f t="shared" si="846"/>
        <v>0</v>
      </c>
      <c r="V167" s="19">
        <f t="shared" si="846"/>
        <v>0</v>
      </c>
      <c r="W167" s="19">
        <f t="shared" si="846"/>
        <v>0</v>
      </c>
      <c r="X167" s="19">
        <f t="shared" si="846"/>
        <v>0</v>
      </c>
      <c r="Y167" s="19">
        <f t="shared" si="846"/>
        <v>0</v>
      </c>
      <c r="Z167" s="19">
        <f t="shared" si="846"/>
        <v>0</v>
      </c>
      <c r="AA167" s="19">
        <f t="shared" si="846"/>
        <v>0</v>
      </c>
      <c r="AB167" s="19">
        <f t="shared" si="846"/>
        <v>0</v>
      </c>
      <c r="AC167" s="19">
        <f t="shared" si="846"/>
        <v>0</v>
      </c>
      <c r="AD167" s="19">
        <f t="shared" si="846"/>
        <v>0</v>
      </c>
      <c r="AE167" s="19">
        <f t="shared" si="846"/>
        <v>0</v>
      </c>
      <c r="AF167" s="19">
        <f t="shared" si="846"/>
        <v>0</v>
      </c>
      <c r="AG167" s="19">
        <f t="shared" si="846"/>
        <v>0</v>
      </c>
      <c r="AH167" s="19">
        <f t="shared" si="846"/>
        <v>0</v>
      </c>
      <c r="AI167" s="19">
        <f t="shared" si="846"/>
        <v>0</v>
      </c>
      <c r="AJ167" s="19">
        <f t="shared" si="846"/>
        <v>0</v>
      </c>
      <c r="AK167" s="19">
        <f t="shared" si="846"/>
        <v>0</v>
      </c>
      <c r="AL167" s="19">
        <f t="shared" si="846"/>
        <v>0</v>
      </c>
      <c r="AM167" s="19">
        <f t="shared" si="846"/>
        <v>0</v>
      </c>
      <c r="AN167" s="19">
        <f t="shared" si="846"/>
        <v>0</v>
      </c>
      <c r="AO167" s="19">
        <f t="shared" si="846"/>
        <v>0</v>
      </c>
      <c r="AP167" s="19">
        <f t="shared" si="846"/>
        <v>0</v>
      </c>
      <c r="AQ167" s="19">
        <f t="shared" si="846"/>
        <v>0</v>
      </c>
      <c r="AR167" s="19">
        <f t="shared" si="846"/>
        <v>0</v>
      </c>
      <c r="AS167" s="19">
        <f t="shared" si="846"/>
        <v>0</v>
      </c>
      <c r="AT167" s="19">
        <f t="shared" si="846"/>
        <v>0</v>
      </c>
      <c r="AU167" s="19">
        <f t="shared" si="846"/>
        <v>0</v>
      </c>
      <c r="AV167" s="19">
        <f t="shared" si="846"/>
        <v>0</v>
      </c>
      <c r="AW167" s="19">
        <f t="shared" si="846"/>
        <v>0</v>
      </c>
      <c r="AX167" s="19">
        <f t="shared" si="846"/>
        <v>0</v>
      </c>
      <c r="AY167" s="19">
        <f t="shared" si="846"/>
        <v>0</v>
      </c>
      <c r="AZ167" s="19">
        <f t="shared" si="846"/>
        <v>0</v>
      </c>
      <c r="BA167" s="19">
        <f t="shared" si="846"/>
        <v>0</v>
      </c>
      <c r="BB167" s="19">
        <f t="shared" si="846"/>
        <v>0</v>
      </c>
      <c r="BC167" s="19">
        <f t="shared" si="846"/>
        <v>0</v>
      </c>
      <c r="BD167" s="19">
        <f t="shared" si="846"/>
        <v>0</v>
      </c>
      <c r="BE167" s="19">
        <f t="shared" si="846"/>
        <v>0</v>
      </c>
      <c r="BF167" s="19">
        <f t="shared" si="846"/>
        <v>0</v>
      </c>
      <c r="BG167" s="19">
        <f t="shared" si="846"/>
        <v>0</v>
      </c>
      <c r="BH167" s="19">
        <f t="shared" si="846"/>
        <v>0</v>
      </c>
      <c r="BI167" s="19">
        <f t="shared" si="846"/>
        <v>0</v>
      </c>
    </row>
    <row r="168" spans="1:61" s="19" customFormat="1" ht="12.75">
      <c r="C168" s="19" t="s">
        <v>445</v>
      </c>
      <c r="D168" s="19">
        <f>IFERROR(D180,0)+IFERROR(D186,0)+IFERROR(D192,0)+IFERROR(D198,0)+IFERROR(D204,0)</f>
        <v>2380659.5290720151</v>
      </c>
      <c r="E168" s="19">
        <f t="shared" si="846"/>
        <v>4761319.0581440302</v>
      </c>
      <c r="F168" s="19">
        <f t="shared" si="846"/>
        <v>7141978.5872160457</v>
      </c>
      <c r="G168" s="19">
        <f t="shared" si="846"/>
        <v>9522638.1162880603</v>
      </c>
      <c r="H168" s="19">
        <f t="shared" si="846"/>
        <v>11903297.645360075</v>
      </c>
      <c r="I168" s="19">
        <f t="shared" si="846"/>
        <v>11903297.645360075</v>
      </c>
      <c r="J168" s="19">
        <f t="shared" si="846"/>
        <v>11903297.645360075</v>
      </c>
      <c r="K168" s="19">
        <f t="shared" si="846"/>
        <v>9522638.1162880603</v>
      </c>
      <c r="L168" s="19">
        <f t="shared" si="846"/>
        <v>7141978.5872160457</v>
      </c>
      <c r="M168" s="19">
        <f t="shared" si="846"/>
        <v>4761319.0581440302</v>
      </c>
      <c r="N168" s="19">
        <f t="shared" si="846"/>
        <v>2380659.5290720151</v>
      </c>
      <c r="O168" s="19">
        <f t="shared" si="846"/>
        <v>0</v>
      </c>
      <c r="P168" s="19">
        <f t="shared" si="846"/>
        <v>0</v>
      </c>
      <c r="Q168" s="19">
        <f t="shared" si="846"/>
        <v>0</v>
      </c>
      <c r="R168" s="19">
        <f t="shared" si="846"/>
        <v>0</v>
      </c>
      <c r="S168" s="19">
        <f t="shared" si="846"/>
        <v>0</v>
      </c>
      <c r="T168" s="19">
        <f t="shared" si="846"/>
        <v>0</v>
      </c>
      <c r="U168" s="19">
        <f t="shared" si="846"/>
        <v>0</v>
      </c>
      <c r="V168" s="19">
        <f t="shared" si="846"/>
        <v>0</v>
      </c>
      <c r="W168" s="19">
        <f t="shared" si="846"/>
        <v>0</v>
      </c>
      <c r="X168" s="19">
        <f t="shared" si="846"/>
        <v>0</v>
      </c>
      <c r="Y168" s="19">
        <f t="shared" si="846"/>
        <v>0</v>
      </c>
      <c r="Z168" s="19">
        <f t="shared" si="846"/>
        <v>0</v>
      </c>
      <c r="AA168" s="19">
        <f t="shared" si="846"/>
        <v>0</v>
      </c>
      <c r="AB168" s="19">
        <f t="shared" si="846"/>
        <v>0</v>
      </c>
      <c r="AC168" s="19">
        <f t="shared" si="846"/>
        <v>0</v>
      </c>
      <c r="AD168" s="19">
        <f t="shared" si="846"/>
        <v>0</v>
      </c>
      <c r="AE168" s="19">
        <f t="shared" si="846"/>
        <v>0</v>
      </c>
      <c r="AF168" s="19">
        <f t="shared" si="846"/>
        <v>0</v>
      </c>
      <c r="AG168" s="19">
        <f t="shared" si="846"/>
        <v>0</v>
      </c>
      <c r="AH168" s="19">
        <f t="shared" si="846"/>
        <v>0</v>
      </c>
      <c r="AI168" s="19">
        <f t="shared" si="846"/>
        <v>0</v>
      </c>
      <c r="AJ168" s="19">
        <f t="shared" si="846"/>
        <v>0</v>
      </c>
      <c r="AK168" s="19">
        <f t="shared" si="846"/>
        <v>0</v>
      </c>
      <c r="AL168" s="19">
        <f t="shared" si="846"/>
        <v>0</v>
      </c>
      <c r="AM168" s="19">
        <f t="shared" si="846"/>
        <v>0</v>
      </c>
      <c r="AN168" s="19">
        <f t="shared" si="846"/>
        <v>0</v>
      </c>
      <c r="AO168" s="19">
        <f t="shared" si="846"/>
        <v>0</v>
      </c>
      <c r="AP168" s="19">
        <f t="shared" si="846"/>
        <v>0</v>
      </c>
      <c r="AQ168" s="19">
        <f t="shared" si="846"/>
        <v>0</v>
      </c>
      <c r="AR168" s="19">
        <f t="shared" si="846"/>
        <v>0</v>
      </c>
      <c r="AS168" s="19">
        <f t="shared" si="846"/>
        <v>0</v>
      </c>
      <c r="AT168" s="19">
        <f t="shared" si="846"/>
        <v>0</v>
      </c>
      <c r="AU168" s="19">
        <f t="shared" si="846"/>
        <v>0</v>
      </c>
      <c r="AV168" s="19">
        <f t="shared" si="846"/>
        <v>0</v>
      </c>
      <c r="AW168" s="19">
        <f t="shared" si="846"/>
        <v>0</v>
      </c>
      <c r="AX168" s="19">
        <f t="shared" si="846"/>
        <v>0</v>
      </c>
      <c r="AY168" s="19">
        <f t="shared" si="846"/>
        <v>0</v>
      </c>
      <c r="AZ168" s="19">
        <f t="shared" si="846"/>
        <v>0</v>
      </c>
      <c r="BA168" s="19">
        <f t="shared" si="846"/>
        <v>0</v>
      </c>
      <c r="BB168" s="19">
        <f t="shared" si="846"/>
        <v>0</v>
      </c>
      <c r="BC168" s="19">
        <f t="shared" si="846"/>
        <v>0</v>
      </c>
      <c r="BD168" s="19">
        <f t="shared" si="846"/>
        <v>0</v>
      </c>
      <c r="BE168" s="19">
        <f t="shared" si="846"/>
        <v>0</v>
      </c>
      <c r="BF168" s="19">
        <f t="shared" si="846"/>
        <v>0</v>
      </c>
      <c r="BG168" s="19">
        <f t="shared" si="846"/>
        <v>0</v>
      </c>
      <c r="BH168" s="19">
        <f t="shared" si="846"/>
        <v>0</v>
      </c>
      <c r="BI168" s="19">
        <f t="shared" si="846"/>
        <v>0</v>
      </c>
    </row>
    <row r="169" spans="1:61" s="19" customFormat="1" ht="12.75">
      <c r="C169" s="19" t="s">
        <v>424</v>
      </c>
      <c r="D169" s="19">
        <f>IFERROR(D181,0)+IFERROR(D187,0)+IFERROR(D193,0)+IFERROR(D199,0)+IFERROR(D205,0)</f>
        <v>12620687.053410828</v>
      </c>
      <c r="E169" s="19">
        <f t="shared" si="846"/>
        <v>23353472.854989931</v>
      </c>
      <c r="F169" s="19">
        <f t="shared" si="846"/>
        <v>32116970.71270819</v>
      </c>
      <c r="G169" s="19">
        <f t="shared" si="846"/>
        <v>38826285.38575355</v>
      </c>
      <c r="H169" s="19">
        <f t="shared" si="846"/>
        <v>43392861.832351364</v>
      </c>
      <c r="I169" s="19">
        <f t="shared" si="846"/>
        <v>33103640.38375105</v>
      </c>
      <c r="J169" s="19">
        <f t="shared" si="846"/>
        <v>22370854.582171947</v>
      </c>
      <c r="K169" s="19">
        <f t="shared" si="846"/>
        <v>13607356.724453686</v>
      </c>
      <c r="L169" s="19">
        <f t="shared" si="846"/>
        <v>6898042.0514083281</v>
      </c>
      <c r="M169" s="19">
        <f t="shared" si="846"/>
        <v>2331465.6048105145</v>
      </c>
      <c r="N169" s="19">
        <f t="shared" si="846"/>
        <v>0</v>
      </c>
      <c r="O169" s="19">
        <f t="shared" si="846"/>
        <v>0</v>
      </c>
      <c r="P169" s="19">
        <f t="shared" si="846"/>
        <v>0</v>
      </c>
      <c r="Q169" s="19">
        <f t="shared" si="846"/>
        <v>0</v>
      </c>
      <c r="R169" s="19">
        <f t="shared" si="846"/>
        <v>0</v>
      </c>
      <c r="S169" s="19">
        <f t="shared" si="846"/>
        <v>0</v>
      </c>
      <c r="T169" s="19">
        <f t="shared" si="846"/>
        <v>0</v>
      </c>
      <c r="U169" s="19">
        <f t="shared" si="846"/>
        <v>0</v>
      </c>
      <c r="V169" s="19">
        <f t="shared" si="846"/>
        <v>0</v>
      </c>
      <c r="W169" s="19">
        <f t="shared" si="846"/>
        <v>0</v>
      </c>
      <c r="X169" s="19">
        <f t="shared" si="846"/>
        <v>0</v>
      </c>
      <c r="Y169" s="19">
        <f t="shared" si="846"/>
        <v>0</v>
      </c>
      <c r="Z169" s="19">
        <f t="shared" si="846"/>
        <v>0</v>
      </c>
      <c r="AA169" s="19">
        <f t="shared" si="846"/>
        <v>0</v>
      </c>
      <c r="AB169" s="19">
        <f t="shared" si="846"/>
        <v>0</v>
      </c>
      <c r="AC169" s="19">
        <f t="shared" si="846"/>
        <v>0</v>
      </c>
      <c r="AD169" s="19">
        <f t="shared" si="846"/>
        <v>0</v>
      </c>
      <c r="AE169" s="19">
        <f t="shared" si="846"/>
        <v>0</v>
      </c>
      <c r="AF169" s="19">
        <f t="shared" ref="AF169:BI169" si="847">IFERROR(AF181,0)+IFERROR(AF187,0)+IFERROR(AF193,0)+IFERROR(AF199,0)+IFERROR(AF205,0)</f>
        <v>0</v>
      </c>
      <c r="AG169" s="19">
        <f t="shared" si="847"/>
        <v>0</v>
      </c>
      <c r="AH169" s="19">
        <f t="shared" si="847"/>
        <v>0</v>
      </c>
      <c r="AI169" s="19">
        <f t="shared" si="847"/>
        <v>0</v>
      </c>
      <c r="AJ169" s="19">
        <f t="shared" si="847"/>
        <v>0</v>
      </c>
      <c r="AK169" s="19">
        <f t="shared" si="847"/>
        <v>0</v>
      </c>
      <c r="AL169" s="19">
        <f t="shared" si="847"/>
        <v>0</v>
      </c>
      <c r="AM169" s="19">
        <f t="shared" si="847"/>
        <v>0</v>
      </c>
      <c r="AN169" s="19">
        <f t="shared" si="847"/>
        <v>0</v>
      </c>
      <c r="AO169" s="19">
        <f t="shared" si="847"/>
        <v>0</v>
      </c>
      <c r="AP169" s="19">
        <f t="shared" si="847"/>
        <v>0</v>
      </c>
      <c r="AQ169" s="19">
        <f t="shared" si="847"/>
        <v>0</v>
      </c>
      <c r="AR169" s="19">
        <f t="shared" si="847"/>
        <v>0</v>
      </c>
      <c r="AS169" s="19">
        <f t="shared" si="847"/>
        <v>0</v>
      </c>
      <c r="AT169" s="19">
        <f t="shared" si="847"/>
        <v>0</v>
      </c>
      <c r="AU169" s="19">
        <f t="shared" si="847"/>
        <v>0</v>
      </c>
      <c r="AV169" s="19">
        <f t="shared" si="847"/>
        <v>0</v>
      </c>
      <c r="AW169" s="19">
        <f t="shared" si="847"/>
        <v>0</v>
      </c>
      <c r="AX169" s="19">
        <f t="shared" si="847"/>
        <v>0</v>
      </c>
      <c r="AY169" s="19">
        <f t="shared" si="847"/>
        <v>0</v>
      </c>
      <c r="AZ169" s="19">
        <f t="shared" si="847"/>
        <v>0</v>
      </c>
      <c r="BA169" s="19">
        <f t="shared" si="847"/>
        <v>0</v>
      </c>
      <c r="BB169" s="19">
        <f t="shared" si="847"/>
        <v>0</v>
      </c>
      <c r="BC169" s="19">
        <f t="shared" si="847"/>
        <v>0</v>
      </c>
      <c r="BD169" s="19">
        <f t="shared" si="847"/>
        <v>0</v>
      </c>
      <c r="BE169" s="19">
        <f t="shared" si="847"/>
        <v>0</v>
      </c>
      <c r="BF169" s="19">
        <f t="shared" si="847"/>
        <v>0</v>
      </c>
      <c r="BG169" s="19">
        <f t="shared" si="847"/>
        <v>0</v>
      </c>
      <c r="BH169" s="19">
        <f t="shared" si="847"/>
        <v>0</v>
      </c>
      <c r="BI169" s="19">
        <f t="shared" si="847"/>
        <v>0</v>
      </c>
    </row>
    <row r="170" spans="1:61" s="19" customFormat="1" ht="12.75"/>
    <row r="171" spans="1:61" s="19" customFormat="1" ht="12.75"/>
    <row r="172" spans="1:61" s="19" customFormat="1" ht="12.75"/>
    <row r="173" spans="1:61" s="19" customFormat="1" ht="12.75"/>
    <row r="174" spans="1:61" s="19" customFormat="1" ht="12.75"/>
    <row r="175" spans="1:61" s="19" customFormat="1" ht="12.75">
      <c r="A175" s="19" t="s">
        <v>427</v>
      </c>
      <c r="B175" s="19">
        <f>B164/5</f>
        <v>14430565.160763759</v>
      </c>
      <c r="D175" s="19">
        <v>2020</v>
      </c>
      <c r="E175" s="19">
        <v>2021</v>
      </c>
      <c r="F175" s="19">
        <v>2022</v>
      </c>
      <c r="G175" s="19">
        <v>2023</v>
      </c>
      <c r="H175" s="19">
        <v>2024</v>
      </c>
      <c r="I175" s="19">
        <v>2025</v>
      </c>
      <c r="J175" s="19">
        <v>2026</v>
      </c>
      <c r="K175" s="19">
        <v>2027</v>
      </c>
      <c r="L175" s="19">
        <v>2028</v>
      </c>
      <c r="M175" s="19">
        <v>2029</v>
      </c>
      <c r="N175" s="19">
        <v>2030</v>
      </c>
      <c r="O175" s="19">
        <v>2031</v>
      </c>
      <c r="P175" s="19">
        <v>2032</v>
      </c>
      <c r="Q175" s="19">
        <v>2033</v>
      </c>
      <c r="R175" s="19">
        <v>2034</v>
      </c>
      <c r="S175" s="19">
        <v>2035</v>
      </c>
      <c r="T175" s="19">
        <v>2036</v>
      </c>
      <c r="U175" s="19">
        <v>2037</v>
      </c>
      <c r="V175" s="19">
        <v>2038</v>
      </c>
      <c r="W175" s="19">
        <v>2039</v>
      </c>
      <c r="X175" s="19">
        <v>2040</v>
      </c>
      <c r="Y175" s="19">
        <v>2041</v>
      </c>
      <c r="Z175" s="19">
        <v>2042</v>
      </c>
      <c r="AA175" s="19">
        <v>2043</v>
      </c>
      <c r="AB175" s="19">
        <v>2044</v>
      </c>
      <c r="AC175" s="19">
        <v>2045</v>
      </c>
      <c r="AD175" s="19">
        <v>2046</v>
      </c>
      <c r="AE175" s="19">
        <v>2047</v>
      </c>
      <c r="AF175" s="19">
        <v>2048</v>
      </c>
      <c r="AG175" s="19">
        <v>2049</v>
      </c>
      <c r="AH175" s="19">
        <v>2050</v>
      </c>
      <c r="AI175" s="19">
        <v>2051</v>
      </c>
      <c r="AJ175" s="19">
        <v>2052</v>
      </c>
      <c r="AK175" s="19">
        <v>2053</v>
      </c>
      <c r="AL175" s="19">
        <v>2054</v>
      </c>
      <c r="AM175" s="19">
        <v>2055</v>
      </c>
      <c r="AN175" s="19">
        <v>2056</v>
      </c>
      <c r="AO175" s="19">
        <v>2057</v>
      </c>
      <c r="AP175" s="19">
        <v>2058</v>
      </c>
      <c r="AQ175" s="19">
        <v>2059</v>
      </c>
      <c r="AR175" s="19">
        <v>2060</v>
      </c>
      <c r="AS175" s="19">
        <v>2061</v>
      </c>
      <c r="AT175" s="19">
        <v>2062</v>
      </c>
      <c r="AU175" s="19">
        <v>2063</v>
      </c>
      <c r="AV175" s="19">
        <v>2064</v>
      </c>
      <c r="AW175" s="19">
        <v>2065</v>
      </c>
      <c r="AX175" s="19">
        <v>2066</v>
      </c>
      <c r="AY175" s="19">
        <v>2067</v>
      </c>
      <c r="AZ175" s="19">
        <v>2068</v>
      </c>
      <c r="BA175" s="19">
        <v>2069</v>
      </c>
      <c r="BB175" s="19">
        <v>2070</v>
      </c>
      <c r="BC175" s="19">
        <v>2071</v>
      </c>
      <c r="BD175" s="19">
        <v>2072</v>
      </c>
      <c r="BE175" s="19">
        <v>2073</v>
      </c>
      <c r="BF175" s="19">
        <v>2074</v>
      </c>
      <c r="BG175" s="19">
        <v>2075</v>
      </c>
      <c r="BH175" s="19">
        <v>2076</v>
      </c>
      <c r="BI175" s="19">
        <v>2077</v>
      </c>
    </row>
    <row r="176" spans="1:61" s="19" customFormat="1" ht="12.75">
      <c r="A176" s="19" t="s">
        <v>60</v>
      </c>
      <c r="B176" s="19">
        <f>B165</f>
        <v>7</v>
      </c>
      <c r="D176" s="19">
        <f>B176</f>
        <v>7</v>
      </c>
      <c r="E176" s="19">
        <f>IF(D176&gt;0,D176-1,0)</f>
        <v>6</v>
      </c>
      <c r="F176" s="19">
        <f t="shared" ref="F176" si="848">IF(E176&gt;0,E176-1,0)</f>
        <v>5</v>
      </c>
      <c r="G176" s="19">
        <f t="shared" ref="G176" si="849">IF(F176&gt;0,F176-1,0)</f>
        <v>4</v>
      </c>
      <c r="H176" s="19">
        <f t="shared" ref="H176" si="850">IF(G176&gt;0,G176-1,0)</f>
        <v>3</v>
      </c>
      <c r="I176" s="19">
        <f t="shared" ref="I176" si="851">IF(H176&gt;0,H176-1,0)</f>
        <v>2</v>
      </c>
      <c r="J176" s="19">
        <f t="shared" ref="J176" si="852">IF(I176&gt;0,I176-1,0)</f>
        <v>1</v>
      </c>
      <c r="K176" s="19">
        <f t="shared" ref="K176" si="853">IF(J176&gt;0,J176-1,0)</f>
        <v>0</v>
      </c>
      <c r="L176" s="19">
        <f t="shared" ref="L176" si="854">IF(K176&gt;0,K176-1,0)</f>
        <v>0</v>
      </c>
      <c r="M176" s="19">
        <f t="shared" ref="M176" si="855">IF(L176&gt;0,L176-1,0)</f>
        <v>0</v>
      </c>
      <c r="N176" s="19">
        <f t="shared" ref="N176" si="856">IF(M176&gt;0,M176-1,0)</f>
        <v>0</v>
      </c>
      <c r="O176" s="19">
        <f t="shared" ref="O176" si="857">IF(N176&gt;0,N176-1,0)</f>
        <v>0</v>
      </c>
      <c r="P176" s="19">
        <f t="shared" ref="P176" si="858">IF(O176&gt;0,O176-1,0)</f>
        <v>0</v>
      </c>
      <c r="Q176" s="19">
        <f t="shared" ref="Q176" si="859">IF(P176&gt;0,P176-1,0)</f>
        <v>0</v>
      </c>
      <c r="R176" s="19">
        <f t="shared" ref="R176" si="860">IF(Q176&gt;0,Q176-1,0)</f>
        <v>0</v>
      </c>
      <c r="S176" s="19">
        <f t="shared" ref="S176" si="861">IF(R176&gt;0,R176-1,0)</f>
        <v>0</v>
      </c>
      <c r="T176" s="19">
        <f t="shared" ref="T176" si="862">IF(S176&gt;0,S176-1,0)</f>
        <v>0</v>
      </c>
      <c r="U176" s="19">
        <f t="shared" ref="U176" si="863">IF(T176&gt;0,T176-1,0)</f>
        <v>0</v>
      </c>
      <c r="V176" s="19">
        <f t="shared" ref="V176" si="864">IF(U176&gt;0,U176-1,0)</f>
        <v>0</v>
      </c>
      <c r="W176" s="19">
        <f t="shared" ref="W176" si="865">IF(V176&gt;0,V176-1,0)</f>
        <v>0</v>
      </c>
      <c r="X176" s="19">
        <f t="shared" ref="X176" si="866">IF(W176&gt;0,W176-1,0)</f>
        <v>0</v>
      </c>
      <c r="Y176" s="19">
        <f t="shared" ref="Y176" si="867">IF(X176&gt;0,X176-1,0)</f>
        <v>0</v>
      </c>
      <c r="Z176" s="19">
        <f t="shared" ref="Z176" si="868">IF(Y176&gt;0,Y176-1,0)</f>
        <v>0</v>
      </c>
      <c r="AA176" s="19">
        <f t="shared" ref="AA176" si="869">IF(Z176&gt;0,Z176-1,0)</f>
        <v>0</v>
      </c>
      <c r="AB176" s="19">
        <f t="shared" ref="AB176" si="870">IF(AA176&gt;0,AA176-1,0)</f>
        <v>0</v>
      </c>
      <c r="AC176" s="19">
        <f t="shared" ref="AC176" si="871">IF(AB176&gt;0,AB176-1,0)</f>
        <v>0</v>
      </c>
      <c r="AD176" s="19">
        <f t="shared" ref="AD176" si="872">IF(AC176&gt;0,AC176-1,0)</f>
        <v>0</v>
      </c>
      <c r="AE176" s="19">
        <f t="shared" ref="AE176" si="873">IF(AD176&gt;0,AD176-1,0)</f>
        <v>0</v>
      </c>
      <c r="AF176" s="19">
        <f t="shared" ref="AF176" si="874">IF(AE176&gt;0,AE176-1,0)</f>
        <v>0</v>
      </c>
      <c r="AG176" s="19">
        <f t="shared" ref="AG176" si="875">IF(AF176&gt;0,AF176-1,0)</f>
        <v>0</v>
      </c>
      <c r="AH176" s="19">
        <f t="shared" ref="AH176" si="876">IF(AG176&gt;0,AG176-1,0)</f>
        <v>0</v>
      </c>
      <c r="AI176" s="19">
        <f t="shared" ref="AI176" si="877">IF(AH176&gt;0,AH176-1,0)</f>
        <v>0</v>
      </c>
      <c r="AJ176" s="19">
        <f t="shared" ref="AJ176" si="878">IF(AI176&gt;0,AI176-1,0)</f>
        <v>0</v>
      </c>
      <c r="AK176" s="19">
        <f t="shared" ref="AK176" si="879">IF(AJ176&gt;0,AJ176-1,0)</f>
        <v>0</v>
      </c>
      <c r="AL176" s="19">
        <f t="shared" ref="AL176" si="880">IF(AK176&gt;0,AK176-1,0)</f>
        <v>0</v>
      </c>
      <c r="AM176" s="19">
        <f t="shared" ref="AM176" si="881">IF(AL176&gt;0,AL176-1,0)</f>
        <v>0</v>
      </c>
      <c r="AN176" s="19">
        <f t="shared" ref="AN176" si="882">IF(AM176&gt;0,AM176-1,0)</f>
        <v>0</v>
      </c>
      <c r="AO176" s="19">
        <f t="shared" ref="AO176" si="883">IF(AN176&gt;0,AN176-1,0)</f>
        <v>0</v>
      </c>
      <c r="AP176" s="19">
        <f t="shared" ref="AP176" si="884">IF(AO176&gt;0,AO176-1,0)</f>
        <v>0</v>
      </c>
      <c r="AQ176" s="19">
        <f t="shared" ref="AQ176" si="885">IF(AP176&gt;0,AP176-1,0)</f>
        <v>0</v>
      </c>
      <c r="AR176" s="19">
        <f t="shared" ref="AR176" si="886">IF(AQ176&gt;0,AQ176-1,0)</f>
        <v>0</v>
      </c>
      <c r="AS176" s="19">
        <f t="shared" ref="AS176" si="887">IF(AR176&gt;0,AR176-1,0)</f>
        <v>0</v>
      </c>
      <c r="AT176" s="19">
        <f t="shared" ref="AT176" si="888">IF(AS176&gt;0,AS176-1,0)</f>
        <v>0</v>
      </c>
      <c r="AU176" s="19">
        <f t="shared" ref="AU176" si="889">IF(AT176&gt;0,AT176-1,0)</f>
        <v>0</v>
      </c>
      <c r="AV176" s="19">
        <f t="shared" ref="AV176" si="890">IF(AU176&gt;0,AU176-1,0)</f>
        <v>0</v>
      </c>
      <c r="AW176" s="19">
        <f t="shared" ref="AW176" si="891">IF(AV176&gt;0,AV176-1,0)</f>
        <v>0</v>
      </c>
      <c r="AX176" s="19">
        <f t="shared" ref="AX176" si="892">IF(AW176&gt;0,AW176-1,0)</f>
        <v>0</v>
      </c>
      <c r="AY176" s="19">
        <f t="shared" ref="AY176" si="893">IF(AX176&gt;0,AX176-1,0)</f>
        <v>0</v>
      </c>
      <c r="AZ176" s="19">
        <f t="shared" ref="AZ176" si="894">IF(AY176&gt;0,AY176-1,0)</f>
        <v>0</v>
      </c>
      <c r="BA176" s="19">
        <f t="shared" ref="BA176" si="895">IF(AZ176&gt;0,AZ176-1,0)</f>
        <v>0</v>
      </c>
      <c r="BB176" s="19">
        <f t="shared" ref="BB176" si="896">IF(BA176&gt;0,BA176-1,0)</f>
        <v>0</v>
      </c>
      <c r="BC176" s="19">
        <f t="shared" ref="BC176" si="897">IF(BB176&gt;0,BB176-1,0)</f>
        <v>0</v>
      </c>
      <c r="BD176" s="19">
        <f t="shared" ref="BD176" si="898">IF(BC176&gt;0,BC176-1,0)</f>
        <v>0</v>
      </c>
      <c r="BE176" s="19">
        <f t="shared" ref="BE176" si="899">IF(BD176&gt;0,BD176-1,0)</f>
        <v>0</v>
      </c>
      <c r="BF176" s="19">
        <f t="shared" ref="BF176" si="900">IF(BE176&gt;0,BE176-1,0)</f>
        <v>0</v>
      </c>
      <c r="BG176" s="19">
        <f t="shared" ref="BG176" si="901">IF(BF176&gt;0,BF176-1,0)</f>
        <v>0</v>
      </c>
      <c r="BH176" s="19">
        <f t="shared" ref="BH176" si="902">IF(BG176&gt;0,BG176-1,0)</f>
        <v>0</v>
      </c>
      <c r="BI176" s="19">
        <f t="shared" ref="BI176" si="903">IF(BH176&gt;0,BH176-1,0)</f>
        <v>0</v>
      </c>
    </row>
    <row r="177" spans="3:61" s="19" customFormat="1" ht="12.75">
      <c r="D177" s="19">
        <f>B175</f>
        <v>14430565.160763759</v>
      </c>
      <c r="E177" s="19">
        <f>D181</f>
        <v>12620687.053410828</v>
      </c>
      <c r="F177" s="19">
        <f>E181</f>
        <v>10732785.801579101</v>
      </c>
      <c r="G177" s="19">
        <f t="shared" ref="G177" si="904">F181</f>
        <v>8763497.857718261</v>
      </c>
      <c r="H177" s="19">
        <f t="shared" ref="H177" si="905">G181</f>
        <v>6709314.6730453577</v>
      </c>
      <c r="I177" s="19">
        <f t="shared" ref="I177" si="906">H181</f>
        <v>4566576.4465978136</v>
      </c>
      <c r="J177" s="19">
        <f t="shared" ref="J177" si="907">I181</f>
        <v>2331465.6048105145</v>
      </c>
      <c r="K177" s="19">
        <f t="shared" ref="K177" si="908">J181</f>
        <v>0</v>
      </c>
      <c r="L177" s="19" t="e">
        <f t="shared" ref="L177" si="909">K181</f>
        <v>#N/A</v>
      </c>
      <c r="M177" s="19" t="e">
        <f t="shared" ref="M177" si="910">L181</f>
        <v>#N/A</v>
      </c>
      <c r="N177" s="19" t="e">
        <f t="shared" ref="N177" si="911">M181</f>
        <v>#N/A</v>
      </c>
      <c r="O177" s="19" t="e">
        <f t="shared" ref="O177" si="912">N181</f>
        <v>#N/A</v>
      </c>
      <c r="P177" s="19" t="e">
        <f t="shared" ref="P177" si="913">O181</f>
        <v>#N/A</v>
      </c>
      <c r="Q177" s="19" t="e">
        <f t="shared" ref="Q177" si="914">P181</f>
        <v>#N/A</v>
      </c>
      <c r="R177" s="19" t="e">
        <f t="shared" ref="R177" si="915">Q181</f>
        <v>#N/A</v>
      </c>
      <c r="S177" s="19" t="e">
        <f t="shared" ref="S177" si="916">R181</f>
        <v>#N/A</v>
      </c>
      <c r="T177" s="19" t="e">
        <f t="shared" ref="T177" si="917">S181</f>
        <v>#N/A</v>
      </c>
      <c r="U177" s="19" t="e">
        <f t="shared" ref="U177" si="918">T181</f>
        <v>#N/A</v>
      </c>
      <c r="V177" s="19" t="e">
        <f t="shared" ref="V177" si="919">U181</f>
        <v>#N/A</v>
      </c>
      <c r="W177" s="19" t="e">
        <f t="shared" ref="W177" si="920">V181</f>
        <v>#N/A</v>
      </c>
      <c r="X177" s="19" t="e">
        <f t="shared" ref="X177" si="921">W181</f>
        <v>#N/A</v>
      </c>
      <c r="Y177" s="19" t="e">
        <f t="shared" ref="Y177" si="922">X181</f>
        <v>#N/A</v>
      </c>
      <c r="Z177" s="19" t="e">
        <f t="shared" ref="Z177" si="923">Y181</f>
        <v>#N/A</v>
      </c>
      <c r="AA177" s="19" t="e">
        <f t="shared" ref="AA177" si="924">Z181</f>
        <v>#N/A</v>
      </c>
      <c r="AB177" s="19" t="e">
        <f t="shared" ref="AB177" si="925">AA181</f>
        <v>#N/A</v>
      </c>
      <c r="AC177" s="19" t="e">
        <f t="shared" ref="AC177" si="926">AB181</f>
        <v>#N/A</v>
      </c>
      <c r="AD177" s="19" t="e">
        <f t="shared" ref="AD177" si="927">AC181</f>
        <v>#N/A</v>
      </c>
      <c r="AE177" s="19" t="e">
        <f t="shared" ref="AE177" si="928">AD181</f>
        <v>#N/A</v>
      </c>
      <c r="AF177" s="19" t="e">
        <f t="shared" ref="AF177" si="929">AE181</f>
        <v>#N/A</v>
      </c>
      <c r="AG177" s="19" t="e">
        <f t="shared" ref="AG177" si="930">AF181</f>
        <v>#N/A</v>
      </c>
      <c r="AH177" s="19" t="e">
        <f t="shared" ref="AH177" si="931">AG181</f>
        <v>#N/A</v>
      </c>
      <c r="AI177" s="19" t="e">
        <f t="shared" ref="AI177" si="932">AH181</f>
        <v>#N/A</v>
      </c>
      <c r="AJ177" s="19" t="e">
        <f t="shared" ref="AJ177" si="933">AI181</f>
        <v>#N/A</v>
      </c>
      <c r="AK177" s="19" t="e">
        <f t="shared" ref="AK177" si="934">AJ181</f>
        <v>#N/A</v>
      </c>
      <c r="AL177" s="19" t="e">
        <f t="shared" ref="AL177" si="935">AK181</f>
        <v>#N/A</v>
      </c>
      <c r="AM177" s="19" t="e">
        <f t="shared" ref="AM177" si="936">AL181</f>
        <v>#N/A</v>
      </c>
      <c r="AN177" s="19" t="e">
        <f t="shared" ref="AN177" si="937">AM181</f>
        <v>#N/A</v>
      </c>
      <c r="AO177" s="19" t="e">
        <f t="shared" ref="AO177" si="938">AN181</f>
        <v>#N/A</v>
      </c>
      <c r="AP177" s="19" t="e">
        <f t="shared" ref="AP177" si="939">AO181</f>
        <v>#N/A</v>
      </c>
      <c r="AQ177" s="19" t="e">
        <f t="shared" ref="AQ177" si="940">AP181</f>
        <v>#N/A</v>
      </c>
      <c r="AR177" s="19" t="e">
        <f t="shared" ref="AR177" si="941">AQ181</f>
        <v>#N/A</v>
      </c>
      <c r="AS177" s="19" t="e">
        <f t="shared" ref="AS177" si="942">AR181</f>
        <v>#N/A</v>
      </c>
      <c r="AT177" s="19" t="e">
        <f t="shared" ref="AT177" si="943">AS181</f>
        <v>#N/A</v>
      </c>
      <c r="AU177" s="19" t="e">
        <f t="shared" ref="AU177" si="944">AT181</f>
        <v>#N/A</v>
      </c>
      <c r="AV177" s="19" t="e">
        <f t="shared" ref="AV177" si="945">AU181</f>
        <v>#N/A</v>
      </c>
      <c r="AW177" s="19" t="e">
        <f t="shared" ref="AW177" si="946">AV181</f>
        <v>#N/A</v>
      </c>
      <c r="AX177" s="19" t="e">
        <f t="shared" ref="AX177" si="947">AW181</f>
        <v>#N/A</v>
      </c>
      <c r="AY177" s="19" t="e">
        <f t="shared" ref="AY177" si="948">AX181</f>
        <v>#N/A</v>
      </c>
      <c r="AZ177" s="19" t="e">
        <f t="shared" ref="AZ177" si="949">AY181</f>
        <v>#N/A</v>
      </c>
      <c r="BA177" s="19" t="e">
        <f t="shared" ref="BA177" si="950">AZ181</f>
        <v>#N/A</v>
      </c>
      <c r="BB177" s="19" t="e">
        <f t="shared" ref="BB177" si="951">BA181</f>
        <v>#N/A</v>
      </c>
      <c r="BC177" s="19" t="e">
        <f t="shared" ref="BC177" si="952">BB181</f>
        <v>#N/A</v>
      </c>
      <c r="BD177" s="19" t="e">
        <f t="shared" ref="BD177" si="953">BC181</f>
        <v>#N/A</v>
      </c>
      <c r="BE177" s="19" t="e">
        <f t="shared" ref="BE177" si="954">BD181</f>
        <v>#N/A</v>
      </c>
      <c r="BF177" s="19" t="e">
        <f t="shared" ref="BF177" si="955">BE181</f>
        <v>#N/A</v>
      </c>
      <c r="BG177" s="19" t="e">
        <f t="shared" ref="BG177" si="956">BF181</f>
        <v>#N/A</v>
      </c>
      <c r="BH177" s="19" t="e">
        <f t="shared" ref="BH177" si="957">BG181</f>
        <v>#N/A</v>
      </c>
      <c r="BI177" s="19" t="e">
        <f t="shared" ref="BI177" si="958">BH181</f>
        <v>#N/A</v>
      </c>
    </row>
    <row r="178" spans="3:61" s="19" customFormat="1" ht="12.75">
      <c r="C178" s="19" t="s">
        <v>422</v>
      </c>
      <c r="D178" s="159">
        <f>IF($D176&gt;=1,($B175/HLOOKUP($D176,'Annuity Calc'!$H$7:$BE$11,2,FALSE))*HLOOKUP(D176,'Annuity Calc'!$H$7:$BE$11,3,FALSE),(IF(D176&lt;=(-1),D176,0)))</f>
        <v>1809878.1073529313</v>
      </c>
      <c r="E178" s="159">
        <f>IF($D176&gt;=1,($B175/HLOOKUP($D176,'Annuity Calc'!$H$7:$BE$11,2,FALSE))*HLOOKUP(E176,'Annuity Calc'!$H$7:$BE$11,3,FALSE),(IF(E176&lt;=(-1),E176,0)))</f>
        <v>1887901.2518317276</v>
      </c>
      <c r="F178" s="159">
        <f>IF($D176&gt;=1,($B175/HLOOKUP($D176,'Annuity Calc'!$H$7:$BE$11,2,FALSE))*HLOOKUP(F176,'Annuity Calc'!$H$7:$BE$11,3,FALSE),(IF(F176&lt;=(-1),F176,0)))</f>
        <v>1969287.9438608408</v>
      </c>
      <c r="G178" s="159">
        <f>IF($D176&gt;=1,($B175/HLOOKUP($D176,'Annuity Calc'!$H$7:$BE$11,2,FALSE))*HLOOKUP(G176,'Annuity Calc'!$H$7:$BE$11,3,FALSE),(IF(G176&lt;=(-1),G176,0)))</f>
        <v>2054183.1846729028</v>
      </c>
      <c r="H178" s="159">
        <f>IF($D176&gt;=1,($B175/HLOOKUP($D176,'Annuity Calc'!$H$7:$BE$11,2,FALSE))*HLOOKUP(H176,'Annuity Calc'!$H$7:$BE$11,3,FALSE),(IF(H176&lt;=(-1),H176,0)))</f>
        <v>2142738.2264475441</v>
      </c>
      <c r="I178" s="159">
        <f>IF($D176&gt;=1,($B175/HLOOKUP($D176,'Annuity Calc'!$H$7:$BE$11,2,FALSE))*HLOOKUP(I176,'Annuity Calc'!$H$7:$BE$11,3,FALSE),(IF(I176&lt;=(-1),I176,0)))</f>
        <v>2235110.8417872991</v>
      </c>
      <c r="J178" s="159">
        <f>IF($D176&gt;=1,($B175/HLOOKUP($D176,'Annuity Calc'!$H$7:$BE$11,2,FALSE))*HLOOKUP(J176,'Annuity Calc'!$H$7:$BE$11,3,FALSE),(IF(J176&lt;=(-1),J176,0)))</f>
        <v>2331465.6048105131</v>
      </c>
      <c r="K178" s="159" t="e">
        <f>IF($D176&gt;=1,($B175/HLOOKUP($D176,'Annuity Calc'!$H$7:$BE$11,2,FALSE))*HLOOKUP(K176,'Annuity Calc'!$H$7:$BE$11,3,FALSE),(IF(K176&lt;=(-1),K176,0)))</f>
        <v>#N/A</v>
      </c>
      <c r="L178" s="159" t="e">
        <f>IF($D176&gt;=1,($B175/HLOOKUP($D176,'Annuity Calc'!$H$7:$BE$11,2,FALSE))*HLOOKUP(L176,'Annuity Calc'!$H$7:$BE$11,3,FALSE),(IF(L176&lt;=(-1),L176,0)))</f>
        <v>#N/A</v>
      </c>
      <c r="M178" s="159" t="e">
        <f>IF($D176&gt;=1,($B175/HLOOKUP($D176,'Annuity Calc'!$H$7:$BE$11,2,FALSE))*HLOOKUP(M176,'Annuity Calc'!$H$7:$BE$11,3,FALSE),(IF(M176&lt;=(-1),M176,0)))</f>
        <v>#N/A</v>
      </c>
      <c r="N178" s="159" t="e">
        <f>IF($D176&gt;=1,($B175/HLOOKUP($D176,'Annuity Calc'!$H$7:$BE$11,2,FALSE))*HLOOKUP(N176,'Annuity Calc'!$H$7:$BE$11,3,FALSE),(IF(N176&lt;=(-1),N176,0)))</f>
        <v>#N/A</v>
      </c>
      <c r="O178" s="159" t="e">
        <f>IF($D176&gt;=1,($B175/HLOOKUP($D176,'Annuity Calc'!$H$7:$BE$11,2,FALSE))*HLOOKUP(O176,'Annuity Calc'!$H$7:$BE$11,3,FALSE),(IF(O176&lt;=(-1),O176,0)))</f>
        <v>#N/A</v>
      </c>
      <c r="P178" s="159" t="e">
        <f>IF($D176&gt;=1,($B175/HLOOKUP($D176,'Annuity Calc'!$H$7:$BE$11,2,FALSE))*HLOOKUP(P176,'Annuity Calc'!$H$7:$BE$11,3,FALSE),(IF(P176&lt;=(-1),P176,0)))</f>
        <v>#N/A</v>
      </c>
      <c r="Q178" s="159" t="e">
        <f>IF($D176&gt;=1,($B175/HLOOKUP($D176,'Annuity Calc'!$H$7:$BE$11,2,FALSE))*HLOOKUP(Q176,'Annuity Calc'!$H$7:$BE$11,3,FALSE),(IF(Q176&lt;=(-1),Q176,0)))</f>
        <v>#N/A</v>
      </c>
      <c r="R178" s="159" t="e">
        <f>IF($D176&gt;=1,($B175/HLOOKUP($D176,'Annuity Calc'!$H$7:$BE$11,2,FALSE))*HLOOKUP(R176,'Annuity Calc'!$H$7:$BE$11,3,FALSE),(IF(R176&lt;=(-1),R176,0)))</f>
        <v>#N/A</v>
      </c>
      <c r="S178" s="159" t="e">
        <f>IF($D176&gt;=1,($B175/HLOOKUP($D176,'Annuity Calc'!$H$7:$BE$11,2,FALSE))*HLOOKUP(S176,'Annuity Calc'!$H$7:$BE$11,3,FALSE),(IF(S176&lt;=(-1),S176,0)))</f>
        <v>#N/A</v>
      </c>
      <c r="T178" s="159" t="e">
        <f>IF($D176&gt;=1,($B175/HLOOKUP($D176,'Annuity Calc'!$H$7:$BE$11,2,FALSE))*HLOOKUP(T176,'Annuity Calc'!$H$7:$BE$11,3,FALSE),(IF(T176&lt;=(-1),T176,0)))</f>
        <v>#N/A</v>
      </c>
      <c r="U178" s="159" t="e">
        <f>IF($D176&gt;=1,($B175/HLOOKUP($D176,'Annuity Calc'!$H$7:$BE$11,2,FALSE))*HLOOKUP(U176,'Annuity Calc'!$H$7:$BE$11,3,FALSE),(IF(U176&lt;=(-1),U176,0)))</f>
        <v>#N/A</v>
      </c>
      <c r="V178" s="159" t="e">
        <f>IF($D176&gt;=1,($B175/HLOOKUP($D176,'Annuity Calc'!$H$7:$BE$11,2,FALSE))*HLOOKUP(V176,'Annuity Calc'!$H$7:$BE$11,3,FALSE),(IF(V176&lt;=(-1),V176,0)))</f>
        <v>#N/A</v>
      </c>
      <c r="W178" s="159" t="e">
        <f>IF($D176&gt;=1,($B175/HLOOKUP($D176,'Annuity Calc'!$H$7:$BE$11,2,FALSE))*HLOOKUP(W176,'Annuity Calc'!$H$7:$BE$11,3,FALSE),(IF(W176&lt;=(-1),W176,0)))</f>
        <v>#N/A</v>
      </c>
      <c r="X178" s="159" t="e">
        <f>IF($D176&gt;=1,($B175/HLOOKUP($D176,'Annuity Calc'!$H$7:$BE$11,2,FALSE))*HLOOKUP(X176,'Annuity Calc'!$H$7:$BE$11,3,FALSE),(IF(X176&lt;=(-1),X176,0)))</f>
        <v>#N/A</v>
      </c>
      <c r="Y178" s="159" t="e">
        <f>IF($D176&gt;=1,($B175/HLOOKUP($D176,'Annuity Calc'!$H$7:$BE$11,2,FALSE))*HLOOKUP(Y176,'Annuity Calc'!$H$7:$BE$11,3,FALSE),(IF(Y176&lt;=(-1),Y176,0)))</f>
        <v>#N/A</v>
      </c>
      <c r="Z178" s="159" t="e">
        <f>IF($D176&gt;=1,($B175/HLOOKUP($D176,'Annuity Calc'!$H$7:$BE$11,2,FALSE))*HLOOKUP(Z176,'Annuity Calc'!$H$7:$BE$11,3,FALSE),(IF(Z176&lt;=(-1),Z176,0)))</f>
        <v>#N/A</v>
      </c>
      <c r="AA178" s="159" t="e">
        <f>IF($D176&gt;=1,($B175/HLOOKUP($D176,'Annuity Calc'!$H$7:$BE$11,2,FALSE))*HLOOKUP(AA176,'Annuity Calc'!$H$7:$BE$11,3,FALSE),(IF(AA176&lt;=(-1),AA176,0)))</f>
        <v>#N/A</v>
      </c>
      <c r="AB178" s="159" t="e">
        <f>IF($D176&gt;=1,($B175/HLOOKUP($D176,'Annuity Calc'!$H$7:$BE$11,2,FALSE))*HLOOKUP(AB176,'Annuity Calc'!$H$7:$BE$11,3,FALSE),(IF(AB176&lt;=(-1),AB176,0)))</f>
        <v>#N/A</v>
      </c>
      <c r="AC178" s="159" t="e">
        <f>IF($D176&gt;=1,($B175/HLOOKUP($D176,'Annuity Calc'!$H$7:$BE$11,2,FALSE))*HLOOKUP(AC176,'Annuity Calc'!$H$7:$BE$11,3,FALSE),(IF(AC176&lt;=(-1),AC176,0)))</f>
        <v>#N/A</v>
      </c>
      <c r="AD178" s="159" t="e">
        <f>IF($D176&gt;=1,($B175/HLOOKUP($D176,'Annuity Calc'!$H$7:$BE$11,2,FALSE))*HLOOKUP(AD176,'Annuity Calc'!$H$7:$BE$11,3,FALSE),(IF(AD176&lt;=(-1),AD176,0)))</f>
        <v>#N/A</v>
      </c>
      <c r="AE178" s="159" t="e">
        <f>IF($D176&gt;=1,($B175/HLOOKUP($D176,'Annuity Calc'!$H$7:$BE$11,2,FALSE))*HLOOKUP(AE176,'Annuity Calc'!$H$7:$BE$11,3,FALSE),(IF(AE176&lt;=(-1),AE176,0)))</f>
        <v>#N/A</v>
      </c>
      <c r="AF178" s="159" t="e">
        <f>IF($D176&gt;=1,($B175/HLOOKUP($D176,'Annuity Calc'!$H$7:$BE$11,2,FALSE))*HLOOKUP(AF176,'Annuity Calc'!$H$7:$BE$11,3,FALSE),(IF(AF176&lt;=(-1),AF176,0)))</f>
        <v>#N/A</v>
      </c>
      <c r="AG178" s="159" t="e">
        <f>IF($D176&gt;=1,($B175/HLOOKUP($D176,'Annuity Calc'!$H$7:$BE$11,2,FALSE))*HLOOKUP(AG176,'Annuity Calc'!$H$7:$BE$11,3,FALSE),(IF(AG176&lt;=(-1),AG176,0)))</f>
        <v>#N/A</v>
      </c>
      <c r="AH178" s="159" t="e">
        <f>IF($D176&gt;=1,($B175/HLOOKUP($D176,'Annuity Calc'!$H$7:$BE$11,2,FALSE))*HLOOKUP(AH176,'Annuity Calc'!$H$7:$BE$11,3,FALSE),(IF(AH176&lt;=(-1),AH176,0)))</f>
        <v>#N/A</v>
      </c>
      <c r="AI178" s="159" t="e">
        <f>IF($D176&gt;=1,($B175/HLOOKUP($D176,'Annuity Calc'!$H$7:$BE$11,2,FALSE))*HLOOKUP(AI176,'Annuity Calc'!$H$7:$BE$11,3,FALSE),(IF(AI176&lt;=(-1),AI176,0)))</f>
        <v>#N/A</v>
      </c>
      <c r="AJ178" s="159" t="e">
        <f>IF($D176&gt;=1,($B175/HLOOKUP($D176,'Annuity Calc'!$H$7:$BE$11,2,FALSE))*HLOOKUP(AJ176,'Annuity Calc'!$H$7:$BE$11,3,FALSE),(IF(AJ176&lt;=(-1),AJ176,0)))</f>
        <v>#N/A</v>
      </c>
      <c r="AK178" s="159" t="e">
        <f>IF($D176&gt;=1,($B175/HLOOKUP($D176,'Annuity Calc'!$H$7:$BE$11,2,FALSE))*HLOOKUP(AK176,'Annuity Calc'!$H$7:$BE$11,3,FALSE),(IF(AK176&lt;=(-1),AK176,0)))</f>
        <v>#N/A</v>
      </c>
      <c r="AL178" s="159" t="e">
        <f>IF($D176&gt;=1,($B175/HLOOKUP($D176,'Annuity Calc'!$H$7:$BE$11,2,FALSE))*HLOOKUP(AL176,'Annuity Calc'!$H$7:$BE$11,3,FALSE),(IF(AL176&lt;=(-1),AL176,0)))</f>
        <v>#N/A</v>
      </c>
      <c r="AM178" s="159" t="e">
        <f>IF($D176&gt;=1,($B175/HLOOKUP($D176,'Annuity Calc'!$H$7:$BE$11,2,FALSE))*HLOOKUP(AM176,'Annuity Calc'!$H$7:$BE$11,3,FALSE),(IF(AM176&lt;=(-1),AM176,0)))</f>
        <v>#N/A</v>
      </c>
      <c r="AN178" s="159" t="e">
        <f>IF($D176&gt;=1,($B175/HLOOKUP($D176,'Annuity Calc'!$H$7:$BE$11,2,FALSE))*HLOOKUP(AN176,'Annuity Calc'!$H$7:$BE$11,3,FALSE),(IF(AN176&lt;=(-1),AN176,0)))</f>
        <v>#N/A</v>
      </c>
      <c r="AO178" s="159" t="e">
        <f>IF($D176&gt;=1,($B175/HLOOKUP($D176,'Annuity Calc'!$H$7:$BE$11,2,FALSE))*HLOOKUP(AO176,'Annuity Calc'!$H$7:$BE$11,3,FALSE),(IF(AO176&lt;=(-1),AO176,0)))</f>
        <v>#N/A</v>
      </c>
      <c r="AP178" s="159" t="e">
        <f>IF($D176&gt;=1,($B175/HLOOKUP($D176,'Annuity Calc'!$H$7:$BE$11,2,FALSE))*HLOOKUP(AP176,'Annuity Calc'!$H$7:$BE$11,3,FALSE),(IF(AP176&lt;=(-1),AP176,0)))</f>
        <v>#N/A</v>
      </c>
      <c r="AQ178" s="159" t="e">
        <f>IF($D176&gt;=1,($B175/HLOOKUP($D176,'Annuity Calc'!$H$7:$BE$11,2,FALSE))*HLOOKUP(AQ176,'Annuity Calc'!$H$7:$BE$11,3,FALSE),(IF(AQ176&lt;=(-1),AQ176,0)))</f>
        <v>#N/A</v>
      </c>
      <c r="AR178" s="159" t="e">
        <f>IF($D176&gt;=1,($B175/HLOOKUP($D176,'Annuity Calc'!$H$7:$BE$11,2,FALSE))*HLOOKUP(AR176,'Annuity Calc'!$H$7:$BE$11,3,FALSE),(IF(AR176&lt;=(-1),AR176,0)))</f>
        <v>#N/A</v>
      </c>
      <c r="AS178" s="159" t="e">
        <f>IF($D176&gt;=1,($B175/HLOOKUP($D176,'Annuity Calc'!$H$7:$BE$11,2,FALSE))*HLOOKUP(AS176,'Annuity Calc'!$H$7:$BE$11,3,FALSE),(IF(AS176&lt;=(-1),AS176,0)))</f>
        <v>#N/A</v>
      </c>
      <c r="AT178" s="159" t="e">
        <f>IF($D176&gt;=1,($B175/HLOOKUP($D176,'Annuity Calc'!$H$7:$BE$11,2,FALSE))*HLOOKUP(AT176,'Annuity Calc'!$H$7:$BE$11,3,FALSE),(IF(AT176&lt;=(-1),AT176,0)))</f>
        <v>#N/A</v>
      </c>
      <c r="AU178" s="159" t="e">
        <f>IF($D176&gt;=1,($B175/HLOOKUP($D176,'Annuity Calc'!$H$7:$BE$11,2,FALSE))*HLOOKUP(AU176,'Annuity Calc'!$H$7:$BE$11,3,FALSE),(IF(AU176&lt;=(-1),AU176,0)))</f>
        <v>#N/A</v>
      </c>
      <c r="AV178" s="159" t="e">
        <f>IF($D176&gt;=1,($B175/HLOOKUP($D176,'Annuity Calc'!$H$7:$BE$11,2,FALSE))*HLOOKUP(AV176,'Annuity Calc'!$H$7:$BE$11,3,FALSE),(IF(AV176&lt;=(-1),AV176,0)))</f>
        <v>#N/A</v>
      </c>
      <c r="AW178" s="159" t="e">
        <f>IF($D176&gt;=1,($B175/HLOOKUP($D176,'Annuity Calc'!$H$7:$BE$11,2,FALSE))*HLOOKUP(AW176,'Annuity Calc'!$H$7:$BE$11,3,FALSE),(IF(AW176&lt;=(-1),AW176,0)))</f>
        <v>#N/A</v>
      </c>
      <c r="AX178" s="159" t="e">
        <f>IF($D176&gt;=1,($B175/HLOOKUP($D176,'Annuity Calc'!$H$7:$BE$11,2,FALSE))*HLOOKUP(AX176,'Annuity Calc'!$H$7:$BE$11,3,FALSE),(IF(AX176&lt;=(-1),AX176,0)))</f>
        <v>#N/A</v>
      </c>
      <c r="AY178" s="159" t="e">
        <f>IF($D176&gt;=1,($B175/HLOOKUP($D176,'Annuity Calc'!$H$7:$BE$11,2,FALSE))*HLOOKUP(AY176,'Annuity Calc'!$H$7:$BE$11,3,FALSE),(IF(AY176&lt;=(-1),AY176,0)))</f>
        <v>#N/A</v>
      </c>
      <c r="AZ178" s="159" t="e">
        <f>IF($D176&gt;=1,($B175/HLOOKUP($D176,'Annuity Calc'!$H$7:$BE$11,2,FALSE))*HLOOKUP(AZ176,'Annuity Calc'!$H$7:$BE$11,3,FALSE),(IF(AZ176&lt;=(-1),AZ176,0)))</f>
        <v>#N/A</v>
      </c>
      <c r="BA178" s="159" t="e">
        <f>IF($D176&gt;=1,($B175/HLOOKUP($D176,'Annuity Calc'!$H$7:$BE$11,2,FALSE))*HLOOKUP(BA176,'Annuity Calc'!$H$7:$BE$11,3,FALSE),(IF(BA176&lt;=(-1),BA176,0)))</f>
        <v>#N/A</v>
      </c>
      <c r="BB178" s="159" t="e">
        <f>IF($D176&gt;=1,($B175/HLOOKUP($D176,'Annuity Calc'!$H$7:$BE$11,2,FALSE))*HLOOKUP(BB176,'Annuity Calc'!$H$7:$BE$11,3,FALSE),(IF(BB176&lt;=(-1),BB176,0)))</f>
        <v>#N/A</v>
      </c>
      <c r="BC178" s="159" t="e">
        <f>IF($D176&gt;=1,($B175/HLOOKUP($D176,'Annuity Calc'!$H$7:$BE$11,2,FALSE))*HLOOKUP(BC176,'Annuity Calc'!$H$7:$BE$11,3,FALSE),(IF(BC176&lt;=(-1),BC176,0)))</f>
        <v>#N/A</v>
      </c>
      <c r="BD178" s="159" t="e">
        <f>IF($D176&gt;=1,($B175/HLOOKUP($D176,'Annuity Calc'!$H$7:$BE$11,2,FALSE))*HLOOKUP(BD176,'Annuity Calc'!$H$7:$BE$11,3,FALSE),(IF(BD176&lt;=(-1),BD176,0)))</f>
        <v>#N/A</v>
      </c>
      <c r="BE178" s="159" t="e">
        <f>IF($D176&gt;=1,($B175/HLOOKUP($D176,'Annuity Calc'!$H$7:$BE$11,2,FALSE))*HLOOKUP(BE176,'Annuity Calc'!$H$7:$BE$11,3,FALSE),(IF(BE176&lt;=(-1),BE176,0)))</f>
        <v>#N/A</v>
      </c>
      <c r="BF178" s="159" t="e">
        <f>IF($D176&gt;=1,($B175/HLOOKUP($D176,'Annuity Calc'!$H$7:$BE$11,2,FALSE))*HLOOKUP(BF176,'Annuity Calc'!$H$7:$BE$11,3,FALSE),(IF(BF176&lt;=(-1),BF176,0)))</f>
        <v>#N/A</v>
      </c>
      <c r="BG178" s="159" t="e">
        <f>IF($D176&gt;=1,($B175/HLOOKUP($D176,'Annuity Calc'!$H$7:$BE$11,2,FALSE))*HLOOKUP(BG176,'Annuity Calc'!$H$7:$BE$11,3,FALSE),(IF(BG176&lt;=(-1),BG176,0)))</f>
        <v>#N/A</v>
      </c>
      <c r="BH178" s="159" t="e">
        <f>IF($D176&gt;=1,($B175/HLOOKUP($D176,'Annuity Calc'!$H$7:$BE$11,2,FALSE))*HLOOKUP(BH176,'Annuity Calc'!$H$7:$BE$11,3,FALSE),(IF(BH176&lt;=(-1),BH176,0)))</f>
        <v>#N/A</v>
      </c>
      <c r="BI178" s="159" t="e">
        <f>IF($D176&gt;=1,($B175/HLOOKUP($D176,'Annuity Calc'!$H$7:$BE$11,2,FALSE))*HLOOKUP(BI176,'Annuity Calc'!$H$7:$BE$11,3,FALSE),(IF(BI176&lt;=(-1),BI176,0)))</f>
        <v>#N/A</v>
      </c>
    </row>
    <row r="179" spans="3:61" s="19" customFormat="1" ht="12.75">
      <c r="C179" s="19" t="s">
        <v>423</v>
      </c>
      <c r="D179" s="159">
        <f>IF($D176&gt;=1,($B175/HLOOKUP($D176,'Annuity Calc'!$H$7:$BE$11,2,FALSE))*HLOOKUP(D176,'Annuity Calc'!$H$7:$BE$11,4,FALSE),(IF(D176&lt;=(-1),D176,0)))</f>
        <v>570781.4217190838</v>
      </c>
      <c r="E179" s="159">
        <f>IF($D176&gt;=1,($B175/HLOOKUP($D176,'Annuity Calc'!$H$7:$BE$11,2,FALSE))*HLOOKUP(E176,'Annuity Calc'!$H$7:$BE$11,4,FALSE),(IF(E176&lt;=(-1),E176,0)))</f>
        <v>492758.2772402874</v>
      </c>
      <c r="F179" s="159">
        <f>IF($D176&gt;=1,($B175/HLOOKUP($D176,'Annuity Calc'!$H$7:$BE$11,2,FALSE))*HLOOKUP(F176,'Annuity Calc'!$H$7:$BE$11,4,FALSE),(IF(F176&lt;=(-1),F176,0)))</f>
        <v>411371.5852111741</v>
      </c>
      <c r="G179" s="159">
        <f>IF($D176&gt;=1,($B175/HLOOKUP($D176,'Annuity Calc'!$H$7:$BE$11,2,FALSE))*HLOOKUP(G176,'Annuity Calc'!$H$7:$BE$11,4,FALSE),(IF(G176&lt;=(-1),G176,0)))</f>
        <v>326476.34439911204</v>
      </c>
      <c r="H179" s="159">
        <f>IF($D176&gt;=1,($B175/HLOOKUP($D176,'Annuity Calc'!$H$7:$BE$11,2,FALSE))*HLOOKUP(H176,'Annuity Calc'!$H$7:$BE$11,4,FALSE),(IF(H176&lt;=(-1),H176,0)))</f>
        <v>237921.30262447073</v>
      </c>
      <c r="I179" s="159">
        <f>IF($D176&gt;=1,($B175/HLOOKUP($D176,'Annuity Calc'!$H$7:$BE$11,2,FALSE))*HLOOKUP(I176,'Annuity Calc'!$H$7:$BE$11,4,FALSE),(IF(I176&lt;=(-1),I176,0)))</f>
        <v>145548.68728471571</v>
      </c>
      <c r="J179" s="159">
        <f>IF($D176&gt;=1,($B175/HLOOKUP($D176,'Annuity Calc'!$H$7:$BE$11,2,FALSE))*HLOOKUP(J176,'Annuity Calc'!$H$7:$BE$11,4,FALSE),(IF(J176&lt;=(-1),J176,0)))</f>
        <v>49193.92426150183</v>
      </c>
      <c r="K179" s="159" t="e">
        <f>IF($D176&gt;=1,($B175/HLOOKUP($D176,'Annuity Calc'!$H$7:$BE$11,2,FALSE))*HLOOKUP(K176,'Annuity Calc'!$H$7:$BE$11,4,FALSE),(IF(K176&lt;=(-1),K176,0)))</f>
        <v>#N/A</v>
      </c>
      <c r="L179" s="159" t="e">
        <f>IF($D176&gt;=1,($B175/HLOOKUP($D176,'Annuity Calc'!$H$7:$BE$11,2,FALSE))*HLOOKUP(L176,'Annuity Calc'!$H$7:$BE$11,4,FALSE),(IF(L176&lt;=(-1),L176,0)))</f>
        <v>#N/A</v>
      </c>
      <c r="M179" s="159" t="e">
        <f>IF($D176&gt;=1,($B175/HLOOKUP($D176,'Annuity Calc'!$H$7:$BE$11,2,FALSE))*HLOOKUP(M176,'Annuity Calc'!$H$7:$BE$11,4,FALSE),(IF(M176&lt;=(-1),M176,0)))</f>
        <v>#N/A</v>
      </c>
      <c r="N179" s="159" t="e">
        <f>IF($D176&gt;=1,($B175/HLOOKUP($D176,'Annuity Calc'!$H$7:$BE$11,2,FALSE))*HLOOKUP(N176,'Annuity Calc'!$H$7:$BE$11,4,FALSE),(IF(N176&lt;=(-1),N176,0)))</f>
        <v>#N/A</v>
      </c>
      <c r="O179" s="159" t="e">
        <f>IF($D176&gt;=1,($B175/HLOOKUP($D176,'Annuity Calc'!$H$7:$BE$11,2,FALSE))*HLOOKUP(O176,'Annuity Calc'!$H$7:$BE$11,4,FALSE),(IF(O176&lt;=(-1),O176,0)))</f>
        <v>#N/A</v>
      </c>
      <c r="P179" s="159" t="e">
        <f>IF($D176&gt;=1,($B175/HLOOKUP($D176,'Annuity Calc'!$H$7:$BE$11,2,FALSE))*HLOOKUP(P176,'Annuity Calc'!$H$7:$BE$11,4,FALSE),(IF(P176&lt;=(-1),P176,0)))</f>
        <v>#N/A</v>
      </c>
      <c r="Q179" s="159" t="e">
        <f>IF($D176&gt;=1,($B175/HLOOKUP($D176,'Annuity Calc'!$H$7:$BE$11,2,FALSE))*HLOOKUP(Q176,'Annuity Calc'!$H$7:$BE$11,4,FALSE),(IF(Q176&lt;=(-1),Q176,0)))</f>
        <v>#N/A</v>
      </c>
      <c r="R179" s="159" t="e">
        <f>IF($D176&gt;=1,($B175/HLOOKUP($D176,'Annuity Calc'!$H$7:$BE$11,2,FALSE))*HLOOKUP(R176,'Annuity Calc'!$H$7:$BE$11,4,FALSE),(IF(R176&lt;=(-1),R176,0)))</f>
        <v>#N/A</v>
      </c>
      <c r="S179" s="159" t="e">
        <f>IF($D176&gt;=1,($B175/HLOOKUP($D176,'Annuity Calc'!$H$7:$BE$11,2,FALSE))*HLOOKUP(S176,'Annuity Calc'!$H$7:$BE$11,4,FALSE),(IF(S176&lt;=(-1),S176,0)))</f>
        <v>#N/A</v>
      </c>
      <c r="T179" s="159" t="e">
        <f>IF($D176&gt;=1,($B175/HLOOKUP($D176,'Annuity Calc'!$H$7:$BE$11,2,FALSE))*HLOOKUP(T176,'Annuity Calc'!$H$7:$BE$11,4,FALSE),(IF(T176&lt;=(-1),T176,0)))</f>
        <v>#N/A</v>
      </c>
      <c r="U179" s="159" t="e">
        <f>IF($D176&gt;=1,($B175/HLOOKUP($D176,'Annuity Calc'!$H$7:$BE$11,2,FALSE))*HLOOKUP(U176,'Annuity Calc'!$H$7:$BE$11,4,FALSE),(IF(U176&lt;=(-1),U176,0)))</f>
        <v>#N/A</v>
      </c>
      <c r="V179" s="159" t="e">
        <f>IF($D176&gt;=1,($B175/HLOOKUP($D176,'Annuity Calc'!$H$7:$BE$11,2,FALSE))*HLOOKUP(V176,'Annuity Calc'!$H$7:$BE$11,4,FALSE),(IF(V176&lt;=(-1),V176,0)))</f>
        <v>#N/A</v>
      </c>
      <c r="W179" s="159" t="e">
        <f>IF($D176&gt;=1,($B175/HLOOKUP($D176,'Annuity Calc'!$H$7:$BE$11,2,FALSE))*HLOOKUP(W176,'Annuity Calc'!$H$7:$BE$11,4,FALSE),(IF(W176&lt;=(-1),W176,0)))</f>
        <v>#N/A</v>
      </c>
      <c r="X179" s="159" t="e">
        <f>IF($D176&gt;=1,($B175/HLOOKUP($D176,'Annuity Calc'!$H$7:$BE$11,2,FALSE))*HLOOKUP(X176,'Annuity Calc'!$H$7:$BE$11,4,FALSE),(IF(X176&lt;=(-1),X176,0)))</f>
        <v>#N/A</v>
      </c>
      <c r="Y179" s="159" t="e">
        <f>IF($D176&gt;=1,($B175/HLOOKUP($D176,'Annuity Calc'!$H$7:$BE$11,2,FALSE))*HLOOKUP(Y176,'Annuity Calc'!$H$7:$BE$11,4,FALSE),(IF(Y176&lt;=(-1),Y176,0)))</f>
        <v>#N/A</v>
      </c>
      <c r="Z179" s="159" t="e">
        <f>IF($D176&gt;=1,($B175/HLOOKUP($D176,'Annuity Calc'!$H$7:$BE$11,2,FALSE))*HLOOKUP(Z176,'Annuity Calc'!$H$7:$BE$11,4,FALSE),(IF(Z176&lt;=(-1),Z176,0)))</f>
        <v>#N/A</v>
      </c>
      <c r="AA179" s="159" t="e">
        <f>IF($D176&gt;=1,($B175/HLOOKUP($D176,'Annuity Calc'!$H$7:$BE$11,2,FALSE))*HLOOKUP(AA176,'Annuity Calc'!$H$7:$BE$11,4,FALSE),(IF(AA176&lt;=(-1),AA176,0)))</f>
        <v>#N/A</v>
      </c>
      <c r="AB179" s="159" t="e">
        <f>IF($D176&gt;=1,($B175/HLOOKUP($D176,'Annuity Calc'!$H$7:$BE$11,2,FALSE))*HLOOKUP(AB176,'Annuity Calc'!$H$7:$BE$11,4,FALSE),(IF(AB176&lt;=(-1),AB176,0)))</f>
        <v>#N/A</v>
      </c>
      <c r="AC179" s="159" t="e">
        <f>IF($D176&gt;=1,($B175/HLOOKUP($D176,'Annuity Calc'!$H$7:$BE$11,2,FALSE))*HLOOKUP(AC176,'Annuity Calc'!$H$7:$BE$11,4,FALSE),(IF(AC176&lt;=(-1),AC176,0)))</f>
        <v>#N/A</v>
      </c>
      <c r="AD179" s="159" t="e">
        <f>IF($D176&gt;=1,($B175/HLOOKUP($D176,'Annuity Calc'!$H$7:$BE$11,2,FALSE))*HLOOKUP(AD176,'Annuity Calc'!$H$7:$BE$11,4,FALSE),(IF(AD176&lt;=(-1),AD176,0)))</f>
        <v>#N/A</v>
      </c>
      <c r="AE179" s="159" t="e">
        <f>IF($D176&gt;=1,($B175/HLOOKUP($D176,'Annuity Calc'!$H$7:$BE$11,2,FALSE))*HLOOKUP(AE176,'Annuity Calc'!$H$7:$BE$11,4,FALSE),(IF(AE176&lt;=(-1),AE176,0)))</f>
        <v>#N/A</v>
      </c>
      <c r="AF179" s="159" t="e">
        <f>IF($D176&gt;=1,($B175/HLOOKUP($D176,'Annuity Calc'!$H$7:$BE$11,2,FALSE))*HLOOKUP(AF176,'Annuity Calc'!$H$7:$BE$11,4,FALSE),(IF(AF176&lt;=(-1),AF176,0)))</f>
        <v>#N/A</v>
      </c>
      <c r="AG179" s="159" t="e">
        <f>IF($D176&gt;=1,($B175/HLOOKUP($D176,'Annuity Calc'!$H$7:$BE$11,2,FALSE))*HLOOKUP(AG176,'Annuity Calc'!$H$7:$BE$11,4,FALSE),(IF(AG176&lt;=(-1),AG176,0)))</f>
        <v>#N/A</v>
      </c>
      <c r="AH179" s="159" t="e">
        <f>IF($D176&gt;=1,($B175/HLOOKUP($D176,'Annuity Calc'!$H$7:$BE$11,2,FALSE))*HLOOKUP(AH176,'Annuity Calc'!$H$7:$BE$11,4,FALSE),(IF(AH176&lt;=(-1),AH176,0)))</f>
        <v>#N/A</v>
      </c>
      <c r="AI179" s="159" t="e">
        <f>IF($D176&gt;=1,($B175/HLOOKUP($D176,'Annuity Calc'!$H$7:$BE$11,2,FALSE))*HLOOKUP(AI176,'Annuity Calc'!$H$7:$BE$11,4,FALSE),(IF(AI176&lt;=(-1),AI176,0)))</f>
        <v>#N/A</v>
      </c>
      <c r="AJ179" s="159" t="e">
        <f>IF($D176&gt;=1,($B175/HLOOKUP($D176,'Annuity Calc'!$H$7:$BE$11,2,FALSE))*HLOOKUP(AJ176,'Annuity Calc'!$H$7:$BE$11,4,FALSE),(IF(AJ176&lt;=(-1),AJ176,0)))</f>
        <v>#N/A</v>
      </c>
      <c r="AK179" s="159" t="e">
        <f>IF($D176&gt;=1,($B175/HLOOKUP($D176,'Annuity Calc'!$H$7:$BE$11,2,FALSE))*HLOOKUP(AK176,'Annuity Calc'!$H$7:$BE$11,4,FALSE),(IF(AK176&lt;=(-1),AK176,0)))</f>
        <v>#N/A</v>
      </c>
      <c r="AL179" s="159" t="e">
        <f>IF($D176&gt;=1,($B175/HLOOKUP($D176,'Annuity Calc'!$H$7:$BE$11,2,FALSE))*HLOOKUP(AL176,'Annuity Calc'!$H$7:$BE$11,4,FALSE),(IF(AL176&lt;=(-1),AL176,0)))</f>
        <v>#N/A</v>
      </c>
      <c r="AM179" s="159" t="e">
        <f>IF($D176&gt;=1,($B175/HLOOKUP($D176,'Annuity Calc'!$H$7:$BE$11,2,FALSE))*HLOOKUP(AM176,'Annuity Calc'!$H$7:$BE$11,4,FALSE),(IF(AM176&lt;=(-1),AM176,0)))</f>
        <v>#N/A</v>
      </c>
      <c r="AN179" s="159" t="e">
        <f>IF($D176&gt;=1,($B175/HLOOKUP($D176,'Annuity Calc'!$H$7:$BE$11,2,FALSE))*HLOOKUP(AN176,'Annuity Calc'!$H$7:$BE$11,4,FALSE),(IF(AN176&lt;=(-1),AN176,0)))</f>
        <v>#N/A</v>
      </c>
      <c r="AO179" s="159" t="e">
        <f>IF($D176&gt;=1,($B175/HLOOKUP($D176,'Annuity Calc'!$H$7:$BE$11,2,FALSE))*HLOOKUP(AO176,'Annuity Calc'!$H$7:$BE$11,4,FALSE),(IF(AO176&lt;=(-1),AO176,0)))</f>
        <v>#N/A</v>
      </c>
      <c r="AP179" s="159" t="e">
        <f>IF($D176&gt;=1,($B175/HLOOKUP($D176,'Annuity Calc'!$H$7:$BE$11,2,FALSE))*HLOOKUP(AP176,'Annuity Calc'!$H$7:$BE$11,4,FALSE),(IF(AP176&lt;=(-1),AP176,0)))</f>
        <v>#N/A</v>
      </c>
      <c r="AQ179" s="159" t="e">
        <f>IF($D176&gt;=1,($B175/HLOOKUP($D176,'Annuity Calc'!$H$7:$BE$11,2,FALSE))*HLOOKUP(AQ176,'Annuity Calc'!$H$7:$BE$11,4,FALSE),(IF(AQ176&lt;=(-1),AQ176,0)))</f>
        <v>#N/A</v>
      </c>
      <c r="AR179" s="159" t="e">
        <f>IF($D176&gt;=1,($B175/HLOOKUP($D176,'Annuity Calc'!$H$7:$BE$11,2,FALSE))*HLOOKUP(AR176,'Annuity Calc'!$H$7:$BE$11,4,FALSE),(IF(AR176&lt;=(-1),AR176,0)))</f>
        <v>#N/A</v>
      </c>
      <c r="AS179" s="159" t="e">
        <f>IF($D176&gt;=1,($B175/HLOOKUP($D176,'Annuity Calc'!$H$7:$BE$11,2,FALSE))*HLOOKUP(AS176,'Annuity Calc'!$H$7:$BE$11,4,FALSE),(IF(AS176&lt;=(-1),AS176,0)))</f>
        <v>#N/A</v>
      </c>
      <c r="AT179" s="159" t="e">
        <f>IF($D176&gt;=1,($B175/HLOOKUP($D176,'Annuity Calc'!$H$7:$BE$11,2,FALSE))*HLOOKUP(AT176,'Annuity Calc'!$H$7:$BE$11,4,FALSE),(IF(AT176&lt;=(-1),AT176,0)))</f>
        <v>#N/A</v>
      </c>
      <c r="AU179" s="159" t="e">
        <f>IF($D176&gt;=1,($B175/HLOOKUP($D176,'Annuity Calc'!$H$7:$BE$11,2,FALSE))*HLOOKUP(AU176,'Annuity Calc'!$H$7:$BE$11,4,FALSE),(IF(AU176&lt;=(-1),AU176,0)))</f>
        <v>#N/A</v>
      </c>
      <c r="AV179" s="159" t="e">
        <f>IF($D176&gt;=1,($B175/HLOOKUP($D176,'Annuity Calc'!$H$7:$BE$11,2,FALSE))*HLOOKUP(AV176,'Annuity Calc'!$H$7:$BE$11,4,FALSE),(IF(AV176&lt;=(-1),AV176,0)))</f>
        <v>#N/A</v>
      </c>
      <c r="AW179" s="159" t="e">
        <f>IF($D176&gt;=1,($B175/HLOOKUP($D176,'Annuity Calc'!$H$7:$BE$11,2,FALSE))*HLOOKUP(AW176,'Annuity Calc'!$H$7:$BE$11,4,FALSE),(IF(AW176&lt;=(-1),AW176,0)))</f>
        <v>#N/A</v>
      </c>
      <c r="AX179" s="159" t="e">
        <f>IF($D176&gt;=1,($B175/HLOOKUP($D176,'Annuity Calc'!$H$7:$BE$11,2,FALSE))*HLOOKUP(AX176,'Annuity Calc'!$H$7:$BE$11,4,FALSE),(IF(AX176&lt;=(-1),AX176,0)))</f>
        <v>#N/A</v>
      </c>
      <c r="AY179" s="159" t="e">
        <f>IF($D176&gt;=1,($B175/HLOOKUP($D176,'Annuity Calc'!$H$7:$BE$11,2,FALSE))*HLOOKUP(AY176,'Annuity Calc'!$H$7:$BE$11,4,FALSE),(IF(AY176&lt;=(-1),AY176,0)))</f>
        <v>#N/A</v>
      </c>
      <c r="AZ179" s="159" t="e">
        <f>IF($D176&gt;=1,($B175/HLOOKUP($D176,'Annuity Calc'!$H$7:$BE$11,2,FALSE))*HLOOKUP(AZ176,'Annuity Calc'!$H$7:$BE$11,4,FALSE),(IF(AZ176&lt;=(-1),AZ176,0)))</f>
        <v>#N/A</v>
      </c>
      <c r="BA179" s="159" t="e">
        <f>IF($D176&gt;=1,($B175/HLOOKUP($D176,'Annuity Calc'!$H$7:$BE$11,2,FALSE))*HLOOKUP(BA176,'Annuity Calc'!$H$7:$BE$11,4,FALSE),(IF(BA176&lt;=(-1),BA176,0)))</f>
        <v>#N/A</v>
      </c>
      <c r="BB179" s="159" t="e">
        <f>IF($D176&gt;=1,($B175/HLOOKUP($D176,'Annuity Calc'!$H$7:$BE$11,2,FALSE))*HLOOKUP(BB176,'Annuity Calc'!$H$7:$BE$11,4,FALSE),(IF(BB176&lt;=(-1),BB176,0)))</f>
        <v>#N/A</v>
      </c>
      <c r="BC179" s="159" t="e">
        <f>IF($D176&gt;=1,($B175/HLOOKUP($D176,'Annuity Calc'!$H$7:$BE$11,2,FALSE))*HLOOKUP(BC176,'Annuity Calc'!$H$7:$BE$11,4,FALSE),(IF(BC176&lt;=(-1),BC176,0)))</f>
        <v>#N/A</v>
      </c>
      <c r="BD179" s="159" t="e">
        <f>IF($D176&gt;=1,($B175/HLOOKUP($D176,'Annuity Calc'!$H$7:$BE$11,2,FALSE))*HLOOKUP(BD176,'Annuity Calc'!$H$7:$BE$11,4,FALSE),(IF(BD176&lt;=(-1),BD176,0)))</f>
        <v>#N/A</v>
      </c>
      <c r="BE179" s="159" t="e">
        <f>IF($D176&gt;=1,($B175/HLOOKUP($D176,'Annuity Calc'!$H$7:$BE$11,2,FALSE))*HLOOKUP(BE176,'Annuity Calc'!$H$7:$BE$11,4,FALSE),(IF(BE176&lt;=(-1),BE176,0)))</f>
        <v>#N/A</v>
      </c>
      <c r="BF179" s="159" t="e">
        <f>IF($D176&gt;=1,($B175/HLOOKUP($D176,'Annuity Calc'!$H$7:$BE$11,2,FALSE))*HLOOKUP(BF176,'Annuity Calc'!$H$7:$BE$11,4,FALSE),(IF(BF176&lt;=(-1),BF176,0)))</f>
        <v>#N/A</v>
      </c>
      <c r="BG179" s="159" t="e">
        <f>IF($D176&gt;=1,($B175/HLOOKUP($D176,'Annuity Calc'!$H$7:$BE$11,2,FALSE))*HLOOKUP(BG176,'Annuity Calc'!$H$7:$BE$11,4,FALSE),(IF(BG176&lt;=(-1),BG176,0)))</f>
        <v>#N/A</v>
      </c>
      <c r="BH179" s="159" t="e">
        <f>IF($D176&gt;=1,($B175/HLOOKUP($D176,'Annuity Calc'!$H$7:$BE$11,2,FALSE))*HLOOKUP(BH176,'Annuity Calc'!$H$7:$BE$11,4,FALSE),(IF(BH176&lt;=(-1),BH176,0)))</f>
        <v>#N/A</v>
      </c>
      <c r="BI179" s="159" t="e">
        <f>IF($D176&gt;=1,($B175/HLOOKUP($D176,'Annuity Calc'!$H$7:$BE$11,2,FALSE))*HLOOKUP(BI176,'Annuity Calc'!$H$7:$BE$11,4,FALSE),(IF(BI176&lt;=(-1),BI176,0)))</f>
        <v>#N/A</v>
      </c>
    </row>
    <row r="180" spans="3:61" s="19" customFormat="1" ht="12.75">
      <c r="C180" s="19" t="s">
        <v>147</v>
      </c>
      <c r="D180" s="159">
        <f>IF($D176&gt;=1,($B175/HLOOKUP($D176,'Annuity Calc'!$H$7:$BE$11,2,FALSE))*HLOOKUP(D176,'Annuity Calc'!$H$7:$BE$11,5,FALSE),(IF(D176&lt;=(-1),D176,0)))</f>
        <v>2380659.5290720151</v>
      </c>
      <c r="E180" s="159">
        <f>IF($D176&gt;=1,($B175/HLOOKUP($D176,'Annuity Calc'!$H$7:$BE$11,2,FALSE))*HLOOKUP(E176,'Annuity Calc'!$H$7:$BE$11,5,FALSE),(IF(E176&lt;=(-1),E176,0)))</f>
        <v>2380659.5290720151</v>
      </c>
      <c r="F180" s="159">
        <f>IF($D176&gt;=1,($B175/HLOOKUP($D176,'Annuity Calc'!$H$7:$BE$11,2,FALSE))*HLOOKUP(F176,'Annuity Calc'!$H$7:$BE$11,5,FALSE),(IF(F176&lt;=(-1),F176,0)))</f>
        <v>2380659.5290720151</v>
      </c>
      <c r="G180" s="159">
        <f>IF($D176&gt;=1,($B175/HLOOKUP($D176,'Annuity Calc'!$H$7:$BE$11,2,FALSE))*HLOOKUP(G176,'Annuity Calc'!$H$7:$BE$11,5,FALSE),(IF(G176&lt;=(-1),G176,0)))</f>
        <v>2380659.5290720151</v>
      </c>
      <c r="H180" s="159">
        <f>IF($D176&gt;=1,($B175/HLOOKUP($D176,'Annuity Calc'!$H$7:$BE$11,2,FALSE))*HLOOKUP(H176,'Annuity Calc'!$H$7:$BE$11,5,FALSE),(IF(H176&lt;=(-1),H176,0)))</f>
        <v>2380659.5290720151</v>
      </c>
      <c r="I180" s="159">
        <f>IF($D176&gt;=1,($B175/HLOOKUP($D176,'Annuity Calc'!$H$7:$BE$11,2,FALSE))*HLOOKUP(I176,'Annuity Calc'!$H$7:$BE$11,5,FALSE),(IF(I176&lt;=(-1),I176,0)))</f>
        <v>2380659.5290720151</v>
      </c>
      <c r="J180" s="159">
        <f>IF($D176&gt;=1,($B175/HLOOKUP($D176,'Annuity Calc'!$H$7:$BE$11,2,FALSE))*HLOOKUP(J176,'Annuity Calc'!$H$7:$BE$11,5,FALSE),(IF(J176&lt;=(-1),J176,0)))</f>
        <v>2380659.5290720151</v>
      </c>
      <c r="K180" s="159" t="e">
        <f>IF($D176&gt;=1,($B175/HLOOKUP($D176,'Annuity Calc'!$H$7:$BE$11,2,FALSE))*HLOOKUP(K176,'Annuity Calc'!$H$7:$BE$11,5,FALSE),(IF(K176&lt;=(-1),K176,0)))</f>
        <v>#N/A</v>
      </c>
      <c r="L180" s="159" t="e">
        <f>IF($D176&gt;=1,($B175/HLOOKUP($D176,'Annuity Calc'!$H$7:$BE$11,2,FALSE))*HLOOKUP(L176,'Annuity Calc'!$H$7:$BE$11,5,FALSE),(IF(L176&lt;=(-1),L176,0)))</f>
        <v>#N/A</v>
      </c>
      <c r="M180" s="159" t="e">
        <f>IF($D176&gt;=1,($B175/HLOOKUP($D176,'Annuity Calc'!$H$7:$BE$11,2,FALSE))*HLOOKUP(M176,'Annuity Calc'!$H$7:$BE$11,5,FALSE),(IF(M176&lt;=(-1),M176,0)))</f>
        <v>#N/A</v>
      </c>
      <c r="N180" s="159" t="e">
        <f>IF($D176&gt;=1,($B175/HLOOKUP($D176,'Annuity Calc'!$H$7:$BE$11,2,FALSE))*HLOOKUP(N176,'Annuity Calc'!$H$7:$BE$11,5,FALSE),(IF(N176&lt;=(-1),N176,0)))</f>
        <v>#N/A</v>
      </c>
      <c r="O180" s="159" t="e">
        <f>IF($D176&gt;=1,($B175/HLOOKUP($D176,'Annuity Calc'!$H$7:$BE$11,2,FALSE))*HLOOKUP(O176,'Annuity Calc'!$H$7:$BE$11,5,FALSE),(IF(O176&lt;=(-1),O176,0)))</f>
        <v>#N/A</v>
      </c>
      <c r="P180" s="159" t="e">
        <f>IF($D176&gt;=1,($B175/HLOOKUP($D176,'Annuity Calc'!$H$7:$BE$11,2,FALSE))*HLOOKUP(P176,'Annuity Calc'!$H$7:$BE$11,5,FALSE),(IF(P176&lt;=(-1),P176,0)))</f>
        <v>#N/A</v>
      </c>
      <c r="Q180" s="159" t="e">
        <f>IF($D176&gt;=1,($B175/HLOOKUP($D176,'Annuity Calc'!$H$7:$BE$11,2,FALSE))*HLOOKUP(Q176,'Annuity Calc'!$H$7:$BE$11,5,FALSE),(IF(Q176&lt;=(-1),Q176,0)))</f>
        <v>#N/A</v>
      </c>
      <c r="R180" s="159" t="e">
        <f>IF($D176&gt;=1,($B175/HLOOKUP($D176,'Annuity Calc'!$H$7:$BE$11,2,FALSE))*HLOOKUP(R176,'Annuity Calc'!$H$7:$BE$11,5,FALSE),(IF(R176&lt;=(-1),R176,0)))</f>
        <v>#N/A</v>
      </c>
      <c r="S180" s="159" t="e">
        <f>IF($D176&gt;=1,($B175/HLOOKUP($D176,'Annuity Calc'!$H$7:$BE$11,2,FALSE))*HLOOKUP(S176,'Annuity Calc'!$H$7:$BE$11,5,FALSE),(IF(S176&lt;=(-1),S176,0)))</f>
        <v>#N/A</v>
      </c>
      <c r="T180" s="159" t="e">
        <f>IF($D176&gt;=1,($B175/HLOOKUP($D176,'Annuity Calc'!$H$7:$BE$11,2,FALSE))*HLOOKUP(T176,'Annuity Calc'!$H$7:$BE$11,5,FALSE),(IF(T176&lt;=(-1),T176,0)))</f>
        <v>#N/A</v>
      </c>
      <c r="U180" s="159" t="e">
        <f>IF($D176&gt;=1,($B175/HLOOKUP($D176,'Annuity Calc'!$H$7:$BE$11,2,FALSE))*HLOOKUP(U176,'Annuity Calc'!$H$7:$BE$11,5,FALSE),(IF(U176&lt;=(-1),U176,0)))</f>
        <v>#N/A</v>
      </c>
      <c r="V180" s="159" t="e">
        <f>IF($D176&gt;=1,($B175/HLOOKUP($D176,'Annuity Calc'!$H$7:$BE$11,2,FALSE))*HLOOKUP(V176,'Annuity Calc'!$H$7:$BE$11,5,FALSE),(IF(V176&lt;=(-1),V176,0)))</f>
        <v>#N/A</v>
      </c>
      <c r="W180" s="159" t="e">
        <f>IF($D176&gt;=1,($B175/HLOOKUP($D176,'Annuity Calc'!$H$7:$BE$11,2,FALSE))*HLOOKUP(W176,'Annuity Calc'!$H$7:$BE$11,5,FALSE),(IF(W176&lt;=(-1),W176,0)))</f>
        <v>#N/A</v>
      </c>
      <c r="X180" s="159" t="e">
        <f>IF($D176&gt;=1,($B175/HLOOKUP($D176,'Annuity Calc'!$H$7:$BE$11,2,FALSE))*HLOOKUP(X176,'Annuity Calc'!$H$7:$BE$11,5,FALSE),(IF(X176&lt;=(-1),X176,0)))</f>
        <v>#N/A</v>
      </c>
      <c r="Y180" s="159" t="e">
        <f>IF($D176&gt;=1,($B175/HLOOKUP($D176,'Annuity Calc'!$H$7:$BE$11,2,FALSE))*HLOOKUP(Y176,'Annuity Calc'!$H$7:$BE$11,5,FALSE),(IF(Y176&lt;=(-1),Y176,0)))</f>
        <v>#N/A</v>
      </c>
      <c r="Z180" s="159" t="e">
        <f>IF($D176&gt;=1,($B175/HLOOKUP($D176,'Annuity Calc'!$H$7:$BE$11,2,FALSE))*HLOOKUP(Z176,'Annuity Calc'!$H$7:$BE$11,5,FALSE),(IF(Z176&lt;=(-1),Z176,0)))</f>
        <v>#N/A</v>
      </c>
      <c r="AA180" s="159" t="e">
        <f>IF($D176&gt;=1,($B175/HLOOKUP($D176,'Annuity Calc'!$H$7:$BE$11,2,FALSE))*HLOOKUP(AA176,'Annuity Calc'!$H$7:$BE$11,5,FALSE),(IF(AA176&lt;=(-1),AA176,0)))</f>
        <v>#N/A</v>
      </c>
      <c r="AB180" s="159" t="e">
        <f>IF($D176&gt;=1,($B175/HLOOKUP($D176,'Annuity Calc'!$H$7:$BE$11,2,FALSE))*HLOOKUP(AB176,'Annuity Calc'!$H$7:$BE$11,5,FALSE),(IF(AB176&lt;=(-1),AB176,0)))</f>
        <v>#N/A</v>
      </c>
      <c r="AC180" s="159" t="e">
        <f>IF($D176&gt;=1,($B175/HLOOKUP($D176,'Annuity Calc'!$H$7:$BE$11,2,FALSE))*HLOOKUP(AC176,'Annuity Calc'!$H$7:$BE$11,5,FALSE),(IF(AC176&lt;=(-1),AC176,0)))</f>
        <v>#N/A</v>
      </c>
      <c r="AD180" s="159" t="e">
        <f>IF($D176&gt;=1,($B175/HLOOKUP($D176,'Annuity Calc'!$H$7:$BE$11,2,FALSE))*HLOOKUP(AD176,'Annuity Calc'!$H$7:$BE$11,5,FALSE),(IF(AD176&lt;=(-1),AD176,0)))</f>
        <v>#N/A</v>
      </c>
      <c r="AE180" s="159" t="e">
        <f>IF($D176&gt;=1,($B175/HLOOKUP($D176,'Annuity Calc'!$H$7:$BE$11,2,FALSE))*HLOOKUP(AE176,'Annuity Calc'!$H$7:$BE$11,5,FALSE),(IF(AE176&lt;=(-1),AE176,0)))</f>
        <v>#N/A</v>
      </c>
      <c r="AF180" s="159" t="e">
        <f>IF($D176&gt;=1,($B175/HLOOKUP($D176,'Annuity Calc'!$H$7:$BE$11,2,FALSE))*HLOOKUP(AF176,'Annuity Calc'!$H$7:$BE$11,5,FALSE),(IF(AF176&lt;=(-1),AF176,0)))</f>
        <v>#N/A</v>
      </c>
      <c r="AG180" s="159" t="e">
        <f>IF($D176&gt;=1,($B175/HLOOKUP($D176,'Annuity Calc'!$H$7:$BE$11,2,FALSE))*HLOOKUP(AG176,'Annuity Calc'!$H$7:$BE$11,5,FALSE),(IF(AG176&lt;=(-1),AG176,0)))</f>
        <v>#N/A</v>
      </c>
      <c r="AH180" s="159" t="e">
        <f>IF($D176&gt;=1,($B175/HLOOKUP($D176,'Annuity Calc'!$H$7:$BE$11,2,FALSE))*HLOOKUP(AH176,'Annuity Calc'!$H$7:$BE$11,5,FALSE),(IF(AH176&lt;=(-1),AH176,0)))</f>
        <v>#N/A</v>
      </c>
      <c r="AI180" s="159" t="e">
        <f>IF($D176&gt;=1,($B175/HLOOKUP($D176,'Annuity Calc'!$H$7:$BE$11,2,FALSE))*HLOOKUP(AI176,'Annuity Calc'!$H$7:$BE$11,5,FALSE),(IF(AI176&lt;=(-1),AI176,0)))</f>
        <v>#N/A</v>
      </c>
      <c r="AJ180" s="159" t="e">
        <f>IF($D176&gt;=1,($B175/HLOOKUP($D176,'Annuity Calc'!$H$7:$BE$11,2,FALSE))*HLOOKUP(AJ176,'Annuity Calc'!$H$7:$BE$11,5,FALSE),(IF(AJ176&lt;=(-1),AJ176,0)))</f>
        <v>#N/A</v>
      </c>
      <c r="AK180" s="159" t="e">
        <f>IF($D176&gt;=1,($B175/HLOOKUP($D176,'Annuity Calc'!$H$7:$BE$11,2,FALSE))*HLOOKUP(AK176,'Annuity Calc'!$H$7:$BE$11,5,FALSE),(IF(AK176&lt;=(-1),AK176,0)))</f>
        <v>#N/A</v>
      </c>
      <c r="AL180" s="159" t="e">
        <f>IF($D176&gt;=1,($B175/HLOOKUP($D176,'Annuity Calc'!$H$7:$BE$11,2,FALSE))*HLOOKUP(AL176,'Annuity Calc'!$H$7:$BE$11,5,FALSE),(IF(AL176&lt;=(-1),AL176,0)))</f>
        <v>#N/A</v>
      </c>
      <c r="AM180" s="159" t="e">
        <f>IF($D176&gt;=1,($B175/HLOOKUP($D176,'Annuity Calc'!$H$7:$BE$11,2,FALSE))*HLOOKUP(AM176,'Annuity Calc'!$H$7:$BE$11,5,FALSE),(IF(AM176&lt;=(-1),AM176,0)))</f>
        <v>#N/A</v>
      </c>
      <c r="AN180" s="159" t="e">
        <f>IF($D176&gt;=1,($B175/HLOOKUP($D176,'Annuity Calc'!$H$7:$BE$11,2,FALSE))*HLOOKUP(AN176,'Annuity Calc'!$H$7:$BE$11,5,FALSE),(IF(AN176&lt;=(-1),AN176,0)))</f>
        <v>#N/A</v>
      </c>
      <c r="AO180" s="159" t="e">
        <f>IF($D176&gt;=1,($B175/HLOOKUP($D176,'Annuity Calc'!$H$7:$BE$11,2,FALSE))*HLOOKUP(AO176,'Annuity Calc'!$H$7:$BE$11,5,FALSE),(IF(AO176&lt;=(-1),AO176,0)))</f>
        <v>#N/A</v>
      </c>
      <c r="AP180" s="159" t="e">
        <f>IF($D176&gt;=1,($B175/HLOOKUP($D176,'Annuity Calc'!$H$7:$BE$11,2,FALSE))*HLOOKUP(AP176,'Annuity Calc'!$H$7:$BE$11,5,FALSE),(IF(AP176&lt;=(-1),AP176,0)))</f>
        <v>#N/A</v>
      </c>
      <c r="AQ180" s="159" t="e">
        <f>IF($D176&gt;=1,($B175/HLOOKUP($D176,'Annuity Calc'!$H$7:$BE$11,2,FALSE))*HLOOKUP(AQ176,'Annuity Calc'!$H$7:$BE$11,5,FALSE),(IF(AQ176&lt;=(-1),AQ176,0)))</f>
        <v>#N/A</v>
      </c>
      <c r="AR180" s="159" t="e">
        <f>IF($D176&gt;=1,($B175/HLOOKUP($D176,'Annuity Calc'!$H$7:$BE$11,2,FALSE))*HLOOKUP(AR176,'Annuity Calc'!$H$7:$BE$11,5,FALSE),(IF(AR176&lt;=(-1),AR176,0)))</f>
        <v>#N/A</v>
      </c>
      <c r="AS180" s="159" t="e">
        <f>IF($D176&gt;=1,($B175/HLOOKUP($D176,'Annuity Calc'!$H$7:$BE$11,2,FALSE))*HLOOKUP(AS176,'Annuity Calc'!$H$7:$BE$11,5,FALSE),(IF(AS176&lt;=(-1),AS176,0)))</f>
        <v>#N/A</v>
      </c>
      <c r="AT180" s="159" t="e">
        <f>IF($D176&gt;=1,($B175/HLOOKUP($D176,'Annuity Calc'!$H$7:$BE$11,2,FALSE))*HLOOKUP(AT176,'Annuity Calc'!$H$7:$BE$11,5,FALSE),(IF(AT176&lt;=(-1),AT176,0)))</f>
        <v>#N/A</v>
      </c>
      <c r="AU180" s="159" t="e">
        <f>IF($D176&gt;=1,($B175/HLOOKUP($D176,'Annuity Calc'!$H$7:$BE$11,2,FALSE))*HLOOKUP(AU176,'Annuity Calc'!$H$7:$BE$11,5,FALSE),(IF(AU176&lt;=(-1),AU176,0)))</f>
        <v>#N/A</v>
      </c>
      <c r="AV180" s="159" t="e">
        <f>IF($D176&gt;=1,($B175/HLOOKUP($D176,'Annuity Calc'!$H$7:$BE$11,2,FALSE))*HLOOKUP(AV176,'Annuity Calc'!$H$7:$BE$11,5,FALSE),(IF(AV176&lt;=(-1),AV176,0)))</f>
        <v>#N/A</v>
      </c>
      <c r="AW180" s="159" t="e">
        <f>IF($D176&gt;=1,($B175/HLOOKUP($D176,'Annuity Calc'!$H$7:$BE$11,2,FALSE))*HLOOKUP(AW176,'Annuity Calc'!$H$7:$BE$11,5,FALSE),(IF(AW176&lt;=(-1),AW176,0)))</f>
        <v>#N/A</v>
      </c>
      <c r="AX180" s="159" t="e">
        <f>IF($D176&gt;=1,($B175/HLOOKUP($D176,'Annuity Calc'!$H$7:$BE$11,2,FALSE))*HLOOKUP(AX176,'Annuity Calc'!$H$7:$BE$11,5,FALSE),(IF(AX176&lt;=(-1),AX176,0)))</f>
        <v>#N/A</v>
      </c>
      <c r="AY180" s="159" t="e">
        <f>IF($D176&gt;=1,($B175/HLOOKUP($D176,'Annuity Calc'!$H$7:$BE$11,2,FALSE))*HLOOKUP(AY176,'Annuity Calc'!$H$7:$BE$11,5,FALSE),(IF(AY176&lt;=(-1),AY176,0)))</f>
        <v>#N/A</v>
      </c>
      <c r="AZ180" s="159" t="e">
        <f>IF($D176&gt;=1,($B175/HLOOKUP($D176,'Annuity Calc'!$H$7:$BE$11,2,FALSE))*HLOOKUP(AZ176,'Annuity Calc'!$H$7:$BE$11,5,FALSE),(IF(AZ176&lt;=(-1),AZ176,0)))</f>
        <v>#N/A</v>
      </c>
      <c r="BA180" s="159" t="e">
        <f>IF($D176&gt;=1,($B175/HLOOKUP($D176,'Annuity Calc'!$H$7:$BE$11,2,FALSE))*HLOOKUP(BA176,'Annuity Calc'!$H$7:$BE$11,5,FALSE),(IF(BA176&lt;=(-1),BA176,0)))</f>
        <v>#N/A</v>
      </c>
      <c r="BB180" s="159" t="e">
        <f>IF($D176&gt;=1,($B175/HLOOKUP($D176,'Annuity Calc'!$H$7:$BE$11,2,FALSE))*HLOOKUP(BB176,'Annuity Calc'!$H$7:$BE$11,5,FALSE),(IF(BB176&lt;=(-1),BB176,0)))</f>
        <v>#N/A</v>
      </c>
      <c r="BC180" s="159" t="e">
        <f>IF($D176&gt;=1,($B175/HLOOKUP($D176,'Annuity Calc'!$H$7:$BE$11,2,FALSE))*HLOOKUP(BC176,'Annuity Calc'!$H$7:$BE$11,5,FALSE),(IF(BC176&lt;=(-1),BC176,0)))</f>
        <v>#N/A</v>
      </c>
      <c r="BD180" s="159" t="e">
        <f>IF($D176&gt;=1,($B175/HLOOKUP($D176,'Annuity Calc'!$H$7:$BE$11,2,FALSE))*HLOOKUP(BD176,'Annuity Calc'!$H$7:$BE$11,5,FALSE),(IF(BD176&lt;=(-1),BD176,0)))</f>
        <v>#N/A</v>
      </c>
      <c r="BE180" s="159" t="e">
        <f>IF($D176&gt;=1,($B175/HLOOKUP($D176,'Annuity Calc'!$H$7:$BE$11,2,FALSE))*HLOOKUP(BE176,'Annuity Calc'!$H$7:$BE$11,5,FALSE),(IF(BE176&lt;=(-1),BE176,0)))</f>
        <v>#N/A</v>
      </c>
      <c r="BF180" s="159" t="e">
        <f>IF($D176&gt;=1,($B175/HLOOKUP($D176,'Annuity Calc'!$H$7:$BE$11,2,FALSE))*HLOOKUP(BF176,'Annuity Calc'!$H$7:$BE$11,5,FALSE),(IF(BF176&lt;=(-1),BF176,0)))</f>
        <v>#N/A</v>
      </c>
      <c r="BG180" s="159" t="e">
        <f>IF($D176&gt;=1,($B175/HLOOKUP($D176,'Annuity Calc'!$H$7:$BE$11,2,FALSE))*HLOOKUP(BG176,'Annuity Calc'!$H$7:$BE$11,5,FALSE),(IF(BG176&lt;=(-1),BG176,0)))</f>
        <v>#N/A</v>
      </c>
      <c r="BH180" s="159" t="e">
        <f>IF($D176&gt;=1,($B175/HLOOKUP($D176,'Annuity Calc'!$H$7:$BE$11,2,FALSE))*HLOOKUP(BH176,'Annuity Calc'!$H$7:$BE$11,5,FALSE),(IF(BH176&lt;=(-1),BH176,0)))</f>
        <v>#N/A</v>
      </c>
      <c r="BI180" s="159" t="e">
        <f>IF($D176&gt;=1,($B175/HLOOKUP($D176,'Annuity Calc'!$H$7:$BE$11,2,FALSE))*HLOOKUP(BI176,'Annuity Calc'!$H$7:$BE$11,5,FALSE),(IF(BI176&lt;=(-1),BI176,0)))</f>
        <v>#N/A</v>
      </c>
    </row>
    <row r="181" spans="3:61" s="19" customFormat="1" ht="12.75">
      <c r="D181" s="19">
        <f>D177-D178</f>
        <v>12620687.053410828</v>
      </c>
      <c r="E181" s="19">
        <f t="shared" ref="E181:BI181" si="959">E177-E178</f>
        <v>10732785.801579101</v>
      </c>
      <c r="F181" s="19">
        <f t="shared" si="959"/>
        <v>8763497.857718261</v>
      </c>
      <c r="G181" s="19">
        <f t="shared" si="959"/>
        <v>6709314.6730453577</v>
      </c>
      <c r="H181" s="19">
        <f t="shared" si="959"/>
        <v>4566576.4465978136</v>
      </c>
      <c r="I181" s="19">
        <f t="shared" si="959"/>
        <v>2331465.6048105145</v>
      </c>
      <c r="J181" s="19">
        <f t="shared" si="959"/>
        <v>0</v>
      </c>
      <c r="K181" s="19" t="e">
        <f t="shared" si="959"/>
        <v>#N/A</v>
      </c>
      <c r="L181" s="19" t="e">
        <f t="shared" si="959"/>
        <v>#N/A</v>
      </c>
      <c r="M181" s="19" t="e">
        <f t="shared" si="959"/>
        <v>#N/A</v>
      </c>
      <c r="N181" s="19" t="e">
        <f t="shared" si="959"/>
        <v>#N/A</v>
      </c>
      <c r="O181" s="19" t="e">
        <f t="shared" si="959"/>
        <v>#N/A</v>
      </c>
      <c r="P181" s="19" t="e">
        <f t="shared" si="959"/>
        <v>#N/A</v>
      </c>
      <c r="Q181" s="19" t="e">
        <f t="shared" si="959"/>
        <v>#N/A</v>
      </c>
      <c r="R181" s="19" t="e">
        <f t="shared" si="959"/>
        <v>#N/A</v>
      </c>
      <c r="S181" s="19" t="e">
        <f t="shared" si="959"/>
        <v>#N/A</v>
      </c>
      <c r="T181" s="19" t="e">
        <f t="shared" si="959"/>
        <v>#N/A</v>
      </c>
      <c r="U181" s="19" t="e">
        <f t="shared" si="959"/>
        <v>#N/A</v>
      </c>
      <c r="V181" s="19" t="e">
        <f t="shared" si="959"/>
        <v>#N/A</v>
      </c>
      <c r="W181" s="19" t="e">
        <f t="shared" si="959"/>
        <v>#N/A</v>
      </c>
      <c r="X181" s="19" t="e">
        <f t="shared" si="959"/>
        <v>#N/A</v>
      </c>
      <c r="Y181" s="19" t="e">
        <f t="shared" si="959"/>
        <v>#N/A</v>
      </c>
      <c r="Z181" s="19" t="e">
        <f t="shared" si="959"/>
        <v>#N/A</v>
      </c>
      <c r="AA181" s="19" t="e">
        <f t="shared" si="959"/>
        <v>#N/A</v>
      </c>
      <c r="AB181" s="19" t="e">
        <f t="shared" si="959"/>
        <v>#N/A</v>
      </c>
      <c r="AC181" s="19" t="e">
        <f t="shared" si="959"/>
        <v>#N/A</v>
      </c>
      <c r="AD181" s="19" t="e">
        <f t="shared" si="959"/>
        <v>#N/A</v>
      </c>
      <c r="AE181" s="19" t="e">
        <f t="shared" si="959"/>
        <v>#N/A</v>
      </c>
      <c r="AF181" s="19" t="e">
        <f t="shared" si="959"/>
        <v>#N/A</v>
      </c>
      <c r="AG181" s="19" t="e">
        <f t="shared" si="959"/>
        <v>#N/A</v>
      </c>
      <c r="AH181" s="19" t="e">
        <f t="shared" si="959"/>
        <v>#N/A</v>
      </c>
      <c r="AI181" s="19" t="e">
        <f t="shared" si="959"/>
        <v>#N/A</v>
      </c>
      <c r="AJ181" s="19" t="e">
        <f t="shared" si="959"/>
        <v>#N/A</v>
      </c>
      <c r="AK181" s="19" t="e">
        <f t="shared" si="959"/>
        <v>#N/A</v>
      </c>
      <c r="AL181" s="19" t="e">
        <f t="shared" si="959"/>
        <v>#N/A</v>
      </c>
      <c r="AM181" s="19" t="e">
        <f t="shared" si="959"/>
        <v>#N/A</v>
      </c>
      <c r="AN181" s="19" t="e">
        <f t="shared" si="959"/>
        <v>#N/A</v>
      </c>
      <c r="AO181" s="19" t="e">
        <f t="shared" si="959"/>
        <v>#N/A</v>
      </c>
      <c r="AP181" s="19" t="e">
        <f t="shared" si="959"/>
        <v>#N/A</v>
      </c>
      <c r="AQ181" s="19" t="e">
        <f t="shared" si="959"/>
        <v>#N/A</v>
      </c>
      <c r="AR181" s="19" t="e">
        <f t="shared" si="959"/>
        <v>#N/A</v>
      </c>
      <c r="AS181" s="19" t="e">
        <f t="shared" si="959"/>
        <v>#N/A</v>
      </c>
      <c r="AT181" s="19" t="e">
        <f t="shared" si="959"/>
        <v>#N/A</v>
      </c>
      <c r="AU181" s="19" t="e">
        <f t="shared" si="959"/>
        <v>#N/A</v>
      </c>
      <c r="AV181" s="19" t="e">
        <f t="shared" si="959"/>
        <v>#N/A</v>
      </c>
      <c r="AW181" s="19" t="e">
        <f t="shared" si="959"/>
        <v>#N/A</v>
      </c>
      <c r="AX181" s="19" t="e">
        <f t="shared" si="959"/>
        <v>#N/A</v>
      </c>
      <c r="AY181" s="19" t="e">
        <f t="shared" si="959"/>
        <v>#N/A</v>
      </c>
      <c r="AZ181" s="19" t="e">
        <f t="shared" si="959"/>
        <v>#N/A</v>
      </c>
      <c r="BA181" s="19" t="e">
        <f t="shared" si="959"/>
        <v>#N/A</v>
      </c>
      <c r="BB181" s="19" t="e">
        <f t="shared" si="959"/>
        <v>#N/A</v>
      </c>
      <c r="BC181" s="19" t="e">
        <f t="shared" si="959"/>
        <v>#N/A</v>
      </c>
      <c r="BD181" s="19" t="e">
        <f t="shared" si="959"/>
        <v>#N/A</v>
      </c>
      <c r="BE181" s="19" t="e">
        <f t="shared" si="959"/>
        <v>#N/A</v>
      </c>
      <c r="BF181" s="19" t="e">
        <f t="shared" si="959"/>
        <v>#N/A</v>
      </c>
      <c r="BG181" s="19" t="e">
        <f t="shared" si="959"/>
        <v>#N/A</v>
      </c>
      <c r="BH181" s="19" t="e">
        <f t="shared" si="959"/>
        <v>#N/A</v>
      </c>
      <c r="BI181" s="19" t="e">
        <f t="shared" si="959"/>
        <v>#N/A</v>
      </c>
    </row>
    <row r="182" spans="3:61" s="19" customFormat="1" ht="12.75"/>
    <row r="183" spans="3:61" s="19" customFormat="1" ht="12.75">
      <c r="C183" s="19" t="s">
        <v>446</v>
      </c>
      <c r="E183" s="19">
        <f>D177</f>
        <v>14430565.160763759</v>
      </c>
      <c r="F183" s="19">
        <f t="shared" ref="F183:F187" si="960">E177</f>
        <v>12620687.053410828</v>
      </c>
      <c r="G183" s="19">
        <f t="shared" ref="G183:G187" si="961">F177</f>
        <v>10732785.801579101</v>
      </c>
      <c r="H183" s="19">
        <f t="shared" ref="H183:H187" si="962">G177</f>
        <v>8763497.857718261</v>
      </c>
      <c r="I183" s="19">
        <f t="shared" ref="I183:I187" si="963">H177</f>
        <v>6709314.6730453577</v>
      </c>
      <c r="J183" s="19">
        <f t="shared" ref="J183:J187" si="964">I177</f>
        <v>4566576.4465978136</v>
      </c>
      <c r="K183" s="19">
        <f t="shared" ref="K183:K187" si="965">J177</f>
        <v>2331465.6048105145</v>
      </c>
      <c r="L183" s="19">
        <f t="shared" ref="L183:L187" si="966">K177</f>
        <v>0</v>
      </c>
      <c r="M183" s="19" t="e">
        <f t="shared" ref="M183:M187" si="967">L177</f>
        <v>#N/A</v>
      </c>
      <c r="N183" s="19" t="e">
        <f t="shared" ref="N183:N187" si="968">M177</f>
        <v>#N/A</v>
      </c>
      <c r="O183" s="19" t="e">
        <f t="shared" ref="O183:O187" si="969">N177</f>
        <v>#N/A</v>
      </c>
      <c r="P183" s="19" t="e">
        <f t="shared" ref="P183:P187" si="970">O177</f>
        <v>#N/A</v>
      </c>
      <c r="Q183" s="19" t="e">
        <f t="shared" ref="Q183:Q187" si="971">P177</f>
        <v>#N/A</v>
      </c>
      <c r="R183" s="19" t="e">
        <f t="shared" ref="R183:R187" si="972">Q177</f>
        <v>#N/A</v>
      </c>
      <c r="S183" s="19" t="e">
        <f t="shared" ref="S183:S187" si="973">R177</f>
        <v>#N/A</v>
      </c>
      <c r="T183" s="19" t="e">
        <f t="shared" ref="T183:T187" si="974">S177</f>
        <v>#N/A</v>
      </c>
      <c r="U183" s="19" t="e">
        <f t="shared" ref="U183:U187" si="975">T177</f>
        <v>#N/A</v>
      </c>
      <c r="V183" s="19" t="e">
        <f t="shared" ref="V183:V187" si="976">U177</f>
        <v>#N/A</v>
      </c>
      <c r="W183" s="19" t="e">
        <f t="shared" ref="W183:W187" si="977">V177</f>
        <v>#N/A</v>
      </c>
      <c r="X183" s="19" t="e">
        <f t="shared" ref="X183:X187" si="978">W177</f>
        <v>#N/A</v>
      </c>
      <c r="Y183" s="19" t="e">
        <f t="shared" ref="Y183:Y187" si="979">X177</f>
        <v>#N/A</v>
      </c>
      <c r="Z183" s="19" t="e">
        <f t="shared" ref="Z183:Z187" si="980">Y177</f>
        <v>#N/A</v>
      </c>
      <c r="AA183" s="19" t="e">
        <f t="shared" ref="AA183:AA187" si="981">Z177</f>
        <v>#N/A</v>
      </c>
      <c r="AB183" s="19" t="e">
        <f t="shared" ref="AB183:AB187" si="982">AA177</f>
        <v>#N/A</v>
      </c>
      <c r="AC183" s="19" t="e">
        <f t="shared" ref="AC183:AC187" si="983">AB177</f>
        <v>#N/A</v>
      </c>
      <c r="AD183" s="19" t="e">
        <f t="shared" ref="AD183:AD187" si="984">AC177</f>
        <v>#N/A</v>
      </c>
      <c r="AE183" s="19" t="e">
        <f t="shared" ref="AE183:AE187" si="985">AD177</f>
        <v>#N/A</v>
      </c>
      <c r="AF183" s="19" t="e">
        <f t="shared" ref="AF183:AF187" si="986">AE177</f>
        <v>#N/A</v>
      </c>
      <c r="AG183" s="19" t="e">
        <f t="shared" ref="AG183:AG187" si="987">AF177</f>
        <v>#N/A</v>
      </c>
      <c r="AH183" s="19" t="e">
        <f t="shared" ref="AH183:AH187" si="988">AG177</f>
        <v>#N/A</v>
      </c>
      <c r="AI183" s="19" t="e">
        <f t="shared" ref="AI183:AI187" si="989">AH177</f>
        <v>#N/A</v>
      </c>
      <c r="AJ183" s="19" t="e">
        <f t="shared" ref="AJ183:AJ187" si="990">AI177</f>
        <v>#N/A</v>
      </c>
      <c r="AK183" s="19" t="e">
        <f t="shared" ref="AK183:AK187" si="991">AJ177</f>
        <v>#N/A</v>
      </c>
      <c r="AL183" s="19" t="e">
        <f t="shared" ref="AL183:AL187" si="992">AK177</f>
        <v>#N/A</v>
      </c>
      <c r="AM183" s="19" t="e">
        <f t="shared" ref="AM183:AM187" si="993">AL177</f>
        <v>#N/A</v>
      </c>
      <c r="AN183" s="19" t="e">
        <f t="shared" ref="AN183:AN187" si="994">AM177</f>
        <v>#N/A</v>
      </c>
      <c r="AO183" s="19" t="e">
        <f t="shared" ref="AO183:AO187" si="995">AN177</f>
        <v>#N/A</v>
      </c>
      <c r="AP183" s="19" t="e">
        <f t="shared" ref="AP183:AP187" si="996">AO177</f>
        <v>#N/A</v>
      </c>
      <c r="AQ183" s="19" t="e">
        <f t="shared" ref="AQ183:AQ187" si="997">AP177</f>
        <v>#N/A</v>
      </c>
      <c r="AR183" s="19" t="e">
        <f t="shared" ref="AR183:AR187" si="998">AQ177</f>
        <v>#N/A</v>
      </c>
      <c r="AS183" s="19" t="e">
        <f t="shared" ref="AS183:AS187" si="999">AR177</f>
        <v>#N/A</v>
      </c>
      <c r="AT183" s="19" t="e">
        <f t="shared" ref="AT183:AT187" si="1000">AS177</f>
        <v>#N/A</v>
      </c>
      <c r="AU183" s="19" t="e">
        <f t="shared" ref="AU183:AU187" si="1001">AT177</f>
        <v>#N/A</v>
      </c>
      <c r="AV183" s="19" t="e">
        <f t="shared" ref="AV183:AV187" si="1002">AU177</f>
        <v>#N/A</v>
      </c>
      <c r="AW183" s="19" t="e">
        <f t="shared" ref="AW183:AW187" si="1003">AV177</f>
        <v>#N/A</v>
      </c>
      <c r="AX183" s="19" t="e">
        <f t="shared" ref="AX183:AX187" si="1004">AW177</f>
        <v>#N/A</v>
      </c>
      <c r="AY183" s="19" t="e">
        <f t="shared" ref="AY183:AY187" si="1005">AX177</f>
        <v>#N/A</v>
      </c>
      <c r="AZ183" s="19" t="e">
        <f t="shared" ref="AZ183:AZ187" si="1006">AY177</f>
        <v>#N/A</v>
      </c>
      <c r="BA183" s="19" t="e">
        <f t="shared" ref="BA183:BA187" si="1007">AZ177</f>
        <v>#N/A</v>
      </c>
      <c r="BB183" s="19" t="e">
        <f t="shared" ref="BB183:BB187" si="1008">BA177</f>
        <v>#N/A</v>
      </c>
      <c r="BC183" s="19" t="e">
        <f t="shared" ref="BC183:BC187" si="1009">BB177</f>
        <v>#N/A</v>
      </c>
      <c r="BD183" s="19" t="e">
        <f t="shared" ref="BD183:BD187" si="1010">BC177</f>
        <v>#N/A</v>
      </c>
      <c r="BE183" s="19" t="e">
        <f t="shared" ref="BE183:BE187" si="1011">BD177</f>
        <v>#N/A</v>
      </c>
      <c r="BF183" s="19" t="e">
        <f t="shared" ref="BF183:BF187" si="1012">BE177</f>
        <v>#N/A</v>
      </c>
      <c r="BG183" s="19" t="e">
        <f t="shared" ref="BG183:BG187" si="1013">BF177</f>
        <v>#N/A</v>
      </c>
      <c r="BH183" s="19" t="e">
        <f t="shared" ref="BH183:BH187" si="1014">BG177</f>
        <v>#N/A</v>
      </c>
      <c r="BI183" s="19" t="e">
        <f t="shared" ref="BI183:BI187" si="1015">BH177</f>
        <v>#N/A</v>
      </c>
    </row>
    <row r="184" spans="3:61" s="19" customFormat="1" ht="12.75">
      <c r="C184" s="19" t="s">
        <v>422</v>
      </c>
      <c r="E184" s="19">
        <f>D178</f>
        <v>1809878.1073529313</v>
      </c>
      <c r="F184" s="19">
        <f t="shared" si="960"/>
        <v>1887901.2518317276</v>
      </c>
      <c r="G184" s="19">
        <f t="shared" si="961"/>
        <v>1969287.9438608408</v>
      </c>
      <c r="H184" s="19">
        <f t="shared" si="962"/>
        <v>2054183.1846729028</v>
      </c>
      <c r="I184" s="19">
        <f t="shared" si="963"/>
        <v>2142738.2264475441</v>
      </c>
      <c r="J184" s="19">
        <f t="shared" si="964"/>
        <v>2235110.8417872991</v>
      </c>
      <c r="K184" s="19">
        <f t="shared" si="965"/>
        <v>2331465.6048105131</v>
      </c>
      <c r="L184" s="19" t="e">
        <f t="shared" si="966"/>
        <v>#N/A</v>
      </c>
      <c r="M184" s="19" t="e">
        <f t="shared" si="967"/>
        <v>#N/A</v>
      </c>
      <c r="N184" s="19" t="e">
        <f t="shared" si="968"/>
        <v>#N/A</v>
      </c>
      <c r="O184" s="19" t="e">
        <f t="shared" si="969"/>
        <v>#N/A</v>
      </c>
      <c r="P184" s="19" t="e">
        <f t="shared" si="970"/>
        <v>#N/A</v>
      </c>
      <c r="Q184" s="19" t="e">
        <f t="shared" si="971"/>
        <v>#N/A</v>
      </c>
      <c r="R184" s="19" t="e">
        <f t="shared" si="972"/>
        <v>#N/A</v>
      </c>
      <c r="S184" s="19" t="e">
        <f t="shared" si="973"/>
        <v>#N/A</v>
      </c>
      <c r="T184" s="19" t="e">
        <f t="shared" si="974"/>
        <v>#N/A</v>
      </c>
      <c r="U184" s="19" t="e">
        <f t="shared" si="975"/>
        <v>#N/A</v>
      </c>
      <c r="V184" s="19" t="e">
        <f t="shared" si="976"/>
        <v>#N/A</v>
      </c>
      <c r="W184" s="19" t="e">
        <f t="shared" si="977"/>
        <v>#N/A</v>
      </c>
      <c r="X184" s="19" t="e">
        <f t="shared" si="978"/>
        <v>#N/A</v>
      </c>
      <c r="Y184" s="19" t="e">
        <f t="shared" si="979"/>
        <v>#N/A</v>
      </c>
      <c r="Z184" s="19" t="e">
        <f t="shared" si="980"/>
        <v>#N/A</v>
      </c>
      <c r="AA184" s="19" t="e">
        <f t="shared" si="981"/>
        <v>#N/A</v>
      </c>
      <c r="AB184" s="19" t="e">
        <f t="shared" si="982"/>
        <v>#N/A</v>
      </c>
      <c r="AC184" s="19" t="e">
        <f t="shared" si="983"/>
        <v>#N/A</v>
      </c>
      <c r="AD184" s="19" t="e">
        <f t="shared" si="984"/>
        <v>#N/A</v>
      </c>
      <c r="AE184" s="19" t="e">
        <f t="shared" si="985"/>
        <v>#N/A</v>
      </c>
      <c r="AF184" s="19" t="e">
        <f t="shared" si="986"/>
        <v>#N/A</v>
      </c>
      <c r="AG184" s="19" t="e">
        <f t="shared" si="987"/>
        <v>#N/A</v>
      </c>
      <c r="AH184" s="19" t="e">
        <f t="shared" si="988"/>
        <v>#N/A</v>
      </c>
      <c r="AI184" s="19" t="e">
        <f t="shared" si="989"/>
        <v>#N/A</v>
      </c>
      <c r="AJ184" s="19" t="e">
        <f t="shared" si="990"/>
        <v>#N/A</v>
      </c>
      <c r="AK184" s="19" t="e">
        <f t="shared" si="991"/>
        <v>#N/A</v>
      </c>
      <c r="AL184" s="19" t="e">
        <f t="shared" si="992"/>
        <v>#N/A</v>
      </c>
      <c r="AM184" s="19" t="e">
        <f t="shared" si="993"/>
        <v>#N/A</v>
      </c>
      <c r="AN184" s="19" t="e">
        <f t="shared" si="994"/>
        <v>#N/A</v>
      </c>
      <c r="AO184" s="19" t="e">
        <f t="shared" si="995"/>
        <v>#N/A</v>
      </c>
      <c r="AP184" s="19" t="e">
        <f t="shared" si="996"/>
        <v>#N/A</v>
      </c>
      <c r="AQ184" s="19" t="e">
        <f t="shared" si="997"/>
        <v>#N/A</v>
      </c>
      <c r="AR184" s="19" t="e">
        <f t="shared" si="998"/>
        <v>#N/A</v>
      </c>
      <c r="AS184" s="19" t="e">
        <f t="shared" si="999"/>
        <v>#N/A</v>
      </c>
      <c r="AT184" s="19" t="e">
        <f t="shared" si="1000"/>
        <v>#N/A</v>
      </c>
      <c r="AU184" s="19" t="e">
        <f t="shared" si="1001"/>
        <v>#N/A</v>
      </c>
      <c r="AV184" s="19" t="e">
        <f t="shared" si="1002"/>
        <v>#N/A</v>
      </c>
      <c r="AW184" s="19" t="e">
        <f t="shared" si="1003"/>
        <v>#N/A</v>
      </c>
      <c r="AX184" s="19" t="e">
        <f t="shared" si="1004"/>
        <v>#N/A</v>
      </c>
      <c r="AY184" s="19" t="e">
        <f t="shared" si="1005"/>
        <v>#N/A</v>
      </c>
      <c r="AZ184" s="19" t="e">
        <f t="shared" si="1006"/>
        <v>#N/A</v>
      </c>
      <c r="BA184" s="19" t="e">
        <f t="shared" si="1007"/>
        <v>#N/A</v>
      </c>
      <c r="BB184" s="19" t="e">
        <f t="shared" si="1008"/>
        <v>#N/A</v>
      </c>
      <c r="BC184" s="19" t="e">
        <f t="shared" si="1009"/>
        <v>#N/A</v>
      </c>
      <c r="BD184" s="19" t="e">
        <f t="shared" si="1010"/>
        <v>#N/A</v>
      </c>
      <c r="BE184" s="19" t="e">
        <f t="shared" si="1011"/>
        <v>#N/A</v>
      </c>
      <c r="BF184" s="19" t="e">
        <f t="shared" si="1012"/>
        <v>#N/A</v>
      </c>
      <c r="BG184" s="19" t="e">
        <f t="shared" si="1013"/>
        <v>#N/A</v>
      </c>
      <c r="BH184" s="19" t="e">
        <f t="shared" si="1014"/>
        <v>#N/A</v>
      </c>
      <c r="BI184" s="19" t="e">
        <f t="shared" si="1015"/>
        <v>#N/A</v>
      </c>
    </row>
    <row r="185" spans="3:61" s="19" customFormat="1" ht="12.75">
      <c r="C185" s="19" t="s">
        <v>423</v>
      </c>
      <c r="E185" s="19">
        <f>D179</f>
        <v>570781.4217190838</v>
      </c>
      <c r="F185" s="19">
        <f t="shared" si="960"/>
        <v>492758.2772402874</v>
      </c>
      <c r="G185" s="19">
        <f t="shared" si="961"/>
        <v>411371.5852111741</v>
      </c>
      <c r="H185" s="19">
        <f t="shared" si="962"/>
        <v>326476.34439911204</v>
      </c>
      <c r="I185" s="19">
        <f t="shared" si="963"/>
        <v>237921.30262447073</v>
      </c>
      <c r="J185" s="19">
        <f t="shared" si="964"/>
        <v>145548.68728471571</v>
      </c>
      <c r="K185" s="19">
        <f t="shared" si="965"/>
        <v>49193.92426150183</v>
      </c>
      <c r="L185" s="19" t="e">
        <f t="shared" si="966"/>
        <v>#N/A</v>
      </c>
      <c r="M185" s="19" t="e">
        <f t="shared" si="967"/>
        <v>#N/A</v>
      </c>
      <c r="N185" s="19" t="e">
        <f t="shared" si="968"/>
        <v>#N/A</v>
      </c>
      <c r="O185" s="19" t="e">
        <f t="shared" si="969"/>
        <v>#N/A</v>
      </c>
      <c r="P185" s="19" t="e">
        <f t="shared" si="970"/>
        <v>#N/A</v>
      </c>
      <c r="Q185" s="19" t="e">
        <f t="shared" si="971"/>
        <v>#N/A</v>
      </c>
      <c r="R185" s="19" t="e">
        <f t="shared" si="972"/>
        <v>#N/A</v>
      </c>
      <c r="S185" s="19" t="e">
        <f t="shared" si="973"/>
        <v>#N/A</v>
      </c>
      <c r="T185" s="19" t="e">
        <f t="shared" si="974"/>
        <v>#N/A</v>
      </c>
      <c r="U185" s="19" t="e">
        <f t="shared" si="975"/>
        <v>#N/A</v>
      </c>
      <c r="V185" s="19" t="e">
        <f t="shared" si="976"/>
        <v>#N/A</v>
      </c>
      <c r="W185" s="19" t="e">
        <f t="shared" si="977"/>
        <v>#N/A</v>
      </c>
      <c r="X185" s="19" t="e">
        <f t="shared" si="978"/>
        <v>#N/A</v>
      </c>
      <c r="Y185" s="19" t="e">
        <f t="shared" si="979"/>
        <v>#N/A</v>
      </c>
      <c r="Z185" s="19" t="e">
        <f t="shared" si="980"/>
        <v>#N/A</v>
      </c>
      <c r="AA185" s="19" t="e">
        <f t="shared" si="981"/>
        <v>#N/A</v>
      </c>
      <c r="AB185" s="19" t="e">
        <f t="shared" si="982"/>
        <v>#N/A</v>
      </c>
      <c r="AC185" s="19" t="e">
        <f t="shared" si="983"/>
        <v>#N/A</v>
      </c>
      <c r="AD185" s="19" t="e">
        <f t="shared" si="984"/>
        <v>#N/A</v>
      </c>
      <c r="AE185" s="19" t="e">
        <f t="shared" si="985"/>
        <v>#N/A</v>
      </c>
      <c r="AF185" s="19" t="e">
        <f t="shared" si="986"/>
        <v>#N/A</v>
      </c>
      <c r="AG185" s="19" t="e">
        <f t="shared" si="987"/>
        <v>#N/A</v>
      </c>
      <c r="AH185" s="19" t="e">
        <f t="shared" si="988"/>
        <v>#N/A</v>
      </c>
      <c r="AI185" s="19" t="e">
        <f t="shared" si="989"/>
        <v>#N/A</v>
      </c>
      <c r="AJ185" s="19" t="e">
        <f t="shared" si="990"/>
        <v>#N/A</v>
      </c>
      <c r="AK185" s="19" t="e">
        <f t="shared" si="991"/>
        <v>#N/A</v>
      </c>
      <c r="AL185" s="19" t="e">
        <f t="shared" si="992"/>
        <v>#N/A</v>
      </c>
      <c r="AM185" s="19" t="e">
        <f t="shared" si="993"/>
        <v>#N/A</v>
      </c>
      <c r="AN185" s="19" t="e">
        <f t="shared" si="994"/>
        <v>#N/A</v>
      </c>
      <c r="AO185" s="19" t="e">
        <f t="shared" si="995"/>
        <v>#N/A</v>
      </c>
      <c r="AP185" s="19" t="e">
        <f t="shared" si="996"/>
        <v>#N/A</v>
      </c>
      <c r="AQ185" s="19" t="e">
        <f t="shared" si="997"/>
        <v>#N/A</v>
      </c>
      <c r="AR185" s="19" t="e">
        <f t="shared" si="998"/>
        <v>#N/A</v>
      </c>
      <c r="AS185" s="19" t="e">
        <f t="shared" si="999"/>
        <v>#N/A</v>
      </c>
      <c r="AT185" s="19" t="e">
        <f t="shared" si="1000"/>
        <v>#N/A</v>
      </c>
      <c r="AU185" s="19" t="e">
        <f t="shared" si="1001"/>
        <v>#N/A</v>
      </c>
      <c r="AV185" s="19" t="e">
        <f t="shared" si="1002"/>
        <v>#N/A</v>
      </c>
      <c r="AW185" s="19" t="e">
        <f t="shared" si="1003"/>
        <v>#N/A</v>
      </c>
      <c r="AX185" s="19" t="e">
        <f t="shared" si="1004"/>
        <v>#N/A</v>
      </c>
      <c r="AY185" s="19" t="e">
        <f t="shared" si="1005"/>
        <v>#N/A</v>
      </c>
      <c r="AZ185" s="19" t="e">
        <f t="shared" si="1006"/>
        <v>#N/A</v>
      </c>
      <c r="BA185" s="19" t="e">
        <f t="shared" si="1007"/>
        <v>#N/A</v>
      </c>
      <c r="BB185" s="19" t="e">
        <f t="shared" si="1008"/>
        <v>#N/A</v>
      </c>
      <c r="BC185" s="19" t="e">
        <f t="shared" si="1009"/>
        <v>#N/A</v>
      </c>
      <c r="BD185" s="19" t="e">
        <f t="shared" si="1010"/>
        <v>#N/A</v>
      </c>
      <c r="BE185" s="19" t="e">
        <f t="shared" si="1011"/>
        <v>#N/A</v>
      </c>
      <c r="BF185" s="19" t="e">
        <f t="shared" si="1012"/>
        <v>#N/A</v>
      </c>
      <c r="BG185" s="19" t="e">
        <f t="shared" si="1013"/>
        <v>#N/A</v>
      </c>
      <c r="BH185" s="19" t="e">
        <f t="shared" si="1014"/>
        <v>#N/A</v>
      </c>
      <c r="BI185" s="19" t="e">
        <f t="shared" si="1015"/>
        <v>#N/A</v>
      </c>
    </row>
    <row r="186" spans="3:61" s="19" customFormat="1" ht="12.75">
      <c r="C186" s="19" t="s">
        <v>147</v>
      </c>
      <c r="E186" s="19">
        <f>D180</f>
        <v>2380659.5290720151</v>
      </c>
      <c r="F186" s="19">
        <f t="shared" si="960"/>
        <v>2380659.5290720151</v>
      </c>
      <c r="G186" s="19">
        <f t="shared" si="961"/>
        <v>2380659.5290720151</v>
      </c>
      <c r="H186" s="19">
        <f t="shared" si="962"/>
        <v>2380659.5290720151</v>
      </c>
      <c r="I186" s="19">
        <f t="shared" si="963"/>
        <v>2380659.5290720151</v>
      </c>
      <c r="J186" s="19">
        <f t="shared" si="964"/>
        <v>2380659.5290720151</v>
      </c>
      <c r="K186" s="19">
        <f t="shared" si="965"/>
        <v>2380659.5290720151</v>
      </c>
      <c r="L186" s="19" t="e">
        <f t="shared" si="966"/>
        <v>#N/A</v>
      </c>
      <c r="M186" s="19" t="e">
        <f t="shared" si="967"/>
        <v>#N/A</v>
      </c>
      <c r="N186" s="19" t="e">
        <f t="shared" si="968"/>
        <v>#N/A</v>
      </c>
      <c r="O186" s="19" t="e">
        <f t="shared" si="969"/>
        <v>#N/A</v>
      </c>
      <c r="P186" s="19" t="e">
        <f t="shared" si="970"/>
        <v>#N/A</v>
      </c>
      <c r="Q186" s="19" t="e">
        <f t="shared" si="971"/>
        <v>#N/A</v>
      </c>
      <c r="R186" s="19" t="e">
        <f t="shared" si="972"/>
        <v>#N/A</v>
      </c>
      <c r="S186" s="19" t="e">
        <f t="shared" si="973"/>
        <v>#N/A</v>
      </c>
      <c r="T186" s="19" t="e">
        <f t="shared" si="974"/>
        <v>#N/A</v>
      </c>
      <c r="U186" s="19" t="e">
        <f t="shared" si="975"/>
        <v>#N/A</v>
      </c>
      <c r="V186" s="19" t="e">
        <f t="shared" si="976"/>
        <v>#N/A</v>
      </c>
      <c r="W186" s="19" t="e">
        <f t="shared" si="977"/>
        <v>#N/A</v>
      </c>
      <c r="X186" s="19" t="e">
        <f t="shared" si="978"/>
        <v>#N/A</v>
      </c>
      <c r="Y186" s="19" t="e">
        <f t="shared" si="979"/>
        <v>#N/A</v>
      </c>
      <c r="Z186" s="19" t="e">
        <f t="shared" si="980"/>
        <v>#N/A</v>
      </c>
      <c r="AA186" s="19" t="e">
        <f t="shared" si="981"/>
        <v>#N/A</v>
      </c>
      <c r="AB186" s="19" t="e">
        <f t="shared" si="982"/>
        <v>#N/A</v>
      </c>
      <c r="AC186" s="19" t="e">
        <f t="shared" si="983"/>
        <v>#N/A</v>
      </c>
      <c r="AD186" s="19" t="e">
        <f t="shared" si="984"/>
        <v>#N/A</v>
      </c>
      <c r="AE186" s="19" t="e">
        <f t="shared" si="985"/>
        <v>#N/A</v>
      </c>
      <c r="AF186" s="19" t="e">
        <f t="shared" si="986"/>
        <v>#N/A</v>
      </c>
      <c r="AG186" s="19" t="e">
        <f t="shared" si="987"/>
        <v>#N/A</v>
      </c>
      <c r="AH186" s="19" t="e">
        <f t="shared" si="988"/>
        <v>#N/A</v>
      </c>
      <c r="AI186" s="19" t="e">
        <f t="shared" si="989"/>
        <v>#N/A</v>
      </c>
      <c r="AJ186" s="19" t="e">
        <f t="shared" si="990"/>
        <v>#N/A</v>
      </c>
      <c r="AK186" s="19" t="e">
        <f t="shared" si="991"/>
        <v>#N/A</v>
      </c>
      <c r="AL186" s="19" t="e">
        <f t="shared" si="992"/>
        <v>#N/A</v>
      </c>
      <c r="AM186" s="19" t="e">
        <f t="shared" si="993"/>
        <v>#N/A</v>
      </c>
      <c r="AN186" s="19" t="e">
        <f t="shared" si="994"/>
        <v>#N/A</v>
      </c>
      <c r="AO186" s="19" t="e">
        <f t="shared" si="995"/>
        <v>#N/A</v>
      </c>
      <c r="AP186" s="19" t="e">
        <f t="shared" si="996"/>
        <v>#N/A</v>
      </c>
      <c r="AQ186" s="19" t="e">
        <f t="shared" si="997"/>
        <v>#N/A</v>
      </c>
      <c r="AR186" s="19" t="e">
        <f t="shared" si="998"/>
        <v>#N/A</v>
      </c>
      <c r="AS186" s="19" t="e">
        <f t="shared" si="999"/>
        <v>#N/A</v>
      </c>
      <c r="AT186" s="19" t="e">
        <f t="shared" si="1000"/>
        <v>#N/A</v>
      </c>
      <c r="AU186" s="19" t="e">
        <f t="shared" si="1001"/>
        <v>#N/A</v>
      </c>
      <c r="AV186" s="19" t="e">
        <f t="shared" si="1002"/>
        <v>#N/A</v>
      </c>
      <c r="AW186" s="19" t="e">
        <f t="shared" si="1003"/>
        <v>#N/A</v>
      </c>
      <c r="AX186" s="19" t="e">
        <f t="shared" si="1004"/>
        <v>#N/A</v>
      </c>
      <c r="AY186" s="19" t="e">
        <f t="shared" si="1005"/>
        <v>#N/A</v>
      </c>
      <c r="AZ186" s="19" t="e">
        <f t="shared" si="1006"/>
        <v>#N/A</v>
      </c>
      <c r="BA186" s="19" t="e">
        <f t="shared" si="1007"/>
        <v>#N/A</v>
      </c>
      <c r="BB186" s="19" t="e">
        <f t="shared" si="1008"/>
        <v>#N/A</v>
      </c>
      <c r="BC186" s="19" t="e">
        <f t="shared" si="1009"/>
        <v>#N/A</v>
      </c>
      <c r="BD186" s="19" t="e">
        <f t="shared" si="1010"/>
        <v>#N/A</v>
      </c>
      <c r="BE186" s="19" t="e">
        <f t="shared" si="1011"/>
        <v>#N/A</v>
      </c>
      <c r="BF186" s="19" t="e">
        <f t="shared" si="1012"/>
        <v>#N/A</v>
      </c>
      <c r="BG186" s="19" t="e">
        <f t="shared" si="1013"/>
        <v>#N/A</v>
      </c>
      <c r="BH186" s="19" t="e">
        <f t="shared" si="1014"/>
        <v>#N/A</v>
      </c>
      <c r="BI186" s="19" t="e">
        <f t="shared" si="1015"/>
        <v>#N/A</v>
      </c>
    </row>
    <row r="187" spans="3:61" s="19" customFormat="1" ht="12.75">
      <c r="C187" s="19" t="s">
        <v>424</v>
      </c>
      <c r="E187" s="19">
        <f>D181</f>
        <v>12620687.053410828</v>
      </c>
      <c r="F187" s="19">
        <f t="shared" si="960"/>
        <v>10732785.801579101</v>
      </c>
      <c r="G187" s="19">
        <f t="shared" si="961"/>
        <v>8763497.857718261</v>
      </c>
      <c r="H187" s="19">
        <f t="shared" si="962"/>
        <v>6709314.6730453577</v>
      </c>
      <c r="I187" s="19">
        <f t="shared" si="963"/>
        <v>4566576.4465978136</v>
      </c>
      <c r="J187" s="19">
        <f t="shared" si="964"/>
        <v>2331465.6048105145</v>
      </c>
      <c r="K187" s="19">
        <f t="shared" si="965"/>
        <v>0</v>
      </c>
      <c r="L187" s="19" t="e">
        <f t="shared" si="966"/>
        <v>#N/A</v>
      </c>
      <c r="M187" s="19" t="e">
        <f t="shared" si="967"/>
        <v>#N/A</v>
      </c>
      <c r="N187" s="19" t="e">
        <f t="shared" si="968"/>
        <v>#N/A</v>
      </c>
      <c r="O187" s="19" t="e">
        <f t="shared" si="969"/>
        <v>#N/A</v>
      </c>
      <c r="P187" s="19" t="e">
        <f t="shared" si="970"/>
        <v>#N/A</v>
      </c>
      <c r="Q187" s="19" t="e">
        <f t="shared" si="971"/>
        <v>#N/A</v>
      </c>
      <c r="R187" s="19" t="e">
        <f t="shared" si="972"/>
        <v>#N/A</v>
      </c>
      <c r="S187" s="19" t="e">
        <f t="shared" si="973"/>
        <v>#N/A</v>
      </c>
      <c r="T187" s="19" t="e">
        <f t="shared" si="974"/>
        <v>#N/A</v>
      </c>
      <c r="U187" s="19" t="e">
        <f t="shared" si="975"/>
        <v>#N/A</v>
      </c>
      <c r="V187" s="19" t="e">
        <f t="shared" si="976"/>
        <v>#N/A</v>
      </c>
      <c r="W187" s="19" t="e">
        <f t="shared" si="977"/>
        <v>#N/A</v>
      </c>
      <c r="X187" s="19" t="e">
        <f t="shared" si="978"/>
        <v>#N/A</v>
      </c>
      <c r="Y187" s="19" t="e">
        <f t="shared" si="979"/>
        <v>#N/A</v>
      </c>
      <c r="Z187" s="19" t="e">
        <f t="shared" si="980"/>
        <v>#N/A</v>
      </c>
      <c r="AA187" s="19" t="e">
        <f t="shared" si="981"/>
        <v>#N/A</v>
      </c>
      <c r="AB187" s="19" t="e">
        <f t="shared" si="982"/>
        <v>#N/A</v>
      </c>
      <c r="AC187" s="19" t="e">
        <f t="shared" si="983"/>
        <v>#N/A</v>
      </c>
      <c r="AD187" s="19" t="e">
        <f t="shared" si="984"/>
        <v>#N/A</v>
      </c>
      <c r="AE187" s="19" t="e">
        <f t="shared" si="985"/>
        <v>#N/A</v>
      </c>
      <c r="AF187" s="19" t="e">
        <f t="shared" si="986"/>
        <v>#N/A</v>
      </c>
      <c r="AG187" s="19" t="e">
        <f t="shared" si="987"/>
        <v>#N/A</v>
      </c>
      <c r="AH187" s="19" t="e">
        <f t="shared" si="988"/>
        <v>#N/A</v>
      </c>
      <c r="AI187" s="19" t="e">
        <f t="shared" si="989"/>
        <v>#N/A</v>
      </c>
      <c r="AJ187" s="19" t="e">
        <f t="shared" si="990"/>
        <v>#N/A</v>
      </c>
      <c r="AK187" s="19" t="e">
        <f t="shared" si="991"/>
        <v>#N/A</v>
      </c>
      <c r="AL187" s="19" t="e">
        <f t="shared" si="992"/>
        <v>#N/A</v>
      </c>
      <c r="AM187" s="19" t="e">
        <f t="shared" si="993"/>
        <v>#N/A</v>
      </c>
      <c r="AN187" s="19" t="e">
        <f t="shared" si="994"/>
        <v>#N/A</v>
      </c>
      <c r="AO187" s="19" t="e">
        <f t="shared" si="995"/>
        <v>#N/A</v>
      </c>
      <c r="AP187" s="19" t="e">
        <f t="shared" si="996"/>
        <v>#N/A</v>
      </c>
      <c r="AQ187" s="19" t="e">
        <f t="shared" si="997"/>
        <v>#N/A</v>
      </c>
      <c r="AR187" s="19" t="e">
        <f t="shared" si="998"/>
        <v>#N/A</v>
      </c>
      <c r="AS187" s="19" t="e">
        <f t="shared" si="999"/>
        <v>#N/A</v>
      </c>
      <c r="AT187" s="19" t="e">
        <f t="shared" si="1000"/>
        <v>#N/A</v>
      </c>
      <c r="AU187" s="19" t="e">
        <f t="shared" si="1001"/>
        <v>#N/A</v>
      </c>
      <c r="AV187" s="19" t="e">
        <f t="shared" si="1002"/>
        <v>#N/A</v>
      </c>
      <c r="AW187" s="19" t="e">
        <f t="shared" si="1003"/>
        <v>#N/A</v>
      </c>
      <c r="AX187" s="19" t="e">
        <f t="shared" si="1004"/>
        <v>#N/A</v>
      </c>
      <c r="AY187" s="19" t="e">
        <f t="shared" si="1005"/>
        <v>#N/A</v>
      </c>
      <c r="AZ187" s="19" t="e">
        <f t="shared" si="1006"/>
        <v>#N/A</v>
      </c>
      <c r="BA187" s="19" t="e">
        <f t="shared" si="1007"/>
        <v>#N/A</v>
      </c>
      <c r="BB187" s="19" t="e">
        <f t="shared" si="1008"/>
        <v>#N/A</v>
      </c>
      <c r="BC187" s="19" t="e">
        <f t="shared" si="1009"/>
        <v>#N/A</v>
      </c>
      <c r="BD187" s="19" t="e">
        <f t="shared" si="1010"/>
        <v>#N/A</v>
      </c>
      <c r="BE187" s="19" t="e">
        <f t="shared" si="1011"/>
        <v>#N/A</v>
      </c>
      <c r="BF187" s="19" t="e">
        <f t="shared" si="1012"/>
        <v>#N/A</v>
      </c>
      <c r="BG187" s="19" t="e">
        <f t="shared" si="1013"/>
        <v>#N/A</v>
      </c>
      <c r="BH187" s="19" t="e">
        <f t="shared" si="1014"/>
        <v>#N/A</v>
      </c>
      <c r="BI187" s="19" t="e">
        <f t="shared" si="1015"/>
        <v>#N/A</v>
      </c>
    </row>
    <row r="188" spans="3:61" s="19" customFormat="1" ht="12.75"/>
    <row r="189" spans="3:61" s="19" customFormat="1" ht="12.75">
      <c r="C189" s="19" t="s">
        <v>446</v>
      </c>
      <c r="F189" s="19">
        <f>E183</f>
        <v>14430565.160763759</v>
      </c>
      <c r="G189" s="19">
        <f t="shared" ref="G189:G193" si="1016">F183</f>
        <v>12620687.053410828</v>
      </c>
      <c r="H189" s="19">
        <f t="shared" ref="H189:H193" si="1017">G183</f>
        <v>10732785.801579101</v>
      </c>
      <c r="I189" s="19">
        <f t="shared" ref="I189:I193" si="1018">H183</f>
        <v>8763497.857718261</v>
      </c>
      <c r="J189" s="19">
        <f t="shared" ref="J189:J193" si="1019">I183</f>
        <v>6709314.6730453577</v>
      </c>
      <c r="K189" s="19">
        <f t="shared" ref="K189:K193" si="1020">J183</f>
        <v>4566576.4465978136</v>
      </c>
      <c r="L189" s="19">
        <f t="shared" ref="L189:L193" si="1021">K183</f>
        <v>2331465.6048105145</v>
      </c>
      <c r="M189" s="19">
        <f t="shared" ref="M189:M193" si="1022">L183</f>
        <v>0</v>
      </c>
      <c r="N189" s="19" t="e">
        <f t="shared" ref="N189:N193" si="1023">M183</f>
        <v>#N/A</v>
      </c>
      <c r="O189" s="19" t="e">
        <f t="shared" ref="O189:O193" si="1024">N183</f>
        <v>#N/A</v>
      </c>
      <c r="P189" s="19" t="e">
        <f t="shared" ref="P189:P193" si="1025">O183</f>
        <v>#N/A</v>
      </c>
      <c r="Q189" s="19" t="e">
        <f t="shared" ref="Q189:Q193" si="1026">P183</f>
        <v>#N/A</v>
      </c>
      <c r="R189" s="19" t="e">
        <f t="shared" ref="R189:R193" si="1027">Q183</f>
        <v>#N/A</v>
      </c>
      <c r="S189" s="19" t="e">
        <f t="shared" ref="S189:S193" si="1028">R183</f>
        <v>#N/A</v>
      </c>
      <c r="T189" s="19" t="e">
        <f t="shared" ref="T189:T193" si="1029">S183</f>
        <v>#N/A</v>
      </c>
      <c r="U189" s="19" t="e">
        <f t="shared" ref="U189:U193" si="1030">T183</f>
        <v>#N/A</v>
      </c>
      <c r="V189" s="19" t="e">
        <f t="shared" ref="V189:V193" si="1031">U183</f>
        <v>#N/A</v>
      </c>
      <c r="W189" s="19" t="e">
        <f t="shared" ref="W189:W193" si="1032">V183</f>
        <v>#N/A</v>
      </c>
      <c r="X189" s="19" t="e">
        <f t="shared" ref="X189:X193" si="1033">W183</f>
        <v>#N/A</v>
      </c>
      <c r="Y189" s="19" t="e">
        <f t="shared" ref="Y189:Y193" si="1034">X183</f>
        <v>#N/A</v>
      </c>
      <c r="Z189" s="19" t="e">
        <f t="shared" ref="Z189:Z193" si="1035">Y183</f>
        <v>#N/A</v>
      </c>
      <c r="AA189" s="19" t="e">
        <f t="shared" ref="AA189:AA193" si="1036">Z183</f>
        <v>#N/A</v>
      </c>
      <c r="AB189" s="19" t="e">
        <f t="shared" ref="AB189:AB193" si="1037">AA183</f>
        <v>#N/A</v>
      </c>
      <c r="AC189" s="19" t="e">
        <f t="shared" ref="AC189:AC193" si="1038">AB183</f>
        <v>#N/A</v>
      </c>
      <c r="AD189" s="19" t="e">
        <f t="shared" ref="AD189:AD193" si="1039">AC183</f>
        <v>#N/A</v>
      </c>
      <c r="AE189" s="19" t="e">
        <f t="shared" ref="AE189:AE193" si="1040">AD183</f>
        <v>#N/A</v>
      </c>
      <c r="AF189" s="19" t="e">
        <f t="shared" ref="AF189:AF193" si="1041">AE183</f>
        <v>#N/A</v>
      </c>
      <c r="AG189" s="19" t="e">
        <f t="shared" ref="AG189:AG193" si="1042">AF183</f>
        <v>#N/A</v>
      </c>
      <c r="AH189" s="19" t="e">
        <f t="shared" ref="AH189:AH193" si="1043">AG183</f>
        <v>#N/A</v>
      </c>
      <c r="AI189" s="19" t="e">
        <f t="shared" ref="AI189:AI193" si="1044">AH183</f>
        <v>#N/A</v>
      </c>
      <c r="AJ189" s="19" t="e">
        <f t="shared" ref="AJ189:AJ193" si="1045">AI183</f>
        <v>#N/A</v>
      </c>
      <c r="AK189" s="19" t="e">
        <f t="shared" ref="AK189:AK193" si="1046">AJ183</f>
        <v>#N/A</v>
      </c>
      <c r="AL189" s="19" t="e">
        <f t="shared" ref="AL189:AL193" si="1047">AK183</f>
        <v>#N/A</v>
      </c>
      <c r="AM189" s="19" t="e">
        <f t="shared" ref="AM189:AM193" si="1048">AL183</f>
        <v>#N/A</v>
      </c>
      <c r="AN189" s="19" t="e">
        <f t="shared" ref="AN189:AN193" si="1049">AM183</f>
        <v>#N/A</v>
      </c>
      <c r="AO189" s="19" t="e">
        <f t="shared" ref="AO189:AO193" si="1050">AN183</f>
        <v>#N/A</v>
      </c>
      <c r="AP189" s="19" t="e">
        <f t="shared" ref="AP189:AP193" si="1051">AO183</f>
        <v>#N/A</v>
      </c>
      <c r="AQ189" s="19" t="e">
        <f t="shared" ref="AQ189:AQ193" si="1052">AP183</f>
        <v>#N/A</v>
      </c>
      <c r="AR189" s="19" t="e">
        <f t="shared" ref="AR189:AR193" si="1053">AQ183</f>
        <v>#N/A</v>
      </c>
      <c r="AS189" s="19" t="e">
        <f t="shared" ref="AS189:AS193" si="1054">AR183</f>
        <v>#N/A</v>
      </c>
      <c r="AT189" s="19" t="e">
        <f t="shared" ref="AT189:AT193" si="1055">AS183</f>
        <v>#N/A</v>
      </c>
      <c r="AU189" s="19" t="e">
        <f t="shared" ref="AU189:AU193" si="1056">AT183</f>
        <v>#N/A</v>
      </c>
      <c r="AV189" s="19" t="e">
        <f t="shared" ref="AV189:AV193" si="1057">AU183</f>
        <v>#N/A</v>
      </c>
      <c r="AW189" s="19" t="e">
        <f t="shared" ref="AW189:AW193" si="1058">AV183</f>
        <v>#N/A</v>
      </c>
      <c r="AX189" s="19" t="e">
        <f t="shared" ref="AX189:AX193" si="1059">AW183</f>
        <v>#N/A</v>
      </c>
      <c r="AY189" s="19" t="e">
        <f t="shared" ref="AY189:AY193" si="1060">AX183</f>
        <v>#N/A</v>
      </c>
      <c r="AZ189" s="19" t="e">
        <f t="shared" ref="AZ189:AZ193" si="1061">AY183</f>
        <v>#N/A</v>
      </c>
      <c r="BA189" s="19" t="e">
        <f t="shared" ref="BA189:BA193" si="1062">AZ183</f>
        <v>#N/A</v>
      </c>
      <c r="BB189" s="19" t="e">
        <f t="shared" ref="BB189:BB193" si="1063">BA183</f>
        <v>#N/A</v>
      </c>
      <c r="BC189" s="19" t="e">
        <f t="shared" ref="BC189:BC193" si="1064">BB183</f>
        <v>#N/A</v>
      </c>
      <c r="BD189" s="19" t="e">
        <f t="shared" ref="BD189:BD193" si="1065">BC183</f>
        <v>#N/A</v>
      </c>
      <c r="BE189" s="19" t="e">
        <f t="shared" ref="BE189:BE193" si="1066">BD183</f>
        <v>#N/A</v>
      </c>
      <c r="BF189" s="19" t="e">
        <f t="shared" ref="BF189:BF193" si="1067">BE183</f>
        <v>#N/A</v>
      </c>
      <c r="BG189" s="19" t="e">
        <f t="shared" ref="BG189:BG193" si="1068">BF183</f>
        <v>#N/A</v>
      </c>
      <c r="BH189" s="19" t="e">
        <f t="shared" ref="BH189:BH193" si="1069">BG183</f>
        <v>#N/A</v>
      </c>
      <c r="BI189" s="19" t="e">
        <f t="shared" ref="BI189:BI193" si="1070">BH183</f>
        <v>#N/A</v>
      </c>
    </row>
    <row r="190" spans="3:61" s="19" customFormat="1" ht="12.75">
      <c r="C190" s="19" t="s">
        <v>422</v>
      </c>
      <c r="F190" s="19">
        <f>E184</f>
        <v>1809878.1073529313</v>
      </c>
      <c r="G190" s="19">
        <f t="shared" si="1016"/>
        <v>1887901.2518317276</v>
      </c>
      <c r="H190" s="19">
        <f t="shared" si="1017"/>
        <v>1969287.9438608408</v>
      </c>
      <c r="I190" s="19">
        <f t="shared" si="1018"/>
        <v>2054183.1846729028</v>
      </c>
      <c r="J190" s="19">
        <f t="shared" si="1019"/>
        <v>2142738.2264475441</v>
      </c>
      <c r="K190" s="19">
        <f t="shared" si="1020"/>
        <v>2235110.8417872991</v>
      </c>
      <c r="L190" s="19">
        <f t="shared" si="1021"/>
        <v>2331465.6048105131</v>
      </c>
      <c r="M190" s="19" t="e">
        <f t="shared" si="1022"/>
        <v>#N/A</v>
      </c>
      <c r="N190" s="19" t="e">
        <f t="shared" si="1023"/>
        <v>#N/A</v>
      </c>
      <c r="O190" s="19" t="e">
        <f t="shared" si="1024"/>
        <v>#N/A</v>
      </c>
      <c r="P190" s="19" t="e">
        <f t="shared" si="1025"/>
        <v>#N/A</v>
      </c>
      <c r="Q190" s="19" t="e">
        <f t="shared" si="1026"/>
        <v>#N/A</v>
      </c>
      <c r="R190" s="19" t="e">
        <f t="shared" si="1027"/>
        <v>#N/A</v>
      </c>
      <c r="S190" s="19" t="e">
        <f t="shared" si="1028"/>
        <v>#N/A</v>
      </c>
      <c r="T190" s="19" t="e">
        <f t="shared" si="1029"/>
        <v>#N/A</v>
      </c>
      <c r="U190" s="19" t="e">
        <f t="shared" si="1030"/>
        <v>#N/A</v>
      </c>
      <c r="V190" s="19" t="e">
        <f t="shared" si="1031"/>
        <v>#N/A</v>
      </c>
      <c r="W190" s="19" t="e">
        <f t="shared" si="1032"/>
        <v>#N/A</v>
      </c>
      <c r="X190" s="19" t="e">
        <f t="shared" si="1033"/>
        <v>#N/A</v>
      </c>
      <c r="Y190" s="19" t="e">
        <f t="shared" si="1034"/>
        <v>#N/A</v>
      </c>
      <c r="Z190" s="19" t="e">
        <f t="shared" si="1035"/>
        <v>#N/A</v>
      </c>
      <c r="AA190" s="19" t="e">
        <f t="shared" si="1036"/>
        <v>#N/A</v>
      </c>
      <c r="AB190" s="19" t="e">
        <f t="shared" si="1037"/>
        <v>#N/A</v>
      </c>
      <c r="AC190" s="19" t="e">
        <f t="shared" si="1038"/>
        <v>#N/A</v>
      </c>
      <c r="AD190" s="19" t="e">
        <f t="shared" si="1039"/>
        <v>#N/A</v>
      </c>
      <c r="AE190" s="19" t="e">
        <f t="shared" si="1040"/>
        <v>#N/A</v>
      </c>
      <c r="AF190" s="19" t="e">
        <f t="shared" si="1041"/>
        <v>#N/A</v>
      </c>
      <c r="AG190" s="19" t="e">
        <f t="shared" si="1042"/>
        <v>#N/A</v>
      </c>
      <c r="AH190" s="19" t="e">
        <f t="shared" si="1043"/>
        <v>#N/A</v>
      </c>
      <c r="AI190" s="19" t="e">
        <f t="shared" si="1044"/>
        <v>#N/A</v>
      </c>
      <c r="AJ190" s="19" t="e">
        <f t="shared" si="1045"/>
        <v>#N/A</v>
      </c>
      <c r="AK190" s="19" t="e">
        <f t="shared" si="1046"/>
        <v>#N/A</v>
      </c>
      <c r="AL190" s="19" t="e">
        <f t="shared" si="1047"/>
        <v>#N/A</v>
      </c>
      <c r="AM190" s="19" t="e">
        <f t="shared" si="1048"/>
        <v>#N/A</v>
      </c>
      <c r="AN190" s="19" t="e">
        <f t="shared" si="1049"/>
        <v>#N/A</v>
      </c>
      <c r="AO190" s="19" t="e">
        <f t="shared" si="1050"/>
        <v>#N/A</v>
      </c>
      <c r="AP190" s="19" t="e">
        <f t="shared" si="1051"/>
        <v>#N/A</v>
      </c>
      <c r="AQ190" s="19" t="e">
        <f t="shared" si="1052"/>
        <v>#N/A</v>
      </c>
      <c r="AR190" s="19" t="e">
        <f t="shared" si="1053"/>
        <v>#N/A</v>
      </c>
      <c r="AS190" s="19" t="e">
        <f t="shared" si="1054"/>
        <v>#N/A</v>
      </c>
      <c r="AT190" s="19" t="e">
        <f t="shared" si="1055"/>
        <v>#N/A</v>
      </c>
      <c r="AU190" s="19" t="e">
        <f t="shared" si="1056"/>
        <v>#N/A</v>
      </c>
      <c r="AV190" s="19" t="e">
        <f t="shared" si="1057"/>
        <v>#N/A</v>
      </c>
      <c r="AW190" s="19" t="e">
        <f t="shared" si="1058"/>
        <v>#N/A</v>
      </c>
      <c r="AX190" s="19" t="e">
        <f t="shared" si="1059"/>
        <v>#N/A</v>
      </c>
      <c r="AY190" s="19" t="e">
        <f t="shared" si="1060"/>
        <v>#N/A</v>
      </c>
      <c r="AZ190" s="19" t="e">
        <f t="shared" si="1061"/>
        <v>#N/A</v>
      </c>
      <c r="BA190" s="19" t="e">
        <f t="shared" si="1062"/>
        <v>#N/A</v>
      </c>
      <c r="BB190" s="19" t="e">
        <f t="shared" si="1063"/>
        <v>#N/A</v>
      </c>
      <c r="BC190" s="19" t="e">
        <f t="shared" si="1064"/>
        <v>#N/A</v>
      </c>
      <c r="BD190" s="19" t="e">
        <f t="shared" si="1065"/>
        <v>#N/A</v>
      </c>
      <c r="BE190" s="19" t="e">
        <f t="shared" si="1066"/>
        <v>#N/A</v>
      </c>
      <c r="BF190" s="19" t="e">
        <f t="shared" si="1067"/>
        <v>#N/A</v>
      </c>
      <c r="BG190" s="19" t="e">
        <f t="shared" si="1068"/>
        <v>#N/A</v>
      </c>
      <c r="BH190" s="19" t="e">
        <f t="shared" si="1069"/>
        <v>#N/A</v>
      </c>
      <c r="BI190" s="19" t="e">
        <f t="shared" si="1070"/>
        <v>#N/A</v>
      </c>
    </row>
    <row r="191" spans="3:61" s="19" customFormat="1" ht="12.75">
      <c r="C191" s="19" t="s">
        <v>423</v>
      </c>
      <c r="F191" s="19">
        <f>E185</f>
        <v>570781.4217190838</v>
      </c>
      <c r="G191" s="19">
        <f t="shared" si="1016"/>
        <v>492758.2772402874</v>
      </c>
      <c r="H191" s="19">
        <f t="shared" si="1017"/>
        <v>411371.5852111741</v>
      </c>
      <c r="I191" s="19">
        <f t="shared" si="1018"/>
        <v>326476.34439911204</v>
      </c>
      <c r="J191" s="19">
        <f t="shared" si="1019"/>
        <v>237921.30262447073</v>
      </c>
      <c r="K191" s="19">
        <f t="shared" si="1020"/>
        <v>145548.68728471571</v>
      </c>
      <c r="L191" s="19">
        <f t="shared" si="1021"/>
        <v>49193.92426150183</v>
      </c>
      <c r="M191" s="19" t="e">
        <f t="shared" si="1022"/>
        <v>#N/A</v>
      </c>
      <c r="N191" s="19" t="e">
        <f t="shared" si="1023"/>
        <v>#N/A</v>
      </c>
      <c r="O191" s="19" t="e">
        <f t="shared" si="1024"/>
        <v>#N/A</v>
      </c>
      <c r="P191" s="19" t="e">
        <f t="shared" si="1025"/>
        <v>#N/A</v>
      </c>
      <c r="Q191" s="19" t="e">
        <f t="shared" si="1026"/>
        <v>#N/A</v>
      </c>
      <c r="R191" s="19" t="e">
        <f t="shared" si="1027"/>
        <v>#N/A</v>
      </c>
      <c r="S191" s="19" t="e">
        <f t="shared" si="1028"/>
        <v>#N/A</v>
      </c>
      <c r="T191" s="19" t="e">
        <f t="shared" si="1029"/>
        <v>#N/A</v>
      </c>
      <c r="U191" s="19" t="e">
        <f t="shared" si="1030"/>
        <v>#N/A</v>
      </c>
      <c r="V191" s="19" t="e">
        <f t="shared" si="1031"/>
        <v>#N/A</v>
      </c>
      <c r="W191" s="19" t="e">
        <f t="shared" si="1032"/>
        <v>#N/A</v>
      </c>
      <c r="X191" s="19" t="e">
        <f t="shared" si="1033"/>
        <v>#N/A</v>
      </c>
      <c r="Y191" s="19" t="e">
        <f t="shared" si="1034"/>
        <v>#N/A</v>
      </c>
      <c r="Z191" s="19" t="e">
        <f t="shared" si="1035"/>
        <v>#N/A</v>
      </c>
      <c r="AA191" s="19" t="e">
        <f t="shared" si="1036"/>
        <v>#N/A</v>
      </c>
      <c r="AB191" s="19" t="e">
        <f t="shared" si="1037"/>
        <v>#N/A</v>
      </c>
      <c r="AC191" s="19" t="e">
        <f t="shared" si="1038"/>
        <v>#N/A</v>
      </c>
      <c r="AD191" s="19" t="e">
        <f t="shared" si="1039"/>
        <v>#N/A</v>
      </c>
      <c r="AE191" s="19" t="e">
        <f t="shared" si="1040"/>
        <v>#N/A</v>
      </c>
      <c r="AF191" s="19" t="e">
        <f t="shared" si="1041"/>
        <v>#N/A</v>
      </c>
      <c r="AG191" s="19" t="e">
        <f t="shared" si="1042"/>
        <v>#N/A</v>
      </c>
      <c r="AH191" s="19" t="e">
        <f t="shared" si="1043"/>
        <v>#N/A</v>
      </c>
      <c r="AI191" s="19" t="e">
        <f t="shared" si="1044"/>
        <v>#N/A</v>
      </c>
      <c r="AJ191" s="19" t="e">
        <f t="shared" si="1045"/>
        <v>#N/A</v>
      </c>
      <c r="AK191" s="19" t="e">
        <f t="shared" si="1046"/>
        <v>#N/A</v>
      </c>
      <c r="AL191" s="19" t="e">
        <f t="shared" si="1047"/>
        <v>#N/A</v>
      </c>
      <c r="AM191" s="19" t="e">
        <f t="shared" si="1048"/>
        <v>#N/A</v>
      </c>
      <c r="AN191" s="19" t="e">
        <f t="shared" si="1049"/>
        <v>#N/A</v>
      </c>
      <c r="AO191" s="19" t="e">
        <f t="shared" si="1050"/>
        <v>#N/A</v>
      </c>
      <c r="AP191" s="19" t="e">
        <f t="shared" si="1051"/>
        <v>#N/A</v>
      </c>
      <c r="AQ191" s="19" t="e">
        <f t="shared" si="1052"/>
        <v>#N/A</v>
      </c>
      <c r="AR191" s="19" t="e">
        <f t="shared" si="1053"/>
        <v>#N/A</v>
      </c>
      <c r="AS191" s="19" t="e">
        <f t="shared" si="1054"/>
        <v>#N/A</v>
      </c>
      <c r="AT191" s="19" t="e">
        <f t="shared" si="1055"/>
        <v>#N/A</v>
      </c>
      <c r="AU191" s="19" t="e">
        <f t="shared" si="1056"/>
        <v>#N/A</v>
      </c>
      <c r="AV191" s="19" t="e">
        <f t="shared" si="1057"/>
        <v>#N/A</v>
      </c>
      <c r="AW191" s="19" t="e">
        <f t="shared" si="1058"/>
        <v>#N/A</v>
      </c>
      <c r="AX191" s="19" t="e">
        <f t="shared" si="1059"/>
        <v>#N/A</v>
      </c>
      <c r="AY191" s="19" t="e">
        <f t="shared" si="1060"/>
        <v>#N/A</v>
      </c>
      <c r="AZ191" s="19" t="e">
        <f t="shared" si="1061"/>
        <v>#N/A</v>
      </c>
      <c r="BA191" s="19" t="e">
        <f t="shared" si="1062"/>
        <v>#N/A</v>
      </c>
      <c r="BB191" s="19" t="e">
        <f t="shared" si="1063"/>
        <v>#N/A</v>
      </c>
      <c r="BC191" s="19" t="e">
        <f t="shared" si="1064"/>
        <v>#N/A</v>
      </c>
      <c r="BD191" s="19" t="e">
        <f t="shared" si="1065"/>
        <v>#N/A</v>
      </c>
      <c r="BE191" s="19" t="e">
        <f t="shared" si="1066"/>
        <v>#N/A</v>
      </c>
      <c r="BF191" s="19" t="e">
        <f t="shared" si="1067"/>
        <v>#N/A</v>
      </c>
      <c r="BG191" s="19" t="e">
        <f t="shared" si="1068"/>
        <v>#N/A</v>
      </c>
      <c r="BH191" s="19" t="e">
        <f t="shared" si="1069"/>
        <v>#N/A</v>
      </c>
      <c r="BI191" s="19" t="e">
        <f t="shared" si="1070"/>
        <v>#N/A</v>
      </c>
    </row>
    <row r="192" spans="3:61" s="19" customFormat="1" ht="12.75">
      <c r="C192" s="19" t="s">
        <v>147</v>
      </c>
      <c r="F192" s="19">
        <f>E186</f>
        <v>2380659.5290720151</v>
      </c>
      <c r="G192" s="19">
        <f t="shared" si="1016"/>
        <v>2380659.5290720151</v>
      </c>
      <c r="H192" s="19">
        <f t="shared" si="1017"/>
        <v>2380659.5290720151</v>
      </c>
      <c r="I192" s="19">
        <f t="shared" si="1018"/>
        <v>2380659.5290720151</v>
      </c>
      <c r="J192" s="19">
        <f t="shared" si="1019"/>
        <v>2380659.5290720151</v>
      </c>
      <c r="K192" s="19">
        <f t="shared" si="1020"/>
        <v>2380659.5290720151</v>
      </c>
      <c r="L192" s="19">
        <f t="shared" si="1021"/>
        <v>2380659.5290720151</v>
      </c>
      <c r="M192" s="19" t="e">
        <f t="shared" si="1022"/>
        <v>#N/A</v>
      </c>
      <c r="N192" s="19" t="e">
        <f t="shared" si="1023"/>
        <v>#N/A</v>
      </c>
      <c r="O192" s="19" t="e">
        <f t="shared" si="1024"/>
        <v>#N/A</v>
      </c>
      <c r="P192" s="19" t="e">
        <f t="shared" si="1025"/>
        <v>#N/A</v>
      </c>
      <c r="Q192" s="19" t="e">
        <f t="shared" si="1026"/>
        <v>#N/A</v>
      </c>
      <c r="R192" s="19" t="e">
        <f t="shared" si="1027"/>
        <v>#N/A</v>
      </c>
      <c r="S192" s="19" t="e">
        <f t="shared" si="1028"/>
        <v>#N/A</v>
      </c>
      <c r="T192" s="19" t="e">
        <f t="shared" si="1029"/>
        <v>#N/A</v>
      </c>
      <c r="U192" s="19" t="e">
        <f t="shared" si="1030"/>
        <v>#N/A</v>
      </c>
      <c r="V192" s="19" t="e">
        <f t="shared" si="1031"/>
        <v>#N/A</v>
      </c>
      <c r="W192" s="19" t="e">
        <f t="shared" si="1032"/>
        <v>#N/A</v>
      </c>
      <c r="X192" s="19" t="e">
        <f t="shared" si="1033"/>
        <v>#N/A</v>
      </c>
      <c r="Y192" s="19" t="e">
        <f t="shared" si="1034"/>
        <v>#N/A</v>
      </c>
      <c r="Z192" s="19" t="e">
        <f t="shared" si="1035"/>
        <v>#N/A</v>
      </c>
      <c r="AA192" s="19" t="e">
        <f t="shared" si="1036"/>
        <v>#N/A</v>
      </c>
      <c r="AB192" s="19" t="e">
        <f t="shared" si="1037"/>
        <v>#N/A</v>
      </c>
      <c r="AC192" s="19" t="e">
        <f t="shared" si="1038"/>
        <v>#N/A</v>
      </c>
      <c r="AD192" s="19" t="e">
        <f t="shared" si="1039"/>
        <v>#N/A</v>
      </c>
      <c r="AE192" s="19" t="e">
        <f t="shared" si="1040"/>
        <v>#N/A</v>
      </c>
      <c r="AF192" s="19" t="e">
        <f t="shared" si="1041"/>
        <v>#N/A</v>
      </c>
      <c r="AG192" s="19" t="e">
        <f t="shared" si="1042"/>
        <v>#N/A</v>
      </c>
      <c r="AH192" s="19" t="e">
        <f t="shared" si="1043"/>
        <v>#N/A</v>
      </c>
      <c r="AI192" s="19" t="e">
        <f t="shared" si="1044"/>
        <v>#N/A</v>
      </c>
      <c r="AJ192" s="19" t="e">
        <f t="shared" si="1045"/>
        <v>#N/A</v>
      </c>
      <c r="AK192" s="19" t="e">
        <f t="shared" si="1046"/>
        <v>#N/A</v>
      </c>
      <c r="AL192" s="19" t="e">
        <f t="shared" si="1047"/>
        <v>#N/A</v>
      </c>
      <c r="AM192" s="19" t="e">
        <f t="shared" si="1048"/>
        <v>#N/A</v>
      </c>
      <c r="AN192" s="19" t="e">
        <f t="shared" si="1049"/>
        <v>#N/A</v>
      </c>
      <c r="AO192" s="19" t="e">
        <f t="shared" si="1050"/>
        <v>#N/A</v>
      </c>
      <c r="AP192" s="19" t="e">
        <f t="shared" si="1051"/>
        <v>#N/A</v>
      </c>
      <c r="AQ192" s="19" t="e">
        <f t="shared" si="1052"/>
        <v>#N/A</v>
      </c>
      <c r="AR192" s="19" t="e">
        <f t="shared" si="1053"/>
        <v>#N/A</v>
      </c>
      <c r="AS192" s="19" t="e">
        <f t="shared" si="1054"/>
        <v>#N/A</v>
      </c>
      <c r="AT192" s="19" t="e">
        <f t="shared" si="1055"/>
        <v>#N/A</v>
      </c>
      <c r="AU192" s="19" t="e">
        <f t="shared" si="1056"/>
        <v>#N/A</v>
      </c>
      <c r="AV192" s="19" t="e">
        <f t="shared" si="1057"/>
        <v>#N/A</v>
      </c>
      <c r="AW192" s="19" t="e">
        <f t="shared" si="1058"/>
        <v>#N/A</v>
      </c>
      <c r="AX192" s="19" t="e">
        <f t="shared" si="1059"/>
        <v>#N/A</v>
      </c>
      <c r="AY192" s="19" t="e">
        <f t="shared" si="1060"/>
        <v>#N/A</v>
      </c>
      <c r="AZ192" s="19" t="e">
        <f t="shared" si="1061"/>
        <v>#N/A</v>
      </c>
      <c r="BA192" s="19" t="e">
        <f t="shared" si="1062"/>
        <v>#N/A</v>
      </c>
      <c r="BB192" s="19" t="e">
        <f t="shared" si="1063"/>
        <v>#N/A</v>
      </c>
      <c r="BC192" s="19" t="e">
        <f t="shared" si="1064"/>
        <v>#N/A</v>
      </c>
      <c r="BD192" s="19" t="e">
        <f t="shared" si="1065"/>
        <v>#N/A</v>
      </c>
      <c r="BE192" s="19" t="e">
        <f t="shared" si="1066"/>
        <v>#N/A</v>
      </c>
      <c r="BF192" s="19" t="e">
        <f t="shared" si="1067"/>
        <v>#N/A</v>
      </c>
      <c r="BG192" s="19" t="e">
        <f t="shared" si="1068"/>
        <v>#N/A</v>
      </c>
      <c r="BH192" s="19" t="e">
        <f t="shared" si="1069"/>
        <v>#N/A</v>
      </c>
      <c r="BI192" s="19" t="e">
        <f t="shared" si="1070"/>
        <v>#N/A</v>
      </c>
    </row>
    <row r="193" spans="1:61" s="19" customFormat="1" ht="12.75">
      <c r="C193" s="19" t="s">
        <v>424</v>
      </c>
      <c r="F193" s="19">
        <f>E187</f>
        <v>12620687.053410828</v>
      </c>
      <c r="G193" s="19">
        <f t="shared" si="1016"/>
        <v>10732785.801579101</v>
      </c>
      <c r="H193" s="19">
        <f t="shared" si="1017"/>
        <v>8763497.857718261</v>
      </c>
      <c r="I193" s="19">
        <f t="shared" si="1018"/>
        <v>6709314.6730453577</v>
      </c>
      <c r="J193" s="19">
        <f t="shared" si="1019"/>
        <v>4566576.4465978136</v>
      </c>
      <c r="K193" s="19">
        <f t="shared" si="1020"/>
        <v>2331465.6048105145</v>
      </c>
      <c r="L193" s="19">
        <f t="shared" si="1021"/>
        <v>0</v>
      </c>
      <c r="M193" s="19" t="e">
        <f t="shared" si="1022"/>
        <v>#N/A</v>
      </c>
      <c r="N193" s="19" t="e">
        <f t="shared" si="1023"/>
        <v>#N/A</v>
      </c>
      <c r="O193" s="19" t="e">
        <f t="shared" si="1024"/>
        <v>#N/A</v>
      </c>
      <c r="P193" s="19" t="e">
        <f t="shared" si="1025"/>
        <v>#N/A</v>
      </c>
      <c r="Q193" s="19" t="e">
        <f t="shared" si="1026"/>
        <v>#N/A</v>
      </c>
      <c r="R193" s="19" t="e">
        <f t="shared" si="1027"/>
        <v>#N/A</v>
      </c>
      <c r="S193" s="19" t="e">
        <f t="shared" si="1028"/>
        <v>#N/A</v>
      </c>
      <c r="T193" s="19" t="e">
        <f t="shared" si="1029"/>
        <v>#N/A</v>
      </c>
      <c r="U193" s="19" t="e">
        <f t="shared" si="1030"/>
        <v>#N/A</v>
      </c>
      <c r="V193" s="19" t="e">
        <f t="shared" si="1031"/>
        <v>#N/A</v>
      </c>
      <c r="W193" s="19" t="e">
        <f t="shared" si="1032"/>
        <v>#N/A</v>
      </c>
      <c r="X193" s="19" t="e">
        <f t="shared" si="1033"/>
        <v>#N/A</v>
      </c>
      <c r="Y193" s="19" t="e">
        <f t="shared" si="1034"/>
        <v>#N/A</v>
      </c>
      <c r="Z193" s="19" t="e">
        <f t="shared" si="1035"/>
        <v>#N/A</v>
      </c>
      <c r="AA193" s="19" t="e">
        <f t="shared" si="1036"/>
        <v>#N/A</v>
      </c>
      <c r="AB193" s="19" t="e">
        <f t="shared" si="1037"/>
        <v>#N/A</v>
      </c>
      <c r="AC193" s="19" t="e">
        <f t="shared" si="1038"/>
        <v>#N/A</v>
      </c>
      <c r="AD193" s="19" t="e">
        <f t="shared" si="1039"/>
        <v>#N/A</v>
      </c>
      <c r="AE193" s="19" t="e">
        <f t="shared" si="1040"/>
        <v>#N/A</v>
      </c>
      <c r="AF193" s="19" t="e">
        <f t="shared" si="1041"/>
        <v>#N/A</v>
      </c>
      <c r="AG193" s="19" t="e">
        <f t="shared" si="1042"/>
        <v>#N/A</v>
      </c>
      <c r="AH193" s="19" t="e">
        <f t="shared" si="1043"/>
        <v>#N/A</v>
      </c>
      <c r="AI193" s="19" t="e">
        <f t="shared" si="1044"/>
        <v>#N/A</v>
      </c>
      <c r="AJ193" s="19" t="e">
        <f t="shared" si="1045"/>
        <v>#N/A</v>
      </c>
      <c r="AK193" s="19" t="e">
        <f t="shared" si="1046"/>
        <v>#N/A</v>
      </c>
      <c r="AL193" s="19" t="e">
        <f t="shared" si="1047"/>
        <v>#N/A</v>
      </c>
      <c r="AM193" s="19" t="e">
        <f t="shared" si="1048"/>
        <v>#N/A</v>
      </c>
      <c r="AN193" s="19" t="e">
        <f t="shared" si="1049"/>
        <v>#N/A</v>
      </c>
      <c r="AO193" s="19" t="e">
        <f t="shared" si="1050"/>
        <v>#N/A</v>
      </c>
      <c r="AP193" s="19" t="e">
        <f t="shared" si="1051"/>
        <v>#N/A</v>
      </c>
      <c r="AQ193" s="19" t="e">
        <f t="shared" si="1052"/>
        <v>#N/A</v>
      </c>
      <c r="AR193" s="19" t="e">
        <f t="shared" si="1053"/>
        <v>#N/A</v>
      </c>
      <c r="AS193" s="19" t="e">
        <f t="shared" si="1054"/>
        <v>#N/A</v>
      </c>
      <c r="AT193" s="19" t="e">
        <f t="shared" si="1055"/>
        <v>#N/A</v>
      </c>
      <c r="AU193" s="19" t="e">
        <f t="shared" si="1056"/>
        <v>#N/A</v>
      </c>
      <c r="AV193" s="19" t="e">
        <f t="shared" si="1057"/>
        <v>#N/A</v>
      </c>
      <c r="AW193" s="19" t="e">
        <f t="shared" si="1058"/>
        <v>#N/A</v>
      </c>
      <c r="AX193" s="19" t="e">
        <f t="shared" si="1059"/>
        <v>#N/A</v>
      </c>
      <c r="AY193" s="19" t="e">
        <f t="shared" si="1060"/>
        <v>#N/A</v>
      </c>
      <c r="AZ193" s="19" t="e">
        <f t="shared" si="1061"/>
        <v>#N/A</v>
      </c>
      <c r="BA193" s="19" t="e">
        <f t="shared" si="1062"/>
        <v>#N/A</v>
      </c>
      <c r="BB193" s="19" t="e">
        <f t="shared" si="1063"/>
        <v>#N/A</v>
      </c>
      <c r="BC193" s="19" t="e">
        <f t="shared" si="1064"/>
        <v>#N/A</v>
      </c>
      <c r="BD193" s="19" t="e">
        <f t="shared" si="1065"/>
        <v>#N/A</v>
      </c>
      <c r="BE193" s="19" t="e">
        <f t="shared" si="1066"/>
        <v>#N/A</v>
      </c>
      <c r="BF193" s="19" t="e">
        <f t="shared" si="1067"/>
        <v>#N/A</v>
      </c>
      <c r="BG193" s="19" t="e">
        <f t="shared" si="1068"/>
        <v>#N/A</v>
      </c>
      <c r="BH193" s="19" t="e">
        <f t="shared" si="1069"/>
        <v>#N/A</v>
      </c>
      <c r="BI193" s="19" t="e">
        <f t="shared" si="1070"/>
        <v>#N/A</v>
      </c>
    </row>
    <row r="194" spans="1:61" s="19" customFormat="1" ht="12.75"/>
    <row r="195" spans="1:61" s="19" customFormat="1" ht="12.75">
      <c r="C195" s="19" t="s">
        <v>446</v>
      </c>
      <c r="G195" s="19">
        <f>F189</f>
        <v>14430565.160763759</v>
      </c>
      <c r="H195" s="19">
        <f t="shared" ref="H195:H199" si="1071">G189</f>
        <v>12620687.053410828</v>
      </c>
      <c r="I195" s="19">
        <f t="shared" ref="I195:I199" si="1072">H189</f>
        <v>10732785.801579101</v>
      </c>
      <c r="J195" s="19">
        <f t="shared" ref="J195:J199" si="1073">I189</f>
        <v>8763497.857718261</v>
      </c>
      <c r="K195" s="19">
        <f t="shared" ref="K195:K199" si="1074">J189</f>
        <v>6709314.6730453577</v>
      </c>
      <c r="L195" s="19">
        <f t="shared" ref="L195:L199" si="1075">K189</f>
        <v>4566576.4465978136</v>
      </c>
      <c r="M195" s="19">
        <f t="shared" ref="M195:M199" si="1076">L189</f>
        <v>2331465.6048105145</v>
      </c>
      <c r="N195" s="19">
        <f t="shared" ref="N195:N199" si="1077">M189</f>
        <v>0</v>
      </c>
      <c r="O195" s="19" t="e">
        <f t="shared" ref="O195:O199" si="1078">N189</f>
        <v>#N/A</v>
      </c>
      <c r="P195" s="19" t="e">
        <f t="shared" ref="P195:P199" si="1079">O189</f>
        <v>#N/A</v>
      </c>
      <c r="Q195" s="19" t="e">
        <f t="shared" ref="Q195:Q199" si="1080">P189</f>
        <v>#N/A</v>
      </c>
      <c r="R195" s="19" t="e">
        <f t="shared" ref="R195:R199" si="1081">Q189</f>
        <v>#N/A</v>
      </c>
      <c r="S195" s="19" t="e">
        <f t="shared" ref="S195:S199" si="1082">R189</f>
        <v>#N/A</v>
      </c>
      <c r="T195" s="19" t="e">
        <f t="shared" ref="T195:T199" si="1083">S189</f>
        <v>#N/A</v>
      </c>
      <c r="U195" s="19" t="e">
        <f t="shared" ref="U195:U199" si="1084">T189</f>
        <v>#N/A</v>
      </c>
      <c r="V195" s="19" t="e">
        <f t="shared" ref="V195:V199" si="1085">U189</f>
        <v>#N/A</v>
      </c>
      <c r="W195" s="19" t="e">
        <f t="shared" ref="W195:W199" si="1086">V189</f>
        <v>#N/A</v>
      </c>
      <c r="X195" s="19" t="e">
        <f t="shared" ref="X195:X199" si="1087">W189</f>
        <v>#N/A</v>
      </c>
      <c r="Y195" s="19" t="e">
        <f t="shared" ref="Y195:Y199" si="1088">X189</f>
        <v>#N/A</v>
      </c>
      <c r="Z195" s="19" t="e">
        <f t="shared" ref="Z195:Z199" si="1089">Y189</f>
        <v>#N/A</v>
      </c>
      <c r="AA195" s="19" t="e">
        <f t="shared" ref="AA195:AA199" si="1090">Z189</f>
        <v>#N/A</v>
      </c>
      <c r="AB195" s="19" t="e">
        <f t="shared" ref="AB195:AB199" si="1091">AA189</f>
        <v>#N/A</v>
      </c>
      <c r="AC195" s="19" t="e">
        <f t="shared" ref="AC195:AC199" si="1092">AB189</f>
        <v>#N/A</v>
      </c>
      <c r="AD195" s="19" t="e">
        <f t="shared" ref="AD195:AD199" si="1093">AC189</f>
        <v>#N/A</v>
      </c>
      <c r="AE195" s="19" t="e">
        <f t="shared" ref="AE195:AE199" si="1094">AD189</f>
        <v>#N/A</v>
      </c>
      <c r="AF195" s="19" t="e">
        <f t="shared" ref="AF195:AF199" si="1095">AE189</f>
        <v>#N/A</v>
      </c>
      <c r="AG195" s="19" t="e">
        <f t="shared" ref="AG195:AG199" si="1096">AF189</f>
        <v>#N/A</v>
      </c>
      <c r="AH195" s="19" t="e">
        <f t="shared" ref="AH195:AH199" si="1097">AG189</f>
        <v>#N/A</v>
      </c>
      <c r="AI195" s="19" t="e">
        <f t="shared" ref="AI195:AI199" si="1098">AH189</f>
        <v>#N/A</v>
      </c>
      <c r="AJ195" s="19" t="e">
        <f t="shared" ref="AJ195:AJ199" si="1099">AI189</f>
        <v>#N/A</v>
      </c>
      <c r="AK195" s="19" t="e">
        <f t="shared" ref="AK195:AK199" si="1100">AJ189</f>
        <v>#N/A</v>
      </c>
      <c r="AL195" s="19" t="e">
        <f t="shared" ref="AL195:AL199" si="1101">AK189</f>
        <v>#N/A</v>
      </c>
      <c r="AM195" s="19" t="e">
        <f t="shared" ref="AM195:AM199" si="1102">AL189</f>
        <v>#N/A</v>
      </c>
      <c r="AN195" s="19" t="e">
        <f t="shared" ref="AN195:AN199" si="1103">AM189</f>
        <v>#N/A</v>
      </c>
      <c r="AO195" s="19" t="e">
        <f t="shared" ref="AO195:AO199" si="1104">AN189</f>
        <v>#N/A</v>
      </c>
      <c r="AP195" s="19" t="e">
        <f t="shared" ref="AP195:AP199" si="1105">AO189</f>
        <v>#N/A</v>
      </c>
      <c r="AQ195" s="19" t="e">
        <f t="shared" ref="AQ195:AQ199" si="1106">AP189</f>
        <v>#N/A</v>
      </c>
      <c r="AR195" s="19" t="e">
        <f t="shared" ref="AR195:AR199" si="1107">AQ189</f>
        <v>#N/A</v>
      </c>
      <c r="AS195" s="19" t="e">
        <f t="shared" ref="AS195:AS199" si="1108">AR189</f>
        <v>#N/A</v>
      </c>
      <c r="AT195" s="19" t="e">
        <f t="shared" ref="AT195:AT199" si="1109">AS189</f>
        <v>#N/A</v>
      </c>
      <c r="AU195" s="19" t="e">
        <f t="shared" ref="AU195:AU199" si="1110">AT189</f>
        <v>#N/A</v>
      </c>
      <c r="AV195" s="19" t="e">
        <f t="shared" ref="AV195:AV199" si="1111">AU189</f>
        <v>#N/A</v>
      </c>
      <c r="AW195" s="19" t="e">
        <f t="shared" ref="AW195:AW199" si="1112">AV189</f>
        <v>#N/A</v>
      </c>
      <c r="AX195" s="19" t="e">
        <f t="shared" ref="AX195:AX199" si="1113">AW189</f>
        <v>#N/A</v>
      </c>
      <c r="AY195" s="19" t="e">
        <f t="shared" ref="AY195:AY199" si="1114">AX189</f>
        <v>#N/A</v>
      </c>
      <c r="AZ195" s="19" t="e">
        <f t="shared" ref="AZ195:AZ199" si="1115">AY189</f>
        <v>#N/A</v>
      </c>
      <c r="BA195" s="19" t="e">
        <f t="shared" ref="BA195:BA199" si="1116">AZ189</f>
        <v>#N/A</v>
      </c>
      <c r="BB195" s="19" t="e">
        <f t="shared" ref="BB195:BB199" si="1117">BA189</f>
        <v>#N/A</v>
      </c>
      <c r="BC195" s="19" t="e">
        <f t="shared" ref="BC195:BC199" si="1118">BB189</f>
        <v>#N/A</v>
      </c>
      <c r="BD195" s="19" t="e">
        <f t="shared" ref="BD195:BD199" si="1119">BC189</f>
        <v>#N/A</v>
      </c>
      <c r="BE195" s="19" t="e">
        <f t="shared" ref="BE195:BE199" si="1120">BD189</f>
        <v>#N/A</v>
      </c>
      <c r="BF195" s="19" t="e">
        <f t="shared" ref="BF195:BF199" si="1121">BE189</f>
        <v>#N/A</v>
      </c>
      <c r="BG195" s="19" t="e">
        <f t="shared" ref="BG195:BG199" si="1122">BF189</f>
        <v>#N/A</v>
      </c>
      <c r="BH195" s="19" t="e">
        <f t="shared" ref="BH195:BH199" si="1123">BG189</f>
        <v>#N/A</v>
      </c>
      <c r="BI195" s="19" t="e">
        <f t="shared" ref="BI195:BI199" si="1124">BH189</f>
        <v>#N/A</v>
      </c>
    </row>
    <row r="196" spans="1:61" s="19" customFormat="1" ht="12.75">
      <c r="C196" s="19" t="s">
        <v>422</v>
      </c>
      <c r="G196" s="19">
        <f>F190</f>
        <v>1809878.1073529313</v>
      </c>
      <c r="H196" s="19">
        <f t="shared" si="1071"/>
        <v>1887901.2518317276</v>
      </c>
      <c r="I196" s="19">
        <f t="shared" si="1072"/>
        <v>1969287.9438608408</v>
      </c>
      <c r="J196" s="19">
        <f t="shared" si="1073"/>
        <v>2054183.1846729028</v>
      </c>
      <c r="K196" s="19">
        <f t="shared" si="1074"/>
        <v>2142738.2264475441</v>
      </c>
      <c r="L196" s="19">
        <f t="shared" si="1075"/>
        <v>2235110.8417872991</v>
      </c>
      <c r="M196" s="19">
        <f t="shared" si="1076"/>
        <v>2331465.6048105131</v>
      </c>
      <c r="N196" s="19" t="e">
        <f t="shared" si="1077"/>
        <v>#N/A</v>
      </c>
      <c r="O196" s="19" t="e">
        <f t="shared" si="1078"/>
        <v>#N/A</v>
      </c>
      <c r="P196" s="19" t="e">
        <f t="shared" si="1079"/>
        <v>#N/A</v>
      </c>
      <c r="Q196" s="19" t="e">
        <f t="shared" si="1080"/>
        <v>#N/A</v>
      </c>
      <c r="R196" s="19" t="e">
        <f t="shared" si="1081"/>
        <v>#N/A</v>
      </c>
      <c r="S196" s="19" t="e">
        <f t="shared" si="1082"/>
        <v>#N/A</v>
      </c>
      <c r="T196" s="19" t="e">
        <f t="shared" si="1083"/>
        <v>#N/A</v>
      </c>
      <c r="U196" s="19" t="e">
        <f t="shared" si="1084"/>
        <v>#N/A</v>
      </c>
      <c r="V196" s="19" t="e">
        <f t="shared" si="1085"/>
        <v>#N/A</v>
      </c>
      <c r="W196" s="19" t="e">
        <f t="shared" si="1086"/>
        <v>#N/A</v>
      </c>
      <c r="X196" s="19" t="e">
        <f t="shared" si="1087"/>
        <v>#N/A</v>
      </c>
      <c r="Y196" s="19" t="e">
        <f t="shared" si="1088"/>
        <v>#N/A</v>
      </c>
      <c r="Z196" s="19" t="e">
        <f t="shared" si="1089"/>
        <v>#N/A</v>
      </c>
      <c r="AA196" s="19" t="e">
        <f t="shared" si="1090"/>
        <v>#N/A</v>
      </c>
      <c r="AB196" s="19" t="e">
        <f t="shared" si="1091"/>
        <v>#N/A</v>
      </c>
      <c r="AC196" s="19" t="e">
        <f t="shared" si="1092"/>
        <v>#N/A</v>
      </c>
      <c r="AD196" s="19" t="e">
        <f t="shared" si="1093"/>
        <v>#N/A</v>
      </c>
      <c r="AE196" s="19" t="e">
        <f t="shared" si="1094"/>
        <v>#N/A</v>
      </c>
      <c r="AF196" s="19" t="e">
        <f t="shared" si="1095"/>
        <v>#N/A</v>
      </c>
      <c r="AG196" s="19" t="e">
        <f t="shared" si="1096"/>
        <v>#N/A</v>
      </c>
      <c r="AH196" s="19" t="e">
        <f t="shared" si="1097"/>
        <v>#N/A</v>
      </c>
      <c r="AI196" s="19" t="e">
        <f t="shared" si="1098"/>
        <v>#N/A</v>
      </c>
      <c r="AJ196" s="19" t="e">
        <f t="shared" si="1099"/>
        <v>#N/A</v>
      </c>
      <c r="AK196" s="19" t="e">
        <f t="shared" si="1100"/>
        <v>#N/A</v>
      </c>
      <c r="AL196" s="19" t="e">
        <f t="shared" si="1101"/>
        <v>#N/A</v>
      </c>
      <c r="AM196" s="19" t="e">
        <f t="shared" si="1102"/>
        <v>#N/A</v>
      </c>
      <c r="AN196" s="19" t="e">
        <f t="shared" si="1103"/>
        <v>#N/A</v>
      </c>
      <c r="AO196" s="19" t="e">
        <f t="shared" si="1104"/>
        <v>#N/A</v>
      </c>
      <c r="AP196" s="19" t="e">
        <f t="shared" si="1105"/>
        <v>#N/A</v>
      </c>
      <c r="AQ196" s="19" t="e">
        <f t="shared" si="1106"/>
        <v>#N/A</v>
      </c>
      <c r="AR196" s="19" t="e">
        <f t="shared" si="1107"/>
        <v>#N/A</v>
      </c>
      <c r="AS196" s="19" t="e">
        <f t="shared" si="1108"/>
        <v>#N/A</v>
      </c>
      <c r="AT196" s="19" t="e">
        <f t="shared" si="1109"/>
        <v>#N/A</v>
      </c>
      <c r="AU196" s="19" t="e">
        <f t="shared" si="1110"/>
        <v>#N/A</v>
      </c>
      <c r="AV196" s="19" t="e">
        <f t="shared" si="1111"/>
        <v>#N/A</v>
      </c>
      <c r="AW196" s="19" t="e">
        <f t="shared" si="1112"/>
        <v>#N/A</v>
      </c>
      <c r="AX196" s="19" t="e">
        <f t="shared" si="1113"/>
        <v>#N/A</v>
      </c>
      <c r="AY196" s="19" t="e">
        <f t="shared" si="1114"/>
        <v>#N/A</v>
      </c>
      <c r="AZ196" s="19" t="e">
        <f t="shared" si="1115"/>
        <v>#N/A</v>
      </c>
      <c r="BA196" s="19" t="e">
        <f t="shared" si="1116"/>
        <v>#N/A</v>
      </c>
      <c r="BB196" s="19" t="e">
        <f t="shared" si="1117"/>
        <v>#N/A</v>
      </c>
      <c r="BC196" s="19" t="e">
        <f t="shared" si="1118"/>
        <v>#N/A</v>
      </c>
      <c r="BD196" s="19" t="e">
        <f t="shared" si="1119"/>
        <v>#N/A</v>
      </c>
      <c r="BE196" s="19" t="e">
        <f t="shared" si="1120"/>
        <v>#N/A</v>
      </c>
      <c r="BF196" s="19" t="e">
        <f t="shared" si="1121"/>
        <v>#N/A</v>
      </c>
      <c r="BG196" s="19" t="e">
        <f t="shared" si="1122"/>
        <v>#N/A</v>
      </c>
      <c r="BH196" s="19" t="e">
        <f t="shared" si="1123"/>
        <v>#N/A</v>
      </c>
      <c r="BI196" s="19" t="e">
        <f t="shared" si="1124"/>
        <v>#N/A</v>
      </c>
    </row>
    <row r="197" spans="1:61" s="19" customFormat="1" ht="12.75">
      <c r="C197" s="19" t="s">
        <v>423</v>
      </c>
      <c r="G197" s="19">
        <f>F191</f>
        <v>570781.4217190838</v>
      </c>
      <c r="H197" s="19">
        <f t="shared" si="1071"/>
        <v>492758.2772402874</v>
      </c>
      <c r="I197" s="19">
        <f t="shared" si="1072"/>
        <v>411371.5852111741</v>
      </c>
      <c r="J197" s="19">
        <f t="shared" si="1073"/>
        <v>326476.34439911204</v>
      </c>
      <c r="K197" s="19">
        <f t="shared" si="1074"/>
        <v>237921.30262447073</v>
      </c>
      <c r="L197" s="19">
        <f t="shared" si="1075"/>
        <v>145548.68728471571</v>
      </c>
      <c r="M197" s="19">
        <f t="shared" si="1076"/>
        <v>49193.92426150183</v>
      </c>
      <c r="N197" s="19" t="e">
        <f t="shared" si="1077"/>
        <v>#N/A</v>
      </c>
      <c r="O197" s="19" t="e">
        <f t="shared" si="1078"/>
        <v>#N/A</v>
      </c>
      <c r="P197" s="19" t="e">
        <f t="shared" si="1079"/>
        <v>#N/A</v>
      </c>
      <c r="Q197" s="19" t="e">
        <f t="shared" si="1080"/>
        <v>#N/A</v>
      </c>
      <c r="R197" s="19" t="e">
        <f t="shared" si="1081"/>
        <v>#N/A</v>
      </c>
      <c r="S197" s="19" t="e">
        <f t="shared" si="1082"/>
        <v>#N/A</v>
      </c>
      <c r="T197" s="19" t="e">
        <f t="shared" si="1083"/>
        <v>#N/A</v>
      </c>
      <c r="U197" s="19" t="e">
        <f t="shared" si="1084"/>
        <v>#N/A</v>
      </c>
      <c r="V197" s="19" t="e">
        <f t="shared" si="1085"/>
        <v>#N/A</v>
      </c>
      <c r="W197" s="19" t="e">
        <f t="shared" si="1086"/>
        <v>#N/A</v>
      </c>
      <c r="X197" s="19" t="e">
        <f t="shared" si="1087"/>
        <v>#N/A</v>
      </c>
      <c r="Y197" s="19" t="e">
        <f t="shared" si="1088"/>
        <v>#N/A</v>
      </c>
      <c r="Z197" s="19" t="e">
        <f t="shared" si="1089"/>
        <v>#N/A</v>
      </c>
      <c r="AA197" s="19" t="e">
        <f t="shared" si="1090"/>
        <v>#N/A</v>
      </c>
      <c r="AB197" s="19" t="e">
        <f t="shared" si="1091"/>
        <v>#N/A</v>
      </c>
      <c r="AC197" s="19" t="e">
        <f t="shared" si="1092"/>
        <v>#N/A</v>
      </c>
      <c r="AD197" s="19" t="e">
        <f t="shared" si="1093"/>
        <v>#N/A</v>
      </c>
      <c r="AE197" s="19" t="e">
        <f t="shared" si="1094"/>
        <v>#N/A</v>
      </c>
      <c r="AF197" s="19" t="e">
        <f t="shared" si="1095"/>
        <v>#N/A</v>
      </c>
      <c r="AG197" s="19" t="e">
        <f t="shared" si="1096"/>
        <v>#N/A</v>
      </c>
      <c r="AH197" s="19" t="e">
        <f t="shared" si="1097"/>
        <v>#N/A</v>
      </c>
      <c r="AI197" s="19" t="e">
        <f t="shared" si="1098"/>
        <v>#N/A</v>
      </c>
      <c r="AJ197" s="19" t="e">
        <f t="shared" si="1099"/>
        <v>#N/A</v>
      </c>
      <c r="AK197" s="19" t="e">
        <f t="shared" si="1100"/>
        <v>#N/A</v>
      </c>
      <c r="AL197" s="19" t="e">
        <f t="shared" si="1101"/>
        <v>#N/A</v>
      </c>
      <c r="AM197" s="19" t="e">
        <f t="shared" si="1102"/>
        <v>#N/A</v>
      </c>
      <c r="AN197" s="19" t="e">
        <f t="shared" si="1103"/>
        <v>#N/A</v>
      </c>
      <c r="AO197" s="19" t="e">
        <f t="shared" si="1104"/>
        <v>#N/A</v>
      </c>
      <c r="AP197" s="19" t="e">
        <f t="shared" si="1105"/>
        <v>#N/A</v>
      </c>
      <c r="AQ197" s="19" t="e">
        <f t="shared" si="1106"/>
        <v>#N/A</v>
      </c>
      <c r="AR197" s="19" t="e">
        <f t="shared" si="1107"/>
        <v>#N/A</v>
      </c>
      <c r="AS197" s="19" t="e">
        <f t="shared" si="1108"/>
        <v>#N/A</v>
      </c>
      <c r="AT197" s="19" t="e">
        <f t="shared" si="1109"/>
        <v>#N/A</v>
      </c>
      <c r="AU197" s="19" t="e">
        <f t="shared" si="1110"/>
        <v>#N/A</v>
      </c>
      <c r="AV197" s="19" t="e">
        <f t="shared" si="1111"/>
        <v>#N/A</v>
      </c>
      <c r="AW197" s="19" t="e">
        <f t="shared" si="1112"/>
        <v>#N/A</v>
      </c>
      <c r="AX197" s="19" t="e">
        <f t="shared" si="1113"/>
        <v>#N/A</v>
      </c>
      <c r="AY197" s="19" t="e">
        <f t="shared" si="1114"/>
        <v>#N/A</v>
      </c>
      <c r="AZ197" s="19" t="e">
        <f t="shared" si="1115"/>
        <v>#N/A</v>
      </c>
      <c r="BA197" s="19" t="e">
        <f t="shared" si="1116"/>
        <v>#N/A</v>
      </c>
      <c r="BB197" s="19" t="e">
        <f t="shared" si="1117"/>
        <v>#N/A</v>
      </c>
      <c r="BC197" s="19" t="e">
        <f t="shared" si="1118"/>
        <v>#N/A</v>
      </c>
      <c r="BD197" s="19" t="e">
        <f t="shared" si="1119"/>
        <v>#N/A</v>
      </c>
      <c r="BE197" s="19" t="e">
        <f t="shared" si="1120"/>
        <v>#N/A</v>
      </c>
      <c r="BF197" s="19" t="e">
        <f t="shared" si="1121"/>
        <v>#N/A</v>
      </c>
      <c r="BG197" s="19" t="e">
        <f t="shared" si="1122"/>
        <v>#N/A</v>
      </c>
      <c r="BH197" s="19" t="e">
        <f t="shared" si="1123"/>
        <v>#N/A</v>
      </c>
      <c r="BI197" s="19" t="e">
        <f t="shared" si="1124"/>
        <v>#N/A</v>
      </c>
    </row>
    <row r="198" spans="1:61" s="19" customFormat="1" ht="12.75">
      <c r="C198" s="19" t="s">
        <v>147</v>
      </c>
      <c r="G198" s="19">
        <f>F192</f>
        <v>2380659.5290720151</v>
      </c>
      <c r="H198" s="19">
        <f t="shared" si="1071"/>
        <v>2380659.5290720151</v>
      </c>
      <c r="I198" s="19">
        <f t="shared" si="1072"/>
        <v>2380659.5290720151</v>
      </c>
      <c r="J198" s="19">
        <f t="shared" si="1073"/>
        <v>2380659.5290720151</v>
      </c>
      <c r="K198" s="19">
        <f t="shared" si="1074"/>
        <v>2380659.5290720151</v>
      </c>
      <c r="L198" s="19">
        <f t="shared" si="1075"/>
        <v>2380659.5290720151</v>
      </c>
      <c r="M198" s="19">
        <f t="shared" si="1076"/>
        <v>2380659.5290720151</v>
      </c>
      <c r="N198" s="19" t="e">
        <f t="shared" si="1077"/>
        <v>#N/A</v>
      </c>
      <c r="O198" s="19" t="e">
        <f t="shared" si="1078"/>
        <v>#N/A</v>
      </c>
      <c r="P198" s="19" t="e">
        <f t="shared" si="1079"/>
        <v>#N/A</v>
      </c>
      <c r="Q198" s="19" t="e">
        <f t="shared" si="1080"/>
        <v>#N/A</v>
      </c>
      <c r="R198" s="19" t="e">
        <f t="shared" si="1081"/>
        <v>#N/A</v>
      </c>
      <c r="S198" s="19" t="e">
        <f t="shared" si="1082"/>
        <v>#N/A</v>
      </c>
      <c r="T198" s="19" t="e">
        <f t="shared" si="1083"/>
        <v>#N/A</v>
      </c>
      <c r="U198" s="19" t="e">
        <f t="shared" si="1084"/>
        <v>#N/A</v>
      </c>
      <c r="V198" s="19" t="e">
        <f t="shared" si="1085"/>
        <v>#N/A</v>
      </c>
      <c r="W198" s="19" t="e">
        <f t="shared" si="1086"/>
        <v>#N/A</v>
      </c>
      <c r="X198" s="19" t="e">
        <f t="shared" si="1087"/>
        <v>#N/A</v>
      </c>
      <c r="Y198" s="19" t="e">
        <f t="shared" si="1088"/>
        <v>#N/A</v>
      </c>
      <c r="Z198" s="19" t="e">
        <f t="shared" si="1089"/>
        <v>#N/A</v>
      </c>
      <c r="AA198" s="19" t="e">
        <f t="shared" si="1090"/>
        <v>#N/A</v>
      </c>
      <c r="AB198" s="19" t="e">
        <f t="shared" si="1091"/>
        <v>#N/A</v>
      </c>
      <c r="AC198" s="19" t="e">
        <f t="shared" si="1092"/>
        <v>#N/A</v>
      </c>
      <c r="AD198" s="19" t="e">
        <f t="shared" si="1093"/>
        <v>#N/A</v>
      </c>
      <c r="AE198" s="19" t="e">
        <f t="shared" si="1094"/>
        <v>#N/A</v>
      </c>
      <c r="AF198" s="19" t="e">
        <f t="shared" si="1095"/>
        <v>#N/A</v>
      </c>
      <c r="AG198" s="19" t="e">
        <f t="shared" si="1096"/>
        <v>#N/A</v>
      </c>
      <c r="AH198" s="19" t="e">
        <f t="shared" si="1097"/>
        <v>#N/A</v>
      </c>
      <c r="AI198" s="19" t="e">
        <f t="shared" si="1098"/>
        <v>#N/A</v>
      </c>
      <c r="AJ198" s="19" t="e">
        <f t="shared" si="1099"/>
        <v>#N/A</v>
      </c>
      <c r="AK198" s="19" t="e">
        <f t="shared" si="1100"/>
        <v>#N/A</v>
      </c>
      <c r="AL198" s="19" t="e">
        <f t="shared" si="1101"/>
        <v>#N/A</v>
      </c>
      <c r="AM198" s="19" t="e">
        <f t="shared" si="1102"/>
        <v>#N/A</v>
      </c>
      <c r="AN198" s="19" t="e">
        <f t="shared" si="1103"/>
        <v>#N/A</v>
      </c>
      <c r="AO198" s="19" t="e">
        <f t="shared" si="1104"/>
        <v>#N/A</v>
      </c>
      <c r="AP198" s="19" t="e">
        <f t="shared" si="1105"/>
        <v>#N/A</v>
      </c>
      <c r="AQ198" s="19" t="e">
        <f t="shared" si="1106"/>
        <v>#N/A</v>
      </c>
      <c r="AR198" s="19" t="e">
        <f t="shared" si="1107"/>
        <v>#N/A</v>
      </c>
      <c r="AS198" s="19" t="e">
        <f t="shared" si="1108"/>
        <v>#N/A</v>
      </c>
      <c r="AT198" s="19" t="e">
        <f t="shared" si="1109"/>
        <v>#N/A</v>
      </c>
      <c r="AU198" s="19" t="e">
        <f t="shared" si="1110"/>
        <v>#N/A</v>
      </c>
      <c r="AV198" s="19" t="e">
        <f t="shared" si="1111"/>
        <v>#N/A</v>
      </c>
      <c r="AW198" s="19" t="e">
        <f t="shared" si="1112"/>
        <v>#N/A</v>
      </c>
      <c r="AX198" s="19" t="e">
        <f t="shared" si="1113"/>
        <v>#N/A</v>
      </c>
      <c r="AY198" s="19" t="e">
        <f t="shared" si="1114"/>
        <v>#N/A</v>
      </c>
      <c r="AZ198" s="19" t="e">
        <f t="shared" si="1115"/>
        <v>#N/A</v>
      </c>
      <c r="BA198" s="19" t="e">
        <f t="shared" si="1116"/>
        <v>#N/A</v>
      </c>
      <c r="BB198" s="19" t="e">
        <f t="shared" si="1117"/>
        <v>#N/A</v>
      </c>
      <c r="BC198" s="19" t="e">
        <f t="shared" si="1118"/>
        <v>#N/A</v>
      </c>
      <c r="BD198" s="19" t="e">
        <f t="shared" si="1119"/>
        <v>#N/A</v>
      </c>
      <c r="BE198" s="19" t="e">
        <f t="shared" si="1120"/>
        <v>#N/A</v>
      </c>
      <c r="BF198" s="19" t="e">
        <f t="shared" si="1121"/>
        <v>#N/A</v>
      </c>
      <c r="BG198" s="19" t="e">
        <f t="shared" si="1122"/>
        <v>#N/A</v>
      </c>
      <c r="BH198" s="19" t="e">
        <f t="shared" si="1123"/>
        <v>#N/A</v>
      </c>
      <c r="BI198" s="19" t="e">
        <f t="shared" si="1124"/>
        <v>#N/A</v>
      </c>
    </row>
    <row r="199" spans="1:61" s="19" customFormat="1" ht="12.75">
      <c r="C199" s="19" t="s">
        <v>424</v>
      </c>
      <c r="G199" s="19">
        <f>F193</f>
        <v>12620687.053410828</v>
      </c>
      <c r="H199" s="19">
        <f t="shared" si="1071"/>
        <v>10732785.801579101</v>
      </c>
      <c r="I199" s="19">
        <f t="shared" si="1072"/>
        <v>8763497.857718261</v>
      </c>
      <c r="J199" s="19">
        <f t="shared" si="1073"/>
        <v>6709314.6730453577</v>
      </c>
      <c r="K199" s="19">
        <f t="shared" si="1074"/>
        <v>4566576.4465978136</v>
      </c>
      <c r="L199" s="19">
        <f t="shared" si="1075"/>
        <v>2331465.6048105145</v>
      </c>
      <c r="M199" s="19">
        <f t="shared" si="1076"/>
        <v>0</v>
      </c>
      <c r="N199" s="19" t="e">
        <f t="shared" si="1077"/>
        <v>#N/A</v>
      </c>
      <c r="O199" s="19" t="e">
        <f t="shared" si="1078"/>
        <v>#N/A</v>
      </c>
      <c r="P199" s="19" t="e">
        <f t="shared" si="1079"/>
        <v>#N/A</v>
      </c>
      <c r="Q199" s="19" t="e">
        <f t="shared" si="1080"/>
        <v>#N/A</v>
      </c>
      <c r="R199" s="19" t="e">
        <f t="shared" si="1081"/>
        <v>#N/A</v>
      </c>
      <c r="S199" s="19" t="e">
        <f t="shared" si="1082"/>
        <v>#N/A</v>
      </c>
      <c r="T199" s="19" t="e">
        <f t="shared" si="1083"/>
        <v>#N/A</v>
      </c>
      <c r="U199" s="19" t="e">
        <f t="shared" si="1084"/>
        <v>#N/A</v>
      </c>
      <c r="V199" s="19" t="e">
        <f t="shared" si="1085"/>
        <v>#N/A</v>
      </c>
      <c r="W199" s="19" t="e">
        <f t="shared" si="1086"/>
        <v>#N/A</v>
      </c>
      <c r="X199" s="19" t="e">
        <f t="shared" si="1087"/>
        <v>#N/A</v>
      </c>
      <c r="Y199" s="19" t="e">
        <f t="shared" si="1088"/>
        <v>#N/A</v>
      </c>
      <c r="Z199" s="19" t="e">
        <f t="shared" si="1089"/>
        <v>#N/A</v>
      </c>
      <c r="AA199" s="19" t="e">
        <f t="shared" si="1090"/>
        <v>#N/A</v>
      </c>
      <c r="AB199" s="19" t="e">
        <f t="shared" si="1091"/>
        <v>#N/A</v>
      </c>
      <c r="AC199" s="19" t="e">
        <f t="shared" si="1092"/>
        <v>#N/A</v>
      </c>
      <c r="AD199" s="19" t="e">
        <f t="shared" si="1093"/>
        <v>#N/A</v>
      </c>
      <c r="AE199" s="19" t="e">
        <f t="shared" si="1094"/>
        <v>#N/A</v>
      </c>
      <c r="AF199" s="19" t="e">
        <f t="shared" si="1095"/>
        <v>#N/A</v>
      </c>
      <c r="AG199" s="19" t="e">
        <f t="shared" si="1096"/>
        <v>#N/A</v>
      </c>
      <c r="AH199" s="19" t="e">
        <f t="shared" si="1097"/>
        <v>#N/A</v>
      </c>
      <c r="AI199" s="19" t="e">
        <f t="shared" si="1098"/>
        <v>#N/A</v>
      </c>
      <c r="AJ199" s="19" t="e">
        <f t="shared" si="1099"/>
        <v>#N/A</v>
      </c>
      <c r="AK199" s="19" t="e">
        <f t="shared" si="1100"/>
        <v>#N/A</v>
      </c>
      <c r="AL199" s="19" t="e">
        <f t="shared" si="1101"/>
        <v>#N/A</v>
      </c>
      <c r="AM199" s="19" t="e">
        <f t="shared" si="1102"/>
        <v>#N/A</v>
      </c>
      <c r="AN199" s="19" t="e">
        <f t="shared" si="1103"/>
        <v>#N/A</v>
      </c>
      <c r="AO199" s="19" t="e">
        <f t="shared" si="1104"/>
        <v>#N/A</v>
      </c>
      <c r="AP199" s="19" t="e">
        <f t="shared" si="1105"/>
        <v>#N/A</v>
      </c>
      <c r="AQ199" s="19" t="e">
        <f t="shared" si="1106"/>
        <v>#N/A</v>
      </c>
      <c r="AR199" s="19" t="e">
        <f t="shared" si="1107"/>
        <v>#N/A</v>
      </c>
      <c r="AS199" s="19" t="e">
        <f t="shared" si="1108"/>
        <v>#N/A</v>
      </c>
      <c r="AT199" s="19" t="e">
        <f t="shared" si="1109"/>
        <v>#N/A</v>
      </c>
      <c r="AU199" s="19" t="e">
        <f t="shared" si="1110"/>
        <v>#N/A</v>
      </c>
      <c r="AV199" s="19" t="e">
        <f t="shared" si="1111"/>
        <v>#N/A</v>
      </c>
      <c r="AW199" s="19" t="e">
        <f t="shared" si="1112"/>
        <v>#N/A</v>
      </c>
      <c r="AX199" s="19" t="e">
        <f t="shared" si="1113"/>
        <v>#N/A</v>
      </c>
      <c r="AY199" s="19" t="e">
        <f t="shared" si="1114"/>
        <v>#N/A</v>
      </c>
      <c r="AZ199" s="19" t="e">
        <f t="shared" si="1115"/>
        <v>#N/A</v>
      </c>
      <c r="BA199" s="19" t="e">
        <f t="shared" si="1116"/>
        <v>#N/A</v>
      </c>
      <c r="BB199" s="19" t="e">
        <f t="shared" si="1117"/>
        <v>#N/A</v>
      </c>
      <c r="BC199" s="19" t="e">
        <f t="shared" si="1118"/>
        <v>#N/A</v>
      </c>
      <c r="BD199" s="19" t="e">
        <f t="shared" si="1119"/>
        <v>#N/A</v>
      </c>
      <c r="BE199" s="19" t="e">
        <f t="shared" si="1120"/>
        <v>#N/A</v>
      </c>
      <c r="BF199" s="19" t="e">
        <f t="shared" si="1121"/>
        <v>#N/A</v>
      </c>
      <c r="BG199" s="19" t="e">
        <f t="shared" si="1122"/>
        <v>#N/A</v>
      </c>
      <c r="BH199" s="19" t="e">
        <f t="shared" si="1123"/>
        <v>#N/A</v>
      </c>
      <c r="BI199" s="19" t="e">
        <f t="shared" si="1124"/>
        <v>#N/A</v>
      </c>
    </row>
    <row r="200" spans="1:61" s="19" customFormat="1" ht="12.75"/>
    <row r="201" spans="1:61" s="19" customFormat="1" ht="12.75">
      <c r="C201" s="19" t="s">
        <v>446</v>
      </c>
      <c r="H201" s="19">
        <f>G195</f>
        <v>14430565.160763759</v>
      </c>
      <c r="I201" s="19">
        <f t="shared" ref="I201:I205" si="1125">H195</f>
        <v>12620687.053410828</v>
      </c>
      <c r="J201" s="19">
        <f t="shared" ref="J201:J205" si="1126">I195</f>
        <v>10732785.801579101</v>
      </c>
      <c r="K201" s="19">
        <f t="shared" ref="K201:K205" si="1127">J195</f>
        <v>8763497.857718261</v>
      </c>
      <c r="L201" s="19">
        <f t="shared" ref="L201:L205" si="1128">K195</f>
        <v>6709314.6730453577</v>
      </c>
      <c r="M201" s="19">
        <f t="shared" ref="M201:M205" si="1129">L195</f>
        <v>4566576.4465978136</v>
      </c>
      <c r="N201" s="19">
        <f t="shared" ref="N201:N205" si="1130">M195</f>
        <v>2331465.6048105145</v>
      </c>
      <c r="O201" s="19">
        <f t="shared" ref="O201:O205" si="1131">N195</f>
        <v>0</v>
      </c>
      <c r="P201" s="19" t="e">
        <f t="shared" ref="P201:P205" si="1132">O195</f>
        <v>#N/A</v>
      </c>
      <c r="Q201" s="19" t="e">
        <f t="shared" ref="Q201:Q205" si="1133">P195</f>
        <v>#N/A</v>
      </c>
      <c r="R201" s="19" t="e">
        <f t="shared" ref="R201:R205" si="1134">Q195</f>
        <v>#N/A</v>
      </c>
      <c r="S201" s="19" t="e">
        <f t="shared" ref="S201:S205" si="1135">R195</f>
        <v>#N/A</v>
      </c>
      <c r="T201" s="19" t="e">
        <f t="shared" ref="T201:T205" si="1136">S195</f>
        <v>#N/A</v>
      </c>
      <c r="U201" s="19" t="e">
        <f t="shared" ref="U201:U205" si="1137">T195</f>
        <v>#N/A</v>
      </c>
      <c r="V201" s="19" t="e">
        <f t="shared" ref="V201:V205" si="1138">U195</f>
        <v>#N/A</v>
      </c>
      <c r="W201" s="19" t="e">
        <f t="shared" ref="W201:W205" si="1139">V195</f>
        <v>#N/A</v>
      </c>
      <c r="X201" s="19" t="e">
        <f t="shared" ref="X201:X205" si="1140">W195</f>
        <v>#N/A</v>
      </c>
      <c r="Y201" s="19" t="e">
        <f t="shared" ref="Y201:Y205" si="1141">X195</f>
        <v>#N/A</v>
      </c>
      <c r="Z201" s="19" t="e">
        <f t="shared" ref="Z201:Z205" si="1142">Y195</f>
        <v>#N/A</v>
      </c>
      <c r="AA201" s="19" t="e">
        <f t="shared" ref="AA201:AA205" si="1143">Z195</f>
        <v>#N/A</v>
      </c>
      <c r="AB201" s="19" t="e">
        <f t="shared" ref="AB201:AB205" si="1144">AA195</f>
        <v>#N/A</v>
      </c>
      <c r="AC201" s="19" t="e">
        <f t="shared" ref="AC201:AC205" si="1145">AB195</f>
        <v>#N/A</v>
      </c>
      <c r="AD201" s="19" t="e">
        <f t="shared" ref="AD201:AD205" si="1146">AC195</f>
        <v>#N/A</v>
      </c>
      <c r="AE201" s="19" t="e">
        <f t="shared" ref="AE201:AE205" si="1147">AD195</f>
        <v>#N/A</v>
      </c>
      <c r="AF201" s="19" t="e">
        <f t="shared" ref="AF201:AF205" si="1148">AE195</f>
        <v>#N/A</v>
      </c>
      <c r="AG201" s="19" t="e">
        <f t="shared" ref="AG201:AG205" si="1149">AF195</f>
        <v>#N/A</v>
      </c>
      <c r="AH201" s="19" t="e">
        <f t="shared" ref="AH201:AH205" si="1150">AG195</f>
        <v>#N/A</v>
      </c>
      <c r="AI201" s="19" t="e">
        <f t="shared" ref="AI201:AI205" si="1151">AH195</f>
        <v>#N/A</v>
      </c>
      <c r="AJ201" s="19" t="e">
        <f t="shared" ref="AJ201:AJ205" si="1152">AI195</f>
        <v>#N/A</v>
      </c>
      <c r="AK201" s="19" t="e">
        <f t="shared" ref="AK201:AK205" si="1153">AJ195</f>
        <v>#N/A</v>
      </c>
      <c r="AL201" s="19" t="e">
        <f t="shared" ref="AL201:AL205" si="1154">AK195</f>
        <v>#N/A</v>
      </c>
      <c r="AM201" s="19" t="e">
        <f t="shared" ref="AM201:AM205" si="1155">AL195</f>
        <v>#N/A</v>
      </c>
      <c r="AN201" s="19" t="e">
        <f t="shared" ref="AN201:AN205" si="1156">AM195</f>
        <v>#N/A</v>
      </c>
      <c r="AO201" s="19" t="e">
        <f t="shared" ref="AO201:AO205" si="1157">AN195</f>
        <v>#N/A</v>
      </c>
      <c r="AP201" s="19" t="e">
        <f t="shared" ref="AP201:AP205" si="1158">AO195</f>
        <v>#N/A</v>
      </c>
      <c r="AQ201" s="19" t="e">
        <f t="shared" ref="AQ201:AQ205" si="1159">AP195</f>
        <v>#N/A</v>
      </c>
      <c r="AR201" s="19" t="e">
        <f t="shared" ref="AR201:AR205" si="1160">AQ195</f>
        <v>#N/A</v>
      </c>
      <c r="AS201" s="19" t="e">
        <f t="shared" ref="AS201:AS205" si="1161">AR195</f>
        <v>#N/A</v>
      </c>
      <c r="AT201" s="19" t="e">
        <f t="shared" ref="AT201:AT205" si="1162">AS195</f>
        <v>#N/A</v>
      </c>
      <c r="AU201" s="19" t="e">
        <f t="shared" ref="AU201:AU205" si="1163">AT195</f>
        <v>#N/A</v>
      </c>
      <c r="AV201" s="19" t="e">
        <f t="shared" ref="AV201:AV205" si="1164">AU195</f>
        <v>#N/A</v>
      </c>
      <c r="AW201" s="19" t="e">
        <f t="shared" ref="AW201:AW205" si="1165">AV195</f>
        <v>#N/A</v>
      </c>
      <c r="AX201" s="19" t="e">
        <f t="shared" ref="AX201:AX205" si="1166">AW195</f>
        <v>#N/A</v>
      </c>
      <c r="AY201" s="19" t="e">
        <f t="shared" ref="AY201:AY205" si="1167">AX195</f>
        <v>#N/A</v>
      </c>
      <c r="AZ201" s="19" t="e">
        <f t="shared" ref="AZ201:AZ205" si="1168">AY195</f>
        <v>#N/A</v>
      </c>
      <c r="BA201" s="19" t="e">
        <f t="shared" ref="BA201:BA205" si="1169">AZ195</f>
        <v>#N/A</v>
      </c>
      <c r="BB201" s="19" t="e">
        <f t="shared" ref="BB201:BB205" si="1170">BA195</f>
        <v>#N/A</v>
      </c>
      <c r="BC201" s="19" t="e">
        <f t="shared" ref="BC201:BC205" si="1171">BB195</f>
        <v>#N/A</v>
      </c>
      <c r="BD201" s="19" t="e">
        <f t="shared" ref="BD201:BD205" si="1172">BC195</f>
        <v>#N/A</v>
      </c>
      <c r="BE201" s="19" t="e">
        <f t="shared" ref="BE201:BE205" si="1173">BD195</f>
        <v>#N/A</v>
      </c>
      <c r="BF201" s="19" t="e">
        <f t="shared" ref="BF201:BF205" si="1174">BE195</f>
        <v>#N/A</v>
      </c>
      <c r="BG201" s="19" t="e">
        <f t="shared" ref="BG201:BG205" si="1175">BF195</f>
        <v>#N/A</v>
      </c>
      <c r="BH201" s="19" t="e">
        <f t="shared" ref="BH201:BH205" si="1176">BG195</f>
        <v>#N/A</v>
      </c>
      <c r="BI201" s="19" t="e">
        <f t="shared" ref="BI201:BI205" si="1177">BH195</f>
        <v>#N/A</v>
      </c>
    </row>
    <row r="202" spans="1:61" s="19" customFormat="1" ht="12.75">
      <c r="C202" s="19" t="s">
        <v>422</v>
      </c>
      <c r="H202" s="19">
        <f>G196</f>
        <v>1809878.1073529313</v>
      </c>
      <c r="I202" s="19">
        <f t="shared" si="1125"/>
        <v>1887901.2518317276</v>
      </c>
      <c r="J202" s="19">
        <f t="shared" si="1126"/>
        <v>1969287.9438608408</v>
      </c>
      <c r="K202" s="19">
        <f t="shared" si="1127"/>
        <v>2054183.1846729028</v>
      </c>
      <c r="L202" s="19">
        <f t="shared" si="1128"/>
        <v>2142738.2264475441</v>
      </c>
      <c r="M202" s="19">
        <f t="shared" si="1129"/>
        <v>2235110.8417872991</v>
      </c>
      <c r="N202" s="19">
        <f t="shared" si="1130"/>
        <v>2331465.6048105131</v>
      </c>
      <c r="O202" s="19" t="e">
        <f t="shared" si="1131"/>
        <v>#N/A</v>
      </c>
      <c r="P202" s="19" t="e">
        <f t="shared" si="1132"/>
        <v>#N/A</v>
      </c>
      <c r="Q202" s="19" t="e">
        <f t="shared" si="1133"/>
        <v>#N/A</v>
      </c>
      <c r="R202" s="19" t="e">
        <f t="shared" si="1134"/>
        <v>#N/A</v>
      </c>
      <c r="S202" s="19" t="e">
        <f t="shared" si="1135"/>
        <v>#N/A</v>
      </c>
      <c r="T202" s="19" t="e">
        <f t="shared" si="1136"/>
        <v>#N/A</v>
      </c>
      <c r="U202" s="19" t="e">
        <f t="shared" si="1137"/>
        <v>#N/A</v>
      </c>
      <c r="V202" s="19" t="e">
        <f t="shared" si="1138"/>
        <v>#N/A</v>
      </c>
      <c r="W202" s="19" t="e">
        <f t="shared" si="1139"/>
        <v>#N/A</v>
      </c>
      <c r="X202" s="19" t="e">
        <f t="shared" si="1140"/>
        <v>#N/A</v>
      </c>
      <c r="Y202" s="19" t="e">
        <f t="shared" si="1141"/>
        <v>#N/A</v>
      </c>
      <c r="Z202" s="19" t="e">
        <f t="shared" si="1142"/>
        <v>#N/A</v>
      </c>
      <c r="AA202" s="19" t="e">
        <f t="shared" si="1143"/>
        <v>#N/A</v>
      </c>
      <c r="AB202" s="19" t="e">
        <f t="shared" si="1144"/>
        <v>#N/A</v>
      </c>
      <c r="AC202" s="19" t="e">
        <f t="shared" si="1145"/>
        <v>#N/A</v>
      </c>
      <c r="AD202" s="19" t="e">
        <f t="shared" si="1146"/>
        <v>#N/A</v>
      </c>
      <c r="AE202" s="19" t="e">
        <f t="shared" si="1147"/>
        <v>#N/A</v>
      </c>
      <c r="AF202" s="19" t="e">
        <f t="shared" si="1148"/>
        <v>#N/A</v>
      </c>
      <c r="AG202" s="19" t="e">
        <f t="shared" si="1149"/>
        <v>#N/A</v>
      </c>
      <c r="AH202" s="19" t="e">
        <f t="shared" si="1150"/>
        <v>#N/A</v>
      </c>
      <c r="AI202" s="19" t="e">
        <f t="shared" si="1151"/>
        <v>#N/A</v>
      </c>
      <c r="AJ202" s="19" t="e">
        <f t="shared" si="1152"/>
        <v>#N/A</v>
      </c>
      <c r="AK202" s="19" t="e">
        <f t="shared" si="1153"/>
        <v>#N/A</v>
      </c>
      <c r="AL202" s="19" t="e">
        <f t="shared" si="1154"/>
        <v>#N/A</v>
      </c>
      <c r="AM202" s="19" t="e">
        <f t="shared" si="1155"/>
        <v>#N/A</v>
      </c>
      <c r="AN202" s="19" t="e">
        <f t="shared" si="1156"/>
        <v>#N/A</v>
      </c>
      <c r="AO202" s="19" t="e">
        <f t="shared" si="1157"/>
        <v>#N/A</v>
      </c>
      <c r="AP202" s="19" t="e">
        <f t="shared" si="1158"/>
        <v>#N/A</v>
      </c>
      <c r="AQ202" s="19" t="e">
        <f t="shared" si="1159"/>
        <v>#N/A</v>
      </c>
      <c r="AR202" s="19" t="e">
        <f t="shared" si="1160"/>
        <v>#N/A</v>
      </c>
      <c r="AS202" s="19" t="e">
        <f t="shared" si="1161"/>
        <v>#N/A</v>
      </c>
      <c r="AT202" s="19" t="e">
        <f t="shared" si="1162"/>
        <v>#N/A</v>
      </c>
      <c r="AU202" s="19" t="e">
        <f t="shared" si="1163"/>
        <v>#N/A</v>
      </c>
      <c r="AV202" s="19" t="e">
        <f t="shared" si="1164"/>
        <v>#N/A</v>
      </c>
      <c r="AW202" s="19" t="e">
        <f t="shared" si="1165"/>
        <v>#N/A</v>
      </c>
      <c r="AX202" s="19" t="e">
        <f t="shared" si="1166"/>
        <v>#N/A</v>
      </c>
      <c r="AY202" s="19" t="e">
        <f t="shared" si="1167"/>
        <v>#N/A</v>
      </c>
      <c r="AZ202" s="19" t="e">
        <f t="shared" si="1168"/>
        <v>#N/A</v>
      </c>
      <c r="BA202" s="19" t="e">
        <f t="shared" si="1169"/>
        <v>#N/A</v>
      </c>
      <c r="BB202" s="19" t="e">
        <f t="shared" si="1170"/>
        <v>#N/A</v>
      </c>
      <c r="BC202" s="19" t="e">
        <f t="shared" si="1171"/>
        <v>#N/A</v>
      </c>
      <c r="BD202" s="19" t="e">
        <f t="shared" si="1172"/>
        <v>#N/A</v>
      </c>
      <c r="BE202" s="19" t="e">
        <f t="shared" si="1173"/>
        <v>#N/A</v>
      </c>
      <c r="BF202" s="19" t="e">
        <f t="shared" si="1174"/>
        <v>#N/A</v>
      </c>
      <c r="BG202" s="19" t="e">
        <f t="shared" si="1175"/>
        <v>#N/A</v>
      </c>
      <c r="BH202" s="19" t="e">
        <f t="shared" si="1176"/>
        <v>#N/A</v>
      </c>
      <c r="BI202" s="19" t="e">
        <f t="shared" si="1177"/>
        <v>#N/A</v>
      </c>
    </row>
    <row r="203" spans="1:61" s="19" customFormat="1" ht="12.75">
      <c r="C203" s="19" t="s">
        <v>423</v>
      </c>
      <c r="H203" s="19">
        <f>G197</f>
        <v>570781.4217190838</v>
      </c>
      <c r="I203" s="19">
        <f t="shared" si="1125"/>
        <v>492758.2772402874</v>
      </c>
      <c r="J203" s="19">
        <f t="shared" si="1126"/>
        <v>411371.5852111741</v>
      </c>
      <c r="K203" s="19">
        <f t="shared" si="1127"/>
        <v>326476.34439911204</v>
      </c>
      <c r="L203" s="19">
        <f t="shared" si="1128"/>
        <v>237921.30262447073</v>
      </c>
      <c r="M203" s="19">
        <f t="shared" si="1129"/>
        <v>145548.68728471571</v>
      </c>
      <c r="N203" s="19">
        <f t="shared" si="1130"/>
        <v>49193.92426150183</v>
      </c>
      <c r="O203" s="19" t="e">
        <f t="shared" si="1131"/>
        <v>#N/A</v>
      </c>
      <c r="P203" s="19" t="e">
        <f t="shared" si="1132"/>
        <v>#N/A</v>
      </c>
      <c r="Q203" s="19" t="e">
        <f t="shared" si="1133"/>
        <v>#N/A</v>
      </c>
      <c r="R203" s="19" t="e">
        <f t="shared" si="1134"/>
        <v>#N/A</v>
      </c>
      <c r="S203" s="19" t="e">
        <f t="shared" si="1135"/>
        <v>#N/A</v>
      </c>
      <c r="T203" s="19" t="e">
        <f t="shared" si="1136"/>
        <v>#N/A</v>
      </c>
      <c r="U203" s="19" t="e">
        <f t="shared" si="1137"/>
        <v>#N/A</v>
      </c>
      <c r="V203" s="19" t="e">
        <f t="shared" si="1138"/>
        <v>#N/A</v>
      </c>
      <c r="W203" s="19" t="e">
        <f t="shared" si="1139"/>
        <v>#N/A</v>
      </c>
      <c r="X203" s="19" t="e">
        <f t="shared" si="1140"/>
        <v>#N/A</v>
      </c>
      <c r="Y203" s="19" t="e">
        <f t="shared" si="1141"/>
        <v>#N/A</v>
      </c>
      <c r="Z203" s="19" t="e">
        <f t="shared" si="1142"/>
        <v>#N/A</v>
      </c>
      <c r="AA203" s="19" t="e">
        <f t="shared" si="1143"/>
        <v>#N/A</v>
      </c>
      <c r="AB203" s="19" t="e">
        <f t="shared" si="1144"/>
        <v>#N/A</v>
      </c>
      <c r="AC203" s="19" t="e">
        <f t="shared" si="1145"/>
        <v>#N/A</v>
      </c>
      <c r="AD203" s="19" t="e">
        <f t="shared" si="1146"/>
        <v>#N/A</v>
      </c>
      <c r="AE203" s="19" t="e">
        <f t="shared" si="1147"/>
        <v>#N/A</v>
      </c>
      <c r="AF203" s="19" t="e">
        <f t="shared" si="1148"/>
        <v>#N/A</v>
      </c>
      <c r="AG203" s="19" t="e">
        <f t="shared" si="1149"/>
        <v>#N/A</v>
      </c>
      <c r="AH203" s="19" t="e">
        <f t="shared" si="1150"/>
        <v>#N/A</v>
      </c>
      <c r="AI203" s="19" t="e">
        <f t="shared" si="1151"/>
        <v>#N/A</v>
      </c>
      <c r="AJ203" s="19" t="e">
        <f t="shared" si="1152"/>
        <v>#N/A</v>
      </c>
      <c r="AK203" s="19" t="e">
        <f t="shared" si="1153"/>
        <v>#N/A</v>
      </c>
      <c r="AL203" s="19" t="e">
        <f t="shared" si="1154"/>
        <v>#N/A</v>
      </c>
      <c r="AM203" s="19" t="e">
        <f t="shared" si="1155"/>
        <v>#N/A</v>
      </c>
      <c r="AN203" s="19" t="e">
        <f t="shared" si="1156"/>
        <v>#N/A</v>
      </c>
      <c r="AO203" s="19" t="e">
        <f t="shared" si="1157"/>
        <v>#N/A</v>
      </c>
      <c r="AP203" s="19" t="e">
        <f t="shared" si="1158"/>
        <v>#N/A</v>
      </c>
      <c r="AQ203" s="19" t="e">
        <f t="shared" si="1159"/>
        <v>#N/A</v>
      </c>
      <c r="AR203" s="19" t="e">
        <f t="shared" si="1160"/>
        <v>#N/A</v>
      </c>
      <c r="AS203" s="19" t="e">
        <f t="shared" si="1161"/>
        <v>#N/A</v>
      </c>
      <c r="AT203" s="19" t="e">
        <f t="shared" si="1162"/>
        <v>#N/A</v>
      </c>
      <c r="AU203" s="19" t="e">
        <f t="shared" si="1163"/>
        <v>#N/A</v>
      </c>
      <c r="AV203" s="19" t="e">
        <f t="shared" si="1164"/>
        <v>#N/A</v>
      </c>
      <c r="AW203" s="19" t="e">
        <f t="shared" si="1165"/>
        <v>#N/A</v>
      </c>
      <c r="AX203" s="19" t="e">
        <f t="shared" si="1166"/>
        <v>#N/A</v>
      </c>
      <c r="AY203" s="19" t="e">
        <f t="shared" si="1167"/>
        <v>#N/A</v>
      </c>
      <c r="AZ203" s="19" t="e">
        <f t="shared" si="1168"/>
        <v>#N/A</v>
      </c>
      <c r="BA203" s="19" t="e">
        <f t="shared" si="1169"/>
        <v>#N/A</v>
      </c>
      <c r="BB203" s="19" t="e">
        <f t="shared" si="1170"/>
        <v>#N/A</v>
      </c>
      <c r="BC203" s="19" t="e">
        <f t="shared" si="1171"/>
        <v>#N/A</v>
      </c>
      <c r="BD203" s="19" t="e">
        <f t="shared" si="1172"/>
        <v>#N/A</v>
      </c>
      <c r="BE203" s="19" t="e">
        <f t="shared" si="1173"/>
        <v>#N/A</v>
      </c>
      <c r="BF203" s="19" t="e">
        <f t="shared" si="1174"/>
        <v>#N/A</v>
      </c>
      <c r="BG203" s="19" t="e">
        <f t="shared" si="1175"/>
        <v>#N/A</v>
      </c>
      <c r="BH203" s="19" t="e">
        <f t="shared" si="1176"/>
        <v>#N/A</v>
      </c>
      <c r="BI203" s="19" t="e">
        <f t="shared" si="1177"/>
        <v>#N/A</v>
      </c>
    </row>
    <row r="204" spans="1:61" s="19" customFormat="1" ht="12.75">
      <c r="C204" s="19" t="s">
        <v>147</v>
      </c>
      <c r="H204" s="19">
        <f>G198</f>
        <v>2380659.5290720151</v>
      </c>
      <c r="I204" s="19">
        <f t="shared" si="1125"/>
        <v>2380659.5290720151</v>
      </c>
      <c r="J204" s="19">
        <f t="shared" si="1126"/>
        <v>2380659.5290720151</v>
      </c>
      <c r="K204" s="19">
        <f t="shared" si="1127"/>
        <v>2380659.5290720151</v>
      </c>
      <c r="L204" s="19">
        <f t="shared" si="1128"/>
        <v>2380659.5290720151</v>
      </c>
      <c r="M204" s="19">
        <f t="shared" si="1129"/>
        <v>2380659.5290720151</v>
      </c>
      <c r="N204" s="19">
        <f t="shared" si="1130"/>
        <v>2380659.5290720151</v>
      </c>
      <c r="O204" s="19" t="e">
        <f t="shared" si="1131"/>
        <v>#N/A</v>
      </c>
      <c r="P204" s="19" t="e">
        <f t="shared" si="1132"/>
        <v>#N/A</v>
      </c>
      <c r="Q204" s="19" t="e">
        <f t="shared" si="1133"/>
        <v>#N/A</v>
      </c>
      <c r="R204" s="19" t="e">
        <f t="shared" si="1134"/>
        <v>#N/A</v>
      </c>
      <c r="S204" s="19" t="e">
        <f t="shared" si="1135"/>
        <v>#N/A</v>
      </c>
      <c r="T204" s="19" t="e">
        <f t="shared" si="1136"/>
        <v>#N/A</v>
      </c>
      <c r="U204" s="19" t="e">
        <f t="shared" si="1137"/>
        <v>#N/A</v>
      </c>
      <c r="V204" s="19" t="e">
        <f t="shared" si="1138"/>
        <v>#N/A</v>
      </c>
      <c r="W204" s="19" t="e">
        <f t="shared" si="1139"/>
        <v>#N/A</v>
      </c>
      <c r="X204" s="19" t="e">
        <f t="shared" si="1140"/>
        <v>#N/A</v>
      </c>
      <c r="Y204" s="19" t="e">
        <f t="shared" si="1141"/>
        <v>#N/A</v>
      </c>
      <c r="Z204" s="19" t="e">
        <f t="shared" si="1142"/>
        <v>#N/A</v>
      </c>
      <c r="AA204" s="19" t="e">
        <f t="shared" si="1143"/>
        <v>#N/A</v>
      </c>
      <c r="AB204" s="19" t="e">
        <f t="shared" si="1144"/>
        <v>#N/A</v>
      </c>
      <c r="AC204" s="19" t="e">
        <f t="shared" si="1145"/>
        <v>#N/A</v>
      </c>
      <c r="AD204" s="19" t="e">
        <f t="shared" si="1146"/>
        <v>#N/A</v>
      </c>
      <c r="AE204" s="19" t="e">
        <f t="shared" si="1147"/>
        <v>#N/A</v>
      </c>
      <c r="AF204" s="19" t="e">
        <f t="shared" si="1148"/>
        <v>#N/A</v>
      </c>
      <c r="AG204" s="19" t="e">
        <f t="shared" si="1149"/>
        <v>#N/A</v>
      </c>
      <c r="AH204" s="19" t="e">
        <f t="shared" si="1150"/>
        <v>#N/A</v>
      </c>
      <c r="AI204" s="19" t="e">
        <f t="shared" si="1151"/>
        <v>#N/A</v>
      </c>
      <c r="AJ204" s="19" t="e">
        <f t="shared" si="1152"/>
        <v>#N/A</v>
      </c>
      <c r="AK204" s="19" t="e">
        <f t="shared" si="1153"/>
        <v>#N/A</v>
      </c>
      <c r="AL204" s="19" t="e">
        <f t="shared" si="1154"/>
        <v>#N/A</v>
      </c>
      <c r="AM204" s="19" t="e">
        <f t="shared" si="1155"/>
        <v>#N/A</v>
      </c>
      <c r="AN204" s="19" t="e">
        <f t="shared" si="1156"/>
        <v>#N/A</v>
      </c>
      <c r="AO204" s="19" t="e">
        <f t="shared" si="1157"/>
        <v>#N/A</v>
      </c>
      <c r="AP204" s="19" t="e">
        <f t="shared" si="1158"/>
        <v>#N/A</v>
      </c>
      <c r="AQ204" s="19" t="e">
        <f t="shared" si="1159"/>
        <v>#N/A</v>
      </c>
      <c r="AR204" s="19" t="e">
        <f t="shared" si="1160"/>
        <v>#N/A</v>
      </c>
      <c r="AS204" s="19" t="e">
        <f t="shared" si="1161"/>
        <v>#N/A</v>
      </c>
      <c r="AT204" s="19" t="e">
        <f t="shared" si="1162"/>
        <v>#N/A</v>
      </c>
      <c r="AU204" s="19" t="e">
        <f t="shared" si="1163"/>
        <v>#N/A</v>
      </c>
      <c r="AV204" s="19" t="e">
        <f t="shared" si="1164"/>
        <v>#N/A</v>
      </c>
      <c r="AW204" s="19" t="e">
        <f t="shared" si="1165"/>
        <v>#N/A</v>
      </c>
      <c r="AX204" s="19" t="e">
        <f t="shared" si="1166"/>
        <v>#N/A</v>
      </c>
      <c r="AY204" s="19" t="e">
        <f t="shared" si="1167"/>
        <v>#N/A</v>
      </c>
      <c r="AZ204" s="19" t="e">
        <f t="shared" si="1168"/>
        <v>#N/A</v>
      </c>
      <c r="BA204" s="19" t="e">
        <f t="shared" si="1169"/>
        <v>#N/A</v>
      </c>
      <c r="BB204" s="19" t="e">
        <f t="shared" si="1170"/>
        <v>#N/A</v>
      </c>
      <c r="BC204" s="19" t="e">
        <f t="shared" si="1171"/>
        <v>#N/A</v>
      </c>
      <c r="BD204" s="19" t="e">
        <f t="shared" si="1172"/>
        <v>#N/A</v>
      </c>
      <c r="BE204" s="19" t="e">
        <f t="shared" si="1173"/>
        <v>#N/A</v>
      </c>
      <c r="BF204" s="19" t="e">
        <f t="shared" si="1174"/>
        <v>#N/A</v>
      </c>
      <c r="BG204" s="19" t="e">
        <f t="shared" si="1175"/>
        <v>#N/A</v>
      </c>
      <c r="BH204" s="19" t="e">
        <f t="shared" si="1176"/>
        <v>#N/A</v>
      </c>
      <c r="BI204" s="19" t="e">
        <f t="shared" si="1177"/>
        <v>#N/A</v>
      </c>
    </row>
    <row r="205" spans="1:61" s="19" customFormat="1" ht="12.75">
      <c r="C205" s="19" t="s">
        <v>424</v>
      </c>
      <c r="H205" s="19">
        <f>G199</f>
        <v>12620687.053410828</v>
      </c>
      <c r="I205" s="19">
        <f t="shared" si="1125"/>
        <v>10732785.801579101</v>
      </c>
      <c r="J205" s="19">
        <f t="shared" si="1126"/>
        <v>8763497.857718261</v>
      </c>
      <c r="K205" s="19">
        <f t="shared" si="1127"/>
        <v>6709314.6730453577</v>
      </c>
      <c r="L205" s="19">
        <f t="shared" si="1128"/>
        <v>4566576.4465978136</v>
      </c>
      <c r="M205" s="19">
        <f t="shared" si="1129"/>
        <v>2331465.6048105145</v>
      </c>
      <c r="N205" s="19">
        <f t="shared" si="1130"/>
        <v>0</v>
      </c>
      <c r="O205" s="19" t="e">
        <f t="shared" si="1131"/>
        <v>#N/A</v>
      </c>
      <c r="P205" s="19" t="e">
        <f t="shared" si="1132"/>
        <v>#N/A</v>
      </c>
      <c r="Q205" s="19" t="e">
        <f t="shared" si="1133"/>
        <v>#N/A</v>
      </c>
      <c r="R205" s="19" t="e">
        <f t="shared" si="1134"/>
        <v>#N/A</v>
      </c>
      <c r="S205" s="19" t="e">
        <f t="shared" si="1135"/>
        <v>#N/A</v>
      </c>
      <c r="T205" s="19" t="e">
        <f t="shared" si="1136"/>
        <v>#N/A</v>
      </c>
      <c r="U205" s="19" t="e">
        <f t="shared" si="1137"/>
        <v>#N/A</v>
      </c>
      <c r="V205" s="19" t="e">
        <f t="shared" si="1138"/>
        <v>#N/A</v>
      </c>
      <c r="W205" s="19" t="e">
        <f t="shared" si="1139"/>
        <v>#N/A</v>
      </c>
      <c r="X205" s="19" t="e">
        <f t="shared" si="1140"/>
        <v>#N/A</v>
      </c>
      <c r="Y205" s="19" t="e">
        <f t="shared" si="1141"/>
        <v>#N/A</v>
      </c>
      <c r="Z205" s="19" t="e">
        <f t="shared" si="1142"/>
        <v>#N/A</v>
      </c>
      <c r="AA205" s="19" t="e">
        <f t="shared" si="1143"/>
        <v>#N/A</v>
      </c>
      <c r="AB205" s="19" t="e">
        <f t="shared" si="1144"/>
        <v>#N/A</v>
      </c>
      <c r="AC205" s="19" t="e">
        <f t="shared" si="1145"/>
        <v>#N/A</v>
      </c>
      <c r="AD205" s="19" t="e">
        <f t="shared" si="1146"/>
        <v>#N/A</v>
      </c>
      <c r="AE205" s="19" t="e">
        <f t="shared" si="1147"/>
        <v>#N/A</v>
      </c>
      <c r="AF205" s="19" t="e">
        <f t="shared" si="1148"/>
        <v>#N/A</v>
      </c>
      <c r="AG205" s="19" t="e">
        <f t="shared" si="1149"/>
        <v>#N/A</v>
      </c>
      <c r="AH205" s="19" t="e">
        <f t="shared" si="1150"/>
        <v>#N/A</v>
      </c>
      <c r="AI205" s="19" t="e">
        <f t="shared" si="1151"/>
        <v>#N/A</v>
      </c>
      <c r="AJ205" s="19" t="e">
        <f t="shared" si="1152"/>
        <v>#N/A</v>
      </c>
      <c r="AK205" s="19" t="e">
        <f t="shared" si="1153"/>
        <v>#N/A</v>
      </c>
      <c r="AL205" s="19" t="e">
        <f t="shared" si="1154"/>
        <v>#N/A</v>
      </c>
      <c r="AM205" s="19" t="e">
        <f t="shared" si="1155"/>
        <v>#N/A</v>
      </c>
      <c r="AN205" s="19" t="e">
        <f t="shared" si="1156"/>
        <v>#N/A</v>
      </c>
      <c r="AO205" s="19" t="e">
        <f t="shared" si="1157"/>
        <v>#N/A</v>
      </c>
      <c r="AP205" s="19" t="e">
        <f t="shared" si="1158"/>
        <v>#N/A</v>
      </c>
      <c r="AQ205" s="19" t="e">
        <f t="shared" si="1159"/>
        <v>#N/A</v>
      </c>
      <c r="AR205" s="19" t="e">
        <f t="shared" si="1160"/>
        <v>#N/A</v>
      </c>
      <c r="AS205" s="19" t="e">
        <f t="shared" si="1161"/>
        <v>#N/A</v>
      </c>
      <c r="AT205" s="19" t="e">
        <f t="shared" si="1162"/>
        <v>#N/A</v>
      </c>
      <c r="AU205" s="19" t="e">
        <f t="shared" si="1163"/>
        <v>#N/A</v>
      </c>
      <c r="AV205" s="19" t="e">
        <f t="shared" si="1164"/>
        <v>#N/A</v>
      </c>
      <c r="AW205" s="19" t="e">
        <f t="shared" si="1165"/>
        <v>#N/A</v>
      </c>
      <c r="AX205" s="19" t="e">
        <f t="shared" si="1166"/>
        <v>#N/A</v>
      </c>
      <c r="AY205" s="19" t="e">
        <f t="shared" si="1167"/>
        <v>#N/A</v>
      </c>
      <c r="AZ205" s="19" t="e">
        <f t="shared" si="1168"/>
        <v>#N/A</v>
      </c>
      <c r="BA205" s="19" t="e">
        <f t="shared" si="1169"/>
        <v>#N/A</v>
      </c>
      <c r="BB205" s="19" t="e">
        <f t="shared" si="1170"/>
        <v>#N/A</v>
      </c>
      <c r="BC205" s="19" t="e">
        <f t="shared" si="1171"/>
        <v>#N/A</v>
      </c>
      <c r="BD205" s="19" t="e">
        <f t="shared" si="1172"/>
        <v>#N/A</v>
      </c>
      <c r="BE205" s="19" t="e">
        <f t="shared" si="1173"/>
        <v>#N/A</v>
      </c>
      <c r="BF205" s="19" t="e">
        <f t="shared" si="1174"/>
        <v>#N/A</v>
      </c>
      <c r="BG205" s="19" t="e">
        <f t="shared" si="1175"/>
        <v>#N/A</v>
      </c>
      <c r="BH205" s="19" t="e">
        <f t="shared" si="1176"/>
        <v>#N/A</v>
      </c>
      <c r="BI205" s="19" t="e">
        <f t="shared" si="1177"/>
        <v>#N/A</v>
      </c>
    </row>
    <row r="207" spans="1:61" s="19" customFormat="1" ht="12.75">
      <c r="A207" s="50" t="s">
        <v>442</v>
      </c>
    </row>
    <row r="208" spans="1:61" s="19" customFormat="1" ht="12.75">
      <c r="A208" s="19" t="s">
        <v>443</v>
      </c>
      <c r="B208" s="19">
        <f>Inputs!L114</f>
        <v>101771110.60823897</v>
      </c>
      <c r="D208" s="19">
        <f>B209</f>
        <v>12</v>
      </c>
      <c r="E208" s="19">
        <f>IF(D208&gt;0,D208-1,0)</f>
        <v>11</v>
      </c>
      <c r="F208" s="19">
        <f>IF(E208&gt;0,E208-1,0)</f>
        <v>10</v>
      </c>
      <c r="G208" s="19">
        <f>IF(F208&gt;0,F208-1,0)</f>
        <v>9</v>
      </c>
      <c r="H208" s="19">
        <f t="shared" ref="H208" si="1178">IF(G208&gt;0,G208-1,0)</f>
        <v>8</v>
      </c>
      <c r="I208" s="19">
        <f t="shared" ref="I208" si="1179">IF(H208&gt;0,H208-1,0)</f>
        <v>7</v>
      </c>
      <c r="J208" s="19">
        <f t="shared" ref="J208" si="1180">IF(I208&gt;0,I208-1,0)</f>
        <v>6</v>
      </c>
      <c r="K208" s="19">
        <f t="shared" ref="K208" si="1181">IF(J208&gt;0,J208-1,0)</f>
        <v>5</v>
      </c>
      <c r="L208" s="19">
        <f t="shared" ref="L208" si="1182">IF(K208&gt;0,K208-1,0)</f>
        <v>4</v>
      </c>
      <c r="M208" s="19">
        <f t="shared" ref="M208" si="1183">IF(L208&gt;0,L208-1,0)</f>
        <v>3</v>
      </c>
      <c r="N208" s="19">
        <f t="shared" ref="N208" si="1184">IF(M208&gt;0,M208-1,0)</f>
        <v>2</v>
      </c>
      <c r="O208" s="19">
        <f t="shared" ref="O208" si="1185">IF(N208&gt;0,N208-1,0)</f>
        <v>1</v>
      </c>
      <c r="P208" s="19">
        <f t="shared" ref="P208" si="1186">IF(O208&gt;0,O208-1,0)</f>
        <v>0</v>
      </c>
      <c r="Q208" s="19">
        <f t="shared" ref="Q208" si="1187">IF(P208&gt;0,P208-1,0)</f>
        <v>0</v>
      </c>
      <c r="R208" s="19">
        <f t="shared" ref="R208" si="1188">IF(Q208&gt;0,Q208-1,0)</f>
        <v>0</v>
      </c>
      <c r="S208" s="19">
        <f t="shared" ref="S208" si="1189">IF(R208&gt;0,R208-1,0)</f>
        <v>0</v>
      </c>
      <c r="T208" s="19">
        <f t="shared" ref="T208" si="1190">IF(S208&gt;0,S208-1,0)</f>
        <v>0</v>
      </c>
      <c r="U208" s="19">
        <f t="shared" ref="U208" si="1191">IF(T208&gt;0,T208-1,0)</f>
        <v>0</v>
      </c>
      <c r="V208" s="19">
        <f t="shared" ref="V208" si="1192">IF(U208&gt;0,U208-1,0)</f>
        <v>0</v>
      </c>
      <c r="W208" s="19">
        <f t="shared" ref="W208" si="1193">IF(V208&gt;0,V208-1,0)</f>
        <v>0</v>
      </c>
      <c r="X208" s="19">
        <f t="shared" ref="X208" si="1194">IF(W208&gt;0,W208-1,0)</f>
        <v>0</v>
      </c>
      <c r="Y208" s="19">
        <f t="shared" ref="Y208" si="1195">IF(X208&gt;0,X208-1,0)</f>
        <v>0</v>
      </c>
      <c r="Z208" s="19">
        <f t="shared" ref="Z208" si="1196">IF(Y208&gt;0,Y208-1,0)</f>
        <v>0</v>
      </c>
      <c r="AA208" s="19">
        <f t="shared" ref="AA208" si="1197">IF(Z208&gt;0,Z208-1,0)</f>
        <v>0</v>
      </c>
      <c r="AB208" s="19">
        <f t="shared" ref="AB208" si="1198">IF(AA208&gt;0,AA208-1,0)</f>
        <v>0</v>
      </c>
      <c r="AC208" s="19">
        <f t="shared" ref="AC208" si="1199">IF(AB208&gt;0,AB208-1,0)</f>
        <v>0</v>
      </c>
      <c r="AD208" s="19">
        <f t="shared" ref="AD208" si="1200">IF(AC208&gt;0,AC208-1,0)</f>
        <v>0</v>
      </c>
      <c r="AE208" s="19">
        <f t="shared" ref="AE208" si="1201">IF(AD208&gt;0,AD208-1,0)</f>
        <v>0</v>
      </c>
      <c r="AF208" s="19">
        <f t="shared" ref="AF208" si="1202">IF(AE208&gt;0,AE208-1,0)</f>
        <v>0</v>
      </c>
      <c r="AG208" s="19">
        <f t="shared" ref="AG208" si="1203">IF(AF208&gt;0,AF208-1,0)</f>
        <v>0</v>
      </c>
      <c r="AH208" s="19">
        <f t="shared" ref="AH208" si="1204">IF(AG208&gt;0,AG208-1,0)</f>
        <v>0</v>
      </c>
      <c r="AI208" s="19">
        <f t="shared" ref="AI208" si="1205">IF(AH208&gt;0,AH208-1,0)</f>
        <v>0</v>
      </c>
      <c r="AJ208" s="19">
        <f t="shared" ref="AJ208" si="1206">IF(AI208&gt;0,AI208-1,0)</f>
        <v>0</v>
      </c>
      <c r="AK208" s="19">
        <f t="shared" ref="AK208" si="1207">IF(AJ208&gt;0,AJ208-1,0)</f>
        <v>0</v>
      </c>
      <c r="AL208" s="19">
        <f t="shared" ref="AL208" si="1208">IF(AK208&gt;0,AK208-1,0)</f>
        <v>0</v>
      </c>
      <c r="AM208" s="19">
        <f t="shared" ref="AM208" si="1209">IF(AL208&gt;0,AL208-1,0)</f>
        <v>0</v>
      </c>
      <c r="AN208" s="19">
        <f t="shared" ref="AN208" si="1210">IF(AM208&gt;0,AM208-1,0)</f>
        <v>0</v>
      </c>
      <c r="AO208" s="19">
        <f t="shared" ref="AO208" si="1211">IF(AN208&gt;0,AN208-1,0)</f>
        <v>0</v>
      </c>
      <c r="AP208" s="19">
        <f t="shared" ref="AP208" si="1212">IF(AO208&gt;0,AO208-1,0)</f>
        <v>0</v>
      </c>
      <c r="AQ208" s="19">
        <f t="shared" ref="AQ208" si="1213">IF(AP208&gt;0,AP208-1,0)</f>
        <v>0</v>
      </c>
      <c r="AR208" s="19">
        <f t="shared" ref="AR208" si="1214">IF(AQ208&gt;0,AQ208-1,0)</f>
        <v>0</v>
      </c>
      <c r="AS208" s="19">
        <f t="shared" ref="AS208" si="1215">IF(AR208&gt;0,AR208-1,0)</f>
        <v>0</v>
      </c>
      <c r="AT208" s="19">
        <f t="shared" ref="AT208" si="1216">IF(AS208&gt;0,AS208-1,0)</f>
        <v>0</v>
      </c>
      <c r="AU208" s="19">
        <f t="shared" ref="AU208" si="1217">IF(AT208&gt;0,AT208-1,0)</f>
        <v>0</v>
      </c>
      <c r="AV208" s="19">
        <f t="shared" ref="AV208" si="1218">IF(AU208&gt;0,AU208-1,0)</f>
        <v>0</v>
      </c>
      <c r="AW208" s="19">
        <f t="shared" ref="AW208" si="1219">IF(AV208&gt;0,AV208-1,0)</f>
        <v>0</v>
      </c>
      <c r="AX208" s="19">
        <f t="shared" ref="AX208" si="1220">IF(AW208&gt;0,AW208-1,0)</f>
        <v>0</v>
      </c>
      <c r="AY208" s="19">
        <f t="shared" ref="AY208" si="1221">IF(AX208&gt;0,AX208-1,0)</f>
        <v>0</v>
      </c>
      <c r="AZ208" s="19">
        <f t="shared" ref="AZ208" si="1222">IF(AY208&gt;0,AY208-1,0)</f>
        <v>0</v>
      </c>
      <c r="BA208" s="19">
        <f t="shared" ref="BA208" si="1223">IF(AZ208&gt;0,AZ208-1,0)</f>
        <v>0</v>
      </c>
      <c r="BB208" s="19">
        <f t="shared" ref="BB208" si="1224">IF(BA208&gt;0,BA208-1,0)</f>
        <v>0</v>
      </c>
      <c r="BC208" s="19">
        <f t="shared" ref="BC208" si="1225">IF(BB208&gt;0,BB208-1,0)</f>
        <v>0</v>
      </c>
      <c r="BD208" s="19">
        <f t="shared" ref="BD208" si="1226">IF(BC208&gt;0,BC208-1,0)</f>
        <v>0</v>
      </c>
      <c r="BE208" s="19">
        <f t="shared" ref="BE208" si="1227">IF(BD208&gt;0,BD208-1,0)</f>
        <v>0</v>
      </c>
      <c r="BF208" s="19">
        <f t="shared" ref="BF208" si="1228">IF(BE208&gt;0,BE208-1,0)</f>
        <v>0</v>
      </c>
      <c r="BG208" s="19">
        <f t="shared" ref="BG208" si="1229">IF(BF208&gt;0,BF208-1,0)</f>
        <v>0</v>
      </c>
      <c r="BH208" s="19">
        <f t="shared" ref="BH208" si="1230">IF(BG208&gt;0,BG208-1,0)</f>
        <v>0</v>
      </c>
      <c r="BI208" s="19">
        <f t="shared" ref="BI208" si="1231">IF(BH208&gt;0,BH208-1,0)</f>
        <v>0</v>
      </c>
    </row>
    <row r="209" spans="1:61" s="19" customFormat="1">
      <c r="A209" s="16" t="s">
        <v>60</v>
      </c>
      <c r="B209" s="50">
        <v>12</v>
      </c>
      <c r="C209" s="19" t="s">
        <v>421</v>
      </c>
      <c r="D209" s="19">
        <f>IFERROR(D221,0)+IFERROR(D227,0)+IFERROR(D233,0)+IFERROR(D239,0)+IFERROR(D245,0)</f>
        <v>20354222.121647794</v>
      </c>
      <c r="E209" s="19">
        <f t="shared" ref="E209:BI213" si="1232">IFERROR(E221,0)+IFERROR(E227,0)+IFERROR(E233,0)+IFERROR(E239,0)+IFERROR(E245,0)</f>
        <v>39377809.568713948</v>
      </c>
      <c r="F209" s="19">
        <f t="shared" si="1232"/>
        <v>57013399.195558101</v>
      </c>
      <c r="G209" s="19">
        <f t="shared" si="1232"/>
        <v>73201154.953540593</v>
      </c>
      <c r="H209" s="19">
        <f t="shared" si="1232"/>
        <v>87878661.285131589</v>
      </c>
      <c r="I209" s="19">
        <f t="shared" si="1232"/>
        <v>80626589.800633714</v>
      </c>
      <c r="J209" s="19">
        <f t="shared" si="1232"/>
        <v>73061884.322218373</v>
      </c>
      <c r="K209" s="19">
        <f t="shared" si="1232"/>
        <v>65171067.319450043</v>
      </c>
      <c r="L209" s="19">
        <f t="shared" si="1232"/>
        <v>56940080.250774257</v>
      </c>
      <c r="M209" s="19">
        <f t="shared" si="1232"/>
        <v>48354258.51635313</v>
      </c>
      <c r="N209" s="19">
        <f t="shared" si="1232"/>
        <v>39398305.331127442</v>
      </c>
      <c r="O209" s="19">
        <f t="shared" si="1232"/>
        <v>30056264.471556552</v>
      </c>
      <c r="P209" s="19">
        <f t="shared" si="1232"/>
        <v>20311491.847480714</v>
      </c>
      <c r="Q209" s="19">
        <f t="shared" si="1232"/>
        <v>12354723.158174008</v>
      </c>
      <c r="R209" s="19">
        <f t="shared" si="1232"/>
        <v>6263038.5610041544</v>
      </c>
      <c r="S209" s="19">
        <f t="shared" si="1232"/>
        <v>2116841.1090799188</v>
      </c>
      <c r="T209" s="19">
        <f t="shared" si="1232"/>
        <v>0</v>
      </c>
      <c r="U209" s="19">
        <f t="shared" si="1232"/>
        <v>0</v>
      </c>
      <c r="V209" s="19">
        <f t="shared" si="1232"/>
        <v>0</v>
      </c>
      <c r="W209" s="19">
        <f t="shared" si="1232"/>
        <v>0</v>
      </c>
      <c r="X209" s="19">
        <f t="shared" si="1232"/>
        <v>0</v>
      </c>
      <c r="Y209" s="19">
        <f t="shared" si="1232"/>
        <v>0</v>
      </c>
      <c r="Z209" s="19">
        <f t="shared" si="1232"/>
        <v>0</v>
      </c>
      <c r="AA209" s="19">
        <f t="shared" si="1232"/>
        <v>0</v>
      </c>
      <c r="AB209" s="19">
        <f t="shared" si="1232"/>
        <v>0</v>
      </c>
      <c r="AC209" s="19">
        <f t="shared" si="1232"/>
        <v>0</v>
      </c>
      <c r="AD209" s="19">
        <f t="shared" si="1232"/>
        <v>0</v>
      </c>
      <c r="AE209" s="19">
        <f t="shared" si="1232"/>
        <v>0</v>
      </c>
      <c r="AF209" s="19">
        <f t="shared" si="1232"/>
        <v>0</v>
      </c>
      <c r="AG209" s="19">
        <f t="shared" si="1232"/>
        <v>0</v>
      </c>
      <c r="AH209" s="19">
        <f t="shared" si="1232"/>
        <v>0</v>
      </c>
      <c r="AI209" s="19">
        <f t="shared" si="1232"/>
        <v>0</v>
      </c>
      <c r="AJ209" s="19">
        <f t="shared" si="1232"/>
        <v>0</v>
      </c>
      <c r="AK209" s="19">
        <f t="shared" si="1232"/>
        <v>0</v>
      </c>
      <c r="AL209" s="19">
        <f t="shared" si="1232"/>
        <v>0</v>
      </c>
      <c r="AM209" s="19">
        <f t="shared" si="1232"/>
        <v>0</v>
      </c>
      <c r="AN209" s="19">
        <f t="shared" si="1232"/>
        <v>0</v>
      </c>
      <c r="AO209" s="19">
        <f t="shared" si="1232"/>
        <v>0</v>
      </c>
      <c r="AP209" s="19">
        <f t="shared" si="1232"/>
        <v>0</v>
      </c>
      <c r="AQ209" s="19">
        <f t="shared" si="1232"/>
        <v>0</v>
      </c>
      <c r="AR209" s="19">
        <f t="shared" si="1232"/>
        <v>0</v>
      </c>
      <c r="AS209" s="19">
        <f t="shared" si="1232"/>
        <v>0</v>
      </c>
      <c r="AT209" s="19">
        <f t="shared" si="1232"/>
        <v>0</v>
      </c>
      <c r="AU209" s="19">
        <f t="shared" si="1232"/>
        <v>0</v>
      </c>
      <c r="AV209" s="19">
        <f t="shared" si="1232"/>
        <v>0</v>
      </c>
      <c r="AW209" s="19">
        <f t="shared" si="1232"/>
        <v>0</v>
      </c>
      <c r="AX209" s="19">
        <f t="shared" si="1232"/>
        <v>0</v>
      </c>
      <c r="AY209" s="19">
        <f t="shared" si="1232"/>
        <v>0</v>
      </c>
      <c r="AZ209" s="19">
        <f t="shared" si="1232"/>
        <v>0</v>
      </c>
      <c r="BA209" s="19">
        <f t="shared" si="1232"/>
        <v>0</v>
      </c>
      <c r="BB209" s="19">
        <f t="shared" si="1232"/>
        <v>0</v>
      </c>
      <c r="BC209" s="19">
        <f t="shared" si="1232"/>
        <v>0</v>
      </c>
      <c r="BD209" s="19">
        <f t="shared" si="1232"/>
        <v>0</v>
      </c>
      <c r="BE209" s="19">
        <f t="shared" si="1232"/>
        <v>0</v>
      </c>
      <c r="BF209" s="19">
        <f t="shared" si="1232"/>
        <v>0</v>
      </c>
      <c r="BG209" s="19">
        <f t="shared" si="1232"/>
        <v>0</v>
      </c>
      <c r="BH209" s="19">
        <f t="shared" si="1232"/>
        <v>0</v>
      </c>
      <c r="BI209" s="19">
        <f t="shared" si="1232"/>
        <v>0</v>
      </c>
    </row>
    <row r="210" spans="1:61" s="19" customFormat="1" ht="12.75">
      <c r="C210" s="19" t="s">
        <v>444</v>
      </c>
      <c r="D210" s="19">
        <f>IFERROR(D222,0)+IFERROR(D228,0)+IFERROR(D234,0)+IFERROR(D240,0)+IFERROR(D246,0)</f>
        <v>1330634.6745816402</v>
      </c>
      <c r="E210" s="19">
        <f t="shared" si="1232"/>
        <v>2718632.4948036373</v>
      </c>
      <c r="F210" s="19">
        <f t="shared" si="1232"/>
        <v>4166466.3636652995</v>
      </c>
      <c r="G210" s="19">
        <f t="shared" si="1232"/>
        <v>5676715.7900568033</v>
      </c>
      <c r="H210" s="19">
        <f t="shared" si="1232"/>
        <v>7252071.484497875</v>
      </c>
      <c r="I210" s="19">
        <f t="shared" si="1232"/>
        <v>7564705.4784153448</v>
      </c>
      <c r="J210" s="19">
        <f t="shared" si="1232"/>
        <v>7890817.0027683191</v>
      </c>
      <c r="K210" s="19">
        <f t="shared" si="1232"/>
        <v>8230987.06867579</v>
      </c>
      <c r="L210" s="19">
        <f t="shared" si="1232"/>
        <v>8585821.7344211359</v>
      </c>
      <c r="M210" s="19">
        <f t="shared" si="1232"/>
        <v>8955953.1852256842</v>
      </c>
      <c r="N210" s="19">
        <f t="shared" si="1232"/>
        <v>9342040.8595708907</v>
      </c>
      <c r="O210" s="19">
        <f t="shared" si="1232"/>
        <v>9744772.6240758374</v>
      </c>
      <c r="P210" s="19">
        <f t="shared" si="1232"/>
        <v>7956768.6893067043</v>
      </c>
      <c r="Q210" s="19">
        <f t="shared" si="1232"/>
        <v>6091684.5971698547</v>
      </c>
      <c r="R210" s="19">
        <f t="shared" si="1232"/>
        <v>4146197.4519242356</v>
      </c>
      <c r="S210" s="19">
        <f t="shared" si="1232"/>
        <v>2116841.1090799184</v>
      </c>
      <c r="T210" s="19">
        <f t="shared" si="1232"/>
        <v>0</v>
      </c>
      <c r="U210" s="19">
        <f t="shared" si="1232"/>
        <v>0</v>
      </c>
      <c r="V210" s="19">
        <f t="shared" si="1232"/>
        <v>0</v>
      </c>
      <c r="W210" s="19">
        <f t="shared" si="1232"/>
        <v>0</v>
      </c>
      <c r="X210" s="19">
        <f t="shared" si="1232"/>
        <v>0</v>
      </c>
      <c r="Y210" s="19">
        <f t="shared" si="1232"/>
        <v>0</v>
      </c>
      <c r="Z210" s="19">
        <f t="shared" si="1232"/>
        <v>0</v>
      </c>
      <c r="AA210" s="19">
        <f t="shared" si="1232"/>
        <v>0</v>
      </c>
      <c r="AB210" s="19">
        <f t="shared" si="1232"/>
        <v>0</v>
      </c>
      <c r="AC210" s="19">
        <f t="shared" si="1232"/>
        <v>0</v>
      </c>
      <c r="AD210" s="19">
        <f t="shared" si="1232"/>
        <v>0</v>
      </c>
      <c r="AE210" s="19">
        <f t="shared" si="1232"/>
        <v>0</v>
      </c>
      <c r="AF210" s="19">
        <f t="shared" si="1232"/>
        <v>0</v>
      </c>
      <c r="AG210" s="19">
        <f t="shared" si="1232"/>
        <v>0</v>
      </c>
      <c r="AH210" s="19">
        <f t="shared" si="1232"/>
        <v>0</v>
      </c>
      <c r="AI210" s="19">
        <f t="shared" si="1232"/>
        <v>0</v>
      </c>
      <c r="AJ210" s="19">
        <f t="shared" si="1232"/>
        <v>0</v>
      </c>
      <c r="AK210" s="19">
        <f t="shared" si="1232"/>
        <v>0</v>
      </c>
      <c r="AL210" s="19">
        <f t="shared" si="1232"/>
        <v>0</v>
      </c>
      <c r="AM210" s="19">
        <f t="shared" si="1232"/>
        <v>0</v>
      </c>
      <c r="AN210" s="19">
        <f t="shared" si="1232"/>
        <v>0</v>
      </c>
      <c r="AO210" s="19">
        <f t="shared" si="1232"/>
        <v>0</v>
      </c>
      <c r="AP210" s="19">
        <f t="shared" si="1232"/>
        <v>0</v>
      </c>
      <c r="AQ210" s="19">
        <f t="shared" si="1232"/>
        <v>0</v>
      </c>
      <c r="AR210" s="19">
        <f t="shared" si="1232"/>
        <v>0</v>
      </c>
      <c r="AS210" s="19">
        <f t="shared" si="1232"/>
        <v>0</v>
      </c>
      <c r="AT210" s="19">
        <f t="shared" si="1232"/>
        <v>0</v>
      </c>
      <c r="AU210" s="19">
        <f t="shared" si="1232"/>
        <v>0</v>
      </c>
      <c r="AV210" s="19">
        <f t="shared" si="1232"/>
        <v>0</v>
      </c>
      <c r="AW210" s="19">
        <f t="shared" si="1232"/>
        <v>0</v>
      </c>
      <c r="AX210" s="19">
        <f t="shared" si="1232"/>
        <v>0</v>
      </c>
      <c r="AY210" s="19">
        <f t="shared" si="1232"/>
        <v>0</v>
      </c>
      <c r="AZ210" s="19">
        <f t="shared" si="1232"/>
        <v>0</v>
      </c>
      <c r="BA210" s="19">
        <f t="shared" si="1232"/>
        <v>0</v>
      </c>
      <c r="BB210" s="19">
        <f t="shared" si="1232"/>
        <v>0</v>
      </c>
      <c r="BC210" s="19">
        <f t="shared" si="1232"/>
        <v>0</v>
      </c>
      <c r="BD210" s="19">
        <f t="shared" si="1232"/>
        <v>0</v>
      </c>
      <c r="BE210" s="19">
        <f t="shared" si="1232"/>
        <v>0</v>
      </c>
      <c r="BF210" s="19">
        <f t="shared" si="1232"/>
        <v>0</v>
      </c>
      <c r="BG210" s="19">
        <f t="shared" si="1232"/>
        <v>0</v>
      </c>
      <c r="BH210" s="19">
        <f t="shared" si="1232"/>
        <v>0</v>
      </c>
      <c r="BI210" s="19">
        <f t="shared" si="1232"/>
        <v>0</v>
      </c>
    </row>
    <row r="211" spans="1:61" s="19" customFormat="1" ht="12.75">
      <c r="C211" s="19" t="s">
        <v>423</v>
      </c>
      <c r="D211" s="19">
        <f>IFERROR(D223,0)+IFERROR(D229,0)+IFERROR(D235,0)+IFERROR(D241,0)+IFERROR(D247,0)</f>
        <v>830871.78189986444</v>
      </c>
      <c r="E211" s="19">
        <f t="shared" si="1232"/>
        <v>1604380.4181593722</v>
      </c>
      <c r="F211" s="19">
        <f t="shared" si="1232"/>
        <v>2318053.0057792142</v>
      </c>
      <c r="G211" s="19">
        <f t="shared" si="1232"/>
        <v>2969310.0358692147</v>
      </c>
      <c r="H211" s="19">
        <f t="shared" si="1232"/>
        <v>3555460.7979096477</v>
      </c>
      <c r="I211" s="19">
        <f t="shared" si="1232"/>
        <v>3242826.8039921792</v>
      </c>
      <c r="J211" s="19">
        <f t="shared" si="1232"/>
        <v>2916715.2796392036</v>
      </c>
      <c r="K211" s="19">
        <f t="shared" si="1232"/>
        <v>2576545.2137317322</v>
      </c>
      <c r="L211" s="19">
        <f t="shared" si="1232"/>
        <v>2221710.5479863873</v>
      </c>
      <c r="M211" s="19">
        <f t="shared" si="1232"/>
        <v>1851579.0971818394</v>
      </c>
      <c r="N211" s="19">
        <f t="shared" si="1232"/>
        <v>1465491.4228366315</v>
      </c>
      <c r="O211" s="19">
        <f t="shared" si="1232"/>
        <v>1062759.6583316857</v>
      </c>
      <c r="P211" s="19">
        <f t="shared" si="1232"/>
        <v>689257.13661931432</v>
      </c>
      <c r="Q211" s="19">
        <f t="shared" si="1232"/>
        <v>392834.77227465913</v>
      </c>
      <c r="R211" s="19">
        <f t="shared" si="1232"/>
        <v>176815.46103877394</v>
      </c>
      <c r="S211" s="19">
        <f t="shared" si="1232"/>
        <v>44665.347401586281</v>
      </c>
      <c r="T211" s="19">
        <f t="shared" si="1232"/>
        <v>0</v>
      </c>
      <c r="U211" s="19">
        <f t="shared" si="1232"/>
        <v>0</v>
      </c>
      <c r="V211" s="19">
        <f t="shared" si="1232"/>
        <v>0</v>
      </c>
      <c r="W211" s="19">
        <f t="shared" si="1232"/>
        <v>0</v>
      </c>
      <c r="X211" s="19">
        <f t="shared" si="1232"/>
        <v>0</v>
      </c>
      <c r="Y211" s="19">
        <f t="shared" si="1232"/>
        <v>0</v>
      </c>
      <c r="Z211" s="19">
        <f t="shared" si="1232"/>
        <v>0</v>
      </c>
      <c r="AA211" s="19">
        <f t="shared" si="1232"/>
        <v>0</v>
      </c>
      <c r="AB211" s="19">
        <f t="shared" si="1232"/>
        <v>0</v>
      </c>
      <c r="AC211" s="19">
        <f t="shared" si="1232"/>
        <v>0</v>
      </c>
      <c r="AD211" s="19">
        <f t="shared" si="1232"/>
        <v>0</v>
      </c>
      <c r="AE211" s="19">
        <f t="shared" si="1232"/>
        <v>0</v>
      </c>
      <c r="AF211" s="19">
        <f t="shared" si="1232"/>
        <v>0</v>
      </c>
      <c r="AG211" s="19">
        <f t="shared" si="1232"/>
        <v>0</v>
      </c>
      <c r="AH211" s="19">
        <f t="shared" si="1232"/>
        <v>0</v>
      </c>
      <c r="AI211" s="19">
        <f t="shared" si="1232"/>
        <v>0</v>
      </c>
      <c r="AJ211" s="19">
        <f t="shared" si="1232"/>
        <v>0</v>
      </c>
      <c r="AK211" s="19">
        <f t="shared" si="1232"/>
        <v>0</v>
      </c>
      <c r="AL211" s="19">
        <f t="shared" si="1232"/>
        <v>0</v>
      </c>
      <c r="AM211" s="19">
        <f t="shared" si="1232"/>
        <v>0</v>
      </c>
      <c r="AN211" s="19">
        <f t="shared" si="1232"/>
        <v>0</v>
      </c>
      <c r="AO211" s="19">
        <f t="shared" si="1232"/>
        <v>0</v>
      </c>
      <c r="AP211" s="19">
        <f t="shared" si="1232"/>
        <v>0</v>
      </c>
      <c r="AQ211" s="19">
        <f t="shared" si="1232"/>
        <v>0</v>
      </c>
      <c r="AR211" s="19">
        <f t="shared" si="1232"/>
        <v>0</v>
      </c>
      <c r="AS211" s="19">
        <f t="shared" si="1232"/>
        <v>0</v>
      </c>
      <c r="AT211" s="19">
        <f t="shared" si="1232"/>
        <v>0</v>
      </c>
      <c r="AU211" s="19">
        <f t="shared" si="1232"/>
        <v>0</v>
      </c>
      <c r="AV211" s="19">
        <f t="shared" si="1232"/>
        <v>0</v>
      </c>
      <c r="AW211" s="19">
        <f t="shared" si="1232"/>
        <v>0</v>
      </c>
      <c r="AX211" s="19">
        <f t="shared" si="1232"/>
        <v>0</v>
      </c>
      <c r="AY211" s="19">
        <f t="shared" si="1232"/>
        <v>0</v>
      </c>
      <c r="AZ211" s="19">
        <f t="shared" si="1232"/>
        <v>0</v>
      </c>
      <c r="BA211" s="19">
        <f t="shared" si="1232"/>
        <v>0</v>
      </c>
      <c r="BB211" s="19">
        <f t="shared" si="1232"/>
        <v>0</v>
      </c>
      <c r="BC211" s="19">
        <f t="shared" si="1232"/>
        <v>0</v>
      </c>
      <c r="BD211" s="19">
        <f t="shared" si="1232"/>
        <v>0</v>
      </c>
      <c r="BE211" s="19">
        <f t="shared" si="1232"/>
        <v>0</v>
      </c>
      <c r="BF211" s="19">
        <f t="shared" si="1232"/>
        <v>0</v>
      </c>
      <c r="BG211" s="19">
        <f t="shared" si="1232"/>
        <v>0</v>
      </c>
      <c r="BH211" s="19">
        <f t="shared" si="1232"/>
        <v>0</v>
      </c>
      <c r="BI211" s="19">
        <f t="shared" si="1232"/>
        <v>0</v>
      </c>
    </row>
    <row r="212" spans="1:61" s="19" customFormat="1" ht="12.75">
      <c r="C212" s="19" t="s">
        <v>445</v>
      </c>
      <c r="D212" s="19">
        <f>IFERROR(D224,0)+IFERROR(D230,0)+IFERROR(D236,0)+IFERROR(D242,0)+IFERROR(D248,0)</f>
        <v>2161506.4564815047</v>
      </c>
      <c r="E212" s="19">
        <f t="shared" si="1232"/>
        <v>4323012.9129630094</v>
      </c>
      <c r="F212" s="19">
        <f t="shared" si="1232"/>
        <v>6484519.3694445137</v>
      </c>
      <c r="G212" s="19">
        <f t="shared" si="1232"/>
        <v>8646025.8259260189</v>
      </c>
      <c r="H212" s="19">
        <f t="shared" si="1232"/>
        <v>10807532.282407524</v>
      </c>
      <c r="I212" s="19">
        <f t="shared" si="1232"/>
        <v>10807532.282407524</v>
      </c>
      <c r="J212" s="19">
        <f t="shared" si="1232"/>
        <v>10807532.282407524</v>
      </c>
      <c r="K212" s="19">
        <f t="shared" si="1232"/>
        <v>10807532.282407524</v>
      </c>
      <c r="L212" s="19">
        <f t="shared" si="1232"/>
        <v>10807532.282407524</v>
      </c>
      <c r="M212" s="19">
        <f t="shared" si="1232"/>
        <v>10807532.282407524</v>
      </c>
      <c r="N212" s="19">
        <f t="shared" si="1232"/>
        <v>10807532.282407524</v>
      </c>
      <c r="O212" s="19">
        <f t="shared" si="1232"/>
        <v>10807532.282407524</v>
      </c>
      <c r="P212" s="19">
        <f t="shared" si="1232"/>
        <v>8646025.8259260189</v>
      </c>
      <c r="Q212" s="19">
        <f t="shared" si="1232"/>
        <v>6484519.3694445137</v>
      </c>
      <c r="R212" s="19">
        <f t="shared" si="1232"/>
        <v>4323012.9129630094</v>
      </c>
      <c r="S212" s="19">
        <f t="shared" si="1232"/>
        <v>2161506.4564815047</v>
      </c>
      <c r="T212" s="19">
        <f t="shared" si="1232"/>
        <v>0</v>
      </c>
      <c r="U212" s="19">
        <f t="shared" si="1232"/>
        <v>0</v>
      </c>
      <c r="V212" s="19">
        <f t="shared" si="1232"/>
        <v>0</v>
      </c>
      <c r="W212" s="19">
        <f t="shared" si="1232"/>
        <v>0</v>
      </c>
      <c r="X212" s="19">
        <f t="shared" si="1232"/>
        <v>0</v>
      </c>
      <c r="Y212" s="19">
        <f t="shared" si="1232"/>
        <v>0</v>
      </c>
      <c r="Z212" s="19">
        <f t="shared" si="1232"/>
        <v>0</v>
      </c>
      <c r="AA212" s="19">
        <f t="shared" si="1232"/>
        <v>0</v>
      </c>
      <c r="AB212" s="19">
        <f t="shared" si="1232"/>
        <v>0</v>
      </c>
      <c r="AC212" s="19">
        <f t="shared" si="1232"/>
        <v>0</v>
      </c>
      <c r="AD212" s="19">
        <f t="shared" si="1232"/>
        <v>0</v>
      </c>
      <c r="AE212" s="19">
        <f t="shared" si="1232"/>
        <v>0</v>
      </c>
      <c r="AF212" s="19">
        <f t="shared" si="1232"/>
        <v>0</v>
      </c>
      <c r="AG212" s="19">
        <f t="shared" si="1232"/>
        <v>0</v>
      </c>
      <c r="AH212" s="19">
        <f t="shared" si="1232"/>
        <v>0</v>
      </c>
      <c r="AI212" s="19">
        <f t="shared" si="1232"/>
        <v>0</v>
      </c>
      <c r="AJ212" s="19">
        <f t="shared" si="1232"/>
        <v>0</v>
      </c>
      <c r="AK212" s="19">
        <f t="shared" si="1232"/>
        <v>0</v>
      </c>
      <c r="AL212" s="19">
        <f t="shared" si="1232"/>
        <v>0</v>
      </c>
      <c r="AM212" s="19">
        <f t="shared" si="1232"/>
        <v>0</v>
      </c>
      <c r="AN212" s="19">
        <f t="shared" si="1232"/>
        <v>0</v>
      </c>
      <c r="AO212" s="19">
        <f t="shared" si="1232"/>
        <v>0</v>
      </c>
      <c r="AP212" s="19">
        <f t="shared" si="1232"/>
        <v>0</v>
      </c>
      <c r="AQ212" s="19">
        <f t="shared" si="1232"/>
        <v>0</v>
      </c>
      <c r="AR212" s="19">
        <f t="shared" si="1232"/>
        <v>0</v>
      </c>
      <c r="AS212" s="19">
        <f t="shared" si="1232"/>
        <v>0</v>
      </c>
      <c r="AT212" s="19">
        <f t="shared" si="1232"/>
        <v>0</v>
      </c>
      <c r="AU212" s="19">
        <f t="shared" si="1232"/>
        <v>0</v>
      </c>
      <c r="AV212" s="19">
        <f t="shared" si="1232"/>
        <v>0</v>
      </c>
      <c r="AW212" s="19">
        <f t="shared" si="1232"/>
        <v>0</v>
      </c>
      <c r="AX212" s="19">
        <f t="shared" si="1232"/>
        <v>0</v>
      </c>
      <c r="AY212" s="19">
        <f t="shared" si="1232"/>
        <v>0</v>
      </c>
      <c r="AZ212" s="19">
        <f t="shared" si="1232"/>
        <v>0</v>
      </c>
      <c r="BA212" s="19">
        <f t="shared" si="1232"/>
        <v>0</v>
      </c>
      <c r="BB212" s="19">
        <f t="shared" si="1232"/>
        <v>0</v>
      </c>
      <c r="BC212" s="19">
        <f t="shared" si="1232"/>
        <v>0</v>
      </c>
      <c r="BD212" s="19">
        <f t="shared" si="1232"/>
        <v>0</v>
      </c>
      <c r="BE212" s="19">
        <f t="shared" si="1232"/>
        <v>0</v>
      </c>
      <c r="BF212" s="19">
        <f t="shared" si="1232"/>
        <v>0</v>
      </c>
      <c r="BG212" s="19">
        <f t="shared" si="1232"/>
        <v>0</v>
      </c>
      <c r="BH212" s="19">
        <f t="shared" si="1232"/>
        <v>0</v>
      </c>
      <c r="BI212" s="19">
        <f t="shared" si="1232"/>
        <v>0</v>
      </c>
    </row>
    <row r="213" spans="1:61" s="19" customFormat="1" ht="12.75">
      <c r="C213" s="19" t="s">
        <v>424</v>
      </c>
      <c r="D213" s="19">
        <f>IFERROR(D225,0)+IFERROR(D231,0)+IFERROR(D237,0)+IFERROR(D243,0)+IFERROR(D249,0)</f>
        <v>19023587.447066154</v>
      </c>
      <c r="E213" s="19">
        <f t="shared" si="1232"/>
        <v>36659177.073910311</v>
      </c>
      <c r="F213" s="19">
        <f t="shared" si="1232"/>
        <v>52846932.831892803</v>
      </c>
      <c r="G213" s="19">
        <f t="shared" si="1232"/>
        <v>67524439.163483799</v>
      </c>
      <c r="H213" s="19">
        <f t="shared" si="1232"/>
        <v>80626589.800633714</v>
      </c>
      <c r="I213" s="19">
        <f t="shared" si="1232"/>
        <v>73061884.322218373</v>
      </c>
      <c r="J213" s="19">
        <f t="shared" si="1232"/>
        <v>65171067.319450043</v>
      </c>
      <c r="K213" s="19">
        <f t="shared" si="1232"/>
        <v>56940080.250774257</v>
      </c>
      <c r="L213" s="19">
        <f t="shared" si="1232"/>
        <v>48354258.51635313</v>
      </c>
      <c r="M213" s="19">
        <f t="shared" si="1232"/>
        <v>39398305.331127442</v>
      </c>
      <c r="N213" s="19">
        <f t="shared" si="1232"/>
        <v>30056264.471556552</v>
      </c>
      <c r="O213" s="19">
        <f t="shared" si="1232"/>
        <v>20311491.847480714</v>
      </c>
      <c r="P213" s="19">
        <f t="shared" si="1232"/>
        <v>12354723.158174008</v>
      </c>
      <c r="Q213" s="19">
        <f t="shared" si="1232"/>
        <v>6263038.5610041544</v>
      </c>
      <c r="R213" s="19">
        <f t="shared" si="1232"/>
        <v>2116841.1090799188</v>
      </c>
      <c r="S213" s="19">
        <f t="shared" si="1232"/>
        <v>0</v>
      </c>
      <c r="T213" s="19">
        <f t="shared" si="1232"/>
        <v>0</v>
      </c>
      <c r="U213" s="19">
        <f t="shared" si="1232"/>
        <v>0</v>
      </c>
      <c r="V213" s="19">
        <f t="shared" si="1232"/>
        <v>0</v>
      </c>
      <c r="W213" s="19">
        <f t="shared" si="1232"/>
        <v>0</v>
      </c>
      <c r="X213" s="19">
        <f t="shared" si="1232"/>
        <v>0</v>
      </c>
      <c r="Y213" s="19">
        <f t="shared" si="1232"/>
        <v>0</v>
      </c>
      <c r="Z213" s="19">
        <f t="shared" si="1232"/>
        <v>0</v>
      </c>
      <c r="AA213" s="19">
        <f t="shared" si="1232"/>
        <v>0</v>
      </c>
      <c r="AB213" s="19">
        <f t="shared" si="1232"/>
        <v>0</v>
      </c>
      <c r="AC213" s="19">
        <f t="shared" si="1232"/>
        <v>0</v>
      </c>
      <c r="AD213" s="19">
        <f t="shared" si="1232"/>
        <v>0</v>
      </c>
      <c r="AE213" s="19">
        <f t="shared" si="1232"/>
        <v>0</v>
      </c>
      <c r="AF213" s="19">
        <f t="shared" ref="AF213:BI213" si="1233">IFERROR(AF225,0)+IFERROR(AF231,0)+IFERROR(AF237,0)+IFERROR(AF243,0)+IFERROR(AF249,0)</f>
        <v>0</v>
      </c>
      <c r="AG213" s="19">
        <f t="shared" si="1233"/>
        <v>0</v>
      </c>
      <c r="AH213" s="19">
        <f t="shared" si="1233"/>
        <v>0</v>
      </c>
      <c r="AI213" s="19">
        <f t="shared" si="1233"/>
        <v>0</v>
      </c>
      <c r="AJ213" s="19">
        <f t="shared" si="1233"/>
        <v>0</v>
      </c>
      <c r="AK213" s="19">
        <f t="shared" si="1233"/>
        <v>0</v>
      </c>
      <c r="AL213" s="19">
        <f t="shared" si="1233"/>
        <v>0</v>
      </c>
      <c r="AM213" s="19">
        <f t="shared" si="1233"/>
        <v>0</v>
      </c>
      <c r="AN213" s="19">
        <f t="shared" si="1233"/>
        <v>0</v>
      </c>
      <c r="AO213" s="19">
        <f t="shared" si="1233"/>
        <v>0</v>
      </c>
      <c r="AP213" s="19">
        <f t="shared" si="1233"/>
        <v>0</v>
      </c>
      <c r="AQ213" s="19">
        <f t="shared" si="1233"/>
        <v>0</v>
      </c>
      <c r="AR213" s="19">
        <f t="shared" si="1233"/>
        <v>0</v>
      </c>
      <c r="AS213" s="19">
        <f t="shared" si="1233"/>
        <v>0</v>
      </c>
      <c r="AT213" s="19">
        <f t="shared" si="1233"/>
        <v>0</v>
      </c>
      <c r="AU213" s="19">
        <f t="shared" si="1233"/>
        <v>0</v>
      </c>
      <c r="AV213" s="19">
        <f t="shared" si="1233"/>
        <v>0</v>
      </c>
      <c r="AW213" s="19">
        <f t="shared" si="1233"/>
        <v>0</v>
      </c>
      <c r="AX213" s="19">
        <f t="shared" si="1233"/>
        <v>0</v>
      </c>
      <c r="AY213" s="19">
        <f t="shared" si="1233"/>
        <v>0</v>
      </c>
      <c r="AZ213" s="19">
        <f t="shared" si="1233"/>
        <v>0</v>
      </c>
      <c r="BA213" s="19">
        <f t="shared" si="1233"/>
        <v>0</v>
      </c>
      <c r="BB213" s="19">
        <f t="shared" si="1233"/>
        <v>0</v>
      </c>
      <c r="BC213" s="19">
        <f t="shared" si="1233"/>
        <v>0</v>
      </c>
      <c r="BD213" s="19">
        <f t="shared" si="1233"/>
        <v>0</v>
      </c>
      <c r="BE213" s="19">
        <f t="shared" si="1233"/>
        <v>0</v>
      </c>
      <c r="BF213" s="19">
        <f t="shared" si="1233"/>
        <v>0</v>
      </c>
      <c r="BG213" s="19">
        <f t="shared" si="1233"/>
        <v>0</v>
      </c>
      <c r="BH213" s="19">
        <f t="shared" si="1233"/>
        <v>0</v>
      </c>
      <c r="BI213" s="19">
        <f t="shared" si="1233"/>
        <v>0</v>
      </c>
    </row>
    <row r="214" spans="1:61" s="19" customFormat="1" ht="12.75"/>
    <row r="215" spans="1:61" s="19" customFormat="1" ht="12.75"/>
    <row r="216" spans="1:61" s="19" customFormat="1" ht="12.75"/>
    <row r="217" spans="1:61" s="19" customFormat="1" ht="12.75"/>
    <row r="218" spans="1:61" s="19" customFormat="1" ht="12.75"/>
    <row r="219" spans="1:61" s="19" customFormat="1" ht="12.75">
      <c r="A219" s="19" t="s">
        <v>427</v>
      </c>
      <c r="B219" s="19">
        <f>B208/5</f>
        <v>20354222.121647794</v>
      </c>
      <c r="D219" s="19">
        <v>2020</v>
      </c>
      <c r="E219" s="19">
        <v>2021</v>
      </c>
      <c r="F219" s="19">
        <v>2022</v>
      </c>
      <c r="G219" s="19">
        <v>2023</v>
      </c>
      <c r="H219" s="19">
        <v>2024</v>
      </c>
      <c r="I219" s="19">
        <v>2025</v>
      </c>
      <c r="J219" s="19">
        <v>2026</v>
      </c>
      <c r="K219" s="19">
        <v>2027</v>
      </c>
      <c r="L219" s="19">
        <v>2028</v>
      </c>
      <c r="M219" s="19">
        <v>2029</v>
      </c>
      <c r="N219" s="19">
        <v>2030</v>
      </c>
      <c r="O219" s="19">
        <v>2031</v>
      </c>
      <c r="P219" s="19">
        <v>2032</v>
      </c>
      <c r="Q219" s="19">
        <v>2033</v>
      </c>
      <c r="R219" s="19">
        <v>2034</v>
      </c>
      <c r="S219" s="19">
        <v>2035</v>
      </c>
      <c r="T219" s="19">
        <v>2036</v>
      </c>
      <c r="U219" s="19">
        <v>2037</v>
      </c>
      <c r="V219" s="19">
        <v>2038</v>
      </c>
      <c r="W219" s="19">
        <v>2039</v>
      </c>
      <c r="X219" s="19">
        <v>2040</v>
      </c>
      <c r="Y219" s="19">
        <v>2041</v>
      </c>
      <c r="Z219" s="19">
        <v>2042</v>
      </c>
      <c r="AA219" s="19">
        <v>2043</v>
      </c>
      <c r="AB219" s="19">
        <v>2044</v>
      </c>
      <c r="AC219" s="19">
        <v>2045</v>
      </c>
      <c r="AD219" s="19">
        <v>2046</v>
      </c>
      <c r="AE219" s="19">
        <v>2047</v>
      </c>
      <c r="AF219" s="19">
        <v>2048</v>
      </c>
      <c r="AG219" s="19">
        <v>2049</v>
      </c>
      <c r="AH219" s="19">
        <v>2050</v>
      </c>
      <c r="AI219" s="19">
        <v>2051</v>
      </c>
      <c r="AJ219" s="19">
        <v>2052</v>
      </c>
      <c r="AK219" s="19">
        <v>2053</v>
      </c>
      <c r="AL219" s="19">
        <v>2054</v>
      </c>
      <c r="AM219" s="19">
        <v>2055</v>
      </c>
      <c r="AN219" s="19">
        <v>2056</v>
      </c>
      <c r="AO219" s="19">
        <v>2057</v>
      </c>
      <c r="AP219" s="19">
        <v>2058</v>
      </c>
      <c r="AQ219" s="19">
        <v>2059</v>
      </c>
      <c r="AR219" s="19">
        <v>2060</v>
      </c>
      <c r="AS219" s="19">
        <v>2061</v>
      </c>
      <c r="AT219" s="19">
        <v>2062</v>
      </c>
      <c r="AU219" s="19">
        <v>2063</v>
      </c>
      <c r="AV219" s="19">
        <v>2064</v>
      </c>
      <c r="AW219" s="19">
        <v>2065</v>
      </c>
      <c r="AX219" s="19">
        <v>2066</v>
      </c>
      <c r="AY219" s="19">
        <v>2067</v>
      </c>
      <c r="AZ219" s="19">
        <v>2068</v>
      </c>
      <c r="BA219" s="19">
        <v>2069</v>
      </c>
      <c r="BB219" s="19">
        <v>2070</v>
      </c>
      <c r="BC219" s="19">
        <v>2071</v>
      </c>
      <c r="BD219" s="19">
        <v>2072</v>
      </c>
      <c r="BE219" s="19">
        <v>2073</v>
      </c>
      <c r="BF219" s="19">
        <v>2074</v>
      </c>
      <c r="BG219" s="19">
        <v>2075</v>
      </c>
      <c r="BH219" s="19">
        <v>2076</v>
      </c>
      <c r="BI219" s="19">
        <v>2077</v>
      </c>
    </row>
    <row r="220" spans="1:61" s="19" customFormat="1" ht="12.75">
      <c r="A220" s="19" t="s">
        <v>60</v>
      </c>
      <c r="B220" s="19">
        <f>B209</f>
        <v>12</v>
      </c>
      <c r="D220" s="19">
        <f>B220</f>
        <v>12</v>
      </c>
      <c r="E220" s="19">
        <f>IF(D220&gt;0,D220-1,0)</f>
        <v>11</v>
      </c>
      <c r="F220" s="19">
        <f t="shared" ref="F220" si="1234">IF(E220&gt;0,E220-1,0)</f>
        <v>10</v>
      </c>
      <c r="G220" s="19">
        <f t="shared" ref="G220" si="1235">IF(F220&gt;0,F220-1,0)</f>
        <v>9</v>
      </c>
      <c r="H220" s="19">
        <f t="shared" ref="H220" si="1236">IF(G220&gt;0,G220-1,0)</f>
        <v>8</v>
      </c>
      <c r="I220" s="19">
        <f t="shared" ref="I220" si="1237">IF(H220&gt;0,H220-1,0)</f>
        <v>7</v>
      </c>
      <c r="J220" s="19">
        <f t="shared" ref="J220" si="1238">IF(I220&gt;0,I220-1,0)</f>
        <v>6</v>
      </c>
      <c r="K220" s="19">
        <f t="shared" ref="K220" si="1239">IF(J220&gt;0,J220-1,0)</f>
        <v>5</v>
      </c>
      <c r="L220" s="19">
        <f t="shared" ref="L220" si="1240">IF(K220&gt;0,K220-1,0)</f>
        <v>4</v>
      </c>
      <c r="M220" s="19">
        <f t="shared" ref="M220" si="1241">IF(L220&gt;0,L220-1,0)</f>
        <v>3</v>
      </c>
      <c r="N220" s="19">
        <f t="shared" ref="N220" si="1242">IF(M220&gt;0,M220-1,0)</f>
        <v>2</v>
      </c>
      <c r="O220" s="19">
        <f t="shared" ref="O220" si="1243">IF(N220&gt;0,N220-1,0)</f>
        <v>1</v>
      </c>
      <c r="P220" s="19">
        <f t="shared" ref="P220" si="1244">IF(O220&gt;0,O220-1,0)</f>
        <v>0</v>
      </c>
      <c r="Q220" s="19">
        <f t="shared" ref="Q220" si="1245">IF(P220&gt;0,P220-1,0)</f>
        <v>0</v>
      </c>
      <c r="R220" s="19">
        <f t="shared" ref="R220" si="1246">IF(Q220&gt;0,Q220-1,0)</f>
        <v>0</v>
      </c>
      <c r="S220" s="19">
        <f t="shared" ref="S220" si="1247">IF(R220&gt;0,R220-1,0)</f>
        <v>0</v>
      </c>
      <c r="T220" s="19">
        <f t="shared" ref="T220" si="1248">IF(S220&gt;0,S220-1,0)</f>
        <v>0</v>
      </c>
      <c r="U220" s="19">
        <f t="shared" ref="U220" si="1249">IF(T220&gt;0,T220-1,0)</f>
        <v>0</v>
      </c>
      <c r="V220" s="19">
        <f t="shared" ref="V220" si="1250">IF(U220&gt;0,U220-1,0)</f>
        <v>0</v>
      </c>
      <c r="W220" s="19">
        <f t="shared" ref="W220" si="1251">IF(V220&gt;0,V220-1,0)</f>
        <v>0</v>
      </c>
      <c r="X220" s="19">
        <f t="shared" ref="X220" si="1252">IF(W220&gt;0,W220-1,0)</f>
        <v>0</v>
      </c>
      <c r="Y220" s="19">
        <f t="shared" ref="Y220" si="1253">IF(X220&gt;0,X220-1,0)</f>
        <v>0</v>
      </c>
      <c r="Z220" s="19">
        <f t="shared" ref="Z220" si="1254">IF(Y220&gt;0,Y220-1,0)</f>
        <v>0</v>
      </c>
      <c r="AA220" s="19">
        <f t="shared" ref="AA220" si="1255">IF(Z220&gt;0,Z220-1,0)</f>
        <v>0</v>
      </c>
      <c r="AB220" s="19">
        <f t="shared" ref="AB220" si="1256">IF(AA220&gt;0,AA220-1,0)</f>
        <v>0</v>
      </c>
      <c r="AC220" s="19">
        <f t="shared" ref="AC220" si="1257">IF(AB220&gt;0,AB220-1,0)</f>
        <v>0</v>
      </c>
      <c r="AD220" s="19">
        <f t="shared" ref="AD220" si="1258">IF(AC220&gt;0,AC220-1,0)</f>
        <v>0</v>
      </c>
      <c r="AE220" s="19">
        <f t="shared" ref="AE220" si="1259">IF(AD220&gt;0,AD220-1,0)</f>
        <v>0</v>
      </c>
      <c r="AF220" s="19">
        <f t="shared" ref="AF220" si="1260">IF(AE220&gt;0,AE220-1,0)</f>
        <v>0</v>
      </c>
      <c r="AG220" s="19">
        <f t="shared" ref="AG220" si="1261">IF(AF220&gt;0,AF220-1,0)</f>
        <v>0</v>
      </c>
      <c r="AH220" s="19">
        <f t="shared" ref="AH220" si="1262">IF(AG220&gt;0,AG220-1,0)</f>
        <v>0</v>
      </c>
      <c r="AI220" s="19">
        <f t="shared" ref="AI220" si="1263">IF(AH220&gt;0,AH220-1,0)</f>
        <v>0</v>
      </c>
      <c r="AJ220" s="19">
        <f t="shared" ref="AJ220" si="1264">IF(AI220&gt;0,AI220-1,0)</f>
        <v>0</v>
      </c>
      <c r="AK220" s="19">
        <f t="shared" ref="AK220" si="1265">IF(AJ220&gt;0,AJ220-1,0)</f>
        <v>0</v>
      </c>
      <c r="AL220" s="19">
        <f t="shared" ref="AL220" si="1266">IF(AK220&gt;0,AK220-1,0)</f>
        <v>0</v>
      </c>
      <c r="AM220" s="19">
        <f t="shared" ref="AM220" si="1267">IF(AL220&gt;0,AL220-1,0)</f>
        <v>0</v>
      </c>
      <c r="AN220" s="19">
        <f t="shared" ref="AN220" si="1268">IF(AM220&gt;0,AM220-1,0)</f>
        <v>0</v>
      </c>
      <c r="AO220" s="19">
        <f t="shared" ref="AO220" si="1269">IF(AN220&gt;0,AN220-1,0)</f>
        <v>0</v>
      </c>
      <c r="AP220" s="19">
        <f t="shared" ref="AP220" si="1270">IF(AO220&gt;0,AO220-1,0)</f>
        <v>0</v>
      </c>
      <c r="AQ220" s="19">
        <f t="shared" ref="AQ220" si="1271">IF(AP220&gt;0,AP220-1,0)</f>
        <v>0</v>
      </c>
      <c r="AR220" s="19">
        <f t="shared" ref="AR220" si="1272">IF(AQ220&gt;0,AQ220-1,0)</f>
        <v>0</v>
      </c>
      <c r="AS220" s="19">
        <f t="shared" ref="AS220" si="1273">IF(AR220&gt;0,AR220-1,0)</f>
        <v>0</v>
      </c>
      <c r="AT220" s="19">
        <f t="shared" ref="AT220" si="1274">IF(AS220&gt;0,AS220-1,0)</f>
        <v>0</v>
      </c>
      <c r="AU220" s="19">
        <f t="shared" ref="AU220" si="1275">IF(AT220&gt;0,AT220-1,0)</f>
        <v>0</v>
      </c>
      <c r="AV220" s="19">
        <f t="shared" ref="AV220" si="1276">IF(AU220&gt;0,AU220-1,0)</f>
        <v>0</v>
      </c>
      <c r="AW220" s="19">
        <f t="shared" ref="AW220" si="1277">IF(AV220&gt;0,AV220-1,0)</f>
        <v>0</v>
      </c>
      <c r="AX220" s="19">
        <f t="shared" ref="AX220" si="1278">IF(AW220&gt;0,AW220-1,0)</f>
        <v>0</v>
      </c>
      <c r="AY220" s="19">
        <f t="shared" ref="AY220" si="1279">IF(AX220&gt;0,AX220-1,0)</f>
        <v>0</v>
      </c>
      <c r="AZ220" s="19">
        <f t="shared" ref="AZ220" si="1280">IF(AY220&gt;0,AY220-1,0)</f>
        <v>0</v>
      </c>
      <c r="BA220" s="19">
        <f t="shared" ref="BA220" si="1281">IF(AZ220&gt;0,AZ220-1,0)</f>
        <v>0</v>
      </c>
      <c r="BB220" s="19">
        <f t="shared" ref="BB220" si="1282">IF(BA220&gt;0,BA220-1,0)</f>
        <v>0</v>
      </c>
      <c r="BC220" s="19">
        <f t="shared" ref="BC220" si="1283">IF(BB220&gt;0,BB220-1,0)</f>
        <v>0</v>
      </c>
      <c r="BD220" s="19">
        <f t="shared" ref="BD220" si="1284">IF(BC220&gt;0,BC220-1,0)</f>
        <v>0</v>
      </c>
      <c r="BE220" s="19">
        <f t="shared" ref="BE220" si="1285">IF(BD220&gt;0,BD220-1,0)</f>
        <v>0</v>
      </c>
      <c r="BF220" s="19">
        <f t="shared" ref="BF220" si="1286">IF(BE220&gt;0,BE220-1,0)</f>
        <v>0</v>
      </c>
      <c r="BG220" s="19">
        <f t="shared" ref="BG220" si="1287">IF(BF220&gt;0,BF220-1,0)</f>
        <v>0</v>
      </c>
      <c r="BH220" s="19">
        <f t="shared" ref="BH220" si="1288">IF(BG220&gt;0,BG220-1,0)</f>
        <v>0</v>
      </c>
      <c r="BI220" s="19">
        <f t="shared" ref="BI220" si="1289">IF(BH220&gt;0,BH220-1,0)</f>
        <v>0</v>
      </c>
    </row>
    <row r="221" spans="1:61" s="19" customFormat="1" ht="12.75">
      <c r="D221" s="19">
        <f>B219</f>
        <v>20354222.121647794</v>
      </c>
      <c r="E221" s="19">
        <f>D225</f>
        <v>19023587.447066154</v>
      </c>
      <c r="F221" s="19">
        <f>E225</f>
        <v>17635589.626844157</v>
      </c>
      <c r="G221" s="19">
        <f t="shared" ref="G221" si="1290">F225</f>
        <v>16187755.757982494</v>
      </c>
      <c r="H221" s="19">
        <f t="shared" ref="H221" si="1291">G225</f>
        <v>14677506.33159099</v>
      </c>
      <c r="I221" s="19">
        <f t="shared" ref="I221" si="1292">H225</f>
        <v>13102150.637149919</v>
      </c>
      <c r="J221" s="19">
        <f t="shared" ref="J221" si="1293">I225</f>
        <v>11458881.96865081</v>
      </c>
      <c r="K221" s="19">
        <f t="shared" ref="K221" si="1294">J225</f>
        <v>9744772.6240758374</v>
      </c>
      <c r="L221" s="19">
        <f t="shared" ref="L221" si="1295">K225</f>
        <v>7956768.6893067043</v>
      </c>
      <c r="M221" s="19">
        <f t="shared" ref="M221" si="1296">L225</f>
        <v>6091684.5971698547</v>
      </c>
      <c r="N221" s="19">
        <f t="shared" ref="N221" si="1297">M225</f>
        <v>4146197.4519242356</v>
      </c>
      <c r="O221" s="19">
        <f t="shared" ref="O221" si="1298">N225</f>
        <v>2116841.1090799188</v>
      </c>
      <c r="P221" s="19">
        <f t="shared" ref="P221" si="1299">O225</f>
        <v>0</v>
      </c>
      <c r="Q221" s="19" t="e">
        <f t="shared" ref="Q221" si="1300">P225</f>
        <v>#N/A</v>
      </c>
      <c r="R221" s="19" t="e">
        <f t="shared" ref="R221" si="1301">Q225</f>
        <v>#N/A</v>
      </c>
      <c r="S221" s="19" t="e">
        <f t="shared" ref="S221" si="1302">R225</f>
        <v>#N/A</v>
      </c>
      <c r="T221" s="19" t="e">
        <f t="shared" ref="T221" si="1303">S225</f>
        <v>#N/A</v>
      </c>
      <c r="U221" s="19" t="e">
        <f t="shared" ref="U221" si="1304">T225</f>
        <v>#N/A</v>
      </c>
      <c r="V221" s="19" t="e">
        <f t="shared" ref="V221" si="1305">U225</f>
        <v>#N/A</v>
      </c>
      <c r="W221" s="19" t="e">
        <f t="shared" ref="W221" si="1306">V225</f>
        <v>#N/A</v>
      </c>
      <c r="X221" s="19" t="e">
        <f t="shared" ref="X221" si="1307">W225</f>
        <v>#N/A</v>
      </c>
      <c r="Y221" s="19" t="e">
        <f t="shared" ref="Y221" si="1308">X225</f>
        <v>#N/A</v>
      </c>
      <c r="Z221" s="19" t="e">
        <f t="shared" ref="Z221" si="1309">Y225</f>
        <v>#N/A</v>
      </c>
      <c r="AA221" s="19" t="e">
        <f t="shared" ref="AA221" si="1310">Z225</f>
        <v>#N/A</v>
      </c>
      <c r="AB221" s="19" t="e">
        <f t="shared" ref="AB221" si="1311">AA225</f>
        <v>#N/A</v>
      </c>
      <c r="AC221" s="19" t="e">
        <f t="shared" ref="AC221" si="1312">AB225</f>
        <v>#N/A</v>
      </c>
      <c r="AD221" s="19" t="e">
        <f t="shared" ref="AD221" si="1313">AC225</f>
        <v>#N/A</v>
      </c>
      <c r="AE221" s="19" t="e">
        <f t="shared" ref="AE221" si="1314">AD225</f>
        <v>#N/A</v>
      </c>
      <c r="AF221" s="19" t="e">
        <f t="shared" ref="AF221" si="1315">AE225</f>
        <v>#N/A</v>
      </c>
      <c r="AG221" s="19" t="e">
        <f t="shared" ref="AG221" si="1316">AF225</f>
        <v>#N/A</v>
      </c>
      <c r="AH221" s="19" t="e">
        <f t="shared" ref="AH221" si="1317">AG225</f>
        <v>#N/A</v>
      </c>
      <c r="AI221" s="19" t="e">
        <f t="shared" ref="AI221" si="1318">AH225</f>
        <v>#N/A</v>
      </c>
      <c r="AJ221" s="19" t="e">
        <f t="shared" ref="AJ221" si="1319">AI225</f>
        <v>#N/A</v>
      </c>
      <c r="AK221" s="19" t="e">
        <f t="shared" ref="AK221" si="1320">AJ225</f>
        <v>#N/A</v>
      </c>
      <c r="AL221" s="19" t="e">
        <f t="shared" ref="AL221" si="1321">AK225</f>
        <v>#N/A</v>
      </c>
      <c r="AM221" s="19" t="e">
        <f t="shared" ref="AM221" si="1322">AL225</f>
        <v>#N/A</v>
      </c>
      <c r="AN221" s="19" t="e">
        <f t="shared" ref="AN221" si="1323">AM225</f>
        <v>#N/A</v>
      </c>
      <c r="AO221" s="19" t="e">
        <f t="shared" ref="AO221" si="1324">AN225</f>
        <v>#N/A</v>
      </c>
      <c r="AP221" s="19" t="e">
        <f t="shared" ref="AP221" si="1325">AO225</f>
        <v>#N/A</v>
      </c>
      <c r="AQ221" s="19" t="e">
        <f t="shared" ref="AQ221" si="1326">AP225</f>
        <v>#N/A</v>
      </c>
      <c r="AR221" s="19" t="e">
        <f t="shared" ref="AR221" si="1327">AQ225</f>
        <v>#N/A</v>
      </c>
      <c r="AS221" s="19" t="e">
        <f t="shared" ref="AS221" si="1328">AR225</f>
        <v>#N/A</v>
      </c>
      <c r="AT221" s="19" t="e">
        <f t="shared" ref="AT221" si="1329">AS225</f>
        <v>#N/A</v>
      </c>
      <c r="AU221" s="19" t="e">
        <f t="shared" ref="AU221" si="1330">AT225</f>
        <v>#N/A</v>
      </c>
      <c r="AV221" s="19" t="e">
        <f t="shared" ref="AV221" si="1331">AU225</f>
        <v>#N/A</v>
      </c>
      <c r="AW221" s="19" t="e">
        <f t="shared" ref="AW221" si="1332">AV225</f>
        <v>#N/A</v>
      </c>
      <c r="AX221" s="19" t="e">
        <f t="shared" ref="AX221" si="1333">AW225</f>
        <v>#N/A</v>
      </c>
      <c r="AY221" s="19" t="e">
        <f t="shared" ref="AY221" si="1334">AX225</f>
        <v>#N/A</v>
      </c>
      <c r="AZ221" s="19" t="e">
        <f t="shared" ref="AZ221" si="1335">AY225</f>
        <v>#N/A</v>
      </c>
      <c r="BA221" s="19" t="e">
        <f t="shared" ref="BA221" si="1336">AZ225</f>
        <v>#N/A</v>
      </c>
      <c r="BB221" s="19" t="e">
        <f t="shared" ref="BB221" si="1337">BA225</f>
        <v>#N/A</v>
      </c>
      <c r="BC221" s="19" t="e">
        <f t="shared" ref="BC221" si="1338">BB225</f>
        <v>#N/A</v>
      </c>
      <c r="BD221" s="19" t="e">
        <f t="shared" ref="BD221" si="1339">BC225</f>
        <v>#N/A</v>
      </c>
      <c r="BE221" s="19" t="e">
        <f t="shared" ref="BE221" si="1340">BD225</f>
        <v>#N/A</v>
      </c>
      <c r="BF221" s="19" t="e">
        <f t="shared" ref="BF221" si="1341">BE225</f>
        <v>#N/A</v>
      </c>
      <c r="BG221" s="19" t="e">
        <f t="shared" ref="BG221" si="1342">BF225</f>
        <v>#N/A</v>
      </c>
      <c r="BH221" s="19" t="e">
        <f t="shared" ref="BH221" si="1343">BG225</f>
        <v>#N/A</v>
      </c>
      <c r="BI221" s="19" t="e">
        <f t="shared" ref="BI221" si="1344">BH225</f>
        <v>#N/A</v>
      </c>
    </row>
    <row r="222" spans="1:61" s="19" customFormat="1" ht="12.75">
      <c r="C222" s="19" t="s">
        <v>422</v>
      </c>
      <c r="D222" s="159">
        <f>IF($D220&gt;=1,($B219/HLOOKUP($D220,'Annuity Calc'!$H$7:$BE$11,2,FALSE))*HLOOKUP(D220,'Annuity Calc'!$H$7:$BE$11,3,FALSE),(IF(D220&lt;=(-1),D220,0)))</f>
        <v>1330634.6745816402</v>
      </c>
      <c r="E222" s="159">
        <f>IF($D220&gt;=1,($B219/HLOOKUP($D220,'Annuity Calc'!$H$7:$BE$11,2,FALSE))*HLOOKUP(E220,'Annuity Calc'!$H$7:$BE$11,3,FALSE),(IF(E220&lt;=(-1),E220,0)))</f>
        <v>1387997.8202219969</v>
      </c>
      <c r="F222" s="159">
        <f>IF($D220&gt;=1,($B219/HLOOKUP($D220,'Annuity Calc'!$H$7:$BE$11,2,FALSE))*HLOOKUP(F220,'Annuity Calc'!$H$7:$BE$11,3,FALSE),(IF(F220&lt;=(-1),F220,0)))</f>
        <v>1447833.8688616622</v>
      </c>
      <c r="G222" s="159">
        <f>IF($D220&gt;=1,($B219/HLOOKUP($D220,'Annuity Calc'!$H$7:$BE$11,2,FALSE))*HLOOKUP(G220,'Annuity Calc'!$H$7:$BE$11,3,FALSE),(IF(G220&lt;=(-1),G220,0)))</f>
        <v>1510249.4263915042</v>
      </c>
      <c r="H222" s="159">
        <f>IF($D220&gt;=1,($B219/HLOOKUP($D220,'Annuity Calc'!$H$7:$BE$11,2,FALSE))*HLOOKUP(H220,'Annuity Calc'!$H$7:$BE$11,3,FALSE),(IF(H220&lt;=(-1),H220,0)))</f>
        <v>1575355.6944410715</v>
      </c>
      <c r="I222" s="159">
        <f>IF($D220&gt;=1,($B219/HLOOKUP($D220,'Annuity Calc'!$H$7:$BE$11,2,FALSE))*HLOOKUP(I220,'Annuity Calc'!$H$7:$BE$11,3,FALSE),(IF(I220&lt;=(-1),I220,0)))</f>
        <v>1643268.6684991093</v>
      </c>
      <c r="J222" s="159">
        <f>IF($D220&gt;=1,($B219/HLOOKUP($D220,'Annuity Calc'!$H$7:$BE$11,2,FALSE))*HLOOKUP(J220,'Annuity Calc'!$H$7:$BE$11,3,FALSE),(IF(J220&lt;=(-1),J220,0)))</f>
        <v>1714109.3445749725</v>
      </c>
      <c r="K222" s="159">
        <f>IF($D220&gt;=1,($B219/HLOOKUP($D220,'Annuity Calc'!$H$7:$BE$11,2,FALSE))*HLOOKUP(K220,'Annuity Calc'!$H$7:$BE$11,3,FALSE),(IF(K220&lt;=(-1),K220,0)))</f>
        <v>1788003.9347691331</v>
      </c>
      <c r="L222" s="159">
        <f>IF($D220&gt;=1,($B219/HLOOKUP($D220,'Annuity Calc'!$H$7:$BE$11,2,FALSE))*HLOOKUP(L220,'Annuity Calc'!$H$7:$BE$11,3,FALSE),(IF(L220&lt;=(-1),L220,0)))</f>
        <v>1865084.0921368494</v>
      </c>
      <c r="M222" s="159">
        <f>IF($D220&gt;=1,($B219/HLOOKUP($D220,'Annuity Calc'!$H$7:$BE$11,2,FALSE))*HLOOKUP(M220,'Annuity Calc'!$H$7:$BE$11,3,FALSE),(IF(M220&lt;=(-1),M220,0)))</f>
        <v>1945487.1452456194</v>
      </c>
      <c r="N222" s="159">
        <f>IF($D220&gt;=1,($B219/HLOOKUP($D220,'Annuity Calc'!$H$7:$BE$11,2,FALSE))*HLOOKUP(N220,'Annuity Calc'!$H$7:$BE$11,3,FALSE),(IF(N220&lt;=(-1),N220,0)))</f>
        <v>2029356.342844317</v>
      </c>
      <c r="O222" s="159">
        <f>IF($D220&gt;=1,($B219/HLOOKUP($D220,'Annuity Calc'!$H$7:$BE$11,2,FALSE))*HLOOKUP(O220,'Annuity Calc'!$H$7:$BE$11,3,FALSE),(IF(O220&lt;=(-1),O220,0)))</f>
        <v>2116841.1090799184</v>
      </c>
      <c r="P222" s="159" t="e">
        <f>IF($D220&gt;=1,($B219/HLOOKUP($D220,'Annuity Calc'!$H$7:$BE$11,2,FALSE))*HLOOKUP(P220,'Annuity Calc'!$H$7:$BE$11,3,FALSE),(IF(P220&lt;=(-1),P220,0)))</f>
        <v>#N/A</v>
      </c>
      <c r="Q222" s="159" t="e">
        <f>IF($D220&gt;=1,($B219/HLOOKUP($D220,'Annuity Calc'!$H$7:$BE$11,2,FALSE))*HLOOKUP(Q220,'Annuity Calc'!$H$7:$BE$11,3,FALSE),(IF(Q220&lt;=(-1),Q220,0)))</f>
        <v>#N/A</v>
      </c>
      <c r="R222" s="159" t="e">
        <f>IF($D220&gt;=1,($B219/HLOOKUP($D220,'Annuity Calc'!$H$7:$BE$11,2,FALSE))*HLOOKUP(R220,'Annuity Calc'!$H$7:$BE$11,3,FALSE),(IF(R220&lt;=(-1),R220,0)))</f>
        <v>#N/A</v>
      </c>
      <c r="S222" s="159" t="e">
        <f>IF($D220&gt;=1,($B219/HLOOKUP($D220,'Annuity Calc'!$H$7:$BE$11,2,FALSE))*HLOOKUP(S220,'Annuity Calc'!$H$7:$BE$11,3,FALSE),(IF(S220&lt;=(-1),S220,0)))</f>
        <v>#N/A</v>
      </c>
      <c r="T222" s="159" t="e">
        <f>IF($D220&gt;=1,($B219/HLOOKUP($D220,'Annuity Calc'!$H$7:$BE$11,2,FALSE))*HLOOKUP(T220,'Annuity Calc'!$H$7:$BE$11,3,FALSE),(IF(T220&lt;=(-1),T220,0)))</f>
        <v>#N/A</v>
      </c>
      <c r="U222" s="159" t="e">
        <f>IF($D220&gt;=1,($B219/HLOOKUP($D220,'Annuity Calc'!$H$7:$BE$11,2,FALSE))*HLOOKUP(U220,'Annuity Calc'!$H$7:$BE$11,3,FALSE),(IF(U220&lt;=(-1),U220,0)))</f>
        <v>#N/A</v>
      </c>
      <c r="V222" s="159" t="e">
        <f>IF($D220&gt;=1,($B219/HLOOKUP($D220,'Annuity Calc'!$H$7:$BE$11,2,FALSE))*HLOOKUP(V220,'Annuity Calc'!$H$7:$BE$11,3,FALSE),(IF(V220&lt;=(-1),V220,0)))</f>
        <v>#N/A</v>
      </c>
      <c r="W222" s="159" t="e">
        <f>IF($D220&gt;=1,($B219/HLOOKUP($D220,'Annuity Calc'!$H$7:$BE$11,2,FALSE))*HLOOKUP(W220,'Annuity Calc'!$H$7:$BE$11,3,FALSE),(IF(W220&lt;=(-1),W220,0)))</f>
        <v>#N/A</v>
      </c>
      <c r="X222" s="159" t="e">
        <f>IF($D220&gt;=1,($B219/HLOOKUP($D220,'Annuity Calc'!$H$7:$BE$11,2,FALSE))*HLOOKUP(X220,'Annuity Calc'!$H$7:$BE$11,3,FALSE),(IF(X220&lt;=(-1),X220,0)))</f>
        <v>#N/A</v>
      </c>
      <c r="Y222" s="159" t="e">
        <f>IF($D220&gt;=1,($B219/HLOOKUP($D220,'Annuity Calc'!$H$7:$BE$11,2,FALSE))*HLOOKUP(Y220,'Annuity Calc'!$H$7:$BE$11,3,FALSE),(IF(Y220&lt;=(-1),Y220,0)))</f>
        <v>#N/A</v>
      </c>
      <c r="Z222" s="159" t="e">
        <f>IF($D220&gt;=1,($B219/HLOOKUP($D220,'Annuity Calc'!$H$7:$BE$11,2,FALSE))*HLOOKUP(Z220,'Annuity Calc'!$H$7:$BE$11,3,FALSE),(IF(Z220&lt;=(-1),Z220,0)))</f>
        <v>#N/A</v>
      </c>
      <c r="AA222" s="159" t="e">
        <f>IF($D220&gt;=1,($B219/HLOOKUP($D220,'Annuity Calc'!$H$7:$BE$11,2,FALSE))*HLOOKUP(AA220,'Annuity Calc'!$H$7:$BE$11,3,FALSE),(IF(AA220&lt;=(-1),AA220,0)))</f>
        <v>#N/A</v>
      </c>
      <c r="AB222" s="159" t="e">
        <f>IF($D220&gt;=1,($B219/HLOOKUP($D220,'Annuity Calc'!$H$7:$BE$11,2,FALSE))*HLOOKUP(AB220,'Annuity Calc'!$H$7:$BE$11,3,FALSE),(IF(AB220&lt;=(-1),AB220,0)))</f>
        <v>#N/A</v>
      </c>
      <c r="AC222" s="159" t="e">
        <f>IF($D220&gt;=1,($B219/HLOOKUP($D220,'Annuity Calc'!$H$7:$BE$11,2,FALSE))*HLOOKUP(AC220,'Annuity Calc'!$H$7:$BE$11,3,FALSE),(IF(AC220&lt;=(-1),AC220,0)))</f>
        <v>#N/A</v>
      </c>
      <c r="AD222" s="159" t="e">
        <f>IF($D220&gt;=1,($B219/HLOOKUP($D220,'Annuity Calc'!$H$7:$BE$11,2,FALSE))*HLOOKUP(AD220,'Annuity Calc'!$H$7:$BE$11,3,FALSE),(IF(AD220&lt;=(-1),AD220,0)))</f>
        <v>#N/A</v>
      </c>
      <c r="AE222" s="159" t="e">
        <f>IF($D220&gt;=1,($B219/HLOOKUP($D220,'Annuity Calc'!$H$7:$BE$11,2,FALSE))*HLOOKUP(AE220,'Annuity Calc'!$H$7:$BE$11,3,FALSE),(IF(AE220&lt;=(-1),AE220,0)))</f>
        <v>#N/A</v>
      </c>
      <c r="AF222" s="159" t="e">
        <f>IF($D220&gt;=1,($B219/HLOOKUP($D220,'Annuity Calc'!$H$7:$BE$11,2,FALSE))*HLOOKUP(AF220,'Annuity Calc'!$H$7:$BE$11,3,FALSE),(IF(AF220&lt;=(-1),AF220,0)))</f>
        <v>#N/A</v>
      </c>
      <c r="AG222" s="159" t="e">
        <f>IF($D220&gt;=1,($B219/HLOOKUP($D220,'Annuity Calc'!$H$7:$BE$11,2,FALSE))*HLOOKUP(AG220,'Annuity Calc'!$H$7:$BE$11,3,FALSE),(IF(AG220&lt;=(-1),AG220,0)))</f>
        <v>#N/A</v>
      </c>
      <c r="AH222" s="159" t="e">
        <f>IF($D220&gt;=1,($B219/HLOOKUP($D220,'Annuity Calc'!$H$7:$BE$11,2,FALSE))*HLOOKUP(AH220,'Annuity Calc'!$H$7:$BE$11,3,FALSE),(IF(AH220&lt;=(-1),AH220,0)))</f>
        <v>#N/A</v>
      </c>
      <c r="AI222" s="159" t="e">
        <f>IF($D220&gt;=1,($B219/HLOOKUP($D220,'Annuity Calc'!$H$7:$BE$11,2,FALSE))*HLOOKUP(AI220,'Annuity Calc'!$H$7:$BE$11,3,FALSE),(IF(AI220&lt;=(-1),AI220,0)))</f>
        <v>#N/A</v>
      </c>
      <c r="AJ222" s="159" t="e">
        <f>IF($D220&gt;=1,($B219/HLOOKUP($D220,'Annuity Calc'!$H$7:$BE$11,2,FALSE))*HLOOKUP(AJ220,'Annuity Calc'!$H$7:$BE$11,3,FALSE),(IF(AJ220&lt;=(-1),AJ220,0)))</f>
        <v>#N/A</v>
      </c>
      <c r="AK222" s="159" t="e">
        <f>IF($D220&gt;=1,($B219/HLOOKUP($D220,'Annuity Calc'!$H$7:$BE$11,2,FALSE))*HLOOKUP(AK220,'Annuity Calc'!$H$7:$BE$11,3,FALSE),(IF(AK220&lt;=(-1),AK220,0)))</f>
        <v>#N/A</v>
      </c>
      <c r="AL222" s="159" t="e">
        <f>IF($D220&gt;=1,($B219/HLOOKUP($D220,'Annuity Calc'!$H$7:$BE$11,2,FALSE))*HLOOKUP(AL220,'Annuity Calc'!$H$7:$BE$11,3,FALSE),(IF(AL220&lt;=(-1),AL220,0)))</f>
        <v>#N/A</v>
      </c>
      <c r="AM222" s="159" t="e">
        <f>IF($D220&gt;=1,($B219/HLOOKUP($D220,'Annuity Calc'!$H$7:$BE$11,2,FALSE))*HLOOKUP(AM220,'Annuity Calc'!$H$7:$BE$11,3,FALSE),(IF(AM220&lt;=(-1),AM220,0)))</f>
        <v>#N/A</v>
      </c>
      <c r="AN222" s="159" t="e">
        <f>IF($D220&gt;=1,($B219/HLOOKUP($D220,'Annuity Calc'!$H$7:$BE$11,2,FALSE))*HLOOKUP(AN220,'Annuity Calc'!$H$7:$BE$11,3,FALSE),(IF(AN220&lt;=(-1),AN220,0)))</f>
        <v>#N/A</v>
      </c>
      <c r="AO222" s="159" t="e">
        <f>IF($D220&gt;=1,($B219/HLOOKUP($D220,'Annuity Calc'!$H$7:$BE$11,2,FALSE))*HLOOKUP(AO220,'Annuity Calc'!$H$7:$BE$11,3,FALSE),(IF(AO220&lt;=(-1),AO220,0)))</f>
        <v>#N/A</v>
      </c>
      <c r="AP222" s="159" t="e">
        <f>IF($D220&gt;=1,($B219/HLOOKUP($D220,'Annuity Calc'!$H$7:$BE$11,2,FALSE))*HLOOKUP(AP220,'Annuity Calc'!$H$7:$BE$11,3,FALSE),(IF(AP220&lt;=(-1),AP220,0)))</f>
        <v>#N/A</v>
      </c>
      <c r="AQ222" s="159" t="e">
        <f>IF($D220&gt;=1,($B219/HLOOKUP($D220,'Annuity Calc'!$H$7:$BE$11,2,FALSE))*HLOOKUP(AQ220,'Annuity Calc'!$H$7:$BE$11,3,FALSE),(IF(AQ220&lt;=(-1),AQ220,0)))</f>
        <v>#N/A</v>
      </c>
      <c r="AR222" s="159" t="e">
        <f>IF($D220&gt;=1,($B219/HLOOKUP($D220,'Annuity Calc'!$H$7:$BE$11,2,FALSE))*HLOOKUP(AR220,'Annuity Calc'!$H$7:$BE$11,3,FALSE),(IF(AR220&lt;=(-1),AR220,0)))</f>
        <v>#N/A</v>
      </c>
      <c r="AS222" s="159" t="e">
        <f>IF($D220&gt;=1,($B219/HLOOKUP($D220,'Annuity Calc'!$H$7:$BE$11,2,FALSE))*HLOOKUP(AS220,'Annuity Calc'!$H$7:$BE$11,3,FALSE),(IF(AS220&lt;=(-1),AS220,0)))</f>
        <v>#N/A</v>
      </c>
      <c r="AT222" s="159" t="e">
        <f>IF($D220&gt;=1,($B219/HLOOKUP($D220,'Annuity Calc'!$H$7:$BE$11,2,FALSE))*HLOOKUP(AT220,'Annuity Calc'!$H$7:$BE$11,3,FALSE),(IF(AT220&lt;=(-1),AT220,0)))</f>
        <v>#N/A</v>
      </c>
      <c r="AU222" s="159" t="e">
        <f>IF($D220&gt;=1,($B219/HLOOKUP($D220,'Annuity Calc'!$H$7:$BE$11,2,FALSE))*HLOOKUP(AU220,'Annuity Calc'!$H$7:$BE$11,3,FALSE),(IF(AU220&lt;=(-1),AU220,0)))</f>
        <v>#N/A</v>
      </c>
      <c r="AV222" s="159" t="e">
        <f>IF($D220&gt;=1,($B219/HLOOKUP($D220,'Annuity Calc'!$H$7:$BE$11,2,FALSE))*HLOOKUP(AV220,'Annuity Calc'!$H$7:$BE$11,3,FALSE),(IF(AV220&lt;=(-1),AV220,0)))</f>
        <v>#N/A</v>
      </c>
      <c r="AW222" s="159" t="e">
        <f>IF($D220&gt;=1,($B219/HLOOKUP($D220,'Annuity Calc'!$H$7:$BE$11,2,FALSE))*HLOOKUP(AW220,'Annuity Calc'!$H$7:$BE$11,3,FALSE),(IF(AW220&lt;=(-1),AW220,0)))</f>
        <v>#N/A</v>
      </c>
      <c r="AX222" s="159" t="e">
        <f>IF($D220&gt;=1,($B219/HLOOKUP($D220,'Annuity Calc'!$H$7:$BE$11,2,FALSE))*HLOOKUP(AX220,'Annuity Calc'!$H$7:$BE$11,3,FALSE),(IF(AX220&lt;=(-1),AX220,0)))</f>
        <v>#N/A</v>
      </c>
      <c r="AY222" s="159" t="e">
        <f>IF($D220&gt;=1,($B219/HLOOKUP($D220,'Annuity Calc'!$H$7:$BE$11,2,FALSE))*HLOOKUP(AY220,'Annuity Calc'!$H$7:$BE$11,3,FALSE),(IF(AY220&lt;=(-1),AY220,0)))</f>
        <v>#N/A</v>
      </c>
      <c r="AZ222" s="159" t="e">
        <f>IF($D220&gt;=1,($B219/HLOOKUP($D220,'Annuity Calc'!$H$7:$BE$11,2,FALSE))*HLOOKUP(AZ220,'Annuity Calc'!$H$7:$BE$11,3,FALSE),(IF(AZ220&lt;=(-1),AZ220,0)))</f>
        <v>#N/A</v>
      </c>
      <c r="BA222" s="159" t="e">
        <f>IF($D220&gt;=1,($B219/HLOOKUP($D220,'Annuity Calc'!$H$7:$BE$11,2,FALSE))*HLOOKUP(BA220,'Annuity Calc'!$H$7:$BE$11,3,FALSE),(IF(BA220&lt;=(-1),BA220,0)))</f>
        <v>#N/A</v>
      </c>
      <c r="BB222" s="159" t="e">
        <f>IF($D220&gt;=1,($B219/HLOOKUP($D220,'Annuity Calc'!$H$7:$BE$11,2,FALSE))*HLOOKUP(BB220,'Annuity Calc'!$H$7:$BE$11,3,FALSE),(IF(BB220&lt;=(-1),BB220,0)))</f>
        <v>#N/A</v>
      </c>
      <c r="BC222" s="159" t="e">
        <f>IF($D220&gt;=1,($B219/HLOOKUP($D220,'Annuity Calc'!$H$7:$BE$11,2,FALSE))*HLOOKUP(BC220,'Annuity Calc'!$H$7:$BE$11,3,FALSE),(IF(BC220&lt;=(-1),BC220,0)))</f>
        <v>#N/A</v>
      </c>
      <c r="BD222" s="159" t="e">
        <f>IF($D220&gt;=1,($B219/HLOOKUP($D220,'Annuity Calc'!$H$7:$BE$11,2,FALSE))*HLOOKUP(BD220,'Annuity Calc'!$H$7:$BE$11,3,FALSE),(IF(BD220&lt;=(-1),BD220,0)))</f>
        <v>#N/A</v>
      </c>
      <c r="BE222" s="159" t="e">
        <f>IF($D220&gt;=1,($B219/HLOOKUP($D220,'Annuity Calc'!$H$7:$BE$11,2,FALSE))*HLOOKUP(BE220,'Annuity Calc'!$H$7:$BE$11,3,FALSE),(IF(BE220&lt;=(-1),BE220,0)))</f>
        <v>#N/A</v>
      </c>
      <c r="BF222" s="159" t="e">
        <f>IF($D220&gt;=1,($B219/HLOOKUP($D220,'Annuity Calc'!$H$7:$BE$11,2,FALSE))*HLOOKUP(BF220,'Annuity Calc'!$H$7:$BE$11,3,FALSE),(IF(BF220&lt;=(-1),BF220,0)))</f>
        <v>#N/A</v>
      </c>
      <c r="BG222" s="159" t="e">
        <f>IF($D220&gt;=1,($B219/HLOOKUP($D220,'Annuity Calc'!$H$7:$BE$11,2,FALSE))*HLOOKUP(BG220,'Annuity Calc'!$H$7:$BE$11,3,FALSE),(IF(BG220&lt;=(-1),BG220,0)))</f>
        <v>#N/A</v>
      </c>
      <c r="BH222" s="159" t="e">
        <f>IF($D220&gt;=1,($B219/HLOOKUP($D220,'Annuity Calc'!$H$7:$BE$11,2,FALSE))*HLOOKUP(BH220,'Annuity Calc'!$H$7:$BE$11,3,FALSE),(IF(BH220&lt;=(-1),BH220,0)))</f>
        <v>#N/A</v>
      </c>
      <c r="BI222" s="159" t="e">
        <f>IF($D220&gt;=1,($B219/HLOOKUP($D220,'Annuity Calc'!$H$7:$BE$11,2,FALSE))*HLOOKUP(BI220,'Annuity Calc'!$H$7:$BE$11,3,FALSE),(IF(BI220&lt;=(-1),BI220,0)))</f>
        <v>#N/A</v>
      </c>
    </row>
    <row r="223" spans="1:61" s="19" customFormat="1" ht="12.75">
      <c r="C223" s="19" t="s">
        <v>423</v>
      </c>
      <c r="D223" s="159">
        <f>IF($D220&gt;=1,($B219/HLOOKUP($D220,'Annuity Calc'!$H$7:$BE$11,2,FALSE))*HLOOKUP(D220,'Annuity Calc'!$H$7:$BE$11,4,FALSE),(IF(D220&lt;=(-1),D220,0)))</f>
        <v>830871.78189986444</v>
      </c>
      <c r="E223" s="159">
        <f>IF($D220&gt;=1,($B219/HLOOKUP($D220,'Annuity Calc'!$H$7:$BE$11,2,FALSE))*HLOOKUP(E220,'Annuity Calc'!$H$7:$BE$11,4,FALSE),(IF(E220&lt;=(-1),E220,0)))</f>
        <v>773508.63625950762</v>
      </c>
      <c r="F223" s="159">
        <f>IF($D220&gt;=1,($B219/HLOOKUP($D220,'Annuity Calc'!$H$7:$BE$11,2,FALSE))*HLOOKUP(F220,'Annuity Calc'!$H$7:$BE$11,4,FALSE),(IF(F220&lt;=(-1),F220,0)))</f>
        <v>713672.58761984238</v>
      </c>
      <c r="G223" s="159">
        <f>IF($D220&gt;=1,($B219/HLOOKUP($D220,'Annuity Calc'!$H$7:$BE$11,2,FALSE))*HLOOKUP(G220,'Annuity Calc'!$H$7:$BE$11,4,FALSE),(IF(G220&lt;=(-1),G220,0)))</f>
        <v>651257.03009000036</v>
      </c>
      <c r="H223" s="159">
        <f>IF($D220&gt;=1,($B219/HLOOKUP($D220,'Annuity Calc'!$H$7:$BE$11,2,FALSE))*HLOOKUP(H220,'Annuity Calc'!$H$7:$BE$11,4,FALSE),(IF(H220&lt;=(-1),H220,0)))</f>
        <v>586150.76204043301</v>
      </c>
      <c r="I223" s="159">
        <f>IF($D220&gt;=1,($B219/HLOOKUP($D220,'Annuity Calc'!$H$7:$BE$11,2,FALSE))*HLOOKUP(I220,'Annuity Calc'!$H$7:$BE$11,4,FALSE),(IF(I220&lt;=(-1),I220,0)))</f>
        <v>518237.78798239533</v>
      </c>
      <c r="J223" s="159">
        <f>IF($D220&gt;=1,($B219/HLOOKUP($D220,'Annuity Calc'!$H$7:$BE$11,2,FALSE))*HLOOKUP(J220,'Annuity Calc'!$H$7:$BE$11,4,FALSE),(IF(J220&lt;=(-1),J220,0)))</f>
        <v>447397.1119065322</v>
      </c>
      <c r="K223" s="159">
        <f>IF($D220&gt;=1,($B219/HLOOKUP($D220,'Annuity Calc'!$H$7:$BE$11,2,FALSE))*HLOOKUP(K220,'Annuity Calc'!$H$7:$BE$11,4,FALSE),(IF(K220&lt;=(-1),K220,0)))</f>
        <v>373502.52171237144</v>
      </c>
      <c r="L223" s="159">
        <f>IF($D220&gt;=1,($B219/HLOOKUP($D220,'Annuity Calc'!$H$7:$BE$11,2,FALSE))*HLOOKUP(L220,'Annuity Calc'!$H$7:$BE$11,4,FALSE),(IF(L220&lt;=(-1),L220,0)))</f>
        <v>296422.36434465513</v>
      </c>
      <c r="M223" s="159">
        <f>IF($D220&gt;=1,($B219/HLOOKUP($D220,'Annuity Calc'!$H$7:$BE$11,2,FALSE))*HLOOKUP(M220,'Annuity Calc'!$H$7:$BE$11,4,FALSE),(IF(M220&lt;=(-1),M220,0)))</f>
        <v>216019.31123588516</v>
      </c>
      <c r="N223" s="159">
        <f>IF($D220&gt;=1,($B219/HLOOKUP($D220,'Annuity Calc'!$H$7:$BE$11,2,FALSE))*HLOOKUP(N220,'Annuity Calc'!$H$7:$BE$11,4,FALSE),(IF(N220&lt;=(-1),N220,0)))</f>
        <v>132150.11363718766</v>
      </c>
      <c r="O223" s="159">
        <f>IF($D220&gt;=1,($B219/HLOOKUP($D220,'Annuity Calc'!$H$7:$BE$11,2,FALSE))*HLOOKUP(O220,'Annuity Calc'!$H$7:$BE$11,4,FALSE),(IF(O220&lt;=(-1),O220,0)))</f>
        <v>44665.347401586281</v>
      </c>
      <c r="P223" s="159" t="e">
        <f>IF($D220&gt;=1,($B219/HLOOKUP($D220,'Annuity Calc'!$H$7:$BE$11,2,FALSE))*HLOOKUP(P220,'Annuity Calc'!$H$7:$BE$11,4,FALSE),(IF(P220&lt;=(-1),P220,0)))</f>
        <v>#N/A</v>
      </c>
      <c r="Q223" s="159" t="e">
        <f>IF($D220&gt;=1,($B219/HLOOKUP($D220,'Annuity Calc'!$H$7:$BE$11,2,FALSE))*HLOOKUP(Q220,'Annuity Calc'!$H$7:$BE$11,4,FALSE),(IF(Q220&lt;=(-1),Q220,0)))</f>
        <v>#N/A</v>
      </c>
      <c r="R223" s="159" t="e">
        <f>IF($D220&gt;=1,($B219/HLOOKUP($D220,'Annuity Calc'!$H$7:$BE$11,2,FALSE))*HLOOKUP(R220,'Annuity Calc'!$H$7:$BE$11,4,FALSE),(IF(R220&lt;=(-1),R220,0)))</f>
        <v>#N/A</v>
      </c>
      <c r="S223" s="159" t="e">
        <f>IF($D220&gt;=1,($B219/HLOOKUP($D220,'Annuity Calc'!$H$7:$BE$11,2,FALSE))*HLOOKUP(S220,'Annuity Calc'!$H$7:$BE$11,4,FALSE),(IF(S220&lt;=(-1),S220,0)))</f>
        <v>#N/A</v>
      </c>
      <c r="T223" s="159" t="e">
        <f>IF($D220&gt;=1,($B219/HLOOKUP($D220,'Annuity Calc'!$H$7:$BE$11,2,FALSE))*HLOOKUP(T220,'Annuity Calc'!$H$7:$BE$11,4,FALSE),(IF(T220&lt;=(-1),T220,0)))</f>
        <v>#N/A</v>
      </c>
      <c r="U223" s="159" t="e">
        <f>IF($D220&gt;=1,($B219/HLOOKUP($D220,'Annuity Calc'!$H$7:$BE$11,2,FALSE))*HLOOKUP(U220,'Annuity Calc'!$H$7:$BE$11,4,FALSE),(IF(U220&lt;=(-1),U220,0)))</f>
        <v>#N/A</v>
      </c>
      <c r="V223" s="159" t="e">
        <f>IF($D220&gt;=1,($B219/HLOOKUP($D220,'Annuity Calc'!$H$7:$BE$11,2,FALSE))*HLOOKUP(V220,'Annuity Calc'!$H$7:$BE$11,4,FALSE),(IF(V220&lt;=(-1),V220,0)))</f>
        <v>#N/A</v>
      </c>
      <c r="W223" s="159" t="e">
        <f>IF($D220&gt;=1,($B219/HLOOKUP($D220,'Annuity Calc'!$H$7:$BE$11,2,FALSE))*HLOOKUP(W220,'Annuity Calc'!$H$7:$BE$11,4,FALSE),(IF(W220&lt;=(-1),W220,0)))</f>
        <v>#N/A</v>
      </c>
      <c r="X223" s="159" t="e">
        <f>IF($D220&gt;=1,($B219/HLOOKUP($D220,'Annuity Calc'!$H$7:$BE$11,2,FALSE))*HLOOKUP(X220,'Annuity Calc'!$H$7:$BE$11,4,FALSE),(IF(X220&lt;=(-1),X220,0)))</f>
        <v>#N/A</v>
      </c>
      <c r="Y223" s="159" t="e">
        <f>IF($D220&gt;=1,($B219/HLOOKUP($D220,'Annuity Calc'!$H$7:$BE$11,2,FALSE))*HLOOKUP(Y220,'Annuity Calc'!$H$7:$BE$11,4,FALSE),(IF(Y220&lt;=(-1),Y220,0)))</f>
        <v>#N/A</v>
      </c>
      <c r="Z223" s="159" t="e">
        <f>IF($D220&gt;=1,($B219/HLOOKUP($D220,'Annuity Calc'!$H$7:$BE$11,2,FALSE))*HLOOKUP(Z220,'Annuity Calc'!$H$7:$BE$11,4,FALSE),(IF(Z220&lt;=(-1),Z220,0)))</f>
        <v>#N/A</v>
      </c>
      <c r="AA223" s="159" t="e">
        <f>IF($D220&gt;=1,($B219/HLOOKUP($D220,'Annuity Calc'!$H$7:$BE$11,2,FALSE))*HLOOKUP(AA220,'Annuity Calc'!$H$7:$BE$11,4,FALSE),(IF(AA220&lt;=(-1),AA220,0)))</f>
        <v>#N/A</v>
      </c>
      <c r="AB223" s="159" t="e">
        <f>IF($D220&gt;=1,($B219/HLOOKUP($D220,'Annuity Calc'!$H$7:$BE$11,2,FALSE))*HLOOKUP(AB220,'Annuity Calc'!$H$7:$BE$11,4,FALSE),(IF(AB220&lt;=(-1),AB220,0)))</f>
        <v>#N/A</v>
      </c>
      <c r="AC223" s="159" t="e">
        <f>IF($D220&gt;=1,($B219/HLOOKUP($D220,'Annuity Calc'!$H$7:$BE$11,2,FALSE))*HLOOKUP(AC220,'Annuity Calc'!$H$7:$BE$11,4,FALSE),(IF(AC220&lt;=(-1),AC220,0)))</f>
        <v>#N/A</v>
      </c>
      <c r="AD223" s="159" t="e">
        <f>IF($D220&gt;=1,($B219/HLOOKUP($D220,'Annuity Calc'!$H$7:$BE$11,2,FALSE))*HLOOKUP(AD220,'Annuity Calc'!$H$7:$BE$11,4,FALSE),(IF(AD220&lt;=(-1),AD220,0)))</f>
        <v>#N/A</v>
      </c>
      <c r="AE223" s="159" t="e">
        <f>IF($D220&gt;=1,($B219/HLOOKUP($D220,'Annuity Calc'!$H$7:$BE$11,2,FALSE))*HLOOKUP(AE220,'Annuity Calc'!$H$7:$BE$11,4,FALSE),(IF(AE220&lt;=(-1),AE220,0)))</f>
        <v>#N/A</v>
      </c>
      <c r="AF223" s="159" t="e">
        <f>IF($D220&gt;=1,($B219/HLOOKUP($D220,'Annuity Calc'!$H$7:$BE$11,2,FALSE))*HLOOKUP(AF220,'Annuity Calc'!$H$7:$BE$11,4,FALSE),(IF(AF220&lt;=(-1),AF220,0)))</f>
        <v>#N/A</v>
      </c>
      <c r="AG223" s="159" t="e">
        <f>IF($D220&gt;=1,($B219/HLOOKUP($D220,'Annuity Calc'!$H$7:$BE$11,2,FALSE))*HLOOKUP(AG220,'Annuity Calc'!$H$7:$BE$11,4,FALSE),(IF(AG220&lt;=(-1),AG220,0)))</f>
        <v>#N/A</v>
      </c>
      <c r="AH223" s="159" t="e">
        <f>IF($D220&gt;=1,($B219/HLOOKUP($D220,'Annuity Calc'!$H$7:$BE$11,2,FALSE))*HLOOKUP(AH220,'Annuity Calc'!$H$7:$BE$11,4,FALSE),(IF(AH220&lt;=(-1),AH220,0)))</f>
        <v>#N/A</v>
      </c>
      <c r="AI223" s="159" t="e">
        <f>IF($D220&gt;=1,($B219/HLOOKUP($D220,'Annuity Calc'!$H$7:$BE$11,2,FALSE))*HLOOKUP(AI220,'Annuity Calc'!$H$7:$BE$11,4,FALSE),(IF(AI220&lt;=(-1),AI220,0)))</f>
        <v>#N/A</v>
      </c>
      <c r="AJ223" s="159" t="e">
        <f>IF($D220&gt;=1,($B219/HLOOKUP($D220,'Annuity Calc'!$H$7:$BE$11,2,FALSE))*HLOOKUP(AJ220,'Annuity Calc'!$H$7:$BE$11,4,FALSE),(IF(AJ220&lt;=(-1),AJ220,0)))</f>
        <v>#N/A</v>
      </c>
      <c r="AK223" s="159" t="e">
        <f>IF($D220&gt;=1,($B219/HLOOKUP($D220,'Annuity Calc'!$H$7:$BE$11,2,FALSE))*HLOOKUP(AK220,'Annuity Calc'!$H$7:$BE$11,4,FALSE),(IF(AK220&lt;=(-1),AK220,0)))</f>
        <v>#N/A</v>
      </c>
      <c r="AL223" s="159" t="e">
        <f>IF($D220&gt;=1,($B219/HLOOKUP($D220,'Annuity Calc'!$H$7:$BE$11,2,FALSE))*HLOOKUP(AL220,'Annuity Calc'!$H$7:$BE$11,4,FALSE),(IF(AL220&lt;=(-1),AL220,0)))</f>
        <v>#N/A</v>
      </c>
      <c r="AM223" s="159" t="e">
        <f>IF($D220&gt;=1,($B219/HLOOKUP($D220,'Annuity Calc'!$H$7:$BE$11,2,FALSE))*HLOOKUP(AM220,'Annuity Calc'!$H$7:$BE$11,4,FALSE),(IF(AM220&lt;=(-1),AM220,0)))</f>
        <v>#N/A</v>
      </c>
      <c r="AN223" s="159" t="e">
        <f>IF($D220&gt;=1,($B219/HLOOKUP($D220,'Annuity Calc'!$H$7:$BE$11,2,FALSE))*HLOOKUP(AN220,'Annuity Calc'!$H$7:$BE$11,4,FALSE),(IF(AN220&lt;=(-1),AN220,0)))</f>
        <v>#N/A</v>
      </c>
      <c r="AO223" s="159" t="e">
        <f>IF($D220&gt;=1,($B219/HLOOKUP($D220,'Annuity Calc'!$H$7:$BE$11,2,FALSE))*HLOOKUP(AO220,'Annuity Calc'!$H$7:$BE$11,4,FALSE),(IF(AO220&lt;=(-1),AO220,0)))</f>
        <v>#N/A</v>
      </c>
      <c r="AP223" s="159" t="e">
        <f>IF($D220&gt;=1,($B219/HLOOKUP($D220,'Annuity Calc'!$H$7:$BE$11,2,FALSE))*HLOOKUP(AP220,'Annuity Calc'!$H$7:$BE$11,4,FALSE),(IF(AP220&lt;=(-1),AP220,0)))</f>
        <v>#N/A</v>
      </c>
      <c r="AQ223" s="159" t="e">
        <f>IF($D220&gt;=1,($B219/HLOOKUP($D220,'Annuity Calc'!$H$7:$BE$11,2,FALSE))*HLOOKUP(AQ220,'Annuity Calc'!$H$7:$BE$11,4,FALSE),(IF(AQ220&lt;=(-1),AQ220,0)))</f>
        <v>#N/A</v>
      </c>
      <c r="AR223" s="159" t="e">
        <f>IF($D220&gt;=1,($B219/HLOOKUP($D220,'Annuity Calc'!$H$7:$BE$11,2,FALSE))*HLOOKUP(AR220,'Annuity Calc'!$H$7:$BE$11,4,FALSE),(IF(AR220&lt;=(-1),AR220,0)))</f>
        <v>#N/A</v>
      </c>
      <c r="AS223" s="159" t="e">
        <f>IF($D220&gt;=1,($B219/HLOOKUP($D220,'Annuity Calc'!$H$7:$BE$11,2,FALSE))*HLOOKUP(AS220,'Annuity Calc'!$H$7:$BE$11,4,FALSE),(IF(AS220&lt;=(-1),AS220,0)))</f>
        <v>#N/A</v>
      </c>
      <c r="AT223" s="159" t="e">
        <f>IF($D220&gt;=1,($B219/HLOOKUP($D220,'Annuity Calc'!$H$7:$BE$11,2,FALSE))*HLOOKUP(AT220,'Annuity Calc'!$H$7:$BE$11,4,FALSE),(IF(AT220&lt;=(-1),AT220,0)))</f>
        <v>#N/A</v>
      </c>
      <c r="AU223" s="159" t="e">
        <f>IF($D220&gt;=1,($B219/HLOOKUP($D220,'Annuity Calc'!$H$7:$BE$11,2,FALSE))*HLOOKUP(AU220,'Annuity Calc'!$H$7:$BE$11,4,FALSE),(IF(AU220&lt;=(-1),AU220,0)))</f>
        <v>#N/A</v>
      </c>
      <c r="AV223" s="159" t="e">
        <f>IF($D220&gt;=1,($B219/HLOOKUP($D220,'Annuity Calc'!$H$7:$BE$11,2,FALSE))*HLOOKUP(AV220,'Annuity Calc'!$H$7:$BE$11,4,FALSE),(IF(AV220&lt;=(-1),AV220,0)))</f>
        <v>#N/A</v>
      </c>
      <c r="AW223" s="159" t="e">
        <f>IF($D220&gt;=1,($B219/HLOOKUP($D220,'Annuity Calc'!$H$7:$BE$11,2,FALSE))*HLOOKUP(AW220,'Annuity Calc'!$H$7:$BE$11,4,FALSE),(IF(AW220&lt;=(-1),AW220,0)))</f>
        <v>#N/A</v>
      </c>
      <c r="AX223" s="159" t="e">
        <f>IF($D220&gt;=1,($B219/HLOOKUP($D220,'Annuity Calc'!$H$7:$BE$11,2,FALSE))*HLOOKUP(AX220,'Annuity Calc'!$H$7:$BE$11,4,FALSE),(IF(AX220&lt;=(-1),AX220,0)))</f>
        <v>#N/A</v>
      </c>
      <c r="AY223" s="159" t="e">
        <f>IF($D220&gt;=1,($B219/HLOOKUP($D220,'Annuity Calc'!$H$7:$BE$11,2,FALSE))*HLOOKUP(AY220,'Annuity Calc'!$H$7:$BE$11,4,FALSE),(IF(AY220&lt;=(-1),AY220,0)))</f>
        <v>#N/A</v>
      </c>
      <c r="AZ223" s="159" t="e">
        <f>IF($D220&gt;=1,($B219/HLOOKUP($D220,'Annuity Calc'!$H$7:$BE$11,2,FALSE))*HLOOKUP(AZ220,'Annuity Calc'!$H$7:$BE$11,4,FALSE),(IF(AZ220&lt;=(-1),AZ220,0)))</f>
        <v>#N/A</v>
      </c>
      <c r="BA223" s="159" t="e">
        <f>IF($D220&gt;=1,($B219/HLOOKUP($D220,'Annuity Calc'!$H$7:$BE$11,2,FALSE))*HLOOKUP(BA220,'Annuity Calc'!$H$7:$BE$11,4,FALSE),(IF(BA220&lt;=(-1),BA220,0)))</f>
        <v>#N/A</v>
      </c>
      <c r="BB223" s="159" t="e">
        <f>IF($D220&gt;=1,($B219/HLOOKUP($D220,'Annuity Calc'!$H$7:$BE$11,2,FALSE))*HLOOKUP(BB220,'Annuity Calc'!$H$7:$BE$11,4,FALSE),(IF(BB220&lt;=(-1),BB220,0)))</f>
        <v>#N/A</v>
      </c>
      <c r="BC223" s="159" t="e">
        <f>IF($D220&gt;=1,($B219/HLOOKUP($D220,'Annuity Calc'!$H$7:$BE$11,2,FALSE))*HLOOKUP(BC220,'Annuity Calc'!$H$7:$BE$11,4,FALSE),(IF(BC220&lt;=(-1),BC220,0)))</f>
        <v>#N/A</v>
      </c>
      <c r="BD223" s="159" t="e">
        <f>IF($D220&gt;=1,($B219/HLOOKUP($D220,'Annuity Calc'!$H$7:$BE$11,2,FALSE))*HLOOKUP(BD220,'Annuity Calc'!$H$7:$BE$11,4,FALSE),(IF(BD220&lt;=(-1),BD220,0)))</f>
        <v>#N/A</v>
      </c>
      <c r="BE223" s="159" t="e">
        <f>IF($D220&gt;=1,($B219/HLOOKUP($D220,'Annuity Calc'!$H$7:$BE$11,2,FALSE))*HLOOKUP(BE220,'Annuity Calc'!$H$7:$BE$11,4,FALSE),(IF(BE220&lt;=(-1),BE220,0)))</f>
        <v>#N/A</v>
      </c>
      <c r="BF223" s="159" t="e">
        <f>IF($D220&gt;=1,($B219/HLOOKUP($D220,'Annuity Calc'!$H$7:$BE$11,2,FALSE))*HLOOKUP(BF220,'Annuity Calc'!$H$7:$BE$11,4,FALSE),(IF(BF220&lt;=(-1),BF220,0)))</f>
        <v>#N/A</v>
      </c>
      <c r="BG223" s="159" t="e">
        <f>IF($D220&gt;=1,($B219/HLOOKUP($D220,'Annuity Calc'!$H$7:$BE$11,2,FALSE))*HLOOKUP(BG220,'Annuity Calc'!$H$7:$BE$11,4,FALSE),(IF(BG220&lt;=(-1),BG220,0)))</f>
        <v>#N/A</v>
      </c>
      <c r="BH223" s="159" t="e">
        <f>IF($D220&gt;=1,($B219/HLOOKUP($D220,'Annuity Calc'!$H$7:$BE$11,2,FALSE))*HLOOKUP(BH220,'Annuity Calc'!$H$7:$BE$11,4,FALSE),(IF(BH220&lt;=(-1),BH220,0)))</f>
        <v>#N/A</v>
      </c>
      <c r="BI223" s="159" t="e">
        <f>IF($D220&gt;=1,($B219/HLOOKUP($D220,'Annuity Calc'!$H$7:$BE$11,2,FALSE))*HLOOKUP(BI220,'Annuity Calc'!$H$7:$BE$11,4,FALSE),(IF(BI220&lt;=(-1),BI220,0)))</f>
        <v>#N/A</v>
      </c>
    </row>
    <row r="224" spans="1:61" s="19" customFormat="1" ht="12.75">
      <c r="C224" s="19" t="s">
        <v>147</v>
      </c>
      <c r="D224" s="159">
        <f>IF($D220&gt;=1,($B219/HLOOKUP($D220,'Annuity Calc'!$H$7:$BE$11,2,FALSE))*HLOOKUP(D220,'Annuity Calc'!$H$7:$BE$11,5,FALSE),(IF(D220&lt;=(-1),D220,0)))</f>
        <v>2161506.4564815047</v>
      </c>
      <c r="E224" s="159">
        <f>IF($D220&gt;=1,($B219/HLOOKUP($D220,'Annuity Calc'!$H$7:$BE$11,2,FALSE))*HLOOKUP(E220,'Annuity Calc'!$H$7:$BE$11,5,FALSE),(IF(E220&lt;=(-1),E220,0)))</f>
        <v>2161506.4564815047</v>
      </c>
      <c r="F224" s="159">
        <f>IF($D220&gt;=1,($B219/HLOOKUP($D220,'Annuity Calc'!$H$7:$BE$11,2,FALSE))*HLOOKUP(F220,'Annuity Calc'!$H$7:$BE$11,5,FALSE),(IF(F220&lt;=(-1),F220,0)))</f>
        <v>2161506.4564815047</v>
      </c>
      <c r="G224" s="159">
        <f>IF($D220&gt;=1,($B219/HLOOKUP($D220,'Annuity Calc'!$H$7:$BE$11,2,FALSE))*HLOOKUP(G220,'Annuity Calc'!$H$7:$BE$11,5,FALSE),(IF(G220&lt;=(-1),G220,0)))</f>
        <v>2161506.4564815047</v>
      </c>
      <c r="H224" s="159">
        <f>IF($D220&gt;=1,($B219/HLOOKUP($D220,'Annuity Calc'!$H$7:$BE$11,2,FALSE))*HLOOKUP(H220,'Annuity Calc'!$H$7:$BE$11,5,FALSE),(IF(H220&lt;=(-1),H220,0)))</f>
        <v>2161506.4564815047</v>
      </c>
      <c r="I224" s="159">
        <f>IF($D220&gt;=1,($B219/HLOOKUP($D220,'Annuity Calc'!$H$7:$BE$11,2,FALSE))*HLOOKUP(I220,'Annuity Calc'!$H$7:$BE$11,5,FALSE),(IF(I220&lt;=(-1),I220,0)))</f>
        <v>2161506.4564815047</v>
      </c>
      <c r="J224" s="159">
        <f>IF($D220&gt;=1,($B219/HLOOKUP($D220,'Annuity Calc'!$H$7:$BE$11,2,FALSE))*HLOOKUP(J220,'Annuity Calc'!$H$7:$BE$11,5,FALSE),(IF(J220&lt;=(-1),J220,0)))</f>
        <v>2161506.4564815047</v>
      </c>
      <c r="K224" s="159">
        <f>IF($D220&gt;=1,($B219/HLOOKUP($D220,'Annuity Calc'!$H$7:$BE$11,2,FALSE))*HLOOKUP(K220,'Annuity Calc'!$H$7:$BE$11,5,FALSE),(IF(K220&lt;=(-1),K220,0)))</f>
        <v>2161506.4564815047</v>
      </c>
      <c r="L224" s="159">
        <f>IF($D220&gt;=1,($B219/HLOOKUP($D220,'Annuity Calc'!$H$7:$BE$11,2,FALSE))*HLOOKUP(L220,'Annuity Calc'!$H$7:$BE$11,5,FALSE),(IF(L220&lt;=(-1),L220,0)))</f>
        <v>2161506.4564815047</v>
      </c>
      <c r="M224" s="159">
        <f>IF($D220&gt;=1,($B219/HLOOKUP($D220,'Annuity Calc'!$H$7:$BE$11,2,FALSE))*HLOOKUP(M220,'Annuity Calc'!$H$7:$BE$11,5,FALSE),(IF(M220&lt;=(-1),M220,0)))</f>
        <v>2161506.4564815047</v>
      </c>
      <c r="N224" s="159">
        <f>IF($D220&gt;=1,($B219/HLOOKUP($D220,'Annuity Calc'!$H$7:$BE$11,2,FALSE))*HLOOKUP(N220,'Annuity Calc'!$H$7:$BE$11,5,FALSE),(IF(N220&lt;=(-1),N220,0)))</f>
        <v>2161506.4564815047</v>
      </c>
      <c r="O224" s="159">
        <f>IF($D220&gt;=1,($B219/HLOOKUP($D220,'Annuity Calc'!$H$7:$BE$11,2,FALSE))*HLOOKUP(O220,'Annuity Calc'!$H$7:$BE$11,5,FALSE),(IF(O220&lt;=(-1),O220,0)))</f>
        <v>2161506.4564815047</v>
      </c>
      <c r="P224" s="159" t="e">
        <f>IF($D220&gt;=1,($B219/HLOOKUP($D220,'Annuity Calc'!$H$7:$BE$11,2,FALSE))*HLOOKUP(P220,'Annuity Calc'!$H$7:$BE$11,5,FALSE),(IF(P220&lt;=(-1),P220,0)))</f>
        <v>#N/A</v>
      </c>
      <c r="Q224" s="159" t="e">
        <f>IF($D220&gt;=1,($B219/HLOOKUP($D220,'Annuity Calc'!$H$7:$BE$11,2,FALSE))*HLOOKUP(Q220,'Annuity Calc'!$H$7:$BE$11,5,FALSE),(IF(Q220&lt;=(-1),Q220,0)))</f>
        <v>#N/A</v>
      </c>
      <c r="R224" s="159" t="e">
        <f>IF($D220&gt;=1,($B219/HLOOKUP($D220,'Annuity Calc'!$H$7:$BE$11,2,FALSE))*HLOOKUP(R220,'Annuity Calc'!$H$7:$BE$11,5,FALSE),(IF(R220&lt;=(-1),R220,0)))</f>
        <v>#N/A</v>
      </c>
      <c r="S224" s="159" t="e">
        <f>IF($D220&gt;=1,($B219/HLOOKUP($D220,'Annuity Calc'!$H$7:$BE$11,2,FALSE))*HLOOKUP(S220,'Annuity Calc'!$H$7:$BE$11,5,FALSE),(IF(S220&lt;=(-1),S220,0)))</f>
        <v>#N/A</v>
      </c>
      <c r="T224" s="159" t="e">
        <f>IF($D220&gt;=1,($B219/HLOOKUP($D220,'Annuity Calc'!$H$7:$BE$11,2,FALSE))*HLOOKUP(T220,'Annuity Calc'!$H$7:$BE$11,5,FALSE),(IF(T220&lt;=(-1),T220,0)))</f>
        <v>#N/A</v>
      </c>
      <c r="U224" s="159" t="e">
        <f>IF($D220&gt;=1,($B219/HLOOKUP($D220,'Annuity Calc'!$H$7:$BE$11,2,FALSE))*HLOOKUP(U220,'Annuity Calc'!$H$7:$BE$11,5,FALSE),(IF(U220&lt;=(-1),U220,0)))</f>
        <v>#N/A</v>
      </c>
      <c r="V224" s="159" t="e">
        <f>IF($D220&gt;=1,($B219/HLOOKUP($D220,'Annuity Calc'!$H$7:$BE$11,2,FALSE))*HLOOKUP(V220,'Annuity Calc'!$H$7:$BE$11,5,FALSE),(IF(V220&lt;=(-1),V220,0)))</f>
        <v>#N/A</v>
      </c>
      <c r="W224" s="159" t="e">
        <f>IF($D220&gt;=1,($B219/HLOOKUP($D220,'Annuity Calc'!$H$7:$BE$11,2,FALSE))*HLOOKUP(W220,'Annuity Calc'!$H$7:$BE$11,5,FALSE),(IF(W220&lt;=(-1),W220,0)))</f>
        <v>#N/A</v>
      </c>
      <c r="X224" s="159" t="e">
        <f>IF($D220&gt;=1,($B219/HLOOKUP($D220,'Annuity Calc'!$H$7:$BE$11,2,FALSE))*HLOOKUP(X220,'Annuity Calc'!$H$7:$BE$11,5,FALSE),(IF(X220&lt;=(-1),X220,0)))</f>
        <v>#N/A</v>
      </c>
      <c r="Y224" s="159" t="e">
        <f>IF($D220&gt;=1,($B219/HLOOKUP($D220,'Annuity Calc'!$H$7:$BE$11,2,FALSE))*HLOOKUP(Y220,'Annuity Calc'!$H$7:$BE$11,5,FALSE),(IF(Y220&lt;=(-1),Y220,0)))</f>
        <v>#N/A</v>
      </c>
      <c r="Z224" s="159" t="e">
        <f>IF($D220&gt;=1,($B219/HLOOKUP($D220,'Annuity Calc'!$H$7:$BE$11,2,FALSE))*HLOOKUP(Z220,'Annuity Calc'!$H$7:$BE$11,5,FALSE),(IF(Z220&lt;=(-1),Z220,0)))</f>
        <v>#N/A</v>
      </c>
      <c r="AA224" s="159" t="e">
        <f>IF($D220&gt;=1,($B219/HLOOKUP($D220,'Annuity Calc'!$H$7:$BE$11,2,FALSE))*HLOOKUP(AA220,'Annuity Calc'!$H$7:$BE$11,5,FALSE),(IF(AA220&lt;=(-1),AA220,0)))</f>
        <v>#N/A</v>
      </c>
      <c r="AB224" s="159" t="e">
        <f>IF($D220&gt;=1,($B219/HLOOKUP($D220,'Annuity Calc'!$H$7:$BE$11,2,FALSE))*HLOOKUP(AB220,'Annuity Calc'!$H$7:$BE$11,5,FALSE),(IF(AB220&lt;=(-1),AB220,0)))</f>
        <v>#N/A</v>
      </c>
      <c r="AC224" s="159" t="e">
        <f>IF($D220&gt;=1,($B219/HLOOKUP($D220,'Annuity Calc'!$H$7:$BE$11,2,FALSE))*HLOOKUP(AC220,'Annuity Calc'!$H$7:$BE$11,5,FALSE),(IF(AC220&lt;=(-1),AC220,0)))</f>
        <v>#N/A</v>
      </c>
      <c r="AD224" s="159" t="e">
        <f>IF($D220&gt;=1,($B219/HLOOKUP($D220,'Annuity Calc'!$H$7:$BE$11,2,FALSE))*HLOOKUP(AD220,'Annuity Calc'!$H$7:$BE$11,5,FALSE),(IF(AD220&lt;=(-1),AD220,0)))</f>
        <v>#N/A</v>
      </c>
      <c r="AE224" s="159" t="e">
        <f>IF($D220&gt;=1,($B219/HLOOKUP($D220,'Annuity Calc'!$H$7:$BE$11,2,FALSE))*HLOOKUP(AE220,'Annuity Calc'!$H$7:$BE$11,5,FALSE),(IF(AE220&lt;=(-1),AE220,0)))</f>
        <v>#N/A</v>
      </c>
      <c r="AF224" s="159" t="e">
        <f>IF($D220&gt;=1,($B219/HLOOKUP($D220,'Annuity Calc'!$H$7:$BE$11,2,FALSE))*HLOOKUP(AF220,'Annuity Calc'!$H$7:$BE$11,5,FALSE),(IF(AF220&lt;=(-1),AF220,0)))</f>
        <v>#N/A</v>
      </c>
      <c r="AG224" s="159" t="e">
        <f>IF($D220&gt;=1,($B219/HLOOKUP($D220,'Annuity Calc'!$H$7:$BE$11,2,FALSE))*HLOOKUP(AG220,'Annuity Calc'!$H$7:$BE$11,5,FALSE),(IF(AG220&lt;=(-1),AG220,0)))</f>
        <v>#N/A</v>
      </c>
      <c r="AH224" s="159" t="e">
        <f>IF($D220&gt;=1,($B219/HLOOKUP($D220,'Annuity Calc'!$H$7:$BE$11,2,FALSE))*HLOOKUP(AH220,'Annuity Calc'!$H$7:$BE$11,5,FALSE),(IF(AH220&lt;=(-1),AH220,0)))</f>
        <v>#N/A</v>
      </c>
      <c r="AI224" s="159" t="e">
        <f>IF($D220&gt;=1,($B219/HLOOKUP($D220,'Annuity Calc'!$H$7:$BE$11,2,FALSE))*HLOOKUP(AI220,'Annuity Calc'!$H$7:$BE$11,5,FALSE),(IF(AI220&lt;=(-1),AI220,0)))</f>
        <v>#N/A</v>
      </c>
      <c r="AJ224" s="159" t="e">
        <f>IF($D220&gt;=1,($B219/HLOOKUP($D220,'Annuity Calc'!$H$7:$BE$11,2,FALSE))*HLOOKUP(AJ220,'Annuity Calc'!$H$7:$BE$11,5,FALSE),(IF(AJ220&lt;=(-1),AJ220,0)))</f>
        <v>#N/A</v>
      </c>
      <c r="AK224" s="159" t="e">
        <f>IF($D220&gt;=1,($B219/HLOOKUP($D220,'Annuity Calc'!$H$7:$BE$11,2,FALSE))*HLOOKUP(AK220,'Annuity Calc'!$H$7:$BE$11,5,FALSE),(IF(AK220&lt;=(-1),AK220,0)))</f>
        <v>#N/A</v>
      </c>
      <c r="AL224" s="159" t="e">
        <f>IF($D220&gt;=1,($B219/HLOOKUP($D220,'Annuity Calc'!$H$7:$BE$11,2,FALSE))*HLOOKUP(AL220,'Annuity Calc'!$H$7:$BE$11,5,FALSE),(IF(AL220&lt;=(-1),AL220,0)))</f>
        <v>#N/A</v>
      </c>
      <c r="AM224" s="159" t="e">
        <f>IF($D220&gt;=1,($B219/HLOOKUP($D220,'Annuity Calc'!$H$7:$BE$11,2,FALSE))*HLOOKUP(AM220,'Annuity Calc'!$H$7:$BE$11,5,FALSE),(IF(AM220&lt;=(-1),AM220,0)))</f>
        <v>#N/A</v>
      </c>
      <c r="AN224" s="159" t="e">
        <f>IF($D220&gt;=1,($B219/HLOOKUP($D220,'Annuity Calc'!$H$7:$BE$11,2,FALSE))*HLOOKUP(AN220,'Annuity Calc'!$H$7:$BE$11,5,FALSE),(IF(AN220&lt;=(-1),AN220,0)))</f>
        <v>#N/A</v>
      </c>
      <c r="AO224" s="159" t="e">
        <f>IF($D220&gt;=1,($B219/HLOOKUP($D220,'Annuity Calc'!$H$7:$BE$11,2,FALSE))*HLOOKUP(AO220,'Annuity Calc'!$H$7:$BE$11,5,FALSE),(IF(AO220&lt;=(-1),AO220,0)))</f>
        <v>#N/A</v>
      </c>
      <c r="AP224" s="159" t="e">
        <f>IF($D220&gt;=1,($B219/HLOOKUP($D220,'Annuity Calc'!$H$7:$BE$11,2,FALSE))*HLOOKUP(AP220,'Annuity Calc'!$H$7:$BE$11,5,FALSE),(IF(AP220&lt;=(-1),AP220,0)))</f>
        <v>#N/A</v>
      </c>
      <c r="AQ224" s="159" t="e">
        <f>IF($D220&gt;=1,($B219/HLOOKUP($D220,'Annuity Calc'!$H$7:$BE$11,2,FALSE))*HLOOKUP(AQ220,'Annuity Calc'!$H$7:$BE$11,5,FALSE),(IF(AQ220&lt;=(-1),AQ220,0)))</f>
        <v>#N/A</v>
      </c>
      <c r="AR224" s="159" t="e">
        <f>IF($D220&gt;=1,($B219/HLOOKUP($D220,'Annuity Calc'!$H$7:$BE$11,2,FALSE))*HLOOKUP(AR220,'Annuity Calc'!$H$7:$BE$11,5,FALSE),(IF(AR220&lt;=(-1),AR220,0)))</f>
        <v>#N/A</v>
      </c>
      <c r="AS224" s="159" t="e">
        <f>IF($D220&gt;=1,($B219/HLOOKUP($D220,'Annuity Calc'!$H$7:$BE$11,2,FALSE))*HLOOKUP(AS220,'Annuity Calc'!$H$7:$BE$11,5,FALSE),(IF(AS220&lt;=(-1),AS220,0)))</f>
        <v>#N/A</v>
      </c>
      <c r="AT224" s="159" t="e">
        <f>IF($D220&gt;=1,($B219/HLOOKUP($D220,'Annuity Calc'!$H$7:$BE$11,2,FALSE))*HLOOKUP(AT220,'Annuity Calc'!$H$7:$BE$11,5,FALSE),(IF(AT220&lt;=(-1),AT220,0)))</f>
        <v>#N/A</v>
      </c>
      <c r="AU224" s="159" t="e">
        <f>IF($D220&gt;=1,($B219/HLOOKUP($D220,'Annuity Calc'!$H$7:$BE$11,2,FALSE))*HLOOKUP(AU220,'Annuity Calc'!$H$7:$BE$11,5,FALSE),(IF(AU220&lt;=(-1),AU220,0)))</f>
        <v>#N/A</v>
      </c>
      <c r="AV224" s="159" t="e">
        <f>IF($D220&gt;=1,($B219/HLOOKUP($D220,'Annuity Calc'!$H$7:$BE$11,2,FALSE))*HLOOKUP(AV220,'Annuity Calc'!$H$7:$BE$11,5,FALSE),(IF(AV220&lt;=(-1),AV220,0)))</f>
        <v>#N/A</v>
      </c>
      <c r="AW224" s="159" t="e">
        <f>IF($D220&gt;=1,($B219/HLOOKUP($D220,'Annuity Calc'!$H$7:$BE$11,2,FALSE))*HLOOKUP(AW220,'Annuity Calc'!$H$7:$BE$11,5,FALSE),(IF(AW220&lt;=(-1),AW220,0)))</f>
        <v>#N/A</v>
      </c>
      <c r="AX224" s="159" t="e">
        <f>IF($D220&gt;=1,($B219/HLOOKUP($D220,'Annuity Calc'!$H$7:$BE$11,2,FALSE))*HLOOKUP(AX220,'Annuity Calc'!$H$7:$BE$11,5,FALSE),(IF(AX220&lt;=(-1),AX220,0)))</f>
        <v>#N/A</v>
      </c>
      <c r="AY224" s="159" t="e">
        <f>IF($D220&gt;=1,($B219/HLOOKUP($D220,'Annuity Calc'!$H$7:$BE$11,2,FALSE))*HLOOKUP(AY220,'Annuity Calc'!$H$7:$BE$11,5,FALSE),(IF(AY220&lt;=(-1),AY220,0)))</f>
        <v>#N/A</v>
      </c>
      <c r="AZ224" s="159" t="e">
        <f>IF($D220&gt;=1,($B219/HLOOKUP($D220,'Annuity Calc'!$H$7:$BE$11,2,FALSE))*HLOOKUP(AZ220,'Annuity Calc'!$H$7:$BE$11,5,FALSE),(IF(AZ220&lt;=(-1),AZ220,0)))</f>
        <v>#N/A</v>
      </c>
      <c r="BA224" s="159" t="e">
        <f>IF($D220&gt;=1,($B219/HLOOKUP($D220,'Annuity Calc'!$H$7:$BE$11,2,FALSE))*HLOOKUP(BA220,'Annuity Calc'!$H$7:$BE$11,5,FALSE),(IF(BA220&lt;=(-1),BA220,0)))</f>
        <v>#N/A</v>
      </c>
      <c r="BB224" s="159" t="e">
        <f>IF($D220&gt;=1,($B219/HLOOKUP($D220,'Annuity Calc'!$H$7:$BE$11,2,FALSE))*HLOOKUP(BB220,'Annuity Calc'!$H$7:$BE$11,5,FALSE),(IF(BB220&lt;=(-1),BB220,0)))</f>
        <v>#N/A</v>
      </c>
      <c r="BC224" s="159" t="e">
        <f>IF($D220&gt;=1,($B219/HLOOKUP($D220,'Annuity Calc'!$H$7:$BE$11,2,FALSE))*HLOOKUP(BC220,'Annuity Calc'!$H$7:$BE$11,5,FALSE),(IF(BC220&lt;=(-1),BC220,0)))</f>
        <v>#N/A</v>
      </c>
      <c r="BD224" s="159" t="e">
        <f>IF($D220&gt;=1,($B219/HLOOKUP($D220,'Annuity Calc'!$H$7:$BE$11,2,FALSE))*HLOOKUP(BD220,'Annuity Calc'!$H$7:$BE$11,5,FALSE),(IF(BD220&lt;=(-1),BD220,0)))</f>
        <v>#N/A</v>
      </c>
      <c r="BE224" s="159" t="e">
        <f>IF($D220&gt;=1,($B219/HLOOKUP($D220,'Annuity Calc'!$H$7:$BE$11,2,FALSE))*HLOOKUP(BE220,'Annuity Calc'!$H$7:$BE$11,5,FALSE),(IF(BE220&lt;=(-1),BE220,0)))</f>
        <v>#N/A</v>
      </c>
      <c r="BF224" s="159" t="e">
        <f>IF($D220&gt;=1,($B219/HLOOKUP($D220,'Annuity Calc'!$H$7:$BE$11,2,FALSE))*HLOOKUP(BF220,'Annuity Calc'!$H$7:$BE$11,5,FALSE),(IF(BF220&lt;=(-1),BF220,0)))</f>
        <v>#N/A</v>
      </c>
      <c r="BG224" s="159" t="e">
        <f>IF($D220&gt;=1,($B219/HLOOKUP($D220,'Annuity Calc'!$H$7:$BE$11,2,FALSE))*HLOOKUP(BG220,'Annuity Calc'!$H$7:$BE$11,5,FALSE),(IF(BG220&lt;=(-1),BG220,0)))</f>
        <v>#N/A</v>
      </c>
      <c r="BH224" s="159" t="e">
        <f>IF($D220&gt;=1,($B219/HLOOKUP($D220,'Annuity Calc'!$H$7:$BE$11,2,FALSE))*HLOOKUP(BH220,'Annuity Calc'!$H$7:$BE$11,5,FALSE),(IF(BH220&lt;=(-1),BH220,0)))</f>
        <v>#N/A</v>
      </c>
      <c r="BI224" s="159" t="e">
        <f>IF($D220&gt;=1,($B219/HLOOKUP($D220,'Annuity Calc'!$H$7:$BE$11,2,FALSE))*HLOOKUP(BI220,'Annuity Calc'!$H$7:$BE$11,5,FALSE),(IF(BI220&lt;=(-1),BI220,0)))</f>
        <v>#N/A</v>
      </c>
    </row>
    <row r="225" spans="3:61" s="19" customFormat="1" ht="12.75">
      <c r="D225" s="19">
        <f>D221-D222</f>
        <v>19023587.447066154</v>
      </c>
      <c r="E225" s="19">
        <f t="shared" ref="E225:BI225" si="1345">E221-E222</f>
        <v>17635589.626844157</v>
      </c>
      <c r="F225" s="19">
        <f t="shared" si="1345"/>
        <v>16187755.757982494</v>
      </c>
      <c r="G225" s="19">
        <f t="shared" si="1345"/>
        <v>14677506.33159099</v>
      </c>
      <c r="H225" s="19">
        <f t="shared" si="1345"/>
        <v>13102150.637149919</v>
      </c>
      <c r="I225" s="19">
        <f t="shared" si="1345"/>
        <v>11458881.96865081</v>
      </c>
      <c r="J225" s="19">
        <f t="shared" si="1345"/>
        <v>9744772.6240758374</v>
      </c>
      <c r="K225" s="19">
        <f t="shared" si="1345"/>
        <v>7956768.6893067043</v>
      </c>
      <c r="L225" s="19">
        <f t="shared" si="1345"/>
        <v>6091684.5971698547</v>
      </c>
      <c r="M225" s="19">
        <f t="shared" si="1345"/>
        <v>4146197.4519242356</v>
      </c>
      <c r="N225" s="19">
        <f t="shared" si="1345"/>
        <v>2116841.1090799188</v>
      </c>
      <c r="O225" s="19">
        <f t="shared" si="1345"/>
        <v>0</v>
      </c>
      <c r="P225" s="19" t="e">
        <f t="shared" si="1345"/>
        <v>#N/A</v>
      </c>
      <c r="Q225" s="19" t="e">
        <f t="shared" si="1345"/>
        <v>#N/A</v>
      </c>
      <c r="R225" s="19" t="e">
        <f t="shared" si="1345"/>
        <v>#N/A</v>
      </c>
      <c r="S225" s="19" t="e">
        <f t="shared" si="1345"/>
        <v>#N/A</v>
      </c>
      <c r="T225" s="19" t="e">
        <f t="shared" si="1345"/>
        <v>#N/A</v>
      </c>
      <c r="U225" s="19" t="e">
        <f t="shared" si="1345"/>
        <v>#N/A</v>
      </c>
      <c r="V225" s="19" t="e">
        <f t="shared" si="1345"/>
        <v>#N/A</v>
      </c>
      <c r="W225" s="19" t="e">
        <f t="shared" si="1345"/>
        <v>#N/A</v>
      </c>
      <c r="X225" s="19" t="e">
        <f t="shared" si="1345"/>
        <v>#N/A</v>
      </c>
      <c r="Y225" s="19" t="e">
        <f t="shared" si="1345"/>
        <v>#N/A</v>
      </c>
      <c r="Z225" s="19" t="e">
        <f t="shared" si="1345"/>
        <v>#N/A</v>
      </c>
      <c r="AA225" s="19" t="e">
        <f t="shared" si="1345"/>
        <v>#N/A</v>
      </c>
      <c r="AB225" s="19" t="e">
        <f t="shared" si="1345"/>
        <v>#N/A</v>
      </c>
      <c r="AC225" s="19" t="e">
        <f t="shared" si="1345"/>
        <v>#N/A</v>
      </c>
      <c r="AD225" s="19" t="e">
        <f t="shared" si="1345"/>
        <v>#N/A</v>
      </c>
      <c r="AE225" s="19" t="e">
        <f t="shared" si="1345"/>
        <v>#N/A</v>
      </c>
      <c r="AF225" s="19" t="e">
        <f t="shared" si="1345"/>
        <v>#N/A</v>
      </c>
      <c r="AG225" s="19" t="e">
        <f t="shared" si="1345"/>
        <v>#N/A</v>
      </c>
      <c r="AH225" s="19" t="e">
        <f t="shared" si="1345"/>
        <v>#N/A</v>
      </c>
      <c r="AI225" s="19" t="e">
        <f t="shared" si="1345"/>
        <v>#N/A</v>
      </c>
      <c r="AJ225" s="19" t="e">
        <f t="shared" si="1345"/>
        <v>#N/A</v>
      </c>
      <c r="AK225" s="19" t="e">
        <f t="shared" si="1345"/>
        <v>#N/A</v>
      </c>
      <c r="AL225" s="19" t="e">
        <f t="shared" si="1345"/>
        <v>#N/A</v>
      </c>
      <c r="AM225" s="19" t="e">
        <f t="shared" si="1345"/>
        <v>#N/A</v>
      </c>
      <c r="AN225" s="19" t="e">
        <f t="shared" si="1345"/>
        <v>#N/A</v>
      </c>
      <c r="AO225" s="19" t="e">
        <f t="shared" si="1345"/>
        <v>#N/A</v>
      </c>
      <c r="AP225" s="19" t="e">
        <f t="shared" si="1345"/>
        <v>#N/A</v>
      </c>
      <c r="AQ225" s="19" t="e">
        <f t="shared" si="1345"/>
        <v>#N/A</v>
      </c>
      <c r="AR225" s="19" t="e">
        <f t="shared" si="1345"/>
        <v>#N/A</v>
      </c>
      <c r="AS225" s="19" t="e">
        <f t="shared" si="1345"/>
        <v>#N/A</v>
      </c>
      <c r="AT225" s="19" t="e">
        <f t="shared" si="1345"/>
        <v>#N/A</v>
      </c>
      <c r="AU225" s="19" t="e">
        <f t="shared" si="1345"/>
        <v>#N/A</v>
      </c>
      <c r="AV225" s="19" t="e">
        <f t="shared" si="1345"/>
        <v>#N/A</v>
      </c>
      <c r="AW225" s="19" t="e">
        <f t="shared" si="1345"/>
        <v>#N/A</v>
      </c>
      <c r="AX225" s="19" t="e">
        <f t="shared" si="1345"/>
        <v>#N/A</v>
      </c>
      <c r="AY225" s="19" t="e">
        <f t="shared" si="1345"/>
        <v>#N/A</v>
      </c>
      <c r="AZ225" s="19" t="e">
        <f t="shared" si="1345"/>
        <v>#N/A</v>
      </c>
      <c r="BA225" s="19" t="e">
        <f t="shared" si="1345"/>
        <v>#N/A</v>
      </c>
      <c r="BB225" s="19" t="e">
        <f t="shared" si="1345"/>
        <v>#N/A</v>
      </c>
      <c r="BC225" s="19" t="e">
        <f t="shared" si="1345"/>
        <v>#N/A</v>
      </c>
      <c r="BD225" s="19" t="e">
        <f t="shared" si="1345"/>
        <v>#N/A</v>
      </c>
      <c r="BE225" s="19" t="e">
        <f t="shared" si="1345"/>
        <v>#N/A</v>
      </c>
      <c r="BF225" s="19" t="e">
        <f t="shared" si="1345"/>
        <v>#N/A</v>
      </c>
      <c r="BG225" s="19" t="e">
        <f t="shared" si="1345"/>
        <v>#N/A</v>
      </c>
      <c r="BH225" s="19" t="e">
        <f t="shared" si="1345"/>
        <v>#N/A</v>
      </c>
      <c r="BI225" s="19" t="e">
        <f t="shared" si="1345"/>
        <v>#N/A</v>
      </c>
    </row>
    <row r="226" spans="3:61" s="19" customFormat="1" ht="12.75"/>
    <row r="227" spans="3:61" s="19" customFormat="1" ht="12.75">
      <c r="C227" s="19" t="s">
        <v>446</v>
      </c>
      <c r="E227" s="19">
        <f>D221</f>
        <v>20354222.121647794</v>
      </c>
      <c r="F227" s="19">
        <f t="shared" ref="F227:F231" si="1346">E221</f>
        <v>19023587.447066154</v>
      </c>
      <c r="G227" s="19">
        <f t="shared" ref="G227:G231" si="1347">F221</f>
        <v>17635589.626844157</v>
      </c>
      <c r="H227" s="19">
        <f t="shared" ref="H227:H231" si="1348">G221</f>
        <v>16187755.757982494</v>
      </c>
      <c r="I227" s="19">
        <f t="shared" ref="I227:I231" si="1349">H221</f>
        <v>14677506.33159099</v>
      </c>
      <c r="J227" s="19">
        <f t="shared" ref="J227:J231" si="1350">I221</f>
        <v>13102150.637149919</v>
      </c>
      <c r="K227" s="19">
        <f t="shared" ref="K227:K231" si="1351">J221</f>
        <v>11458881.96865081</v>
      </c>
      <c r="L227" s="19">
        <f t="shared" ref="L227:L231" si="1352">K221</f>
        <v>9744772.6240758374</v>
      </c>
      <c r="M227" s="19">
        <f t="shared" ref="M227:M231" si="1353">L221</f>
        <v>7956768.6893067043</v>
      </c>
      <c r="N227" s="19">
        <f t="shared" ref="N227:N231" si="1354">M221</f>
        <v>6091684.5971698547</v>
      </c>
      <c r="O227" s="19">
        <f t="shared" ref="O227:O231" si="1355">N221</f>
        <v>4146197.4519242356</v>
      </c>
      <c r="P227" s="19">
        <f t="shared" ref="P227:P231" si="1356">O221</f>
        <v>2116841.1090799188</v>
      </c>
      <c r="Q227" s="19">
        <f t="shared" ref="Q227:Q231" si="1357">P221</f>
        <v>0</v>
      </c>
      <c r="R227" s="19" t="e">
        <f t="shared" ref="R227:R231" si="1358">Q221</f>
        <v>#N/A</v>
      </c>
      <c r="S227" s="19" t="e">
        <f t="shared" ref="S227:S231" si="1359">R221</f>
        <v>#N/A</v>
      </c>
      <c r="T227" s="19" t="e">
        <f t="shared" ref="T227:T231" si="1360">S221</f>
        <v>#N/A</v>
      </c>
      <c r="U227" s="19" t="e">
        <f t="shared" ref="U227:U231" si="1361">T221</f>
        <v>#N/A</v>
      </c>
      <c r="V227" s="19" t="e">
        <f t="shared" ref="V227:V231" si="1362">U221</f>
        <v>#N/A</v>
      </c>
      <c r="W227" s="19" t="e">
        <f t="shared" ref="W227:W231" si="1363">V221</f>
        <v>#N/A</v>
      </c>
      <c r="X227" s="19" t="e">
        <f t="shared" ref="X227:X231" si="1364">W221</f>
        <v>#N/A</v>
      </c>
      <c r="Y227" s="19" t="e">
        <f t="shared" ref="Y227:Y231" si="1365">X221</f>
        <v>#N/A</v>
      </c>
      <c r="Z227" s="19" t="e">
        <f t="shared" ref="Z227:Z231" si="1366">Y221</f>
        <v>#N/A</v>
      </c>
      <c r="AA227" s="19" t="e">
        <f t="shared" ref="AA227:AA231" si="1367">Z221</f>
        <v>#N/A</v>
      </c>
      <c r="AB227" s="19" t="e">
        <f t="shared" ref="AB227:AB231" si="1368">AA221</f>
        <v>#N/A</v>
      </c>
      <c r="AC227" s="19" t="e">
        <f t="shared" ref="AC227:AC231" si="1369">AB221</f>
        <v>#N/A</v>
      </c>
      <c r="AD227" s="19" t="e">
        <f t="shared" ref="AD227:AD231" si="1370">AC221</f>
        <v>#N/A</v>
      </c>
      <c r="AE227" s="19" t="e">
        <f t="shared" ref="AE227:AE231" si="1371">AD221</f>
        <v>#N/A</v>
      </c>
      <c r="AF227" s="19" t="e">
        <f t="shared" ref="AF227:AF231" si="1372">AE221</f>
        <v>#N/A</v>
      </c>
      <c r="AG227" s="19" t="e">
        <f t="shared" ref="AG227:AG231" si="1373">AF221</f>
        <v>#N/A</v>
      </c>
      <c r="AH227" s="19" t="e">
        <f t="shared" ref="AH227:AH231" si="1374">AG221</f>
        <v>#N/A</v>
      </c>
      <c r="AI227" s="19" t="e">
        <f t="shared" ref="AI227:AI231" si="1375">AH221</f>
        <v>#N/A</v>
      </c>
      <c r="AJ227" s="19" t="e">
        <f t="shared" ref="AJ227:AJ231" si="1376">AI221</f>
        <v>#N/A</v>
      </c>
      <c r="AK227" s="19" t="e">
        <f t="shared" ref="AK227:AK231" si="1377">AJ221</f>
        <v>#N/A</v>
      </c>
      <c r="AL227" s="19" t="e">
        <f t="shared" ref="AL227:AL231" si="1378">AK221</f>
        <v>#N/A</v>
      </c>
      <c r="AM227" s="19" t="e">
        <f t="shared" ref="AM227:AM231" si="1379">AL221</f>
        <v>#N/A</v>
      </c>
      <c r="AN227" s="19" t="e">
        <f t="shared" ref="AN227:AN231" si="1380">AM221</f>
        <v>#N/A</v>
      </c>
      <c r="AO227" s="19" t="e">
        <f t="shared" ref="AO227:AO231" si="1381">AN221</f>
        <v>#N/A</v>
      </c>
      <c r="AP227" s="19" t="e">
        <f t="shared" ref="AP227:AP231" si="1382">AO221</f>
        <v>#N/A</v>
      </c>
      <c r="AQ227" s="19" t="e">
        <f t="shared" ref="AQ227:AQ231" si="1383">AP221</f>
        <v>#N/A</v>
      </c>
      <c r="AR227" s="19" t="e">
        <f t="shared" ref="AR227:AR231" si="1384">AQ221</f>
        <v>#N/A</v>
      </c>
      <c r="AS227" s="19" t="e">
        <f t="shared" ref="AS227:AS231" si="1385">AR221</f>
        <v>#N/A</v>
      </c>
      <c r="AT227" s="19" t="e">
        <f t="shared" ref="AT227:AT231" si="1386">AS221</f>
        <v>#N/A</v>
      </c>
      <c r="AU227" s="19" t="e">
        <f t="shared" ref="AU227:AU231" si="1387">AT221</f>
        <v>#N/A</v>
      </c>
      <c r="AV227" s="19" t="e">
        <f t="shared" ref="AV227:AV231" si="1388">AU221</f>
        <v>#N/A</v>
      </c>
      <c r="AW227" s="19" t="e">
        <f t="shared" ref="AW227:AW231" si="1389">AV221</f>
        <v>#N/A</v>
      </c>
      <c r="AX227" s="19" t="e">
        <f t="shared" ref="AX227:AX231" si="1390">AW221</f>
        <v>#N/A</v>
      </c>
      <c r="AY227" s="19" t="e">
        <f t="shared" ref="AY227:AY231" si="1391">AX221</f>
        <v>#N/A</v>
      </c>
      <c r="AZ227" s="19" t="e">
        <f t="shared" ref="AZ227:AZ231" si="1392">AY221</f>
        <v>#N/A</v>
      </c>
      <c r="BA227" s="19" t="e">
        <f t="shared" ref="BA227:BA231" si="1393">AZ221</f>
        <v>#N/A</v>
      </c>
      <c r="BB227" s="19" t="e">
        <f t="shared" ref="BB227:BB231" si="1394">BA221</f>
        <v>#N/A</v>
      </c>
      <c r="BC227" s="19" t="e">
        <f t="shared" ref="BC227:BC231" si="1395">BB221</f>
        <v>#N/A</v>
      </c>
      <c r="BD227" s="19" t="e">
        <f t="shared" ref="BD227:BD231" si="1396">BC221</f>
        <v>#N/A</v>
      </c>
      <c r="BE227" s="19" t="e">
        <f t="shared" ref="BE227:BE231" si="1397">BD221</f>
        <v>#N/A</v>
      </c>
      <c r="BF227" s="19" t="e">
        <f t="shared" ref="BF227:BF231" si="1398">BE221</f>
        <v>#N/A</v>
      </c>
      <c r="BG227" s="19" t="e">
        <f t="shared" ref="BG227:BG231" si="1399">BF221</f>
        <v>#N/A</v>
      </c>
      <c r="BH227" s="19" t="e">
        <f t="shared" ref="BH227:BH231" si="1400">BG221</f>
        <v>#N/A</v>
      </c>
      <c r="BI227" s="19" t="e">
        <f t="shared" ref="BI227:BI231" si="1401">BH221</f>
        <v>#N/A</v>
      </c>
    </row>
    <row r="228" spans="3:61" s="19" customFormat="1" ht="12.75">
      <c r="C228" s="19" t="s">
        <v>422</v>
      </c>
      <c r="E228" s="19">
        <f>D222</f>
        <v>1330634.6745816402</v>
      </c>
      <c r="F228" s="19">
        <f t="shared" si="1346"/>
        <v>1387997.8202219969</v>
      </c>
      <c r="G228" s="19">
        <f t="shared" si="1347"/>
        <v>1447833.8688616622</v>
      </c>
      <c r="H228" s="19">
        <f t="shared" si="1348"/>
        <v>1510249.4263915042</v>
      </c>
      <c r="I228" s="19">
        <f t="shared" si="1349"/>
        <v>1575355.6944410715</v>
      </c>
      <c r="J228" s="19">
        <f t="shared" si="1350"/>
        <v>1643268.6684991093</v>
      </c>
      <c r="K228" s="19">
        <f t="shared" si="1351"/>
        <v>1714109.3445749725</v>
      </c>
      <c r="L228" s="19">
        <f t="shared" si="1352"/>
        <v>1788003.9347691331</v>
      </c>
      <c r="M228" s="19">
        <f t="shared" si="1353"/>
        <v>1865084.0921368494</v>
      </c>
      <c r="N228" s="19">
        <f t="shared" si="1354"/>
        <v>1945487.1452456194</v>
      </c>
      <c r="O228" s="19">
        <f t="shared" si="1355"/>
        <v>2029356.342844317</v>
      </c>
      <c r="P228" s="19">
        <f t="shared" si="1356"/>
        <v>2116841.1090799184</v>
      </c>
      <c r="Q228" s="19" t="e">
        <f t="shared" si="1357"/>
        <v>#N/A</v>
      </c>
      <c r="R228" s="19" t="e">
        <f t="shared" si="1358"/>
        <v>#N/A</v>
      </c>
      <c r="S228" s="19" t="e">
        <f t="shared" si="1359"/>
        <v>#N/A</v>
      </c>
      <c r="T228" s="19" t="e">
        <f t="shared" si="1360"/>
        <v>#N/A</v>
      </c>
      <c r="U228" s="19" t="e">
        <f t="shared" si="1361"/>
        <v>#N/A</v>
      </c>
      <c r="V228" s="19" t="e">
        <f t="shared" si="1362"/>
        <v>#N/A</v>
      </c>
      <c r="W228" s="19" t="e">
        <f t="shared" si="1363"/>
        <v>#N/A</v>
      </c>
      <c r="X228" s="19" t="e">
        <f t="shared" si="1364"/>
        <v>#N/A</v>
      </c>
      <c r="Y228" s="19" t="e">
        <f t="shared" si="1365"/>
        <v>#N/A</v>
      </c>
      <c r="Z228" s="19" t="e">
        <f t="shared" si="1366"/>
        <v>#N/A</v>
      </c>
      <c r="AA228" s="19" t="e">
        <f t="shared" si="1367"/>
        <v>#N/A</v>
      </c>
      <c r="AB228" s="19" t="e">
        <f t="shared" si="1368"/>
        <v>#N/A</v>
      </c>
      <c r="AC228" s="19" t="e">
        <f t="shared" si="1369"/>
        <v>#N/A</v>
      </c>
      <c r="AD228" s="19" t="e">
        <f t="shared" si="1370"/>
        <v>#N/A</v>
      </c>
      <c r="AE228" s="19" t="e">
        <f t="shared" si="1371"/>
        <v>#N/A</v>
      </c>
      <c r="AF228" s="19" t="e">
        <f t="shared" si="1372"/>
        <v>#N/A</v>
      </c>
      <c r="AG228" s="19" t="e">
        <f t="shared" si="1373"/>
        <v>#N/A</v>
      </c>
      <c r="AH228" s="19" t="e">
        <f t="shared" si="1374"/>
        <v>#N/A</v>
      </c>
      <c r="AI228" s="19" t="e">
        <f t="shared" si="1375"/>
        <v>#N/A</v>
      </c>
      <c r="AJ228" s="19" t="e">
        <f t="shared" si="1376"/>
        <v>#N/A</v>
      </c>
      <c r="AK228" s="19" t="e">
        <f t="shared" si="1377"/>
        <v>#N/A</v>
      </c>
      <c r="AL228" s="19" t="e">
        <f t="shared" si="1378"/>
        <v>#N/A</v>
      </c>
      <c r="AM228" s="19" t="e">
        <f t="shared" si="1379"/>
        <v>#N/A</v>
      </c>
      <c r="AN228" s="19" t="e">
        <f t="shared" si="1380"/>
        <v>#N/A</v>
      </c>
      <c r="AO228" s="19" t="e">
        <f t="shared" si="1381"/>
        <v>#N/A</v>
      </c>
      <c r="AP228" s="19" t="e">
        <f t="shared" si="1382"/>
        <v>#N/A</v>
      </c>
      <c r="AQ228" s="19" t="e">
        <f t="shared" si="1383"/>
        <v>#N/A</v>
      </c>
      <c r="AR228" s="19" t="e">
        <f t="shared" si="1384"/>
        <v>#N/A</v>
      </c>
      <c r="AS228" s="19" t="e">
        <f t="shared" si="1385"/>
        <v>#N/A</v>
      </c>
      <c r="AT228" s="19" t="e">
        <f t="shared" si="1386"/>
        <v>#N/A</v>
      </c>
      <c r="AU228" s="19" t="e">
        <f t="shared" si="1387"/>
        <v>#N/A</v>
      </c>
      <c r="AV228" s="19" t="e">
        <f t="shared" si="1388"/>
        <v>#N/A</v>
      </c>
      <c r="AW228" s="19" t="e">
        <f t="shared" si="1389"/>
        <v>#N/A</v>
      </c>
      <c r="AX228" s="19" t="e">
        <f t="shared" si="1390"/>
        <v>#N/A</v>
      </c>
      <c r="AY228" s="19" t="e">
        <f t="shared" si="1391"/>
        <v>#N/A</v>
      </c>
      <c r="AZ228" s="19" t="e">
        <f t="shared" si="1392"/>
        <v>#N/A</v>
      </c>
      <c r="BA228" s="19" t="e">
        <f t="shared" si="1393"/>
        <v>#N/A</v>
      </c>
      <c r="BB228" s="19" t="e">
        <f t="shared" si="1394"/>
        <v>#N/A</v>
      </c>
      <c r="BC228" s="19" t="e">
        <f t="shared" si="1395"/>
        <v>#N/A</v>
      </c>
      <c r="BD228" s="19" t="e">
        <f t="shared" si="1396"/>
        <v>#N/A</v>
      </c>
      <c r="BE228" s="19" t="e">
        <f t="shared" si="1397"/>
        <v>#N/A</v>
      </c>
      <c r="BF228" s="19" t="e">
        <f t="shared" si="1398"/>
        <v>#N/A</v>
      </c>
      <c r="BG228" s="19" t="e">
        <f t="shared" si="1399"/>
        <v>#N/A</v>
      </c>
      <c r="BH228" s="19" t="e">
        <f t="shared" si="1400"/>
        <v>#N/A</v>
      </c>
      <c r="BI228" s="19" t="e">
        <f t="shared" si="1401"/>
        <v>#N/A</v>
      </c>
    </row>
    <row r="229" spans="3:61" s="19" customFormat="1" ht="12.75">
      <c r="C229" s="19" t="s">
        <v>423</v>
      </c>
      <c r="E229" s="19">
        <f>D223</f>
        <v>830871.78189986444</v>
      </c>
      <c r="F229" s="19">
        <f t="shared" si="1346"/>
        <v>773508.63625950762</v>
      </c>
      <c r="G229" s="19">
        <f t="shared" si="1347"/>
        <v>713672.58761984238</v>
      </c>
      <c r="H229" s="19">
        <f t="shared" si="1348"/>
        <v>651257.03009000036</v>
      </c>
      <c r="I229" s="19">
        <f t="shared" si="1349"/>
        <v>586150.76204043301</v>
      </c>
      <c r="J229" s="19">
        <f t="shared" si="1350"/>
        <v>518237.78798239533</v>
      </c>
      <c r="K229" s="19">
        <f t="shared" si="1351"/>
        <v>447397.1119065322</v>
      </c>
      <c r="L229" s="19">
        <f t="shared" si="1352"/>
        <v>373502.52171237144</v>
      </c>
      <c r="M229" s="19">
        <f t="shared" si="1353"/>
        <v>296422.36434465513</v>
      </c>
      <c r="N229" s="19">
        <f t="shared" si="1354"/>
        <v>216019.31123588516</v>
      </c>
      <c r="O229" s="19">
        <f t="shared" si="1355"/>
        <v>132150.11363718766</v>
      </c>
      <c r="P229" s="19">
        <f t="shared" si="1356"/>
        <v>44665.347401586281</v>
      </c>
      <c r="Q229" s="19" t="e">
        <f t="shared" si="1357"/>
        <v>#N/A</v>
      </c>
      <c r="R229" s="19" t="e">
        <f t="shared" si="1358"/>
        <v>#N/A</v>
      </c>
      <c r="S229" s="19" t="e">
        <f t="shared" si="1359"/>
        <v>#N/A</v>
      </c>
      <c r="T229" s="19" t="e">
        <f t="shared" si="1360"/>
        <v>#N/A</v>
      </c>
      <c r="U229" s="19" t="e">
        <f t="shared" si="1361"/>
        <v>#N/A</v>
      </c>
      <c r="V229" s="19" t="e">
        <f t="shared" si="1362"/>
        <v>#N/A</v>
      </c>
      <c r="W229" s="19" t="e">
        <f t="shared" si="1363"/>
        <v>#N/A</v>
      </c>
      <c r="X229" s="19" t="e">
        <f t="shared" si="1364"/>
        <v>#N/A</v>
      </c>
      <c r="Y229" s="19" t="e">
        <f t="shared" si="1365"/>
        <v>#N/A</v>
      </c>
      <c r="Z229" s="19" t="e">
        <f t="shared" si="1366"/>
        <v>#N/A</v>
      </c>
      <c r="AA229" s="19" t="e">
        <f t="shared" si="1367"/>
        <v>#N/A</v>
      </c>
      <c r="AB229" s="19" t="e">
        <f t="shared" si="1368"/>
        <v>#N/A</v>
      </c>
      <c r="AC229" s="19" t="e">
        <f t="shared" si="1369"/>
        <v>#N/A</v>
      </c>
      <c r="AD229" s="19" t="e">
        <f t="shared" si="1370"/>
        <v>#N/A</v>
      </c>
      <c r="AE229" s="19" t="e">
        <f t="shared" si="1371"/>
        <v>#N/A</v>
      </c>
      <c r="AF229" s="19" t="e">
        <f t="shared" si="1372"/>
        <v>#N/A</v>
      </c>
      <c r="AG229" s="19" t="e">
        <f t="shared" si="1373"/>
        <v>#N/A</v>
      </c>
      <c r="AH229" s="19" t="e">
        <f t="shared" si="1374"/>
        <v>#N/A</v>
      </c>
      <c r="AI229" s="19" t="e">
        <f t="shared" si="1375"/>
        <v>#N/A</v>
      </c>
      <c r="AJ229" s="19" t="e">
        <f t="shared" si="1376"/>
        <v>#N/A</v>
      </c>
      <c r="AK229" s="19" t="e">
        <f t="shared" si="1377"/>
        <v>#N/A</v>
      </c>
      <c r="AL229" s="19" t="e">
        <f t="shared" si="1378"/>
        <v>#N/A</v>
      </c>
      <c r="AM229" s="19" t="e">
        <f t="shared" si="1379"/>
        <v>#N/A</v>
      </c>
      <c r="AN229" s="19" t="e">
        <f t="shared" si="1380"/>
        <v>#N/A</v>
      </c>
      <c r="AO229" s="19" t="e">
        <f t="shared" si="1381"/>
        <v>#N/A</v>
      </c>
      <c r="AP229" s="19" t="e">
        <f t="shared" si="1382"/>
        <v>#N/A</v>
      </c>
      <c r="AQ229" s="19" t="e">
        <f t="shared" si="1383"/>
        <v>#N/A</v>
      </c>
      <c r="AR229" s="19" t="e">
        <f t="shared" si="1384"/>
        <v>#N/A</v>
      </c>
      <c r="AS229" s="19" t="e">
        <f t="shared" si="1385"/>
        <v>#N/A</v>
      </c>
      <c r="AT229" s="19" t="e">
        <f t="shared" si="1386"/>
        <v>#N/A</v>
      </c>
      <c r="AU229" s="19" t="e">
        <f t="shared" si="1387"/>
        <v>#N/A</v>
      </c>
      <c r="AV229" s="19" t="e">
        <f t="shared" si="1388"/>
        <v>#N/A</v>
      </c>
      <c r="AW229" s="19" t="e">
        <f t="shared" si="1389"/>
        <v>#N/A</v>
      </c>
      <c r="AX229" s="19" t="e">
        <f t="shared" si="1390"/>
        <v>#N/A</v>
      </c>
      <c r="AY229" s="19" t="e">
        <f t="shared" si="1391"/>
        <v>#N/A</v>
      </c>
      <c r="AZ229" s="19" t="e">
        <f t="shared" si="1392"/>
        <v>#N/A</v>
      </c>
      <c r="BA229" s="19" t="e">
        <f t="shared" si="1393"/>
        <v>#N/A</v>
      </c>
      <c r="BB229" s="19" t="e">
        <f t="shared" si="1394"/>
        <v>#N/A</v>
      </c>
      <c r="BC229" s="19" t="e">
        <f t="shared" si="1395"/>
        <v>#N/A</v>
      </c>
      <c r="BD229" s="19" t="e">
        <f t="shared" si="1396"/>
        <v>#N/A</v>
      </c>
      <c r="BE229" s="19" t="e">
        <f t="shared" si="1397"/>
        <v>#N/A</v>
      </c>
      <c r="BF229" s="19" t="e">
        <f t="shared" si="1398"/>
        <v>#N/A</v>
      </c>
      <c r="BG229" s="19" t="e">
        <f t="shared" si="1399"/>
        <v>#N/A</v>
      </c>
      <c r="BH229" s="19" t="e">
        <f t="shared" si="1400"/>
        <v>#N/A</v>
      </c>
      <c r="BI229" s="19" t="e">
        <f t="shared" si="1401"/>
        <v>#N/A</v>
      </c>
    </row>
    <row r="230" spans="3:61" s="19" customFormat="1" ht="12.75">
      <c r="C230" s="19" t="s">
        <v>147</v>
      </c>
      <c r="E230" s="19">
        <f>D224</f>
        <v>2161506.4564815047</v>
      </c>
      <c r="F230" s="19">
        <f t="shared" si="1346"/>
        <v>2161506.4564815047</v>
      </c>
      <c r="G230" s="19">
        <f t="shared" si="1347"/>
        <v>2161506.4564815047</v>
      </c>
      <c r="H230" s="19">
        <f t="shared" si="1348"/>
        <v>2161506.4564815047</v>
      </c>
      <c r="I230" s="19">
        <f t="shared" si="1349"/>
        <v>2161506.4564815047</v>
      </c>
      <c r="J230" s="19">
        <f t="shared" si="1350"/>
        <v>2161506.4564815047</v>
      </c>
      <c r="K230" s="19">
        <f t="shared" si="1351"/>
        <v>2161506.4564815047</v>
      </c>
      <c r="L230" s="19">
        <f t="shared" si="1352"/>
        <v>2161506.4564815047</v>
      </c>
      <c r="M230" s="19">
        <f t="shared" si="1353"/>
        <v>2161506.4564815047</v>
      </c>
      <c r="N230" s="19">
        <f t="shared" si="1354"/>
        <v>2161506.4564815047</v>
      </c>
      <c r="O230" s="19">
        <f t="shared" si="1355"/>
        <v>2161506.4564815047</v>
      </c>
      <c r="P230" s="19">
        <f t="shared" si="1356"/>
        <v>2161506.4564815047</v>
      </c>
      <c r="Q230" s="19" t="e">
        <f t="shared" si="1357"/>
        <v>#N/A</v>
      </c>
      <c r="R230" s="19" t="e">
        <f t="shared" si="1358"/>
        <v>#N/A</v>
      </c>
      <c r="S230" s="19" t="e">
        <f t="shared" si="1359"/>
        <v>#N/A</v>
      </c>
      <c r="T230" s="19" t="e">
        <f t="shared" si="1360"/>
        <v>#N/A</v>
      </c>
      <c r="U230" s="19" t="e">
        <f t="shared" si="1361"/>
        <v>#N/A</v>
      </c>
      <c r="V230" s="19" t="e">
        <f t="shared" si="1362"/>
        <v>#N/A</v>
      </c>
      <c r="W230" s="19" t="e">
        <f t="shared" si="1363"/>
        <v>#N/A</v>
      </c>
      <c r="X230" s="19" t="e">
        <f t="shared" si="1364"/>
        <v>#N/A</v>
      </c>
      <c r="Y230" s="19" t="e">
        <f t="shared" si="1365"/>
        <v>#N/A</v>
      </c>
      <c r="Z230" s="19" t="e">
        <f t="shared" si="1366"/>
        <v>#N/A</v>
      </c>
      <c r="AA230" s="19" t="e">
        <f t="shared" si="1367"/>
        <v>#N/A</v>
      </c>
      <c r="AB230" s="19" t="e">
        <f t="shared" si="1368"/>
        <v>#N/A</v>
      </c>
      <c r="AC230" s="19" t="e">
        <f t="shared" si="1369"/>
        <v>#N/A</v>
      </c>
      <c r="AD230" s="19" t="e">
        <f t="shared" si="1370"/>
        <v>#N/A</v>
      </c>
      <c r="AE230" s="19" t="e">
        <f t="shared" si="1371"/>
        <v>#N/A</v>
      </c>
      <c r="AF230" s="19" t="e">
        <f t="shared" si="1372"/>
        <v>#N/A</v>
      </c>
      <c r="AG230" s="19" t="e">
        <f t="shared" si="1373"/>
        <v>#N/A</v>
      </c>
      <c r="AH230" s="19" t="e">
        <f t="shared" si="1374"/>
        <v>#N/A</v>
      </c>
      <c r="AI230" s="19" t="e">
        <f t="shared" si="1375"/>
        <v>#N/A</v>
      </c>
      <c r="AJ230" s="19" t="e">
        <f t="shared" si="1376"/>
        <v>#N/A</v>
      </c>
      <c r="AK230" s="19" t="e">
        <f t="shared" si="1377"/>
        <v>#N/A</v>
      </c>
      <c r="AL230" s="19" t="e">
        <f t="shared" si="1378"/>
        <v>#N/A</v>
      </c>
      <c r="AM230" s="19" t="e">
        <f t="shared" si="1379"/>
        <v>#N/A</v>
      </c>
      <c r="AN230" s="19" t="e">
        <f t="shared" si="1380"/>
        <v>#N/A</v>
      </c>
      <c r="AO230" s="19" t="e">
        <f t="shared" si="1381"/>
        <v>#N/A</v>
      </c>
      <c r="AP230" s="19" t="e">
        <f t="shared" si="1382"/>
        <v>#N/A</v>
      </c>
      <c r="AQ230" s="19" t="e">
        <f t="shared" si="1383"/>
        <v>#N/A</v>
      </c>
      <c r="AR230" s="19" t="e">
        <f t="shared" si="1384"/>
        <v>#N/A</v>
      </c>
      <c r="AS230" s="19" t="e">
        <f t="shared" si="1385"/>
        <v>#N/A</v>
      </c>
      <c r="AT230" s="19" t="e">
        <f t="shared" si="1386"/>
        <v>#N/A</v>
      </c>
      <c r="AU230" s="19" t="e">
        <f t="shared" si="1387"/>
        <v>#N/A</v>
      </c>
      <c r="AV230" s="19" t="e">
        <f t="shared" si="1388"/>
        <v>#N/A</v>
      </c>
      <c r="AW230" s="19" t="e">
        <f t="shared" si="1389"/>
        <v>#N/A</v>
      </c>
      <c r="AX230" s="19" t="e">
        <f t="shared" si="1390"/>
        <v>#N/A</v>
      </c>
      <c r="AY230" s="19" t="e">
        <f t="shared" si="1391"/>
        <v>#N/A</v>
      </c>
      <c r="AZ230" s="19" t="e">
        <f t="shared" si="1392"/>
        <v>#N/A</v>
      </c>
      <c r="BA230" s="19" t="e">
        <f t="shared" si="1393"/>
        <v>#N/A</v>
      </c>
      <c r="BB230" s="19" t="e">
        <f t="shared" si="1394"/>
        <v>#N/A</v>
      </c>
      <c r="BC230" s="19" t="e">
        <f t="shared" si="1395"/>
        <v>#N/A</v>
      </c>
      <c r="BD230" s="19" t="e">
        <f t="shared" si="1396"/>
        <v>#N/A</v>
      </c>
      <c r="BE230" s="19" t="e">
        <f t="shared" si="1397"/>
        <v>#N/A</v>
      </c>
      <c r="BF230" s="19" t="e">
        <f t="shared" si="1398"/>
        <v>#N/A</v>
      </c>
      <c r="BG230" s="19" t="e">
        <f t="shared" si="1399"/>
        <v>#N/A</v>
      </c>
      <c r="BH230" s="19" t="e">
        <f t="shared" si="1400"/>
        <v>#N/A</v>
      </c>
      <c r="BI230" s="19" t="e">
        <f t="shared" si="1401"/>
        <v>#N/A</v>
      </c>
    </row>
    <row r="231" spans="3:61" s="19" customFormat="1" ht="12.75">
      <c r="C231" s="19" t="s">
        <v>424</v>
      </c>
      <c r="E231" s="19">
        <f>D225</f>
        <v>19023587.447066154</v>
      </c>
      <c r="F231" s="19">
        <f t="shared" si="1346"/>
        <v>17635589.626844157</v>
      </c>
      <c r="G231" s="19">
        <f t="shared" si="1347"/>
        <v>16187755.757982494</v>
      </c>
      <c r="H231" s="19">
        <f t="shared" si="1348"/>
        <v>14677506.33159099</v>
      </c>
      <c r="I231" s="19">
        <f t="shared" si="1349"/>
        <v>13102150.637149919</v>
      </c>
      <c r="J231" s="19">
        <f t="shared" si="1350"/>
        <v>11458881.96865081</v>
      </c>
      <c r="K231" s="19">
        <f t="shared" si="1351"/>
        <v>9744772.6240758374</v>
      </c>
      <c r="L231" s="19">
        <f t="shared" si="1352"/>
        <v>7956768.6893067043</v>
      </c>
      <c r="M231" s="19">
        <f t="shared" si="1353"/>
        <v>6091684.5971698547</v>
      </c>
      <c r="N231" s="19">
        <f t="shared" si="1354"/>
        <v>4146197.4519242356</v>
      </c>
      <c r="O231" s="19">
        <f t="shared" si="1355"/>
        <v>2116841.1090799188</v>
      </c>
      <c r="P231" s="19">
        <f t="shared" si="1356"/>
        <v>0</v>
      </c>
      <c r="Q231" s="19" t="e">
        <f t="shared" si="1357"/>
        <v>#N/A</v>
      </c>
      <c r="R231" s="19" t="e">
        <f t="shared" si="1358"/>
        <v>#N/A</v>
      </c>
      <c r="S231" s="19" t="e">
        <f t="shared" si="1359"/>
        <v>#N/A</v>
      </c>
      <c r="T231" s="19" t="e">
        <f t="shared" si="1360"/>
        <v>#N/A</v>
      </c>
      <c r="U231" s="19" t="e">
        <f t="shared" si="1361"/>
        <v>#N/A</v>
      </c>
      <c r="V231" s="19" t="e">
        <f t="shared" si="1362"/>
        <v>#N/A</v>
      </c>
      <c r="W231" s="19" t="e">
        <f t="shared" si="1363"/>
        <v>#N/A</v>
      </c>
      <c r="X231" s="19" t="e">
        <f t="shared" si="1364"/>
        <v>#N/A</v>
      </c>
      <c r="Y231" s="19" t="e">
        <f t="shared" si="1365"/>
        <v>#N/A</v>
      </c>
      <c r="Z231" s="19" t="e">
        <f t="shared" si="1366"/>
        <v>#N/A</v>
      </c>
      <c r="AA231" s="19" t="e">
        <f t="shared" si="1367"/>
        <v>#N/A</v>
      </c>
      <c r="AB231" s="19" t="e">
        <f t="shared" si="1368"/>
        <v>#N/A</v>
      </c>
      <c r="AC231" s="19" t="e">
        <f t="shared" si="1369"/>
        <v>#N/A</v>
      </c>
      <c r="AD231" s="19" t="e">
        <f t="shared" si="1370"/>
        <v>#N/A</v>
      </c>
      <c r="AE231" s="19" t="e">
        <f t="shared" si="1371"/>
        <v>#N/A</v>
      </c>
      <c r="AF231" s="19" t="e">
        <f t="shared" si="1372"/>
        <v>#N/A</v>
      </c>
      <c r="AG231" s="19" t="e">
        <f t="shared" si="1373"/>
        <v>#N/A</v>
      </c>
      <c r="AH231" s="19" t="e">
        <f t="shared" si="1374"/>
        <v>#N/A</v>
      </c>
      <c r="AI231" s="19" t="e">
        <f t="shared" si="1375"/>
        <v>#N/A</v>
      </c>
      <c r="AJ231" s="19" t="e">
        <f t="shared" si="1376"/>
        <v>#N/A</v>
      </c>
      <c r="AK231" s="19" t="e">
        <f t="shared" si="1377"/>
        <v>#N/A</v>
      </c>
      <c r="AL231" s="19" t="e">
        <f t="shared" si="1378"/>
        <v>#N/A</v>
      </c>
      <c r="AM231" s="19" t="e">
        <f t="shared" si="1379"/>
        <v>#N/A</v>
      </c>
      <c r="AN231" s="19" t="e">
        <f t="shared" si="1380"/>
        <v>#N/A</v>
      </c>
      <c r="AO231" s="19" t="e">
        <f t="shared" si="1381"/>
        <v>#N/A</v>
      </c>
      <c r="AP231" s="19" t="e">
        <f t="shared" si="1382"/>
        <v>#N/A</v>
      </c>
      <c r="AQ231" s="19" t="e">
        <f t="shared" si="1383"/>
        <v>#N/A</v>
      </c>
      <c r="AR231" s="19" t="e">
        <f t="shared" si="1384"/>
        <v>#N/A</v>
      </c>
      <c r="AS231" s="19" t="e">
        <f t="shared" si="1385"/>
        <v>#N/A</v>
      </c>
      <c r="AT231" s="19" t="e">
        <f t="shared" si="1386"/>
        <v>#N/A</v>
      </c>
      <c r="AU231" s="19" t="e">
        <f t="shared" si="1387"/>
        <v>#N/A</v>
      </c>
      <c r="AV231" s="19" t="e">
        <f t="shared" si="1388"/>
        <v>#N/A</v>
      </c>
      <c r="AW231" s="19" t="e">
        <f t="shared" si="1389"/>
        <v>#N/A</v>
      </c>
      <c r="AX231" s="19" t="e">
        <f t="shared" si="1390"/>
        <v>#N/A</v>
      </c>
      <c r="AY231" s="19" t="e">
        <f t="shared" si="1391"/>
        <v>#N/A</v>
      </c>
      <c r="AZ231" s="19" t="e">
        <f t="shared" si="1392"/>
        <v>#N/A</v>
      </c>
      <c r="BA231" s="19" t="e">
        <f t="shared" si="1393"/>
        <v>#N/A</v>
      </c>
      <c r="BB231" s="19" t="e">
        <f t="shared" si="1394"/>
        <v>#N/A</v>
      </c>
      <c r="BC231" s="19" t="e">
        <f t="shared" si="1395"/>
        <v>#N/A</v>
      </c>
      <c r="BD231" s="19" t="e">
        <f t="shared" si="1396"/>
        <v>#N/A</v>
      </c>
      <c r="BE231" s="19" t="e">
        <f t="shared" si="1397"/>
        <v>#N/A</v>
      </c>
      <c r="BF231" s="19" t="e">
        <f t="shared" si="1398"/>
        <v>#N/A</v>
      </c>
      <c r="BG231" s="19" t="e">
        <f t="shared" si="1399"/>
        <v>#N/A</v>
      </c>
      <c r="BH231" s="19" t="e">
        <f t="shared" si="1400"/>
        <v>#N/A</v>
      </c>
      <c r="BI231" s="19" t="e">
        <f t="shared" si="1401"/>
        <v>#N/A</v>
      </c>
    </row>
    <row r="232" spans="3:61" s="19" customFormat="1" ht="12.75"/>
    <row r="233" spans="3:61" s="19" customFormat="1" ht="12.75">
      <c r="C233" s="19" t="s">
        <v>446</v>
      </c>
      <c r="F233" s="19">
        <f>E227</f>
        <v>20354222.121647794</v>
      </c>
      <c r="G233" s="19">
        <f t="shared" ref="G233:G237" si="1402">F227</f>
        <v>19023587.447066154</v>
      </c>
      <c r="H233" s="19">
        <f t="shared" ref="H233:H237" si="1403">G227</f>
        <v>17635589.626844157</v>
      </c>
      <c r="I233" s="19">
        <f t="shared" ref="I233:I237" si="1404">H227</f>
        <v>16187755.757982494</v>
      </c>
      <c r="J233" s="19">
        <f t="shared" ref="J233:J237" si="1405">I227</f>
        <v>14677506.33159099</v>
      </c>
      <c r="K233" s="19">
        <f t="shared" ref="K233:K237" si="1406">J227</f>
        <v>13102150.637149919</v>
      </c>
      <c r="L233" s="19">
        <f t="shared" ref="L233:L237" si="1407">K227</f>
        <v>11458881.96865081</v>
      </c>
      <c r="M233" s="19">
        <f t="shared" ref="M233:M237" si="1408">L227</f>
        <v>9744772.6240758374</v>
      </c>
      <c r="N233" s="19">
        <f t="shared" ref="N233:N237" si="1409">M227</f>
        <v>7956768.6893067043</v>
      </c>
      <c r="O233" s="19">
        <f t="shared" ref="O233:O237" si="1410">N227</f>
        <v>6091684.5971698547</v>
      </c>
      <c r="P233" s="19">
        <f t="shared" ref="P233:P237" si="1411">O227</f>
        <v>4146197.4519242356</v>
      </c>
      <c r="Q233" s="19">
        <f t="shared" ref="Q233:Q237" si="1412">P227</f>
        <v>2116841.1090799188</v>
      </c>
      <c r="R233" s="19">
        <f t="shared" ref="R233:R237" si="1413">Q227</f>
        <v>0</v>
      </c>
      <c r="S233" s="19" t="e">
        <f t="shared" ref="S233:S237" si="1414">R227</f>
        <v>#N/A</v>
      </c>
      <c r="T233" s="19" t="e">
        <f t="shared" ref="T233:T237" si="1415">S227</f>
        <v>#N/A</v>
      </c>
      <c r="U233" s="19" t="e">
        <f t="shared" ref="U233:U237" si="1416">T227</f>
        <v>#N/A</v>
      </c>
      <c r="V233" s="19" t="e">
        <f t="shared" ref="V233:V237" si="1417">U227</f>
        <v>#N/A</v>
      </c>
      <c r="W233" s="19" t="e">
        <f t="shared" ref="W233:W237" si="1418">V227</f>
        <v>#N/A</v>
      </c>
      <c r="X233" s="19" t="e">
        <f t="shared" ref="X233:X237" si="1419">W227</f>
        <v>#N/A</v>
      </c>
      <c r="Y233" s="19" t="e">
        <f t="shared" ref="Y233:Y237" si="1420">X227</f>
        <v>#N/A</v>
      </c>
      <c r="Z233" s="19" t="e">
        <f t="shared" ref="Z233:Z237" si="1421">Y227</f>
        <v>#N/A</v>
      </c>
      <c r="AA233" s="19" t="e">
        <f t="shared" ref="AA233:AA237" si="1422">Z227</f>
        <v>#N/A</v>
      </c>
      <c r="AB233" s="19" t="e">
        <f t="shared" ref="AB233:AB237" si="1423">AA227</f>
        <v>#N/A</v>
      </c>
      <c r="AC233" s="19" t="e">
        <f t="shared" ref="AC233:AC237" si="1424">AB227</f>
        <v>#N/A</v>
      </c>
      <c r="AD233" s="19" t="e">
        <f t="shared" ref="AD233:AD237" si="1425">AC227</f>
        <v>#N/A</v>
      </c>
      <c r="AE233" s="19" t="e">
        <f t="shared" ref="AE233:AE237" si="1426">AD227</f>
        <v>#N/A</v>
      </c>
      <c r="AF233" s="19" t="e">
        <f t="shared" ref="AF233:AF237" si="1427">AE227</f>
        <v>#N/A</v>
      </c>
      <c r="AG233" s="19" t="e">
        <f t="shared" ref="AG233:AG237" si="1428">AF227</f>
        <v>#N/A</v>
      </c>
      <c r="AH233" s="19" t="e">
        <f t="shared" ref="AH233:AH237" si="1429">AG227</f>
        <v>#N/A</v>
      </c>
      <c r="AI233" s="19" t="e">
        <f t="shared" ref="AI233:AI237" si="1430">AH227</f>
        <v>#N/A</v>
      </c>
      <c r="AJ233" s="19" t="e">
        <f t="shared" ref="AJ233:AJ237" si="1431">AI227</f>
        <v>#N/A</v>
      </c>
      <c r="AK233" s="19" t="e">
        <f t="shared" ref="AK233:AK237" si="1432">AJ227</f>
        <v>#N/A</v>
      </c>
      <c r="AL233" s="19" t="e">
        <f t="shared" ref="AL233:AL237" si="1433">AK227</f>
        <v>#N/A</v>
      </c>
      <c r="AM233" s="19" t="e">
        <f t="shared" ref="AM233:AM237" si="1434">AL227</f>
        <v>#N/A</v>
      </c>
      <c r="AN233" s="19" t="e">
        <f t="shared" ref="AN233:AN237" si="1435">AM227</f>
        <v>#N/A</v>
      </c>
      <c r="AO233" s="19" t="e">
        <f t="shared" ref="AO233:AO237" si="1436">AN227</f>
        <v>#N/A</v>
      </c>
      <c r="AP233" s="19" t="e">
        <f t="shared" ref="AP233:AP237" si="1437">AO227</f>
        <v>#N/A</v>
      </c>
      <c r="AQ233" s="19" t="e">
        <f t="shared" ref="AQ233:AQ237" si="1438">AP227</f>
        <v>#N/A</v>
      </c>
      <c r="AR233" s="19" t="e">
        <f t="shared" ref="AR233:AR237" si="1439">AQ227</f>
        <v>#N/A</v>
      </c>
      <c r="AS233" s="19" t="e">
        <f t="shared" ref="AS233:AS237" si="1440">AR227</f>
        <v>#N/A</v>
      </c>
      <c r="AT233" s="19" t="e">
        <f t="shared" ref="AT233:AT237" si="1441">AS227</f>
        <v>#N/A</v>
      </c>
      <c r="AU233" s="19" t="e">
        <f t="shared" ref="AU233:AU237" si="1442">AT227</f>
        <v>#N/A</v>
      </c>
      <c r="AV233" s="19" t="e">
        <f t="shared" ref="AV233:AV237" si="1443">AU227</f>
        <v>#N/A</v>
      </c>
      <c r="AW233" s="19" t="e">
        <f t="shared" ref="AW233:AW237" si="1444">AV227</f>
        <v>#N/A</v>
      </c>
      <c r="AX233" s="19" t="e">
        <f t="shared" ref="AX233:AX237" si="1445">AW227</f>
        <v>#N/A</v>
      </c>
      <c r="AY233" s="19" t="e">
        <f t="shared" ref="AY233:AY237" si="1446">AX227</f>
        <v>#N/A</v>
      </c>
      <c r="AZ233" s="19" t="e">
        <f t="shared" ref="AZ233:AZ237" si="1447">AY227</f>
        <v>#N/A</v>
      </c>
      <c r="BA233" s="19" t="e">
        <f t="shared" ref="BA233:BA237" si="1448">AZ227</f>
        <v>#N/A</v>
      </c>
      <c r="BB233" s="19" t="e">
        <f t="shared" ref="BB233:BB237" si="1449">BA227</f>
        <v>#N/A</v>
      </c>
      <c r="BC233" s="19" t="e">
        <f t="shared" ref="BC233:BC237" si="1450">BB227</f>
        <v>#N/A</v>
      </c>
      <c r="BD233" s="19" t="e">
        <f t="shared" ref="BD233:BD237" si="1451">BC227</f>
        <v>#N/A</v>
      </c>
      <c r="BE233" s="19" t="e">
        <f t="shared" ref="BE233:BE237" si="1452">BD227</f>
        <v>#N/A</v>
      </c>
      <c r="BF233" s="19" t="e">
        <f t="shared" ref="BF233:BF237" si="1453">BE227</f>
        <v>#N/A</v>
      </c>
      <c r="BG233" s="19" t="e">
        <f t="shared" ref="BG233:BG237" si="1454">BF227</f>
        <v>#N/A</v>
      </c>
      <c r="BH233" s="19" t="e">
        <f t="shared" ref="BH233:BH237" si="1455">BG227</f>
        <v>#N/A</v>
      </c>
      <c r="BI233" s="19" t="e">
        <f t="shared" ref="BI233:BI237" si="1456">BH227</f>
        <v>#N/A</v>
      </c>
    </row>
    <row r="234" spans="3:61" s="19" customFormat="1" ht="12.75">
      <c r="C234" s="19" t="s">
        <v>422</v>
      </c>
      <c r="F234" s="19">
        <f>E228</f>
        <v>1330634.6745816402</v>
      </c>
      <c r="G234" s="19">
        <f t="shared" si="1402"/>
        <v>1387997.8202219969</v>
      </c>
      <c r="H234" s="19">
        <f t="shared" si="1403"/>
        <v>1447833.8688616622</v>
      </c>
      <c r="I234" s="19">
        <f t="shared" si="1404"/>
        <v>1510249.4263915042</v>
      </c>
      <c r="J234" s="19">
        <f t="shared" si="1405"/>
        <v>1575355.6944410715</v>
      </c>
      <c r="K234" s="19">
        <f t="shared" si="1406"/>
        <v>1643268.6684991093</v>
      </c>
      <c r="L234" s="19">
        <f t="shared" si="1407"/>
        <v>1714109.3445749725</v>
      </c>
      <c r="M234" s="19">
        <f t="shared" si="1408"/>
        <v>1788003.9347691331</v>
      </c>
      <c r="N234" s="19">
        <f t="shared" si="1409"/>
        <v>1865084.0921368494</v>
      </c>
      <c r="O234" s="19">
        <f t="shared" si="1410"/>
        <v>1945487.1452456194</v>
      </c>
      <c r="P234" s="19">
        <f t="shared" si="1411"/>
        <v>2029356.342844317</v>
      </c>
      <c r="Q234" s="19">
        <f t="shared" si="1412"/>
        <v>2116841.1090799184</v>
      </c>
      <c r="R234" s="19" t="e">
        <f t="shared" si="1413"/>
        <v>#N/A</v>
      </c>
      <c r="S234" s="19" t="e">
        <f t="shared" si="1414"/>
        <v>#N/A</v>
      </c>
      <c r="T234" s="19" t="e">
        <f t="shared" si="1415"/>
        <v>#N/A</v>
      </c>
      <c r="U234" s="19" t="e">
        <f t="shared" si="1416"/>
        <v>#N/A</v>
      </c>
      <c r="V234" s="19" t="e">
        <f t="shared" si="1417"/>
        <v>#N/A</v>
      </c>
      <c r="W234" s="19" t="e">
        <f t="shared" si="1418"/>
        <v>#N/A</v>
      </c>
      <c r="X234" s="19" t="e">
        <f t="shared" si="1419"/>
        <v>#N/A</v>
      </c>
      <c r="Y234" s="19" t="e">
        <f t="shared" si="1420"/>
        <v>#N/A</v>
      </c>
      <c r="Z234" s="19" t="e">
        <f t="shared" si="1421"/>
        <v>#N/A</v>
      </c>
      <c r="AA234" s="19" t="e">
        <f t="shared" si="1422"/>
        <v>#N/A</v>
      </c>
      <c r="AB234" s="19" t="e">
        <f t="shared" si="1423"/>
        <v>#N/A</v>
      </c>
      <c r="AC234" s="19" t="e">
        <f t="shared" si="1424"/>
        <v>#N/A</v>
      </c>
      <c r="AD234" s="19" t="e">
        <f t="shared" si="1425"/>
        <v>#N/A</v>
      </c>
      <c r="AE234" s="19" t="e">
        <f t="shared" si="1426"/>
        <v>#N/A</v>
      </c>
      <c r="AF234" s="19" t="e">
        <f t="shared" si="1427"/>
        <v>#N/A</v>
      </c>
      <c r="AG234" s="19" t="e">
        <f t="shared" si="1428"/>
        <v>#N/A</v>
      </c>
      <c r="AH234" s="19" t="e">
        <f t="shared" si="1429"/>
        <v>#N/A</v>
      </c>
      <c r="AI234" s="19" t="e">
        <f t="shared" si="1430"/>
        <v>#N/A</v>
      </c>
      <c r="AJ234" s="19" t="e">
        <f t="shared" si="1431"/>
        <v>#N/A</v>
      </c>
      <c r="AK234" s="19" t="e">
        <f t="shared" si="1432"/>
        <v>#N/A</v>
      </c>
      <c r="AL234" s="19" t="e">
        <f t="shared" si="1433"/>
        <v>#N/A</v>
      </c>
      <c r="AM234" s="19" t="e">
        <f t="shared" si="1434"/>
        <v>#N/A</v>
      </c>
      <c r="AN234" s="19" t="e">
        <f t="shared" si="1435"/>
        <v>#N/A</v>
      </c>
      <c r="AO234" s="19" t="e">
        <f t="shared" si="1436"/>
        <v>#N/A</v>
      </c>
      <c r="AP234" s="19" t="e">
        <f t="shared" si="1437"/>
        <v>#N/A</v>
      </c>
      <c r="AQ234" s="19" t="e">
        <f t="shared" si="1438"/>
        <v>#N/A</v>
      </c>
      <c r="AR234" s="19" t="e">
        <f t="shared" si="1439"/>
        <v>#N/A</v>
      </c>
      <c r="AS234" s="19" t="e">
        <f t="shared" si="1440"/>
        <v>#N/A</v>
      </c>
      <c r="AT234" s="19" t="e">
        <f t="shared" si="1441"/>
        <v>#N/A</v>
      </c>
      <c r="AU234" s="19" t="e">
        <f t="shared" si="1442"/>
        <v>#N/A</v>
      </c>
      <c r="AV234" s="19" t="e">
        <f t="shared" si="1443"/>
        <v>#N/A</v>
      </c>
      <c r="AW234" s="19" t="e">
        <f t="shared" si="1444"/>
        <v>#N/A</v>
      </c>
      <c r="AX234" s="19" t="e">
        <f t="shared" si="1445"/>
        <v>#N/A</v>
      </c>
      <c r="AY234" s="19" t="e">
        <f t="shared" si="1446"/>
        <v>#N/A</v>
      </c>
      <c r="AZ234" s="19" t="e">
        <f t="shared" si="1447"/>
        <v>#N/A</v>
      </c>
      <c r="BA234" s="19" t="e">
        <f t="shared" si="1448"/>
        <v>#N/A</v>
      </c>
      <c r="BB234" s="19" t="e">
        <f t="shared" si="1449"/>
        <v>#N/A</v>
      </c>
      <c r="BC234" s="19" t="e">
        <f t="shared" si="1450"/>
        <v>#N/A</v>
      </c>
      <c r="BD234" s="19" t="e">
        <f t="shared" si="1451"/>
        <v>#N/A</v>
      </c>
      <c r="BE234" s="19" t="e">
        <f t="shared" si="1452"/>
        <v>#N/A</v>
      </c>
      <c r="BF234" s="19" t="e">
        <f t="shared" si="1453"/>
        <v>#N/A</v>
      </c>
      <c r="BG234" s="19" t="e">
        <f t="shared" si="1454"/>
        <v>#N/A</v>
      </c>
      <c r="BH234" s="19" t="e">
        <f t="shared" si="1455"/>
        <v>#N/A</v>
      </c>
      <c r="BI234" s="19" t="e">
        <f t="shared" si="1456"/>
        <v>#N/A</v>
      </c>
    </row>
    <row r="235" spans="3:61" s="19" customFormat="1" ht="12.75">
      <c r="C235" s="19" t="s">
        <v>423</v>
      </c>
      <c r="F235" s="19">
        <f>E229</f>
        <v>830871.78189986444</v>
      </c>
      <c r="G235" s="19">
        <f t="shared" si="1402"/>
        <v>773508.63625950762</v>
      </c>
      <c r="H235" s="19">
        <f t="shared" si="1403"/>
        <v>713672.58761984238</v>
      </c>
      <c r="I235" s="19">
        <f t="shared" si="1404"/>
        <v>651257.03009000036</v>
      </c>
      <c r="J235" s="19">
        <f t="shared" si="1405"/>
        <v>586150.76204043301</v>
      </c>
      <c r="K235" s="19">
        <f t="shared" si="1406"/>
        <v>518237.78798239533</v>
      </c>
      <c r="L235" s="19">
        <f t="shared" si="1407"/>
        <v>447397.1119065322</v>
      </c>
      <c r="M235" s="19">
        <f t="shared" si="1408"/>
        <v>373502.52171237144</v>
      </c>
      <c r="N235" s="19">
        <f t="shared" si="1409"/>
        <v>296422.36434465513</v>
      </c>
      <c r="O235" s="19">
        <f t="shared" si="1410"/>
        <v>216019.31123588516</v>
      </c>
      <c r="P235" s="19">
        <f t="shared" si="1411"/>
        <v>132150.11363718766</v>
      </c>
      <c r="Q235" s="19">
        <f t="shared" si="1412"/>
        <v>44665.347401586281</v>
      </c>
      <c r="R235" s="19" t="e">
        <f t="shared" si="1413"/>
        <v>#N/A</v>
      </c>
      <c r="S235" s="19" t="e">
        <f t="shared" si="1414"/>
        <v>#N/A</v>
      </c>
      <c r="T235" s="19" t="e">
        <f t="shared" si="1415"/>
        <v>#N/A</v>
      </c>
      <c r="U235" s="19" t="e">
        <f t="shared" si="1416"/>
        <v>#N/A</v>
      </c>
      <c r="V235" s="19" t="e">
        <f t="shared" si="1417"/>
        <v>#N/A</v>
      </c>
      <c r="W235" s="19" t="e">
        <f t="shared" si="1418"/>
        <v>#N/A</v>
      </c>
      <c r="X235" s="19" t="e">
        <f t="shared" si="1419"/>
        <v>#N/A</v>
      </c>
      <c r="Y235" s="19" t="e">
        <f t="shared" si="1420"/>
        <v>#N/A</v>
      </c>
      <c r="Z235" s="19" t="e">
        <f t="shared" si="1421"/>
        <v>#N/A</v>
      </c>
      <c r="AA235" s="19" t="e">
        <f t="shared" si="1422"/>
        <v>#N/A</v>
      </c>
      <c r="AB235" s="19" t="e">
        <f t="shared" si="1423"/>
        <v>#N/A</v>
      </c>
      <c r="AC235" s="19" t="e">
        <f t="shared" si="1424"/>
        <v>#N/A</v>
      </c>
      <c r="AD235" s="19" t="e">
        <f t="shared" si="1425"/>
        <v>#N/A</v>
      </c>
      <c r="AE235" s="19" t="e">
        <f t="shared" si="1426"/>
        <v>#N/A</v>
      </c>
      <c r="AF235" s="19" t="e">
        <f t="shared" si="1427"/>
        <v>#N/A</v>
      </c>
      <c r="AG235" s="19" t="e">
        <f t="shared" si="1428"/>
        <v>#N/A</v>
      </c>
      <c r="AH235" s="19" t="e">
        <f t="shared" si="1429"/>
        <v>#N/A</v>
      </c>
      <c r="AI235" s="19" t="e">
        <f t="shared" si="1430"/>
        <v>#N/A</v>
      </c>
      <c r="AJ235" s="19" t="e">
        <f t="shared" si="1431"/>
        <v>#N/A</v>
      </c>
      <c r="AK235" s="19" t="e">
        <f t="shared" si="1432"/>
        <v>#N/A</v>
      </c>
      <c r="AL235" s="19" t="e">
        <f t="shared" si="1433"/>
        <v>#N/A</v>
      </c>
      <c r="AM235" s="19" t="e">
        <f t="shared" si="1434"/>
        <v>#N/A</v>
      </c>
      <c r="AN235" s="19" t="e">
        <f t="shared" si="1435"/>
        <v>#N/A</v>
      </c>
      <c r="AO235" s="19" t="e">
        <f t="shared" si="1436"/>
        <v>#N/A</v>
      </c>
      <c r="AP235" s="19" t="e">
        <f t="shared" si="1437"/>
        <v>#N/A</v>
      </c>
      <c r="AQ235" s="19" t="e">
        <f t="shared" si="1438"/>
        <v>#N/A</v>
      </c>
      <c r="AR235" s="19" t="e">
        <f t="shared" si="1439"/>
        <v>#N/A</v>
      </c>
      <c r="AS235" s="19" t="e">
        <f t="shared" si="1440"/>
        <v>#N/A</v>
      </c>
      <c r="AT235" s="19" t="e">
        <f t="shared" si="1441"/>
        <v>#N/A</v>
      </c>
      <c r="AU235" s="19" t="e">
        <f t="shared" si="1442"/>
        <v>#N/A</v>
      </c>
      <c r="AV235" s="19" t="e">
        <f t="shared" si="1443"/>
        <v>#N/A</v>
      </c>
      <c r="AW235" s="19" t="e">
        <f t="shared" si="1444"/>
        <v>#N/A</v>
      </c>
      <c r="AX235" s="19" t="e">
        <f t="shared" si="1445"/>
        <v>#N/A</v>
      </c>
      <c r="AY235" s="19" t="e">
        <f t="shared" si="1446"/>
        <v>#N/A</v>
      </c>
      <c r="AZ235" s="19" t="e">
        <f t="shared" si="1447"/>
        <v>#N/A</v>
      </c>
      <c r="BA235" s="19" t="e">
        <f t="shared" si="1448"/>
        <v>#N/A</v>
      </c>
      <c r="BB235" s="19" t="e">
        <f t="shared" si="1449"/>
        <v>#N/A</v>
      </c>
      <c r="BC235" s="19" t="e">
        <f t="shared" si="1450"/>
        <v>#N/A</v>
      </c>
      <c r="BD235" s="19" t="e">
        <f t="shared" si="1451"/>
        <v>#N/A</v>
      </c>
      <c r="BE235" s="19" t="e">
        <f t="shared" si="1452"/>
        <v>#N/A</v>
      </c>
      <c r="BF235" s="19" t="e">
        <f t="shared" si="1453"/>
        <v>#N/A</v>
      </c>
      <c r="BG235" s="19" t="e">
        <f t="shared" si="1454"/>
        <v>#N/A</v>
      </c>
      <c r="BH235" s="19" t="e">
        <f t="shared" si="1455"/>
        <v>#N/A</v>
      </c>
      <c r="BI235" s="19" t="e">
        <f t="shared" si="1456"/>
        <v>#N/A</v>
      </c>
    </row>
    <row r="236" spans="3:61" s="19" customFormat="1" ht="12.75">
      <c r="C236" s="19" t="s">
        <v>147</v>
      </c>
      <c r="F236" s="19">
        <f>E230</f>
        <v>2161506.4564815047</v>
      </c>
      <c r="G236" s="19">
        <f t="shared" si="1402"/>
        <v>2161506.4564815047</v>
      </c>
      <c r="H236" s="19">
        <f t="shared" si="1403"/>
        <v>2161506.4564815047</v>
      </c>
      <c r="I236" s="19">
        <f t="shared" si="1404"/>
        <v>2161506.4564815047</v>
      </c>
      <c r="J236" s="19">
        <f t="shared" si="1405"/>
        <v>2161506.4564815047</v>
      </c>
      <c r="K236" s="19">
        <f t="shared" si="1406"/>
        <v>2161506.4564815047</v>
      </c>
      <c r="L236" s="19">
        <f t="shared" si="1407"/>
        <v>2161506.4564815047</v>
      </c>
      <c r="M236" s="19">
        <f t="shared" si="1408"/>
        <v>2161506.4564815047</v>
      </c>
      <c r="N236" s="19">
        <f t="shared" si="1409"/>
        <v>2161506.4564815047</v>
      </c>
      <c r="O236" s="19">
        <f t="shared" si="1410"/>
        <v>2161506.4564815047</v>
      </c>
      <c r="P236" s="19">
        <f t="shared" si="1411"/>
        <v>2161506.4564815047</v>
      </c>
      <c r="Q236" s="19">
        <f t="shared" si="1412"/>
        <v>2161506.4564815047</v>
      </c>
      <c r="R236" s="19" t="e">
        <f t="shared" si="1413"/>
        <v>#N/A</v>
      </c>
      <c r="S236" s="19" t="e">
        <f t="shared" si="1414"/>
        <v>#N/A</v>
      </c>
      <c r="T236" s="19" t="e">
        <f t="shared" si="1415"/>
        <v>#N/A</v>
      </c>
      <c r="U236" s="19" t="e">
        <f t="shared" si="1416"/>
        <v>#N/A</v>
      </c>
      <c r="V236" s="19" t="e">
        <f t="shared" si="1417"/>
        <v>#N/A</v>
      </c>
      <c r="W236" s="19" t="e">
        <f t="shared" si="1418"/>
        <v>#N/A</v>
      </c>
      <c r="X236" s="19" t="e">
        <f t="shared" si="1419"/>
        <v>#N/A</v>
      </c>
      <c r="Y236" s="19" t="e">
        <f t="shared" si="1420"/>
        <v>#N/A</v>
      </c>
      <c r="Z236" s="19" t="e">
        <f t="shared" si="1421"/>
        <v>#N/A</v>
      </c>
      <c r="AA236" s="19" t="e">
        <f t="shared" si="1422"/>
        <v>#N/A</v>
      </c>
      <c r="AB236" s="19" t="e">
        <f t="shared" si="1423"/>
        <v>#N/A</v>
      </c>
      <c r="AC236" s="19" t="e">
        <f t="shared" si="1424"/>
        <v>#N/A</v>
      </c>
      <c r="AD236" s="19" t="e">
        <f t="shared" si="1425"/>
        <v>#N/A</v>
      </c>
      <c r="AE236" s="19" t="e">
        <f t="shared" si="1426"/>
        <v>#N/A</v>
      </c>
      <c r="AF236" s="19" t="e">
        <f t="shared" si="1427"/>
        <v>#N/A</v>
      </c>
      <c r="AG236" s="19" t="e">
        <f t="shared" si="1428"/>
        <v>#N/A</v>
      </c>
      <c r="AH236" s="19" t="e">
        <f t="shared" si="1429"/>
        <v>#N/A</v>
      </c>
      <c r="AI236" s="19" t="e">
        <f t="shared" si="1430"/>
        <v>#N/A</v>
      </c>
      <c r="AJ236" s="19" t="e">
        <f t="shared" si="1431"/>
        <v>#N/A</v>
      </c>
      <c r="AK236" s="19" t="e">
        <f t="shared" si="1432"/>
        <v>#N/A</v>
      </c>
      <c r="AL236" s="19" t="e">
        <f t="shared" si="1433"/>
        <v>#N/A</v>
      </c>
      <c r="AM236" s="19" t="e">
        <f t="shared" si="1434"/>
        <v>#N/A</v>
      </c>
      <c r="AN236" s="19" t="e">
        <f t="shared" si="1435"/>
        <v>#N/A</v>
      </c>
      <c r="AO236" s="19" t="e">
        <f t="shared" si="1436"/>
        <v>#N/A</v>
      </c>
      <c r="AP236" s="19" t="e">
        <f t="shared" si="1437"/>
        <v>#N/A</v>
      </c>
      <c r="AQ236" s="19" t="e">
        <f t="shared" si="1438"/>
        <v>#N/A</v>
      </c>
      <c r="AR236" s="19" t="e">
        <f t="shared" si="1439"/>
        <v>#N/A</v>
      </c>
      <c r="AS236" s="19" t="e">
        <f t="shared" si="1440"/>
        <v>#N/A</v>
      </c>
      <c r="AT236" s="19" t="e">
        <f t="shared" si="1441"/>
        <v>#N/A</v>
      </c>
      <c r="AU236" s="19" t="e">
        <f t="shared" si="1442"/>
        <v>#N/A</v>
      </c>
      <c r="AV236" s="19" t="e">
        <f t="shared" si="1443"/>
        <v>#N/A</v>
      </c>
      <c r="AW236" s="19" t="e">
        <f t="shared" si="1444"/>
        <v>#N/A</v>
      </c>
      <c r="AX236" s="19" t="e">
        <f t="shared" si="1445"/>
        <v>#N/A</v>
      </c>
      <c r="AY236" s="19" t="e">
        <f t="shared" si="1446"/>
        <v>#N/A</v>
      </c>
      <c r="AZ236" s="19" t="e">
        <f t="shared" si="1447"/>
        <v>#N/A</v>
      </c>
      <c r="BA236" s="19" t="e">
        <f t="shared" si="1448"/>
        <v>#N/A</v>
      </c>
      <c r="BB236" s="19" t="e">
        <f t="shared" si="1449"/>
        <v>#N/A</v>
      </c>
      <c r="BC236" s="19" t="e">
        <f t="shared" si="1450"/>
        <v>#N/A</v>
      </c>
      <c r="BD236" s="19" t="e">
        <f t="shared" si="1451"/>
        <v>#N/A</v>
      </c>
      <c r="BE236" s="19" t="e">
        <f t="shared" si="1452"/>
        <v>#N/A</v>
      </c>
      <c r="BF236" s="19" t="e">
        <f t="shared" si="1453"/>
        <v>#N/A</v>
      </c>
      <c r="BG236" s="19" t="e">
        <f t="shared" si="1454"/>
        <v>#N/A</v>
      </c>
      <c r="BH236" s="19" t="e">
        <f t="shared" si="1455"/>
        <v>#N/A</v>
      </c>
      <c r="BI236" s="19" t="e">
        <f t="shared" si="1456"/>
        <v>#N/A</v>
      </c>
    </row>
    <row r="237" spans="3:61" s="19" customFormat="1" ht="12.75">
      <c r="C237" s="19" t="s">
        <v>424</v>
      </c>
      <c r="F237" s="19">
        <f>E231</f>
        <v>19023587.447066154</v>
      </c>
      <c r="G237" s="19">
        <f t="shared" si="1402"/>
        <v>17635589.626844157</v>
      </c>
      <c r="H237" s="19">
        <f t="shared" si="1403"/>
        <v>16187755.757982494</v>
      </c>
      <c r="I237" s="19">
        <f t="shared" si="1404"/>
        <v>14677506.33159099</v>
      </c>
      <c r="J237" s="19">
        <f t="shared" si="1405"/>
        <v>13102150.637149919</v>
      </c>
      <c r="K237" s="19">
        <f t="shared" si="1406"/>
        <v>11458881.96865081</v>
      </c>
      <c r="L237" s="19">
        <f t="shared" si="1407"/>
        <v>9744772.6240758374</v>
      </c>
      <c r="M237" s="19">
        <f t="shared" si="1408"/>
        <v>7956768.6893067043</v>
      </c>
      <c r="N237" s="19">
        <f t="shared" si="1409"/>
        <v>6091684.5971698547</v>
      </c>
      <c r="O237" s="19">
        <f t="shared" si="1410"/>
        <v>4146197.4519242356</v>
      </c>
      <c r="P237" s="19">
        <f t="shared" si="1411"/>
        <v>2116841.1090799188</v>
      </c>
      <c r="Q237" s="19">
        <f t="shared" si="1412"/>
        <v>0</v>
      </c>
      <c r="R237" s="19" t="e">
        <f t="shared" si="1413"/>
        <v>#N/A</v>
      </c>
      <c r="S237" s="19" t="e">
        <f t="shared" si="1414"/>
        <v>#N/A</v>
      </c>
      <c r="T237" s="19" t="e">
        <f t="shared" si="1415"/>
        <v>#N/A</v>
      </c>
      <c r="U237" s="19" t="e">
        <f t="shared" si="1416"/>
        <v>#N/A</v>
      </c>
      <c r="V237" s="19" t="e">
        <f t="shared" si="1417"/>
        <v>#N/A</v>
      </c>
      <c r="W237" s="19" t="e">
        <f t="shared" si="1418"/>
        <v>#N/A</v>
      </c>
      <c r="X237" s="19" t="e">
        <f t="shared" si="1419"/>
        <v>#N/A</v>
      </c>
      <c r="Y237" s="19" t="e">
        <f t="shared" si="1420"/>
        <v>#N/A</v>
      </c>
      <c r="Z237" s="19" t="e">
        <f t="shared" si="1421"/>
        <v>#N/A</v>
      </c>
      <c r="AA237" s="19" t="e">
        <f t="shared" si="1422"/>
        <v>#N/A</v>
      </c>
      <c r="AB237" s="19" t="e">
        <f t="shared" si="1423"/>
        <v>#N/A</v>
      </c>
      <c r="AC237" s="19" t="e">
        <f t="shared" si="1424"/>
        <v>#N/A</v>
      </c>
      <c r="AD237" s="19" t="e">
        <f t="shared" si="1425"/>
        <v>#N/A</v>
      </c>
      <c r="AE237" s="19" t="e">
        <f t="shared" si="1426"/>
        <v>#N/A</v>
      </c>
      <c r="AF237" s="19" t="e">
        <f t="shared" si="1427"/>
        <v>#N/A</v>
      </c>
      <c r="AG237" s="19" t="e">
        <f t="shared" si="1428"/>
        <v>#N/A</v>
      </c>
      <c r="AH237" s="19" t="e">
        <f t="shared" si="1429"/>
        <v>#N/A</v>
      </c>
      <c r="AI237" s="19" t="e">
        <f t="shared" si="1430"/>
        <v>#N/A</v>
      </c>
      <c r="AJ237" s="19" t="e">
        <f t="shared" si="1431"/>
        <v>#N/A</v>
      </c>
      <c r="AK237" s="19" t="e">
        <f t="shared" si="1432"/>
        <v>#N/A</v>
      </c>
      <c r="AL237" s="19" t="e">
        <f t="shared" si="1433"/>
        <v>#N/A</v>
      </c>
      <c r="AM237" s="19" t="e">
        <f t="shared" si="1434"/>
        <v>#N/A</v>
      </c>
      <c r="AN237" s="19" t="e">
        <f t="shared" si="1435"/>
        <v>#N/A</v>
      </c>
      <c r="AO237" s="19" t="e">
        <f t="shared" si="1436"/>
        <v>#N/A</v>
      </c>
      <c r="AP237" s="19" t="e">
        <f t="shared" si="1437"/>
        <v>#N/A</v>
      </c>
      <c r="AQ237" s="19" t="e">
        <f t="shared" si="1438"/>
        <v>#N/A</v>
      </c>
      <c r="AR237" s="19" t="e">
        <f t="shared" si="1439"/>
        <v>#N/A</v>
      </c>
      <c r="AS237" s="19" t="e">
        <f t="shared" si="1440"/>
        <v>#N/A</v>
      </c>
      <c r="AT237" s="19" t="e">
        <f t="shared" si="1441"/>
        <v>#N/A</v>
      </c>
      <c r="AU237" s="19" t="e">
        <f t="shared" si="1442"/>
        <v>#N/A</v>
      </c>
      <c r="AV237" s="19" t="e">
        <f t="shared" si="1443"/>
        <v>#N/A</v>
      </c>
      <c r="AW237" s="19" t="e">
        <f t="shared" si="1444"/>
        <v>#N/A</v>
      </c>
      <c r="AX237" s="19" t="e">
        <f t="shared" si="1445"/>
        <v>#N/A</v>
      </c>
      <c r="AY237" s="19" t="e">
        <f t="shared" si="1446"/>
        <v>#N/A</v>
      </c>
      <c r="AZ237" s="19" t="e">
        <f t="shared" si="1447"/>
        <v>#N/A</v>
      </c>
      <c r="BA237" s="19" t="e">
        <f t="shared" si="1448"/>
        <v>#N/A</v>
      </c>
      <c r="BB237" s="19" t="e">
        <f t="shared" si="1449"/>
        <v>#N/A</v>
      </c>
      <c r="BC237" s="19" t="e">
        <f t="shared" si="1450"/>
        <v>#N/A</v>
      </c>
      <c r="BD237" s="19" t="e">
        <f t="shared" si="1451"/>
        <v>#N/A</v>
      </c>
      <c r="BE237" s="19" t="e">
        <f t="shared" si="1452"/>
        <v>#N/A</v>
      </c>
      <c r="BF237" s="19" t="e">
        <f t="shared" si="1453"/>
        <v>#N/A</v>
      </c>
      <c r="BG237" s="19" t="e">
        <f t="shared" si="1454"/>
        <v>#N/A</v>
      </c>
      <c r="BH237" s="19" t="e">
        <f t="shared" si="1455"/>
        <v>#N/A</v>
      </c>
      <c r="BI237" s="19" t="e">
        <f t="shared" si="1456"/>
        <v>#N/A</v>
      </c>
    </row>
    <row r="238" spans="3:61" s="19" customFormat="1" ht="12.75"/>
    <row r="239" spans="3:61" s="19" customFormat="1" ht="12.75">
      <c r="C239" s="19" t="s">
        <v>446</v>
      </c>
      <c r="G239" s="19">
        <f>F233</f>
        <v>20354222.121647794</v>
      </c>
      <c r="H239" s="19">
        <f t="shared" ref="H239:H243" si="1457">G233</f>
        <v>19023587.447066154</v>
      </c>
      <c r="I239" s="19">
        <f t="shared" ref="I239:I243" si="1458">H233</f>
        <v>17635589.626844157</v>
      </c>
      <c r="J239" s="19">
        <f t="shared" ref="J239:J243" si="1459">I233</f>
        <v>16187755.757982494</v>
      </c>
      <c r="K239" s="19">
        <f t="shared" ref="K239:K243" si="1460">J233</f>
        <v>14677506.33159099</v>
      </c>
      <c r="L239" s="19">
        <f t="shared" ref="L239:L243" si="1461">K233</f>
        <v>13102150.637149919</v>
      </c>
      <c r="M239" s="19">
        <f t="shared" ref="M239:M243" si="1462">L233</f>
        <v>11458881.96865081</v>
      </c>
      <c r="N239" s="19">
        <f t="shared" ref="N239:N243" si="1463">M233</f>
        <v>9744772.6240758374</v>
      </c>
      <c r="O239" s="19">
        <f t="shared" ref="O239:O243" si="1464">N233</f>
        <v>7956768.6893067043</v>
      </c>
      <c r="P239" s="19">
        <f t="shared" ref="P239:P243" si="1465">O233</f>
        <v>6091684.5971698547</v>
      </c>
      <c r="Q239" s="19">
        <f t="shared" ref="Q239:Q243" si="1466">P233</f>
        <v>4146197.4519242356</v>
      </c>
      <c r="R239" s="19">
        <f t="shared" ref="R239:R243" si="1467">Q233</f>
        <v>2116841.1090799188</v>
      </c>
      <c r="S239" s="19">
        <f t="shared" ref="S239:S243" si="1468">R233</f>
        <v>0</v>
      </c>
      <c r="T239" s="19" t="e">
        <f t="shared" ref="T239:T243" si="1469">S233</f>
        <v>#N/A</v>
      </c>
      <c r="U239" s="19" t="e">
        <f t="shared" ref="U239:U243" si="1470">T233</f>
        <v>#N/A</v>
      </c>
      <c r="V239" s="19" t="e">
        <f t="shared" ref="V239:V243" si="1471">U233</f>
        <v>#N/A</v>
      </c>
      <c r="W239" s="19" t="e">
        <f t="shared" ref="W239:W243" si="1472">V233</f>
        <v>#N/A</v>
      </c>
      <c r="X239" s="19" t="e">
        <f t="shared" ref="X239:X243" si="1473">W233</f>
        <v>#N/A</v>
      </c>
      <c r="Y239" s="19" t="e">
        <f t="shared" ref="Y239:Y243" si="1474">X233</f>
        <v>#N/A</v>
      </c>
      <c r="Z239" s="19" t="e">
        <f t="shared" ref="Z239:Z243" si="1475">Y233</f>
        <v>#N/A</v>
      </c>
      <c r="AA239" s="19" t="e">
        <f t="shared" ref="AA239:AA243" si="1476">Z233</f>
        <v>#N/A</v>
      </c>
      <c r="AB239" s="19" t="e">
        <f t="shared" ref="AB239:AB243" si="1477">AA233</f>
        <v>#N/A</v>
      </c>
      <c r="AC239" s="19" t="e">
        <f t="shared" ref="AC239:AC243" si="1478">AB233</f>
        <v>#N/A</v>
      </c>
      <c r="AD239" s="19" t="e">
        <f t="shared" ref="AD239:AD243" si="1479">AC233</f>
        <v>#N/A</v>
      </c>
      <c r="AE239" s="19" t="e">
        <f t="shared" ref="AE239:AE243" si="1480">AD233</f>
        <v>#N/A</v>
      </c>
      <c r="AF239" s="19" t="e">
        <f t="shared" ref="AF239:AF243" si="1481">AE233</f>
        <v>#N/A</v>
      </c>
      <c r="AG239" s="19" t="e">
        <f t="shared" ref="AG239:AG243" si="1482">AF233</f>
        <v>#N/A</v>
      </c>
      <c r="AH239" s="19" t="e">
        <f t="shared" ref="AH239:AH243" si="1483">AG233</f>
        <v>#N/A</v>
      </c>
      <c r="AI239" s="19" t="e">
        <f t="shared" ref="AI239:AI243" si="1484">AH233</f>
        <v>#N/A</v>
      </c>
      <c r="AJ239" s="19" t="e">
        <f t="shared" ref="AJ239:AJ243" si="1485">AI233</f>
        <v>#N/A</v>
      </c>
      <c r="AK239" s="19" t="e">
        <f t="shared" ref="AK239:AK243" si="1486">AJ233</f>
        <v>#N/A</v>
      </c>
      <c r="AL239" s="19" t="e">
        <f t="shared" ref="AL239:AL243" si="1487">AK233</f>
        <v>#N/A</v>
      </c>
      <c r="AM239" s="19" t="e">
        <f t="shared" ref="AM239:AM243" si="1488">AL233</f>
        <v>#N/A</v>
      </c>
      <c r="AN239" s="19" t="e">
        <f t="shared" ref="AN239:AN243" si="1489">AM233</f>
        <v>#N/A</v>
      </c>
      <c r="AO239" s="19" t="e">
        <f t="shared" ref="AO239:AO243" si="1490">AN233</f>
        <v>#N/A</v>
      </c>
      <c r="AP239" s="19" t="e">
        <f t="shared" ref="AP239:AP243" si="1491">AO233</f>
        <v>#N/A</v>
      </c>
      <c r="AQ239" s="19" t="e">
        <f t="shared" ref="AQ239:AQ243" si="1492">AP233</f>
        <v>#N/A</v>
      </c>
      <c r="AR239" s="19" t="e">
        <f t="shared" ref="AR239:AR243" si="1493">AQ233</f>
        <v>#N/A</v>
      </c>
      <c r="AS239" s="19" t="e">
        <f t="shared" ref="AS239:AS243" si="1494">AR233</f>
        <v>#N/A</v>
      </c>
      <c r="AT239" s="19" t="e">
        <f t="shared" ref="AT239:AT243" si="1495">AS233</f>
        <v>#N/A</v>
      </c>
      <c r="AU239" s="19" t="e">
        <f t="shared" ref="AU239:AU243" si="1496">AT233</f>
        <v>#N/A</v>
      </c>
      <c r="AV239" s="19" t="e">
        <f t="shared" ref="AV239:AV243" si="1497">AU233</f>
        <v>#N/A</v>
      </c>
      <c r="AW239" s="19" t="e">
        <f t="shared" ref="AW239:AW243" si="1498">AV233</f>
        <v>#N/A</v>
      </c>
      <c r="AX239" s="19" t="e">
        <f t="shared" ref="AX239:AX243" si="1499">AW233</f>
        <v>#N/A</v>
      </c>
      <c r="AY239" s="19" t="e">
        <f t="shared" ref="AY239:AY243" si="1500">AX233</f>
        <v>#N/A</v>
      </c>
      <c r="AZ239" s="19" t="e">
        <f t="shared" ref="AZ239:AZ243" si="1501">AY233</f>
        <v>#N/A</v>
      </c>
      <c r="BA239" s="19" t="e">
        <f t="shared" ref="BA239:BA243" si="1502">AZ233</f>
        <v>#N/A</v>
      </c>
      <c r="BB239" s="19" t="e">
        <f t="shared" ref="BB239:BB243" si="1503">BA233</f>
        <v>#N/A</v>
      </c>
      <c r="BC239" s="19" t="e">
        <f t="shared" ref="BC239:BC243" si="1504">BB233</f>
        <v>#N/A</v>
      </c>
      <c r="BD239" s="19" t="e">
        <f t="shared" ref="BD239:BD243" si="1505">BC233</f>
        <v>#N/A</v>
      </c>
      <c r="BE239" s="19" t="e">
        <f t="shared" ref="BE239:BE243" si="1506">BD233</f>
        <v>#N/A</v>
      </c>
      <c r="BF239" s="19" t="e">
        <f t="shared" ref="BF239:BF243" si="1507">BE233</f>
        <v>#N/A</v>
      </c>
      <c r="BG239" s="19" t="e">
        <f t="shared" ref="BG239:BG243" si="1508">BF233</f>
        <v>#N/A</v>
      </c>
      <c r="BH239" s="19" t="e">
        <f t="shared" ref="BH239:BH243" si="1509">BG233</f>
        <v>#N/A</v>
      </c>
      <c r="BI239" s="19" t="e">
        <f t="shared" ref="BI239:BI243" si="1510">BH233</f>
        <v>#N/A</v>
      </c>
    </row>
    <row r="240" spans="3:61" s="19" customFormat="1" ht="12.75">
      <c r="C240" s="19" t="s">
        <v>422</v>
      </c>
      <c r="G240" s="19">
        <f>F234</f>
        <v>1330634.6745816402</v>
      </c>
      <c r="H240" s="19">
        <f t="shared" si="1457"/>
        <v>1387997.8202219969</v>
      </c>
      <c r="I240" s="19">
        <f t="shared" si="1458"/>
        <v>1447833.8688616622</v>
      </c>
      <c r="J240" s="19">
        <f t="shared" si="1459"/>
        <v>1510249.4263915042</v>
      </c>
      <c r="K240" s="19">
        <f t="shared" si="1460"/>
        <v>1575355.6944410715</v>
      </c>
      <c r="L240" s="19">
        <f t="shared" si="1461"/>
        <v>1643268.6684991093</v>
      </c>
      <c r="M240" s="19">
        <f t="shared" si="1462"/>
        <v>1714109.3445749725</v>
      </c>
      <c r="N240" s="19">
        <f t="shared" si="1463"/>
        <v>1788003.9347691331</v>
      </c>
      <c r="O240" s="19">
        <f t="shared" si="1464"/>
        <v>1865084.0921368494</v>
      </c>
      <c r="P240" s="19">
        <f t="shared" si="1465"/>
        <v>1945487.1452456194</v>
      </c>
      <c r="Q240" s="19">
        <f t="shared" si="1466"/>
        <v>2029356.342844317</v>
      </c>
      <c r="R240" s="19">
        <f t="shared" si="1467"/>
        <v>2116841.1090799184</v>
      </c>
      <c r="S240" s="19" t="e">
        <f t="shared" si="1468"/>
        <v>#N/A</v>
      </c>
      <c r="T240" s="19" t="e">
        <f t="shared" si="1469"/>
        <v>#N/A</v>
      </c>
      <c r="U240" s="19" t="e">
        <f t="shared" si="1470"/>
        <v>#N/A</v>
      </c>
      <c r="V240" s="19" t="e">
        <f t="shared" si="1471"/>
        <v>#N/A</v>
      </c>
      <c r="W240" s="19" t="e">
        <f t="shared" si="1472"/>
        <v>#N/A</v>
      </c>
      <c r="X240" s="19" t="e">
        <f t="shared" si="1473"/>
        <v>#N/A</v>
      </c>
      <c r="Y240" s="19" t="e">
        <f t="shared" si="1474"/>
        <v>#N/A</v>
      </c>
      <c r="Z240" s="19" t="e">
        <f t="shared" si="1475"/>
        <v>#N/A</v>
      </c>
      <c r="AA240" s="19" t="e">
        <f t="shared" si="1476"/>
        <v>#N/A</v>
      </c>
      <c r="AB240" s="19" t="e">
        <f t="shared" si="1477"/>
        <v>#N/A</v>
      </c>
      <c r="AC240" s="19" t="e">
        <f t="shared" si="1478"/>
        <v>#N/A</v>
      </c>
      <c r="AD240" s="19" t="e">
        <f t="shared" si="1479"/>
        <v>#N/A</v>
      </c>
      <c r="AE240" s="19" t="e">
        <f t="shared" si="1480"/>
        <v>#N/A</v>
      </c>
      <c r="AF240" s="19" t="e">
        <f t="shared" si="1481"/>
        <v>#N/A</v>
      </c>
      <c r="AG240" s="19" t="e">
        <f t="shared" si="1482"/>
        <v>#N/A</v>
      </c>
      <c r="AH240" s="19" t="e">
        <f t="shared" si="1483"/>
        <v>#N/A</v>
      </c>
      <c r="AI240" s="19" t="e">
        <f t="shared" si="1484"/>
        <v>#N/A</v>
      </c>
      <c r="AJ240" s="19" t="e">
        <f t="shared" si="1485"/>
        <v>#N/A</v>
      </c>
      <c r="AK240" s="19" t="e">
        <f t="shared" si="1486"/>
        <v>#N/A</v>
      </c>
      <c r="AL240" s="19" t="e">
        <f t="shared" si="1487"/>
        <v>#N/A</v>
      </c>
      <c r="AM240" s="19" t="e">
        <f t="shared" si="1488"/>
        <v>#N/A</v>
      </c>
      <c r="AN240" s="19" t="e">
        <f t="shared" si="1489"/>
        <v>#N/A</v>
      </c>
      <c r="AO240" s="19" t="e">
        <f t="shared" si="1490"/>
        <v>#N/A</v>
      </c>
      <c r="AP240" s="19" t="e">
        <f t="shared" si="1491"/>
        <v>#N/A</v>
      </c>
      <c r="AQ240" s="19" t="e">
        <f t="shared" si="1492"/>
        <v>#N/A</v>
      </c>
      <c r="AR240" s="19" t="e">
        <f t="shared" si="1493"/>
        <v>#N/A</v>
      </c>
      <c r="AS240" s="19" t="e">
        <f t="shared" si="1494"/>
        <v>#N/A</v>
      </c>
      <c r="AT240" s="19" t="e">
        <f t="shared" si="1495"/>
        <v>#N/A</v>
      </c>
      <c r="AU240" s="19" t="e">
        <f t="shared" si="1496"/>
        <v>#N/A</v>
      </c>
      <c r="AV240" s="19" t="e">
        <f t="shared" si="1497"/>
        <v>#N/A</v>
      </c>
      <c r="AW240" s="19" t="e">
        <f t="shared" si="1498"/>
        <v>#N/A</v>
      </c>
      <c r="AX240" s="19" t="e">
        <f t="shared" si="1499"/>
        <v>#N/A</v>
      </c>
      <c r="AY240" s="19" t="e">
        <f t="shared" si="1500"/>
        <v>#N/A</v>
      </c>
      <c r="AZ240" s="19" t="e">
        <f t="shared" si="1501"/>
        <v>#N/A</v>
      </c>
      <c r="BA240" s="19" t="e">
        <f t="shared" si="1502"/>
        <v>#N/A</v>
      </c>
      <c r="BB240" s="19" t="e">
        <f t="shared" si="1503"/>
        <v>#N/A</v>
      </c>
      <c r="BC240" s="19" t="e">
        <f t="shared" si="1504"/>
        <v>#N/A</v>
      </c>
      <c r="BD240" s="19" t="e">
        <f t="shared" si="1505"/>
        <v>#N/A</v>
      </c>
      <c r="BE240" s="19" t="e">
        <f t="shared" si="1506"/>
        <v>#N/A</v>
      </c>
      <c r="BF240" s="19" t="e">
        <f t="shared" si="1507"/>
        <v>#N/A</v>
      </c>
      <c r="BG240" s="19" t="e">
        <f t="shared" si="1508"/>
        <v>#N/A</v>
      </c>
      <c r="BH240" s="19" t="e">
        <f t="shared" si="1509"/>
        <v>#N/A</v>
      </c>
      <c r="BI240" s="19" t="e">
        <f t="shared" si="1510"/>
        <v>#N/A</v>
      </c>
    </row>
    <row r="241" spans="1:61" s="19" customFormat="1" ht="12.75">
      <c r="C241" s="19" t="s">
        <v>423</v>
      </c>
      <c r="G241" s="19">
        <f>F235</f>
        <v>830871.78189986444</v>
      </c>
      <c r="H241" s="19">
        <f t="shared" si="1457"/>
        <v>773508.63625950762</v>
      </c>
      <c r="I241" s="19">
        <f t="shared" si="1458"/>
        <v>713672.58761984238</v>
      </c>
      <c r="J241" s="19">
        <f t="shared" si="1459"/>
        <v>651257.03009000036</v>
      </c>
      <c r="K241" s="19">
        <f t="shared" si="1460"/>
        <v>586150.76204043301</v>
      </c>
      <c r="L241" s="19">
        <f t="shared" si="1461"/>
        <v>518237.78798239533</v>
      </c>
      <c r="M241" s="19">
        <f t="shared" si="1462"/>
        <v>447397.1119065322</v>
      </c>
      <c r="N241" s="19">
        <f t="shared" si="1463"/>
        <v>373502.52171237144</v>
      </c>
      <c r="O241" s="19">
        <f t="shared" si="1464"/>
        <v>296422.36434465513</v>
      </c>
      <c r="P241" s="19">
        <f t="shared" si="1465"/>
        <v>216019.31123588516</v>
      </c>
      <c r="Q241" s="19">
        <f t="shared" si="1466"/>
        <v>132150.11363718766</v>
      </c>
      <c r="R241" s="19">
        <f t="shared" si="1467"/>
        <v>44665.347401586281</v>
      </c>
      <c r="S241" s="19" t="e">
        <f t="shared" si="1468"/>
        <v>#N/A</v>
      </c>
      <c r="T241" s="19" t="e">
        <f t="shared" si="1469"/>
        <v>#N/A</v>
      </c>
      <c r="U241" s="19" t="e">
        <f t="shared" si="1470"/>
        <v>#N/A</v>
      </c>
      <c r="V241" s="19" t="e">
        <f t="shared" si="1471"/>
        <v>#N/A</v>
      </c>
      <c r="W241" s="19" t="e">
        <f t="shared" si="1472"/>
        <v>#N/A</v>
      </c>
      <c r="X241" s="19" t="e">
        <f t="shared" si="1473"/>
        <v>#N/A</v>
      </c>
      <c r="Y241" s="19" t="e">
        <f t="shared" si="1474"/>
        <v>#N/A</v>
      </c>
      <c r="Z241" s="19" t="e">
        <f t="shared" si="1475"/>
        <v>#N/A</v>
      </c>
      <c r="AA241" s="19" t="e">
        <f t="shared" si="1476"/>
        <v>#N/A</v>
      </c>
      <c r="AB241" s="19" t="e">
        <f t="shared" si="1477"/>
        <v>#N/A</v>
      </c>
      <c r="AC241" s="19" t="e">
        <f t="shared" si="1478"/>
        <v>#N/A</v>
      </c>
      <c r="AD241" s="19" t="e">
        <f t="shared" si="1479"/>
        <v>#N/A</v>
      </c>
      <c r="AE241" s="19" t="e">
        <f t="shared" si="1480"/>
        <v>#N/A</v>
      </c>
      <c r="AF241" s="19" t="e">
        <f t="shared" si="1481"/>
        <v>#N/A</v>
      </c>
      <c r="AG241" s="19" t="e">
        <f t="shared" si="1482"/>
        <v>#N/A</v>
      </c>
      <c r="AH241" s="19" t="e">
        <f t="shared" si="1483"/>
        <v>#N/A</v>
      </c>
      <c r="AI241" s="19" t="e">
        <f t="shared" si="1484"/>
        <v>#N/A</v>
      </c>
      <c r="AJ241" s="19" t="e">
        <f t="shared" si="1485"/>
        <v>#N/A</v>
      </c>
      <c r="AK241" s="19" t="e">
        <f t="shared" si="1486"/>
        <v>#N/A</v>
      </c>
      <c r="AL241" s="19" t="e">
        <f t="shared" si="1487"/>
        <v>#N/A</v>
      </c>
      <c r="AM241" s="19" t="e">
        <f t="shared" si="1488"/>
        <v>#N/A</v>
      </c>
      <c r="AN241" s="19" t="e">
        <f t="shared" si="1489"/>
        <v>#N/A</v>
      </c>
      <c r="AO241" s="19" t="e">
        <f t="shared" si="1490"/>
        <v>#N/A</v>
      </c>
      <c r="AP241" s="19" t="e">
        <f t="shared" si="1491"/>
        <v>#N/A</v>
      </c>
      <c r="AQ241" s="19" t="e">
        <f t="shared" si="1492"/>
        <v>#N/A</v>
      </c>
      <c r="AR241" s="19" t="e">
        <f t="shared" si="1493"/>
        <v>#N/A</v>
      </c>
      <c r="AS241" s="19" t="e">
        <f t="shared" si="1494"/>
        <v>#N/A</v>
      </c>
      <c r="AT241" s="19" t="e">
        <f t="shared" si="1495"/>
        <v>#N/A</v>
      </c>
      <c r="AU241" s="19" t="e">
        <f t="shared" si="1496"/>
        <v>#N/A</v>
      </c>
      <c r="AV241" s="19" t="e">
        <f t="shared" si="1497"/>
        <v>#N/A</v>
      </c>
      <c r="AW241" s="19" t="e">
        <f t="shared" si="1498"/>
        <v>#N/A</v>
      </c>
      <c r="AX241" s="19" t="e">
        <f t="shared" si="1499"/>
        <v>#N/A</v>
      </c>
      <c r="AY241" s="19" t="e">
        <f t="shared" si="1500"/>
        <v>#N/A</v>
      </c>
      <c r="AZ241" s="19" t="e">
        <f t="shared" si="1501"/>
        <v>#N/A</v>
      </c>
      <c r="BA241" s="19" t="e">
        <f t="shared" si="1502"/>
        <v>#N/A</v>
      </c>
      <c r="BB241" s="19" t="e">
        <f t="shared" si="1503"/>
        <v>#N/A</v>
      </c>
      <c r="BC241" s="19" t="e">
        <f t="shared" si="1504"/>
        <v>#N/A</v>
      </c>
      <c r="BD241" s="19" t="e">
        <f t="shared" si="1505"/>
        <v>#N/A</v>
      </c>
      <c r="BE241" s="19" t="e">
        <f t="shared" si="1506"/>
        <v>#N/A</v>
      </c>
      <c r="BF241" s="19" t="e">
        <f t="shared" si="1507"/>
        <v>#N/A</v>
      </c>
      <c r="BG241" s="19" t="e">
        <f t="shared" si="1508"/>
        <v>#N/A</v>
      </c>
      <c r="BH241" s="19" t="e">
        <f t="shared" si="1509"/>
        <v>#N/A</v>
      </c>
      <c r="BI241" s="19" t="e">
        <f t="shared" si="1510"/>
        <v>#N/A</v>
      </c>
    </row>
    <row r="242" spans="1:61" s="19" customFormat="1" ht="12.75">
      <c r="C242" s="19" t="s">
        <v>147</v>
      </c>
      <c r="G242" s="19">
        <f>F236</f>
        <v>2161506.4564815047</v>
      </c>
      <c r="H242" s="19">
        <f t="shared" si="1457"/>
        <v>2161506.4564815047</v>
      </c>
      <c r="I242" s="19">
        <f t="shared" si="1458"/>
        <v>2161506.4564815047</v>
      </c>
      <c r="J242" s="19">
        <f t="shared" si="1459"/>
        <v>2161506.4564815047</v>
      </c>
      <c r="K242" s="19">
        <f t="shared" si="1460"/>
        <v>2161506.4564815047</v>
      </c>
      <c r="L242" s="19">
        <f t="shared" si="1461"/>
        <v>2161506.4564815047</v>
      </c>
      <c r="M242" s="19">
        <f t="shared" si="1462"/>
        <v>2161506.4564815047</v>
      </c>
      <c r="N242" s="19">
        <f t="shared" si="1463"/>
        <v>2161506.4564815047</v>
      </c>
      <c r="O242" s="19">
        <f t="shared" si="1464"/>
        <v>2161506.4564815047</v>
      </c>
      <c r="P242" s="19">
        <f t="shared" si="1465"/>
        <v>2161506.4564815047</v>
      </c>
      <c r="Q242" s="19">
        <f t="shared" si="1466"/>
        <v>2161506.4564815047</v>
      </c>
      <c r="R242" s="19">
        <f t="shared" si="1467"/>
        <v>2161506.4564815047</v>
      </c>
      <c r="S242" s="19" t="e">
        <f t="shared" si="1468"/>
        <v>#N/A</v>
      </c>
      <c r="T242" s="19" t="e">
        <f t="shared" si="1469"/>
        <v>#N/A</v>
      </c>
      <c r="U242" s="19" t="e">
        <f t="shared" si="1470"/>
        <v>#N/A</v>
      </c>
      <c r="V242" s="19" t="e">
        <f t="shared" si="1471"/>
        <v>#N/A</v>
      </c>
      <c r="W242" s="19" t="e">
        <f t="shared" si="1472"/>
        <v>#N/A</v>
      </c>
      <c r="X242" s="19" t="e">
        <f t="shared" si="1473"/>
        <v>#N/A</v>
      </c>
      <c r="Y242" s="19" t="e">
        <f t="shared" si="1474"/>
        <v>#N/A</v>
      </c>
      <c r="Z242" s="19" t="e">
        <f t="shared" si="1475"/>
        <v>#N/A</v>
      </c>
      <c r="AA242" s="19" t="e">
        <f t="shared" si="1476"/>
        <v>#N/A</v>
      </c>
      <c r="AB242" s="19" t="e">
        <f t="shared" si="1477"/>
        <v>#N/A</v>
      </c>
      <c r="AC242" s="19" t="e">
        <f t="shared" si="1478"/>
        <v>#N/A</v>
      </c>
      <c r="AD242" s="19" t="e">
        <f t="shared" si="1479"/>
        <v>#N/A</v>
      </c>
      <c r="AE242" s="19" t="e">
        <f t="shared" si="1480"/>
        <v>#N/A</v>
      </c>
      <c r="AF242" s="19" t="e">
        <f t="shared" si="1481"/>
        <v>#N/A</v>
      </c>
      <c r="AG242" s="19" t="e">
        <f t="shared" si="1482"/>
        <v>#N/A</v>
      </c>
      <c r="AH242" s="19" t="e">
        <f t="shared" si="1483"/>
        <v>#N/A</v>
      </c>
      <c r="AI242" s="19" t="e">
        <f t="shared" si="1484"/>
        <v>#N/A</v>
      </c>
      <c r="AJ242" s="19" t="e">
        <f t="shared" si="1485"/>
        <v>#N/A</v>
      </c>
      <c r="AK242" s="19" t="e">
        <f t="shared" si="1486"/>
        <v>#N/A</v>
      </c>
      <c r="AL242" s="19" t="e">
        <f t="shared" si="1487"/>
        <v>#N/A</v>
      </c>
      <c r="AM242" s="19" t="e">
        <f t="shared" si="1488"/>
        <v>#N/A</v>
      </c>
      <c r="AN242" s="19" t="e">
        <f t="shared" si="1489"/>
        <v>#N/A</v>
      </c>
      <c r="AO242" s="19" t="e">
        <f t="shared" si="1490"/>
        <v>#N/A</v>
      </c>
      <c r="AP242" s="19" t="e">
        <f t="shared" si="1491"/>
        <v>#N/A</v>
      </c>
      <c r="AQ242" s="19" t="e">
        <f t="shared" si="1492"/>
        <v>#N/A</v>
      </c>
      <c r="AR242" s="19" t="e">
        <f t="shared" si="1493"/>
        <v>#N/A</v>
      </c>
      <c r="AS242" s="19" t="e">
        <f t="shared" si="1494"/>
        <v>#N/A</v>
      </c>
      <c r="AT242" s="19" t="e">
        <f t="shared" si="1495"/>
        <v>#N/A</v>
      </c>
      <c r="AU242" s="19" t="e">
        <f t="shared" si="1496"/>
        <v>#N/A</v>
      </c>
      <c r="AV242" s="19" t="e">
        <f t="shared" si="1497"/>
        <v>#N/A</v>
      </c>
      <c r="AW242" s="19" t="e">
        <f t="shared" si="1498"/>
        <v>#N/A</v>
      </c>
      <c r="AX242" s="19" t="e">
        <f t="shared" si="1499"/>
        <v>#N/A</v>
      </c>
      <c r="AY242" s="19" t="e">
        <f t="shared" si="1500"/>
        <v>#N/A</v>
      </c>
      <c r="AZ242" s="19" t="e">
        <f t="shared" si="1501"/>
        <v>#N/A</v>
      </c>
      <c r="BA242" s="19" t="e">
        <f t="shared" si="1502"/>
        <v>#N/A</v>
      </c>
      <c r="BB242" s="19" t="e">
        <f t="shared" si="1503"/>
        <v>#N/A</v>
      </c>
      <c r="BC242" s="19" t="e">
        <f t="shared" si="1504"/>
        <v>#N/A</v>
      </c>
      <c r="BD242" s="19" t="e">
        <f t="shared" si="1505"/>
        <v>#N/A</v>
      </c>
      <c r="BE242" s="19" t="e">
        <f t="shared" si="1506"/>
        <v>#N/A</v>
      </c>
      <c r="BF242" s="19" t="e">
        <f t="shared" si="1507"/>
        <v>#N/A</v>
      </c>
      <c r="BG242" s="19" t="e">
        <f t="shared" si="1508"/>
        <v>#N/A</v>
      </c>
      <c r="BH242" s="19" t="e">
        <f t="shared" si="1509"/>
        <v>#N/A</v>
      </c>
      <c r="BI242" s="19" t="e">
        <f t="shared" si="1510"/>
        <v>#N/A</v>
      </c>
    </row>
    <row r="243" spans="1:61" s="19" customFormat="1" ht="12.75">
      <c r="C243" s="19" t="s">
        <v>424</v>
      </c>
      <c r="G243" s="19">
        <f>F237</f>
        <v>19023587.447066154</v>
      </c>
      <c r="H243" s="19">
        <f t="shared" si="1457"/>
        <v>17635589.626844157</v>
      </c>
      <c r="I243" s="19">
        <f t="shared" si="1458"/>
        <v>16187755.757982494</v>
      </c>
      <c r="J243" s="19">
        <f t="shared" si="1459"/>
        <v>14677506.33159099</v>
      </c>
      <c r="K243" s="19">
        <f t="shared" si="1460"/>
        <v>13102150.637149919</v>
      </c>
      <c r="L243" s="19">
        <f t="shared" si="1461"/>
        <v>11458881.96865081</v>
      </c>
      <c r="M243" s="19">
        <f t="shared" si="1462"/>
        <v>9744772.6240758374</v>
      </c>
      <c r="N243" s="19">
        <f t="shared" si="1463"/>
        <v>7956768.6893067043</v>
      </c>
      <c r="O243" s="19">
        <f t="shared" si="1464"/>
        <v>6091684.5971698547</v>
      </c>
      <c r="P243" s="19">
        <f t="shared" si="1465"/>
        <v>4146197.4519242356</v>
      </c>
      <c r="Q243" s="19">
        <f t="shared" si="1466"/>
        <v>2116841.1090799188</v>
      </c>
      <c r="R243" s="19">
        <f t="shared" si="1467"/>
        <v>0</v>
      </c>
      <c r="S243" s="19" t="e">
        <f t="shared" si="1468"/>
        <v>#N/A</v>
      </c>
      <c r="T243" s="19" t="e">
        <f t="shared" si="1469"/>
        <v>#N/A</v>
      </c>
      <c r="U243" s="19" t="e">
        <f t="shared" si="1470"/>
        <v>#N/A</v>
      </c>
      <c r="V243" s="19" t="e">
        <f t="shared" si="1471"/>
        <v>#N/A</v>
      </c>
      <c r="W243" s="19" t="e">
        <f t="shared" si="1472"/>
        <v>#N/A</v>
      </c>
      <c r="X243" s="19" t="e">
        <f t="shared" si="1473"/>
        <v>#N/A</v>
      </c>
      <c r="Y243" s="19" t="e">
        <f t="shared" si="1474"/>
        <v>#N/A</v>
      </c>
      <c r="Z243" s="19" t="e">
        <f t="shared" si="1475"/>
        <v>#N/A</v>
      </c>
      <c r="AA243" s="19" t="e">
        <f t="shared" si="1476"/>
        <v>#N/A</v>
      </c>
      <c r="AB243" s="19" t="e">
        <f t="shared" si="1477"/>
        <v>#N/A</v>
      </c>
      <c r="AC243" s="19" t="e">
        <f t="shared" si="1478"/>
        <v>#N/A</v>
      </c>
      <c r="AD243" s="19" t="e">
        <f t="shared" si="1479"/>
        <v>#N/A</v>
      </c>
      <c r="AE243" s="19" t="e">
        <f t="shared" si="1480"/>
        <v>#N/A</v>
      </c>
      <c r="AF243" s="19" t="e">
        <f t="shared" si="1481"/>
        <v>#N/A</v>
      </c>
      <c r="AG243" s="19" t="e">
        <f t="shared" si="1482"/>
        <v>#N/A</v>
      </c>
      <c r="AH243" s="19" t="e">
        <f t="shared" si="1483"/>
        <v>#N/A</v>
      </c>
      <c r="AI243" s="19" t="e">
        <f t="shared" si="1484"/>
        <v>#N/A</v>
      </c>
      <c r="AJ243" s="19" t="e">
        <f t="shared" si="1485"/>
        <v>#N/A</v>
      </c>
      <c r="AK243" s="19" t="e">
        <f t="shared" si="1486"/>
        <v>#N/A</v>
      </c>
      <c r="AL243" s="19" t="e">
        <f t="shared" si="1487"/>
        <v>#N/A</v>
      </c>
      <c r="AM243" s="19" t="e">
        <f t="shared" si="1488"/>
        <v>#N/A</v>
      </c>
      <c r="AN243" s="19" t="e">
        <f t="shared" si="1489"/>
        <v>#N/A</v>
      </c>
      <c r="AO243" s="19" t="e">
        <f t="shared" si="1490"/>
        <v>#N/A</v>
      </c>
      <c r="AP243" s="19" t="e">
        <f t="shared" si="1491"/>
        <v>#N/A</v>
      </c>
      <c r="AQ243" s="19" t="e">
        <f t="shared" si="1492"/>
        <v>#N/A</v>
      </c>
      <c r="AR243" s="19" t="e">
        <f t="shared" si="1493"/>
        <v>#N/A</v>
      </c>
      <c r="AS243" s="19" t="e">
        <f t="shared" si="1494"/>
        <v>#N/A</v>
      </c>
      <c r="AT243" s="19" t="e">
        <f t="shared" si="1495"/>
        <v>#N/A</v>
      </c>
      <c r="AU243" s="19" t="e">
        <f t="shared" si="1496"/>
        <v>#N/A</v>
      </c>
      <c r="AV243" s="19" t="e">
        <f t="shared" si="1497"/>
        <v>#N/A</v>
      </c>
      <c r="AW243" s="19" t="e">
        <f t="shared" si="1498"/>
        <v>#N/A</v>
      </c>
      <c r="AX243" s="19" t="e">
        <f t="shared" si="1499"/>
        <v>#N/A</v>
      </c>
      <c r="AY243" s="19" t="e">
        <f t="shared" si="1500"/>
        <v>#N/A</v>
      </c>
      <c r="AZ243" s="19" t="e">
        <f t="shared" si="1501"/>
        <v>#N/A</v>
      </c>
      <c r="BA243" s="19" t="e">
        <f t="shared" si="1502"/>
        <v>#N/A</v>
      </c>
      <c r="BB243" s="19" t="e">
        <f t="shared" si="1503"/>
        <v>#N/A</v>
      </c>
      <c r="BC243" s="19" t="e">
        <f t="shared" si="1504"/>
        <v>#N/A</v>
      </c>
      <c r="BD243" s="19" t="e">
        <f t="shared" si="1505"/>
        <v>#N/A</v>
      </c>
      <c r="BE243" s="19" t="e">
        <f t="shared" si="1506"/>
        <v>#N/A</v>
      </c>
      <c r="BF243" s="19" t="e">
        <f t="shared" si="1507"/>
        <v>#N/A</v>
      </c>
      <c r="BG243" s="19" t="e">
        <f t="shared" si="1508"/>
        <v>#N/A</v>
      </c>
      <c r="BH243" s="19" t="e">
        <f t="shared" si="1509"/>
        <v>#N/A</v>
      </c>
      <c r="BI243" s="19" t="e">
        <f t="shared" si="1510"/>
        <v>#N/A</v>
      </c>
    </row>
    <row r="244" spans="1:61" s="19" customFormat="1" ht="12.75"/>
    <row r="245" spans="1:61" s="19" customFormat="1" ht="12.75">
      <c r="C245" s="19" t="s">
        <v>446</v>
      </c>
      <c r="H245" s="19">
        <f>G239</f>
        <v>20354222.121647794</v>
      </c>
      <c r="I245" s="19">
        <f t="shared" ref="I245:I249" si="1511">H239</f>
        <v>19023587.447066154</v>
      </c>
      <c r="J245" s="19">
        <f t="shared" ref="J245:J249" si="1512">I239</f>
        <v>17635589.626844157</v>
      </c>
      <c r="K245" s="19">
        <f t="shared" ref="K245:K249" si="1513">J239</f>
        <v>16187755.757982494</v>
      </c>
      <c r="L245" s="19">
        <f t="shared" ref="L245:L249" si="1514">K239</f>
        <v>14677506.33159099</v>
      </c>
      <c r="M245" s="19">
        <f t="shared" ref="M245:M249" si="1515">L239</f>
        <v>13102150.637149919</v>
      </c>
      <c r="N245" s="19">
        <f t="shared" ref="N245:N249" si="1516">M239</f>
        <v>11458881.96865081</v>
      </c>
      <c r="O245" s="19">
        <f t="shared" ref="O245:O249" si="1517">N239</f>
        <v>9744772.6240758374</v>
      </c>
      <c r="P245" s="19">
        <f t="shared" ref="P245:P249" si="1518">O239</f>
        <v>7956768.6893067043</v>
      </c>
      <c r="Q245" s="19">
        <f t="shared" ref="Q245:Q249" si="1519">P239</f>
        <v>6091684.5971698547</v>
      </c>
      <c r="R245" s="19">
        <f t="shared" ref="R245:R249" si="1520">Q239</f>
        <v>4146197.4519242356</v>
      </c>
      <c r="S245" s="19">
        <f t="shared" ref="S245:S249" si="1521">R239</f>
        <v>2116841.1090799188</v>
      </c>
      <c r="T245" s="19">
        <f t="shared" ref="T245:T249" si="1522">S239</f>
        <v>0</v>
      </c>
      <c r="U245" s="19" t="e">
        <f t="shared" ref="U245:U249" si="1523">T239</f>
        <v>#N/A</v>
      </c>
      <c r="V245" s="19" t="e">
        <f t="shared" ref="V245:V249" si="1524">U239</f>
        <v>#N/A</v>
      </c>
      <c r="W245" s="19" t="e">
        <f t="shared" ref="W245:W249" si="1525">V239</f>
        <v>#N/A</v>
      </c>
      <c r="X245" s="19" t="e">
        <f t="shared" ref="X245:X249" si="1526">W239</f>
        <v>#N/A</v>
      </c>
      <c r="Y245" s="19" t="e">
        <f t="shared" ref="Y245:Y249" si="1527">X239</f>
        <v>#N/A</v>
      </c>
      <c r="Z245" s="19" t="e">
        <f t="shared" ref="Z245:Z249" si="1528">Y239</f>
        <v>#N/A</v>
      </c>
      <c r="AA245" s="19" t="e">
        <f t="shared" ref="AA245:AA249" si="1529">Z239</f>
        <v>#N/A</v>
      </c>
      <c r="AB245" s="19" t="e">
        <f t="shared" ref="AB245:AB249" si="1530">AA239</f>
        <v>#N/A</v>
      </c>
      <c r="AC245" s="19" t="e">
        <f t="shared" ref="AC245:AC249" si="1531">AB239</f>
        <v>#N/A</v>
      </c>
      <c r="AD245" s="19" t="e">
        <f t="shared" ref="AD245:AD249" si="1532">AC239</f>
        <v>#N/A</v>
      </c>
      <c r="AE245" s="19" t="e">
        <f t="shared" ref="AE245:AE249" si="1533">AD239</f>
        <v>#N/A</v>
      </c>
      <c r="AF245" s="19" t="e">
        <f t="shared" ref="AF245:AF249" si="1534">AE239</f>
        <v>#N/A</v>
      </c>
      <c r="AG245" s="19" t="e">
        <f t="shared" ref="AG245:AG249" si="1535">AF239</f>
        <v>#N/A</v>
      </c>
      <c r="AH245" s="19" t="e">
        <f t="shared" ref="AH245:AH249" si="1536">AG239</f>
        <v>#N/A</v>
      </c>
      <c r="AI245" s="19" t="e">
        <f t="shared" ref="AI245:AI249" si="1537">AH239</f>
        <v>#N/A</v>
      </c>
      <c r="AJ245" s="19" t="e">
        <f t="shared" ref="AJ245:AJ249" si="1538">AI239</f>
        <v>#N/A</v>
      </c>
      <c r="AK245" s="19" t="e">
        <f t="shared" ref="AK245:AK249" si="1539">AJ239</f>
        <v>#N/A</v>
      </c>
      <c r="AL245" s="19" t="e">
        <f t="shared" ref="AL245:AL249" si="1540">AK239</f>
        <v>#N/A</v>
      </c>
      <c r="AM245" s="19" t="e">
        <f t="shared" ref="AM245:AM249" si="1541">AL239</f>
        <v>#N/A</v>
      </c>
      <c r="AN245" s="19" t="e">
        <f t="shared" ref="AN245:AN249" si="1542">AM239</f>
        <v>#N/A</v>
      </c>
      <c r="AO245" s="19" t="e">
        <f t="shared" ref="AO245:AO249" si="1543">AN239</f>
        <v>#N/A</v>
      </c>
      <c r="AP245" s="19" t="e">
        <f t="shared" ref="AP245:AP249" si="1544">AO239</f>
        <v>#N/A</v>
      </c>
      <c r="AQ245" s="19" t="e">
        <f t="shared" ref="AQ245:AQ249" si="1545">AP239</f>
        <v>#N/A</v>
      </c>
      <c r="AR245" s="19" t="e">
        <f t="shared" ref="AR245:AR249" si="1546">AQ239</f>
        <v>#N/A</v>
      </c>
      <c r="AS245" s="19" t="e">
        <f t="shared" ref="AS245:AS249" si="1547">AR239</f>
        <v>#N/A</v>
      </c>
      <c r="AT245" s="19" t="e">
        <f t="shared" ref="AT245:AT249" si="1548">AS239</f>
        <v>#N/A</v>
      </c>
      <c r="AU245" s="19" t="e">
        <f t="shared" ref="AU245:AU249" si="1549">AT239</f>
        <v>#N/A</v>
      </c>
      <c r="AV245" s="19" t="e">
        <f t="shared" ref="AV245:AV249" si="1550">AU239</f>
        <v>#N/A</v>
      </c>
      <c r="AW245" s="19" t="e">
        <f t="shared" ref="AW245:AW249" si="1551">AV239</f>
        <v>#N/A</v>
      </c>
      <c r="AX245" s="19" t="e">
        <f t="shared" ref="AX245:AX249" si="1552">AW239</f>
        <v>#N/A</v>
      </c>
      <c r="AY245" s="19" t="e">
        <f t="shared" ref="AY245:AY249" si="1553">AX239</f>
        <v>#N/A</v>
      </c>
      <c r="AZ245" s="19" t="e">
        <f t="shared" ref="AZ245:AZ249" si="1554">AY239</f>
        <v>#N/A</v>
      </c>
      <c r="BA245" s="19" t="e">
        <f t="shared" ref="BA245:BA249" si="1555">AZ239</f>
        <v>#N/A</v>
      </c>
      <c r="BB245" s="19" t="e">
        <f t="shared" ref="BB245:BB249" si="1556">BA239</f>
        <v>#N/A</v>
      </c>
      <c r="BC245" s="19" t="e">
        <f t="shared" ref="BC245:BC249" si="1557">BB239</f>
        <v>#N/A</v>
      </c>
      <c r="BD245" s="19" t="e">
        <f t="shared" ref="BD245:BD249" si="1558">BC239</f>
        <v>#N/A</v>
      </c>
      <c r="BE245" s="19" t="e">
        <f t="shared" ref="BE245:BE249" si="1559">BD239</f>
        <v>#N/A</v>
      </c>
      <c r="BF245" s="19" t="e">
        <f t="shared" ref="BF245:BF249" si="1560">BE239</f>
        <v>#N/A</v>
      </c>
      <c r="BG245" s="19" t="e">
        <f t="shared" ref="BG245:BG249" si="1561">BF239</f>
        <v>#N/A</v>
      </c>
      <c r="BH245" s="19" t="e">
        <f t="shared" ref="BH245:BH249" si="1562">BG239</f>
        <v>#N/A</v>
      </c>
      <c r="BI245" s="19" t="e">
        <f t="shared" ref="BI245:BI249" si="1563">BH239</f>
        <v>#N/A</v>
      </c>
    </row>
    <row r="246" spans="1:61" s="19" customFormat="1" ht="12.75">
      <c r="C246" s="19" t="s">
        <v>422</v>
      </c>
      <c r="H246" s="19">
        <f>G240</f>
        <v>1330634.6745816402</v>
      </c>
      <c r="I246" s="19">
        <f t="shared" si="1511"/>
        <v>1387997.8202219969</v>
      </c>
      <c r="J246" s="19">
        <f t="shared" si="1512"/>
        <v>1447833.8688616622</v>
      </c>
      <c r="K246" s="19">
        <f t="shared" si="1513"/>
        <v>1510249.4263915042</v>
      </c>
      <c r="L246" s="19">
        <f t="shared" si="1514"/>
        <v>1575355.6944410715</v>
      </c>
      <c r="M246" s="19">
        <f t="shared" si="1515"/>
        <v>1643268.6684991093</v>
      </c>
      <c r="N246" s="19">
        <f t="shared" si="1516"/>
        <v>1714109.3445749725</v>
      </c>
      <c r="O246" s="19">
        <f t="shared" si="1517"/>
        <v>1788003.9347691331</v>
      </c>
      <c r="P246" s="19">
        <f t="shared" si="1518"/>
        <v>1865084.0921368494</v>
      </c>
      <c r="Q246" s="19">
        <f t="shared" si="1519"/>
        <v>1945487.1452456194</v>
      </c>
      <c r="R246" s="19">
        <f t="shared" si="1520"/>
        <v>2029356.342844317</v>
      </c>
      <c r="S246" s="19">
        <f t="shared" si="1521"/>
        <v>2116841.1090799184</v>
      </c>
      <c r="T246" s="19" t="e">
        <f t="shared" si="1522"/>
        <v>#N/A</v>
      </c>
      <c r="U246" s="19" t="e">
        <f t="shared" si="1523"/>
        <v>#N/A</v>
      </c>
      <c r="V246" s="19" t="e">
        <f t="shared" si="1524"/>
        <v>#N/A</v>
      </c>
      <c r="W246" s="19" t="e">
        <f t="shared" si="1525"/>
        <v>#N/A</v>
      </c>
      <c r="X246" s="19" t="e">
        <f t="shared" si="1526"/>
        <v>#N/A</v>
      </c>
      <c r="Y246" s="19" t="e">
        <f t="shared" si="1527"/>
        <v>#N/A</v>
      </c>
      <c r="Z246" s="19" t="e">
        <f t="shared" si="1528"/>
        <v>#N/A</v>
      </c>
      <c r="AA246" s="19" t="e">
        <f t="shared" si="1529"/>
        <v>#N/A</v>
      </c>
      <c r="AB246" s="19" t="e">
        <f t="shared" si="1530"/>
        <v>#N/A</v>
      </c>
      <c r="AC246" s="19" t="e">
        <f t="shared" si="1531"/>
        <v>#N/A</v>
      </c>
      <c r="AD246" s="19" t="e">
        <f t="shared" si="1532"/>
        <v>#N/A</v>
      </c>
      <c r="AE246" s="19" t="e">
        <f t="shared" si="1533"/>
        <v>#N/A</v>
      </c>
      <c r="AF246" s="19" t="e">
        <f t="shared" si="1534"/>
        <v>#N/A</v>
      </c>
      <c r="AG246" s="19" t="e">
        <f t="shared" si="1535"/>
        <v>#N/A</v>
      </c>
      <c r="AH246" s="19" t="e">
        <f t="shared" si="1536"/>
        <v>#N/A</v>
      </c>
      <c r="AI246" s="19" t="e">
        <f t="shared" si="1537"/>
        <v>#N/A</v>
      </c>
      <c r="AJ246" s="19" t="e">
        <f t="shared" si="1538"/>
        <v>#N/A</v>
      </c>
      <c r="AK246" s="19" t="e">
        <f t="shared" si="1539"/>
        <v>#N/A</v>
      </c>
      <c r="AL246" s="19" t="e">
        <f t="shared" si="1540"/>
        <v>#N/A</v>
      </c>
      <c r="AM246" s="19" t="e">
        <f t="shared" si="1541"/>
        <v>#N/A</v>
      </c>
      <c r="AN246" s="19" t="e">
        <f t="shared" si="1542"/>
        <v>#N/A</v>
      </c>
      <c r="AO246" s="19" t="e">
        <f t="shared" si="1543"/>
        <v>#N/A</v>
      </c>
      <c r="AP246" s="19" t="e">
        <f t="shared" si="1544"/>
        <v>#N/A</v>
      </c>
      <c r="AQ246" s="19" t="e">
        <f t="shared" si="1545"/>
        <v>#N/A</v>
      </c>
      <c r="AR246" s="19" t="e">
        <f t="shared" si="1546"/>
        <v>#N/A</v>
      </c>
      <c r="AS246" s="19" t="e">
        <f t="shared" si="1547"/>
        <v>#N/A</v>
      </c>
      <c r="AT246" s="19" t="e">
        <f t="shared" si="1548"/>
        <v>#N/A</v>
      </c>
      <c r="AU246" s="19" t="e">
        <f t="shared" si="1549"/>
        <v>#N/A</v>
      </c>
      <c r="AV246" s="19" t="e">
        <f t="shared" si="1550"/>
        <v>#N/A</v>
      </c>
      <c r="AW246" s="19" t="e">
        <f t="shared" si="1551"/>
        <v>#N/A</v>
      </c>
      <c r="AX246" s="19" t="e">
        <f t="shared" si="1552"/>
        <v>#N/A</v>
      </c>
      <c r="AY246" s="19" t="e">
        <f t="shared" si="1553"/>
        <v>#N/A</v>
      </c>
      <c r="AZ246" s="19" t="e">
        <f t="shared" si="1554"/>
        <v>#N/A</v>
      </c>
      <c r="BA246" s="19" t="e">
        <f t="shared" si="1555"/>
        <v>#N/A</v>
      </c>
      <c r="BB246" s="19" t="e">
        <f t="shared" si="1556"/>
        <v>#N/A</v>
      </c>
      <c r="BC246" s="19" t="e">
        <f t="shared" si="1557"/>
        <v>#N/A</v>
      </c>
      <c r="BD246" s="19" t="e">
        <f t="shared" si="1558"/>
        <v>#N/A</v>
      </c>
      <c r="BE246" s="19" t="e">
        <f t="shared" si="1559"/>
        <v>#N/A</v>
      </c>
      <c r="BF246" s="19" t="e">
        <f t="shared" si="1560"/>
        <v>#N/A</v>
      </c>
      <c r="BG246" s="19" t="e">
        <f t="shared" si="1561"/>
        <v>#N/A</v>
      </c>
      <c r="BH246" s="19" t="e">
        <f t="shared" si="1562"/>
        <v>#N/A</v>
      </c>
      <c r="BI246" s="19" t="e">
        <f t="shared" si="1563"/>
        <v>#N/A</v>
      </c>
    </row>
    <row r="247" spans="1:61" s="19" customFormat="1" ht="12.75">
      <c r="C247" s="19" t="s">
        <v>423</v>
      </c>
      <c r="H247" s="19">
        <f>G241</f>
        <v>830871.78189986444</v>
      </c>
      <c r="I247" s="19">
        <f t="shared" si="1511"/>
        <v>773508.63625950762</v>
      </c>
      <c r="J247" s="19">
        <f t="shared" si="1512"/>
        <v>713672.58761984238</v>
      </c>
      <c r="K247" s="19">
        <f t="shared" si="1513"/>
        <v>651257.03009000036</v>
      </c>
      <c r="L247" s="19">
        <f t="shared" si="1514"/>
        <v>586150.76204043301</v>
      </c>
      <c r="M247" s="19">
        <f t="shared" si="1515"/>
        <v>518237.78798239533</v>
      </c>
      <c r="N247" s="19">
        <f t="shared" si="1516"/>
        <v>447397.1119065322</v>
      </c>
      <c r="O247" s="19">
        <f t="shared" si="1517"/>
        <v>373502.52171237144</v>
      </c>
      <c r="P247" s="19">
        <f t="shared" si="1518"/>
        <v>296422.36434465513</v>
      </c>
      <c r="Q247" s="19">
        <f t="shared" si="1519"/>
        <v>216019.31123588516</v>
      </c>
      <c r="R247" s="19">
        <f t="shared" si="1520"/>
        <v>132150.11363718766</v>
      </c>
      <c r="S247" s="19">
        <f t="shared" si="1521"/>
        <v>44665.347401586281</v>
      </c>
      <c r="T247" s="19" t="e">
        <f t="shared" si="1522"/>
        <v>#N/A</v>
      </c>
      <c r="U247" s="19" t="e">
        <f t="shared" si="1523"/>
        <v>#N/A</v>
      </c>
      <c r="V247" s="19" t="e">
        <f t="shared" si="1524"/>
        <v>#N/A</v>
      </c>
      <c r="W247" s="19" t="e">
        <f t="shared" si="1525"/>
        <v>#N/A</v>
      </c>
      <c r="X247" s="19" t="e">
        <f t="shared" si="1526"/>
        <v>#N/A</v>
      </c>
      <c r="Y247" s="19" t="e">
        <f t="shared" si="1527"/>
        <v>#N/A</v>
      </c>
      <c r="Z247" s="19" t="e">
        <f t="shared" si="1528"/>
        <v>#N/A</v>
      </c>
      <c r="AA247" s="19" t="e">
        <f t="shared" si="1529"/>
        <v>#N/A</v>
      </c>
      <c r="AB247" s="19" t="e">
        <f t="shared" si="1530"/>
        <v>#N/A</v>
      </c>
      <c r="AC247" s="19" t="e">
        <f t="shared" si="1531"/>
        <v>#N/A</v>
      </c>
      <c r="AD247" s="19" t="e">
        <f t="shared" si="1532"/>
        <v>#N/A</v>
      </c>
      <c r="AE247" s="19" t="e">
        <f t="shared" si="1533"/>
        <v>#N/A</v>
      </c>
      <c r="AF247" s="19" t="e">
        <f t="shared" si="1534"/>
        <v>#N/A</v>
      </c>
      <c r="AG247" s="19" t="e">
        <f t="shared" si="1535"/>
        <v>#N/A</v>
      </c>
      <c r="AH247" s="19" t="e">
        <f t="shared" si="1536"/>
        <v>#N/A</v>
      </c>
      <c r="AI247" s="19" t="e">
        <f t="shared" si="1537"/>
        <v>#N/A</v>
      </c>
      <c r="AJ247" s="19" t="e">
        <f t="shared" si="1538"/>
        <v>#N/A</v>
      </c>
      <c r="AK247" s="19" t="e">
        <f t="shared" si="1539"/>
        <v>#N/A</v>
      </c>
      <c r="AL247" s="19" t="e">
        <f t="shared" si="1540"/>
        <v>#N/A</v>
      </c>
      <c r="AM247" s="19" t="e">
        <f t="shared" si="1541"/>
        <v>#N/A</v>
      </c>
      <c r="AN247" s="19" t="e">
        <f t="shared" si="1542"/>
        <v>#N/A</v>
      </c>
      <c r="AO247" s="19" t="e">
        <f t="shared" si="1543"/>
        <v>#N/A</v>
      </c>
      <c r="AP247" s="19" t="e">
        <f t="shared" si="1544"/>
        <v>#N/A</v>
      </c>
      <c r="AQ247" s="19" t="e">
        <f t="shared" si="1545"/>
        <v>#N/A</v>
      </c>
      <c r="AR247" s="19" t="e">
        <f t="shared" si="1546"/>
        <v>#N/A</v>
      </c>
      <c r="AS247" s="19" t="e">
        <f t="shared" si="1547"/>
        <v>#N/A</v>
      </c>
      <c r="AT247" s="19" t="e">
        <f t="shared" si="1548"/>
        <v>#N/A</v>
      </c>
      <c r="AU247" s="19" t="e">
        <f t="shared" si="1549"/>
        <v>#N/A</v>
      </c>
      <c r="AV247" s="19" t="e">
        <f t="shared" si="1550"/>
        <v>#N/A</v>
      </c>
      <c r="AW247" s="19" t="e">
        <f t="shared" si="1551"/>
        <v>#N/A</v>
      </c>
      <c r="AX247" s="19" t="e">
        <f t="shared" si="1552"/>
        <v>#N/A</v>
      </c>
      <c r="AY247" s="19" t="e">
        <f t="shared" si="1553"/>
        <v>#N/A</v>
      </c>
      <c r="AZ247" s="19" t="e">
        <f t="shared" si="1554"/>
        <v>#N/A</v>
      </c>
      <c r="BA247" s="19" t="e">
        <f t="shared" si="1555"/>
        <v>#N/A</v>
      </c>
      <c r="BB247" s="19" t="e">
        <f t="shared" si="1556"/>
        <v>#N/A</v>
      </c>
      <c r="BC247" s="19" t="e">
        <f t="shared" si="1557"/>
        <v>#N/A</v>
      </c>
      <c r="BD247" s="19" t="e">
        <f t="shared" si="1558"/>
        <v>#N/A</v>
      </c>
      <c r="BE247" s="19" t="e">
        <f t="shared" si="1559"/>
        <v>#N/A</v>
      </c>
      <c r="BF247" s="19" t="e">
        <f t="shared" si="1560"/>
        <v>#N/A</v>
      </c>
      <c r="BG247" s="19" t="e">
        <f t="shared" si="1561"/>
        <v>#N/A</v>
      </c>
      <c r="BH247" s="19" t="e">
        <f t="shared" si="1562"/>
        <v>#N/A</v>
      </c>
      <c r="BI247" s="19" t="e">
        <f t="shared" si="1563"/>
        <v>#N/A</v>
      </c>
    </row>
    <row r="248" spans="1:61" s="19" customFormat="1" ht="12.75">
      <c r="C248" s="19" t="s">
        <v>147</v>
      </c>
      <c r="H248" s="19">
        <f>G242</f>
        <v>2161506.4564815047</v>
      </c>
      <c r="I248" s="19">
        <f t="shared" si="1511"/>
        <v>2161506.4564815047</v>
      </c>
      <c r="J248" s="19">
        <f t="shared" si="1512"/>
        <v>2161506.4564815047</v>
      </c>
      <c r="K248" s="19">
        <f t="shared" si="1513"/>
        <v>2161506.4564815047</v>
      </c>
      <c r="L248" s="19">
        <f t="shared" si="1514"/>
        <v>2161506.4564815047</v>
      </c>
      <c r="M248" s="19">
        <f t="shared" si="1515"/>
        <v>2161506.4564815047</v>
      </c>
      <c r="N248" s="19">
        <f t="shared" si="1516"/>
        <v>2161506.4564815047</v>
      </c>
      <c r="O248" s="19">
        <f t="shared" si="1517"/>
        <v>2161506.4564815047</v>
      </c>
      <c r="P248" s="19">
        <f t="shared" si="1518"/>
        <v>2161506.4564815047</v>
      </c>
      <c r="Q248" s="19">
        <f t="shared" si="1519"/>
        <v>2161506.4564815047</v>
      </c>
      <c r="R248" s="19">
        <f t="shared" si="1520"/>
        <v>2161506.4564815047</v>
      </c>
      <c r="S248" s="19">
        <f t="shared" si="1521"/>
        <v>2161506.4564815047</v>
      </c>
      <c r="T248" s="19" t="e">
        <f t="shared" si="1522"/>
        <v>#N/A</v>
      </c>
      <c r="U248" s="19" t="e">
        <f t="shared" si="1523"/>
        <v>#N/A</v>
      </c>
      <c r="V248" s="19" t="e">
        <f t="shared" si="1524"/>
        <v>#N/A</v>
      </c>
      <c r="W248" s="19" t="e">
        <f t="shared" si="1525"/>
        <v>#N/A</v>
      </c>
      <c r="X248" s="19" t="e">
        <f t="shared" si="1526"/>
        <v>#N/A</v>
      </c>
      <c r="Y248" s="19" t="e">
        <f t="shared" si="1527"/>
        <v>#N/A</v>
      </c>
      <c r="Z248" s="19" t="e">
        <f t="shared" si="1528"/>
        <v>#N/A</v>
      </c>
      <c r="AA248" s="19" t="e">
        <f t="shared" si="1529"/>
        <v>#N/A</v>
      </c>
      <c r="AB248" s="19" t="e">
        <f t="shared" si="1530"/>
        <v>#N/A</v>
      </c>
      <c r="AC248" s="19" t="e">
        <f t="shared" si="1531"/>
        <v>#N/A</v>
      </c>
      <c r="AD248" s="19" t="e">
        <f t="shared" si="1532"/>
        <v>#N/A</v>
      </c>
      <c r="AE248" s="19" t="e">
        <f t="shared" si="1533"/>
        <v>#N/A</v>
      </c>
      <c r="AF248" s="19" t="e">
        <f t="shared" si="1534"/>
        <v>#N/A</v>
      </c>
      <c r="AG248" s="19" t="e">
        <f t="shared" si="1535"/>
        <v>#N/A</v>
      </c>
      <c r="AH248" s="19" t="e">
        <f t="shared" si="1536"/>
        <v>#N/A</v>
      </c>
      <c r="AI248" s="19" t="e">
        <f t="shared" si="1537"/>
        <v>#N/A</v>
      </c>
      <c r="AJ248" s="19" t="e">
        <f t="shared" si="1538"/>
        <v>#N/A</v>
      </c>
      <c r="AK248" s="19" t="e">
        <f t="shared" si="1539"/>
        <v>#N/A</v>
      </c>
      <c r="AL248" s="19" t="e">
        <f t="shared" si="1540"/>
        <v>#N/A</v>
      </c>
      <c r="AM248" s="19" t="e">
        <f t="shared" si="1541"/>
        <v>#N/A</v>
      </c>
      <c r="AN248" s="19" t="e">
        <f t="shared" si="1542"/>
        <v>#N/A</v>
      </c>
      <c r="AO248" s="19" t="e">
        <f t="shared" si="1543"/>
        <v>#N/A</v>
      </c>
      <c r="AP248" s="19" t="e">
        <f t="shared" si="1544"/>
        <v>#N/A</v>
      </c>
      <c r="AQ248" s="19" t="e">
        <f t="shared" si="1545"/>
        <v>#N/A</v>
      </c>
      <c r="AR248" s="19" t="e">
        <f t="shared" si="1546"/>
        <v>#N/A</v>
      </c>
      <c r="AS248" s="19" t="e">
        <f t="shared" si="1547"/>
        <v>#N/A</v>
      </c>
      <c r="AT248" s="19" t="e">
        <f t="shared" si="1548"/>
        <v>#N/A</v>
      </c>
      <c r="AU248" s="19" t="e">
        <f t="shared" si="1549"/>
        <v>#N/A</v>
      </c>
      <c r="AV248" s="19" t="e">
        <f t="shared" si="1550"/>
        <v>#N/A</v>
      </c>
      <c r="AW248" s="19" t="e">
        <f t="shared" si="1551"/>
        <v>#N/A</v>
      </c>
      <c r="AX248" s="19" t="e">
        <f t="shared" si="1552"/>
        <v>#N/A</v>
      </c>
      <c r="AY248" s="19" t="e">
        <f t="shared" si="1553"/>
        <v>#N/A</v>
      </c>
      <c r="AZ248" s="19" t="e">
        <f t="shared" si="1554"/>
        <v>#N/A</v>
      </c>
      <c r="BA248" s="19" t="e">
        <f t="shared" si="1555"/>
        <v>#N/A</v>
      </c>
      <c r="BB248" s="19" t="e">
        <f t="shared" si="1556"/>
        <v>#N/A</v>
      </c>
      <c r="BC248" s="19" t="e">
        <f t="shared" si="1557"/>
        <v>#N/A</v>
      </c>
      <c r="BD248" s="19" t="e">
        <f t="shared" si="1558"/>
        <v>#N/A</v>
      </c>
      <c r="BE248" s="19" t="e">
        <f t="shared" si="1559"/>
        <v>#N/A</v>
      </c>
      <c r="BF248" s="19" t="e">
        <f t="shared" si="1560"/>
        <v>#N/A</v>
      </c>
      <c r="BG248" s="19" t="e">
        <f t="shared" si="1561"/>
        <v>#N/A</v>
      </c>
      <c r="BH248" s="19" t="e">
        <f t="shared" si="1562"/>
        <v>#N/A</v>
      </c>
      <c r="BI248" s="19" t="e">
        <f t="shared" si="1563"/>
        <v>#N/A</v>
      </c>
    </row>
    <row r="249" spans="1:61" s="19" customFormat="1" ht="12.75">
      <c r="C249" s="19" t="s">
        <v>424</v>
      </c>
      <c r="H249" s="19">
        <f>G243</f>
        <v>19023587.447066154</v>
      </c>
      <c r="I249" s="19">
        <f t="shared" si="1511"/>
        <v>17635589.626844157</v>
      </c>
      <c r="J249" s="19">
        <f t="shared" si="1512"/>
        <v>16187755.757982494</v>
      </c>
      <c r="K249" s="19">
        <f t="shared" si="1513"/>
        <v>14677506.33159099</v>
      </c>
      <c r="L249" s="19">
        <f t="shared" si="1514"/>
        <v>13102150.637149919</v>
      </c>
      <c r="M249" s="19">
        <f t="shared" si="1515"/>
        <v>11458881.96865081</v>
      </c>
      <c r="N249" s="19">
        <f t="shared" si="1516"/>
        <v>9744772.6240758374</v>
      </c>
      <c r="O249" s="19">
        <f t="shared" si="1517"/>
        <v>7956768.6893067043</v>
      </c>
      <c r="P249" s="19">
        <f t="shared" si="1518"/>
        <v>6091684.5971698547</v>
      </c>
      <c r="Q249" s="19">
        <f t="shared" si="1519"/>
        <v>4146197.4519242356</v>
      </c>
      <c r="R249" s="19">
        <f t="shared" si="1520"/>
        <v>2116841.1090799188</v>
      </c>
      <c r="S249" s="19">
        <f t="shared" si="1521"/>
        <v>0</v>
      </c>
      <c r="T249" s="19" t="e">
        <f t="shared" si="1522"/>
        <v>#N/A</v>
      </c>
      <c r="U249" s="19" t="e">
        <f t="shared" si="1523"/>
        <v>#N/A</v>
      </c>
      <c r="V249" s="19" t="e">
        <f t="shared" si="1524"/>
        <v>#N/A</v>
      </c>
      <c r="W249" s="19" t="e">
        <f t="shared" si="1525"/>
        <v>#N/A</v>
      </c>
      <c r="X249" s="19" t="e">
        <f t="shared" si="1526"/>
        <v>#N/A</v>
      </c>
      <c r="Y249" s="19" t="e">
        <f t="shared" si="1527"/>
        <v>#N/A</v>
      </c>
      <c r="Z249" s="19" t="e">
        <f t="shared" si="1528"/>
        <v>#N/A</v>
      </c>
      <c r="AA249" s="19" t="e">
        <f t="shared" si="1529"/>
        <v>#N/A</v>
      </c>
      <c r="AB249" s="19" t="e">
        <f t="shared" si="1530"/>
        <v>#N/A</v>
      </c>
      <c r="AC249" s="19" t="e">
        <f t="shared" si="1531"/>
        <v>#N/A</v>
      </c>
      <c r="AD249" s="19" t="e">
        <f t="shared" si="1532"/>
        <v>#N/A</v>
      </c>
      <c r="AE249" s="19" t="e">
        <f t="shared" si="1533"/>
        <v>#N/A</v>
      </c>
      <c r="AF249" s="19" t="e">
        <f t="shared" si="1534"/>
        <v>#N/A</v>
      </c>
      <c r="AG249" s="19" t="e">
        <f t="shared" si="1535"/>
        <v>#N/A</v>
      </c>
      <c r="AH249" s="19" t="e">
        <f t="shared" si="1536"/>
        <v>#N/A</v>
      </c>
      <c r="AI249" s="19" t="e">
        <f t="shared" si="1537"/>
        <v>#N/A</v>
      </c>
      <c r="AJ249" s="19" t="e">
        <f t="shared" si="1538"/>
        <v>#N/A</v>
      </c>
      <c r="AK249" s="19" t="e">
        <f t="shared" si="1539"/>
        <v>#N/A</v>
      </c>
      <c r="AL249" s="19" t="e">
        <f t="shared" si="1540"/>
        <v>#N/A</v>
      </c>
      <c r="AM249" s="19" t="e">
        <f t="shared" si="1541"/>
        <v>#N/A</v>
      </c>
      <c r="AN249" s="19" t="e">
        <f t="shared" si="1542"/>
        <v>#N/A</v>
      </c>
      <c r="AO249" s="19" t="e">
        <f t="shared" si="1543"/>
        <v>#N/A</v>
      </c>
      <c r="AP249" s="19" t="e">
        <f t="shared" si="1544"/>
        <v>#N/A</v>
      </c>
      <c r="AQ249" s="19" t="e">
        <f t="shared" si="1545"/>
        <v>#N/A</v>
      </c>
      <c r="AR249" s="19" t="e">
        <f t="shared" si="1546"/>
        <v>#N/A</v>
      </c>
      <c r="AS249" s="19" t="e">
        <f t="shared" si="1547"/>
        <v>#N/A</v>
      </c>
      <c r="AT249" s="19" t="e">
        <f t="shared" si="1548"/>
        <v>#N/A</v>
      </c>
      <c r="AU249" s="19" t="e">
        <f t="shared" si="1549"/>
        <v>#N/A</v>
      </c>
      <c r="AV249" s="19" t="e">
        <f t="shared" si="1550"/>
        <v>#N/A</v>
      </c>
      <c r="AW249" s="19" t="e">
        <f t="shared" si="1551"/>
        <v>#N/A</v>
      </c>
      <c r="AX249" s="19" t="e">
        <f t="shared" si="1552"/>
        <v>#N/A</v>
      </c>
      <c r="AY249" s="19" t="e">
        <f t="shared" si="1553"/>
        <v>#N/A</v>
      </c>
      <c r="AZ249" s="19" t="e">
        <f t="shared" si="1554"/>
        <v>#N/A</v>
      </c>
      <c r="BA249" s="19" t="e">
        <f t="shared" si="1555"/>
        <v>#N/A</v>
      </c>
      <c r="BB249" s="19" t="e">
        <f t="shared" si="1556"/>
        <v>#N/A</v>
      </c>
      <c r="BC249" s="19" t="e">
        <f t="shared" si="1557"/>
        <v>#N/A</v>
      </c>
      <c r="BD249" s="19" t="e">
        <f t="shared" si="1558"/>
        <v>#N/A</v>
      </c>
      <c r="BE249" s="19" t="e">
        <f t="shared" si="1559"/>
        <v>#N/A</v>
      </c>
      <c r="BF249" s="19" t="e">
        <f t="shared" si="1560"/>
        <v>#N/A</v>
      </c>
      <c r="BG249" s="19" t="e">
        <f t="shared" si="1561"/>
        <v>#N/A</v>
      </c>
      <c r="BH249" s="19" t="e">
        <f t="shared" si="1562"/>
        <v>#N/A</v>
      </c>
      <c r="BI249" s="19" t="e">
        <f t="shared" si="1563"/>
        <v>#N/A</v>
      </c>
    </row>
    <row r="253" spans="1:61" s="19" customFormat="1" ht="12.75">
      <c r="A253" s="50" t="s">
        <v>442</v>
      </c>
    </row>
    <row r="254" spans="1:61" s="19" customFormat="1" ht="12.75">
      <c r="A254" s="19" t="s">
        <v>443</v>
      </c>
      <c r="B254" s="19">
        <f>Inputs!L115</f>
        <v>11355849.2416688</v>
      </c>
      <c r="D254" s="19">
        <f>B255</f>
        <v>10</v>
      </c>
      <c r="E254" s="19">
        <f>IF(D254&gt;0,D254-1,0)</f>
        <v>9</v>
      </c>
      <c r="F254" s="19">
        <f>IF(E254&gt;0,E254-1,0)</f>
        <v>8</v>
      </c>
      <c r="G254" s="19">
        <f>IF(F254&gt;0,F254-1,0)</f>
        <v>7</v>
      </c>
      <c r="H254" s="19">
        <f t="shared" ref="H254" si="1564">IF(G254&gt;0,G254-1,0)</f>
        <v>6</v>
      </c>
      <c r="I254" s="19">
        <f t="shared" ref="I254" si="1565">IF(H254&gt;0,H254-1,0)</f>
        <v>5</v>
      </c>
      <c r="J254" s="19">
        <f t="shared" ref="J254" si="1566">IF(I254&gt;0,I254-1,0)</f>
        <v>4</v>
      </c>
      <c r="K254" s="19">
        <f t="shared" ref="K254" si="1567">IF(J254&gt;0,J254-1,0)</f>
        <v>3</v>
      </c>
      <c r="L254" s="19">
        <f t="shared" ref="L254" si="1568">IF(K254&gt;0,K254-1,0)</f>
        <v>2</v>
      </c>
      <c r="M254" s="19">
        <f t="shared" ref="M254" si="1569">IF(L254&gt;0,L254-1,0)</f>
        <v>1</v>
      </c>
      <c r="N254" s="19">
        <f t="shared" ref="N254" si="1570">IF(M254&gt;0,M254-1,0)</f>
        <v>0</v>
      </c>
      <c r="O254" s="19">
        <f t="shared" ref="O254" si="1571">IF(N254&gt;0,N254-1,0)</f>
        <v>0</v>
      </c>
      <c r="P254" s="19">
        <f t="shared" ref="P254" si="1572">IF(O254&gt;0,O254-1,0)</f>
        <v>0</v>
      </c>
      <c r="Q254" s="19">
        <f t="shared" ref="Q254" si="1573">IF(P254&gt;0,P254-1,0)</f>
        <v>0</v>
      </c>
      <c r="R254" s="19">
        <f t="shared" ref="R254" si="1574">IF(Q254&gt;0,Q254-1,0)</f>
        <v>0</v>
      </c>
      <c r="S254" s="19">
        <f t="shared" ref="S254" si="1575">IF(R254&gt;0,R254-1,0)</f>
        <v>0</v>
      </c>
      <c r="T254" s="19">
        <f t="shared" ref="T254" si="1576">IF(S254&gt;0,S254-1,0)</f>
        <v>0</v>
      </c>
      <c r="U254" s="19">
        <f t="shared" ref="U254" si="1577">IF(T254&gt;0,T254-1,0)</f>
        <v>0</v>
      </c>
      <c r="V254" s="19">
        <f t="shared" ref="V254" si="1578">IF(U254&gt;0,U254-1,0)</f>
        <v>0</v>
      </c>
      <c r="W254" s="19">
        <f t="shared" ref="W254" si="1579">IF(V254&gt;0,V254-1,0)</f>
        <v>0</v>
      </c>
      <c r="X254" s="19">
        <f t="shared" ref="X254" si="1580">IF(W254&gt;0,W254-1,0)</f>
        <v>0</v>
      </c>
      <c r="Y254" s="19">
        <f t="shared" ref="Y254" si="1581">IF(X254&gt;0,X254-1,0)</f>
        <v>0</v>
      </c>
      <c r="Z254" s="19">
        <f t="shared" ref="Z254" si="1582">IF(Y254&gt;0,Y254-1,0)</f>
        <v>0</v>
      </c>
      <c r="AA254" s="19">
        <f t="shared" ref="AA254" si="1583">IF(Z254&gt;0,Z254-1,0)</f>
        <v>0</v>
      </c>
      <c r="AB254" s="19">
        <f t="shared" ref="AB254" si="1584">IF(AA254&gt;0,AA254-1,0)</f>
        <v>0</v>
      </c>
      <c r="AC254" s="19">
        <f t="shared" ref="AC254" si="1585">IF(AB254&gt;0,AB254-1,0)</f>
        <v>0</v>
      </c>
      <c r="AD254" s="19">
        <f t="shared" ref="AD254" si="1586">IF(AC254&gt;0,AC254-1,0)</f>
        <v>0</v>
      </c>
      <c r="AE254" s="19">
        <f t="shared" ref="AE254" si="1587">IF(AD254&gt;0,AD254-1,0)</f>
        <v>0</v>
      </c>
      <c r="AF254" s="19">
        <f t="shared" ref="AF254" si="1588">IF(AE254&gt;0,AE254-1,0)</f>
        <v>0</v>
      </c>
      <c r="AG254" s="19">
        <f t="shared" ref="AG254" si="1589">IF(AF254&gt;0,AF254-1,0)</f>
        <v>0</v>
      </c>
      <c r="AH254" s="19">
        <f t="shared" ref="AH254" si="1590">IF(AG254&gt;0,AG254-1,0)</f>
        <v>0</v>
      </c>
      <c r="AI254" s="19">
        <f t="shared" ref="AI254" si="1591">IF(AH254&gt;0,AH254-1,0)</f>
        <v>0</v>
      </c>
      <c r="AJ254" s="19">
        <f t="shared" ref="AJ254" si="1592">IF(AI254&gt;0,AI254-1,0)</f>
        <v>0</v>
      </c>
      <c r="AK254" s="19">
        <f t="shared" ref="AK254" si="1593">IF(AJ254&gt;0,AJ254-1,0)</f>
        <v>0</v>
      </c>
      <c r="AL254" s="19">
        <f t="shared" ref="AL254" si="1594">IF(AK254&gt;0,AK254-1,0)</f>
        <v>0</v>
      </c>
      <c r="AM254" s="19">
        <f t="shared" ref="AM254" si="1595">IF(AL254&gt;0,AL254-1,0)</f>
        <v>0</v>
      </c>
      <c r="AN254" s="19">
        <f t="shared" ref="AN254" si="1596">IF(AM254&gt;0,AM254-1,0)</f>
        <v>0</v>
      </c>
      <c r="AO254" s="19">
        <f t="shared" ref="AO254" si="1597">IF(AN254&gt;0,AN254-1,0)</f>
        <v>0</v>
      </c>
      <c r="AP254" s="19">
        <f t="shared" ref="AP254" si="1598">IF(AO254&gt;0,AO254-1,0)</f>
        <v>0</v>
      </c>
      <c r="AQ254" s="19">
        <f t="shared" ref="AQ254" si="1599">IF(AP254&gt;0,AP254-1,0)</f>
        <v>0</v>
      </c>
      <c r="AR254" s="19">
        <f t="shared" ref="AR254" si="1600">IF(AQ254&gt;0,AQ254-1,0)</f>
        <v>0</v>
      </c>
      <c r="AS254" s="19">
        <f t="shared" ref="AS254" si="1601">IF(AR254&gt;0,AR254-1,0)</f>
        <v>0</v>
      </c>
      <c r="AT254" s="19">
        <f t="shared" ref="AT254" si="1602">IF(AS254&gt;0,AS254-1,0)</f>
        <v>0</v>
      </c>
      <c r="AU254" s="19">
        <f t="shared" ref="AU254" si="1603">IF(AT254&gt;0,AT254-1,0)</f>
        <v>0</v>
      </c>
      <c r="AV254" s="19">
        <f t="shared" ref="AV254" si="1604">IF(AU254&gt;0,AU254-1,0)</f>
        <v>0</v>
      </c>
      <c r="AW254" s="19">
        <f t="shared" ref="AW254" si="1605">IF(AV254&gt;0,AV254-1,0)</f>
        <v>0</v>
      </c>
      <c r="AX254" s="19">
        <f t="shared" ref="AX254" si="1606">IF(AW254&gt;0,AW254-1,0)</f>
        <v>0</v>
      </c>
      <c r="AY254" s="19">
        <f t="shared" ref="AY254" si="1607">IF(AX254&gt;0,AX254-1,0)</f>
        <v>0</v>
      </c>
      <c r="AZ254" s="19">
        <f t="shared" ref="AZ254" si="1608">IF(AY254&gt;0,AY254-1,0)</f>
        <v>0</v>
      </c>
      <c r="BA254" s="19">
        <f t="shared" ref="BA254" si="1609">IF(AZ254&gt;0,AZ254-1,0)</f>
        <v>0</v>
      </c>
      <c r="BB254" s="19">
        <f t="shared" ref="BB254" si="1610">IF(BA254&gt;0,BA254-1,0)</f>
        <v>0</v>
      </c>
      <c r="BC254" s="19">
        <f t="shared" ref="BC254" si="1611">IF(BB254&gt;0,BB254-1,0)</f>
        <v>0</v>
      </c>
      <c r="BD254" s="19">
        <f t="shared" ref="BD254" si="1612">IF(BC254&gt;0,BC254-1,0)</f>
        <v>0</v>
      </c>
      <c r="BE254" s="19">
        <f t="shared" ref="BE254" si="1613">IF(BD254&gt;0,BD254-1,0)</f>
        <v>0</v>
      </c>
      <c r="BF254" s="19">
        <f t="shared" ref="BF254" si="1614">IF(BE254&gt;0,BE254-1,0)</f>
        <v>0</v>
      </c>
      <c r="BG254" s="19">
        <f t="shared" ref="BG254" si="1615">IF(BF254&gt;0,BF254-1,0)</f>
        <v>0</v>
      </c>
      <c r="BH254" s="19">
        <f t="shared" ref="BH254" si="1616">IF(BG254&gt;0,BG254-1,0)</f>
        <v>0</v>
      </c>
      <c r="BI254" s="19">
        <f t="shared" ref="BI254" si="1617">IF(BH254&gt;0,BH254-1,0)</f>
        <v>0</v>
      </c>
    </row>
    <row r="255" spans="1:61" s="19" customFormat="1">
      <c r="A255" s="16" t="s">
        <v>60</v>
      </c>
      <c r="B255" s="50">
        <v>10</v>
      </c>
      <c r="C255" s="19" t="s">
        <v>421</v>
      </c>
      <c r="D255" s="19">
        <f>IFERROR(D267,0)+IFERROR(D273,0)+IFERROR(D279,0)+IFERROR(D285,0)+IFERROR(D291,0)</f>
        <v>2271169.8483337602</v>
      </c>
      <c r="E255" s="19">
        <f t="shared" ref="E255:BI259" si="1618">IFERROR(E267,0)+IFERROR(E273,0)+IFERROR(E279,0)+IFERROR(E285,0)+IFERROR(E291,0)</f>
        <v>4355882.838806089</v>
      </c>
      <c r="F255" s="19">
        <f t="shared" si="1618"/>
        <v>6246100.8884649444</v>
      </c>
      <c r="G255" s="19">
        <f t="shared" si="1618"/>
        <v>7933439.3957143249</v>
      </c>
      <c r="H255" s="19">
        <f t="shared" si="1618"/>
        <v>9409152.3020296805</v>
      </c>
      <c r="I255" s="19">
        <f t="shared" si="1618"/>
        <v>8392946.6613559145</v>
      </c>
      <c r="J255" s="19">
        <f t="shared" si="1618"/>
        <v>7332932.7889563004</v>
      </c>
      <c r="K255" s="19">
        <f t="shared" si="1618"/>
        <v>6227222.1289223377</v>
      </c>
      <c r="L255" s="19">
        <f t="shared" si="1618"/>
        <v>5073844.7104315022</v>
      </c>
      <c r="M255" s="19">
        <f t="shared" si="1618"/>
        <v>3870745.6379818218</v>
      </c>
      <c r="N255" s="19">
        <f t="shared" si="1618"/>
        <v>2615781.4303218271</v>
      </c>
      <c r="O255" s="19">
        <f t="shared" si="1618"/>
        <v>1591082.3122491126</v>
      </c>
      <c r="P255" s="19">
        <f t="shared" si="1618"/>
        <v>806574.92262421886</v>
      </c>
      <c r="Q255" s="19">
        <f t="shared" si="1618"/>
        <v>272613.83386567479</v>
      </c>
      <c r="R255" s="19">
        <f t="shared" si="1618"/>
        <v>0</v>
      </c>
      <c r="S255" s="19">
        <f t="shared" si="1618"/>
        <v>0</v>
      </c>
      <c r="T255" s="19">
        <f t="shared" si="1618"/>
        <v>0</v>
      </c>
      <c r="U255" s="19">
        <f t="shared" si="1618"/>
        <v>0</v>
      </c>
      <c r="V255" s="19">
        <f t="shared" si="1618"/>
        <v>0</v>
      </c>
      <c r="W255" s="19">
        <f t="shared" si="1618"/>
        <v>0</v>
      </c>
      <c r="X255" s="19">
        <f t="shared" si="1618"/>
        <v>0</v>
      </c>
      <c r="Y255" s="19">
        <f t="shared" si="1618"/>
        <v>0</v>
      </c>
      <c r="Z255" s="19">
        <f t="shared" si="1618"/>
        <v>0</v>
      </c>
      <c r="AA255" s="19">
        <f t="shared" si="1618"/>
        <v>0</v>
      </c>
      <c r="AB255" s="19">
        <f t="shared" si="1618"/>
        <v>0</v>
      </c>
      <c r="AC255" s="19">
        <f t="shared" si="1618"/>
        <v>0</v>
      </c>
      <c r="AD255" s="19">
        <f t="shared" si="1618"/>
        <v>0</v>
      </c>
      <c r="AE255" s="19">
        <f t="shared" si="1618"/>
        <v>0</v>
      </c>
      <c r="AF255" s="19">
        <f t="shared" si="1618"/>
        <v>0</v>
      </c>
      <c r="AG255" s="19">
        <f t="shared" si="1618"/>
        <v>0</v>
      </c>
      <c r="AH255" s="19">
        <f t="shared" si="1618"/>
        <v>0</v>
      </c>
      <c r="AI255" s="19">
        <f t="shared" si="1618"/>
        <v>0</v>
      </c>
      <c r="AJ255" s="19">
        <f t="shared" si="1618"/>
        <v>0</v>
      </c>
      <c r="AK255" s="19">
        <f t="shared" si="1618"/>
        <v>0</v>
      </c>
      <c r="AL255" s="19">
        <f t="shared" si="1618"/>
        <v>0</v>
      </c>
      <c r="AM255" s="19">
        <f t="shared" si="1618"/>
        <v>0</v>
      </c>
      <c r="AN255" s="19">
        <f t="shared" si="1618"/>
        <v>0</v>
      </c>
      <c r="AO255" s="19">
        <f t="shared" si="1618"/>
        <v>0</v>
      </c>
      <c r="AP255" s="19">
        <f t="shared" si="1618"/>
        <v>0</v>
      </c>
      <c r="AQ255" s="19">
        <f t="shared" si="1618"/>
        <v>0</v>
      </c>
      <c r="AR255" s="19">
        <f t="shared" si="1618"/>
        <v>0</v>
      </c>
      <c r="AS255" s="19">
        <f t="shared" si="1618"/>
        <v>0</v>
      </c>
      <c r="AT255" s="19">
        <f t="shared" si="1618"/>
        <v>0</v>
      </c>
      <c r="AU255" s="19">
        <f t="shared" si="1618"/>
        <v>0</v>
      </c>
      <c r="AV255" s="19">
        <f t="shared" si="1618"/>
        <v>0</v>
      </c>
      <c r="AW255" s="19">
        <f t="shared" si="1618"/>
        <v>0</v>
      </c>
      <c r="AX255" s="19">
        <f t="shared" si="1618"/>
        <v>0</v>
      </c>
      <c r="AY255" s="19">
        <f t="shared" si="1618"/>
        <v>0</v>
      </c>
      <c r="AZ255" s="19">
        <f t="shared" si="1618"/>
        <v>0</v>
      </c>
      <c r="BA255" s="19">
        <f t="shared" si="1618"/>
        <v>0</v>
      </c>
      <c r="BB255" s="19">
        <f t="shared" si="1618"/>
        <v>0</v>
      </c>
      <c r="BC255" s="19">
        <f t="shared" si="1618"/>
        <v>0</v>
      </c>
      <c r="BD255" s="19">
        <f t="shared" si="1618"/>
        <v>0</v>
      </c>
      <c r="BE255" s="19">
        <f t="shared" si="1618"/>
        <v>0</v>
      </c>
      <c r="BF255" s="19">
        <f t="shared" si="1618"/>
        <v>0</v>
      </c>
      <c r="BG255" s="19">
        <f t="shared" si="1618"/>
        <v>0</v>
      </c>
      <c r="BH255" s="19">
        <f t="shared" si="1618"/>
        <v>0</v>
      </c>
      <c r="BI255" s="19">
        <f t="shared" si="1618"/>
        <v>0</v>
      </c>
    </row>
    <row r="256" spans="1:61" s="19" customFormat="1" ht="12.75">
      <c r="C256" s="19" t="s">
        <v>444</v>
      </c>
      <c r="D256" s="19">
        <f>IFERROR(D268,0)+IFERROR(D274,0)+IFERROR(D280,0)+IFERROR(D286,0)+IFERROR(D292,0)</f>
        <v>186456.85786143181</v>
      </c>
      <c r="E256" s="19">
        <f t="shared" si="1618"/>
        <v>380951.79867490416</v>
      </c>
      <c r="F256" s="19">
        <f t="shared" si="1618"/>
        <v>583831.34108438063</v>
      </c>
      <c r="G256" s="19">
        <f t="shared" si="1618"/>
        <v>795456.94201840507</v>
      </c>
      <c r="H256" s="19">
        <f t="shared" si="1618"/>
        <v>1016205.6406737654</v>
      </c>
      <c r="I256" s="19">
        <f t="shared" si="1618"/>
        <v>1060013.8723996137</v>
      </c>
      <c r="J256" s="19">
        <f t="shared" si="1618"/>
        <v>1105710.6600339622</v>
      </c>
      <c r="K256" s="19">
        <f t="shared" si="1618"/>
        <v>1153377.4184908355</v>
      </c>
      <c r="L256" s="19">
        <f t="shared" si="1618"/>
        <v>1203099.0724496804</v>
      </c>
      <c r="M256" s="19">
        <f t="shared" si="1618"/>
        <v>1254964.2076599945</v>
      </c>
      <c r="N256" s="19">
        <f t="shared" si="1618"/>
        <v>1024699.1180727144</v>
      </c>
      <c r="O256" s="19">
        <f t="shared" si="1618"/>
        <v>784507.38962489367</v>
      </c>
      <c r="P256" s="19">
        <f t="shared" si="1618"/>
        <v>533961.08875854383</v>
      </c>
      <c r="Q256" s="19">
        <f t="shared" si="1618"/>
        <v>272613.83386567456</v>
      </c>
      <c r="R256" s="19">
        <f t="shared" si="1618"/>
        <v>0</v>
      </c>
      <c r="S256" s="19">
        <f t="shared" si="1618"/>
        <v>0</v>
      </c>
      <c r="T256" s="19">
        <f t="shared" si="1618"/>
        <v>0</v>
      </c>
      <c r="U256" s="19">
        <f t="shared" si="1618"/>
        <v>0</v>
      </c>
      <c r="V256" s="19">
        <f t="shared" si="1618"/>
        <v>0</v>
      </c>
      <c r="W256" s="19">
        <f t="shared" si="1618"/>
        <v>0</v>
      </c>
      <c r="X256" s="19">
        <f t="shared" si="1618"/>
        <v>0</v>
      </c>
      <c r="Y256" s="19">
        <f t="shared" si="1618"/>
        <v>0</v>
      </c>
      <c r="Z256" s="19">
        <f t="shared" si="1618"/>
        <v>0</v>
      </c>
      <c r="AA256" s="19">
        <f t="shared" si="1618"/>
        <v>0</v>
      </c>
      <c r="AB256" s="19">
        <f t="shared" si="1618"/>
        <v>0</v>
      </c>
      <c r="AC256" s="19">
        <f t="shared" si="1618"/>
        <v>0</v>
      </c>
      <c r="AD256" s="19">
        <f t="shared" si="1618"/>
        <v>0</v>
      </c>
      <c r="AE256" s="19">
        <f t="shared" si="1618"/>
        <v>0</v>
      </c>
      <c r="AF256" s="19">
        <f t="shared" si="1618"/>
        <v>0</v>
      </c>
      <c r="AG256" s="19">
        <f t="shared" si="1618"/>
        <v>0</v>
      </c>
      <c r="AH256" s="19">
        <f t="shared" si="1618"/>
        <v>0</v>
      </c>
      <c r="AI256" s="19">
        <f t="shared" si="1618"/>
        <v>0</v>
      </c>
      <c r="AJ256" s="19">
        <f t="shared" si="1618"/>
        <v>0</v>
      </c>
      <c r="AK256" s="19">
        <f t="shared" si="1618"/>
        <v>0</v>
      </c>
      <c r="AL256" s="19">
        <f t="shared" si="1618"/>
        <v>0</v>
      </c>
      <c r="AM256" s="19">
        <f t="shared" si="1618"/>
        <v>0</v>
      </c>
      <c r="AN256" s="19">
        <f t="shared" si="1618"/>
        <v>0</v>
      </c>
      <c r="AO256" s="19">
        <f t="shared" si="1618"/>
        <v>0</v>
      </c>
      <c r="AP256" s="19">
        <f t="shared" si="1618"/>
        <v>0</v>
      </c>
      <c r="AQ256" s="19">
        <f t="shared" si="1618"/>
        <v>0</v>
      </c>
      <c r="AR256" s="19">
        <f t="shared" si="1618"/>
        <v>0</v>
      </c>
      <c r="AS256" s="19">
        <f t="shared" si="1618"/>
        <v>0</v>
      </c>
      <c r="AT256" s="19">
        <f t="shared" si="1618"/>
        <v>0</v>
      </c>
      <c r="AU256" s="19">
        <f t="shared" si="1618"/>
        <v>0</v>
      </c>
      <c r="AV256" s="19">
        <f t="shared" si="1618"/>
        <v>0</v>
      </c>
      <c r="AW256" s="19">
        <f t="shared" si="1618"/>
        <v>0</v>
      </c>
      <c r="AX256" s="19">
        <f t="shared" si="1618"/>
        <v>0</v>
      </c>
      <c r="AY256" s="19">
        <f t="shared" si="1618"/>
        <v>0</v>
      </c>
      <c r="AZ256" s="19">
        <f t="shared" si="1618"/>
        <v>0</v>
      </c>
      <c r="BA256" s="19">
        <f t="shared" si="1618"/>
        <v>0</v>
      </c>
      <c r="BB256" s="19">
        <f t="shared" si="1618"/>
        <v>0</v>
      </c>
      <c r="BC256" s="19">
        <f t="shared" si="1618"/>
        <v>0</v>
      </c>
      <c r="BD256" s="19">
        <f t="shared" si="1618"/>
        <v>0</v>
      </c>
      <c r="BE256" s="19">
        <f t="shared" si="1618"/>
        <v>0</v>
      </c>
      <c r="BF256" s="19">
        <f t="shared" si="1618"/>
        <v>0</v>
      </c>
      <c r="BG256" s="19">
        <f t="shared" si="1618"/>
        <v>0</v>
      </c>
      <c r="BH256" s="19">
        <f t="shared" si="1618"/>
        <v>0</v>
      </c>
      <c r="BI256" s="19">
        <f t="shared" si="1618"/>
        <v>0</v>
      </c>
    </row>
    <row r="257" spans="1:61" s="19" customFormat="1" ht="12.75">
      <c r="C257" s="19" t="s">
        <v>423</v>
      </c>
      <c r="D257" s="19">
        <f>IFERROR(D269,0)+IFERROR(D275,0)+IFERROR(D281,0)+IFERROR(D287,0)+IFERROR(D293,0)</f>
        <v>91909.127898808452</v>
      </c>
      <c r="E257" s="19">
        <f t="shared" si="1618"/>
        <v>175780.17284557642</v>
      </c>
      <c r="F257" s="19">
        <f t="shared" si="1618"/>
        <v>251266.61619634015</v>
      </c>
      <c r="G257" s="19">
        <f t="shared" si="1618"/>
        <v>318007.00102255604</v>
      </c>
      <c r="H257" s="19">
        <f t="shared" si="1618"/>
        <v>375624.2881274359</v>
      </c>
      <c r="I257" s="19">
        <f t="shared" si="1618"/>
        <v>331816.05640158762</v>
      </c>
      <c r="J257" s="19">
        <f t="shared" si="1618"/>
        <v>286119.26876723912</v>
      </c>
      <c r="K257" s="19">
        <f t="shared" si="1618"/>
        <v>238452.51031036588</v>
      </c>
      <c r="L257" s="19">
        <f t="shared" si="1618"/>
        <v>188730.85635152101</v>
      </c>
      <c r="M257" s="19">
        <f t="shared" si="1618"/>
        <v>136865.72114120689</v>
      </c>
      <c r="N257" s="19">
        <f t="shared" si="1618"/>
        <v>88764.824968246743</v>
      </c>
      <c r="O257" s="19">
        <f t="shared" si="1618"/>
        <v>50590.567655827253</v>
      </c>
      <c r="P257" s="19">
        <f t="shared" si="1618"/>
        <v>22770.882761936744</v>
      </c>
      <c r="Q257" s="19">
        <f t="shared" si="1618"/>
        <v>5752.1518945657335</v>
      </c>
      <c r="R257" s="19">
        <f t="shared" si="1618"/>
        <v>0</v>
      </c>
      <c r="S257" s="19">
        <f t="shared" si="1618"/>
        <v>0</v>
      </c>
      <c r="T257" s="19">
        <f t="shared" si="1618"/>
        <v>0</v>
      </c>
      <c r="U257" s="19">
        <f t="shared" si="1618"/>
        <v>0</v>
      </c>
      <c r="V257" s="19">
        <f t="shared" si="1618"/>
        <v>0</v>
      </c>
      <c r="W257" s="19">
        <f t="shared" si="1618"/>
        <v>0</v>
      </c>
      <c r="X257" s="19">
        <f t="shared" si="1618"/>
        <v>0</v>
      </c>
      <c r="Y257" s="19">
        <f t="shared" si="1618"/>
        <v>0</v>
      </c>
      <c r="Z257" s="19">
        <f t="shared" si="1618"/>
        <v>0</v>
      </c>
      <c r="AA257" s="19">
        <f t="shared" si="1618"/>
        <v>0</v>
      </c>
      <c r="AB257" s="19">
        <f t="shared" si="1618"/>
        <v>0</v>
      </c>
      <c r="AC257" s="19">
        <f t="shared" si="1618"/>
        <v>0</v>
      </c>
      <c r="AD257" s="19">
        <f t="shared" si="1618"/>
        <v>0</v>
      </c>
      <c r="AE257" s="19">
        <f t="shared" si="1618"/>
        <v>0</v>
      </c>
      <c r="AF257" s="19">
        <f t="shared" si="1618"/>
        <v>0</v>
      </c>
      <c r="AG257" s="19">
        <f t="shared" si="1618"/>
        <v>0</v>
      </c>
      <c r="AH257" s="19">
        <f t="shared" si="1618"/>
        <v>0</v>
      </c>
      <c r="AI257" s="19">
        <f t="shared" si="1618"/>
        <v>0</v>
      </c>
      <c r="AJ257" s="19">
        <f t="shared" si="1618"/>
        <v>0</v>
      </c>
      <c r="AK257" s="19">
        <f t="shared" si="1618"/>
        <v>0</v>
      </c>
      <c r="AL257" s="19">
        <f t="shared" si="1618"/>
        <v>0</v>
      </c>
      <c r="AM257" s="19">
        <f t="shared" si="1618"/>
        <v>0</v>
      </c>
      <c r="AN257" s="19">
        <f t="shared" si="1618"/>
        <v>0</v>
      </c>
      <c r="AO257" s="19">
        <f t="shared" si="1618"/>
        <v>0</v>
      </c>
      <c r="AP257" s="19">
        <f t="shared" si="1618"/>
        <v>0</v>
      </c>
      <c r="AQ257" s="19">
        <f t="shared" si="1618"/>
        <v>0</v>
      </c>
      <c r="AR257" s="19">
        <f t="shared" si="1618"/>
        <v>0</v>
      </c>
      <c r="AS257" s="19">
        <f t="shared" si="1618"/>
        <v>0</v>
      </c>
      <c r="AT257" s="19">
        <f t="shared" si="1618"/>
        <v>0</v>
      </c>
      <c r="AU257" s="19">
        <f t="shared" si="1618"/>
        <v>0</v>
      </c>
      <c r="AV257" s="19">
        <f t="shared" si="1618"/>
        <v>0</v>
      </c>
      <c r="AW257" s="19">
        <f t="shared" si="1618"/>
        <v>0</v>
      </c>
      <c r="AX257" s="19">
        <f t="shared" si="1618"/>
        <v>0</v>
      </c>
      <c r="AY257" s="19">
        <f t="shared" si="1618"/>
        <v>0</v>
      </c>
      <c r="AZ257" s="19">
        <f t="shared" si="1618"/>
        <v>0</v>
      </c>
      <c r="BA257" s="19">
        <f t="shared" si="1618"/>
        <v>0</v>
      </c>
      <c r="BB257" s="19">
        <f t="shared" si="1618"/>
        <v>0</v>
      </c>
      <c r="BC257" s="19">
        <f t="shared" si="1618"/>
        <v>0</v>
      </c>
      <c r="BD257" s="19">
        <f t="shared" si="1618"/>
        <v>0</v>
      </c>
      <c r="BE257" s="19">
        <f t="shared" si="1618"/>
        <v>0</v>
      </c>
      <c r="BF257" s="19">
        <f t="shared" si="1618"/>
        <v>0</v>
      </c>
      <c r="BG257" s="19">
        <f t="shared" si="1618"/>
        <v>0</v>
      </c>
      <c r="BH257" s="19">
        <f t="shared" si="1618"/>
        <v>0</v>
      </c>
      <c r="BI257" s="19">
        <f t="shared" si="1618"/>
        <v>0</v>
      </c>
    </row>
    <row r="258" spans="1:61" s="19" customFormat="1" ht="12.75">
      <c r="C258" s="19" t="s">
        <v>445</v>
      </c>
      <c r="D258" s="19">
        <f>IFERROR(D270,0)+IFERROR(D276,0)+IFERROR(D282,0)+IFERROR(D288,0)+IFERROR(D294,0)</f>
        <v>278365.98576024029</v>
      </c>
      <c r="E258" s="19">
        <f t="shared" si="1618"/>
        <v>556731.97152048058</v>
      </c>
      <c r="F258" s="19">
        <f t="shared" si="1618"/>
        <v>835097.95728072082</v>
      </c>
      <c r="G258" s="19">
        <f t="shared" si="1618"/>
        <v>1113463.9430409612</v>
      </c>
      <c r="H258" s="19">
        <f t="shared" si="1618"/>
        <v>1391829.9288012015</v>
      </c>
      <c r="I258" s="19">
        <f t="shared" si="1618"/>
        <v>1391829.9288012015</v>
      </c>
      <c r="J258" s="19">
        <f t="shared" si="1618"/>
        <v>1391829.9288012015</v>
      </c>
      <c r="K258" s="19">
        <f t="shared" si="1618"/>
        <v>1391829.9288012015</v>
      </c>
      <c r="L258" s="19">
        <f t="shared" si="1618"/>
        <v>1391829.9288012015</v>
      </c>
      <c r="M258" s="19">
        <f t="shared" si="1618"/>
        <v>1391829.9288012015</v>
      </c>
      <c r="N258" s="19">
        <f t="shared" si="1618"/>
        <v>1113463.9430409612</v>
      </c>
      <c r="O258" s="19">
        <f t="shared" si="1618"/>
        <v>835097.95728072082</v>
      </c>
      <c r="P258" s="19">
        <f t="shared" si="1618"/>
        <v>556731.97152048058</v>
      </c>
      <c r="Q258" s="19">
        <f t="shared" si="1618"/>
        <v>278365.98576024029</v>
      </c>
      <c r="R258" s="19">
        <f t="shared" si="1618"/>
        <v>0</v>
      </c>
      <c r="S258" s="19">
        <f t="shared" si="1618"/>
        <v>0</v>
      </c>
      <c r="T258" s="19">
        <f t="shared" si="1618"/>
        <v>0</v>
      </c>
      <c r="U258" s="19">
        <f t="shared" si="1618"/>
        <v>0</v>
      </c>
      <c r="V258" s="19">
        <f t="shared" si="1618"/>
        <v>0</v>
      </c>
      <c r="W258" s="19">
        <f t="shared" si="1618"/>
        <v>0</v>
      </c>
      <c r="X258" s="19">
        <f t="shared" si="1618"/>
        <v>0</v>
      </c>
      <c r="Y258" s="19">
        <f t="shared" si="1618"/>
        <v>0</v>
      </c>
      <c r="Z258" s="19">
        <f t="shared" si="1618"/>
        <v>0</v>
      </c>
      <c r="AA258" s="19">
        <f t="shared" si="1618"/>
        <v>0</v>
      </c>
      <c r="AB258" s="19">
        <f t="shared" si="1618"/>
        <v>0</v>
      </c>
      <c r="AC258" s="19">
        <f t="shared" si="1618"/>
        <v>0</v>
      </c>
      <c r="AD258" s="19">
        <f t="shared" si="1618"/>
        <v>0</v>
      </c>
      <c r="AE258" s="19">
        <f t="shared" si="1618"/>
        <v>0</v>
      </c>
      <c r="AF258" s="19">
        <f t="shared" si="1618"/>
        <v>0</v>
      </c>
      <c r="AG258" s="19">
        <f t="shared" si="1618"/>
        <v>0</v>
      </c>
      <c r="AH258" s="19">
        <f t="shared" si="1618"/>
        <v>0</v>
      </c>
      <c r="AI258" s="19">
        <f t="shared" si="1618"/>
        <v>0</v>
      </c>
      <c r="AJ258" s="19">
        <f t="shared" si="1618"/>
        <v>0</v>
      </c>
      <c r="AK258" s="19">
        <f t="shared" si="1618"/>
        <v>0</v>
      </c>
      <c r="AL258" s="19">
        <f t="shared" si="1618"/>
        <v>0</v>
      </c>
      <c r="AM258" s="19">
        <f t="shared" si="1618"/>
        <v>0</v>
      </c>
      <c r="AN258" s="19">
        <f t="shared" si="1618"/>
        <v>0</v>
      </c>
      <c r="AO258" s="19">
        <f t="shared" si="1618"/>
        <v>0</v>
      </c>
      <c r="AP258" s="19">
        <f t="shared" si="1618"/>
        <v>0</v>
      </c>
      <c r="AQ258" s="19">
        <f t="shared" si="1618"/>
        <v>0</v>
      </c>
      <c r="AR258" s="19">
        <f t="shared" si="1618"/>
        <v>0</v>
      </c>
      <c r="AS258" s="19">
        <f t="shared" si="1618"/>
        <v>0</v>
      </c>
      <c r="AT258" s="19">
        <f t="shared" si="1618"/>
        <v>0</v>
      </c>
      <c r="AU258" s="19">
        <f t="shared" si="1618"/>
        <v>0</v>
      </c>
      <c r="AV258" s="19">
        <f t="shared" si="1618"/>
        <v>0</v>
      </c>
      <c r="AW258" s="19">
        <f t="shared" si="1618"/>
        <v>0</v>
      </c>
      <c r="AX258" s="19">
        <f t="shared" si="1618"/>
        <v>0</v>
      </c>
      <c r="AY258" s="19">
        <f t="shared" si="1618"/>
        <v>0</v>
      </c>
      <c r="AZ258" s="19">
        <f t="shared" si="1618"/>
        <v>0</v>
      </c>
      <c r="BA258" s="19">
        <f t="shared" si="1618"/>
        <v>0</v>
      </c>
      <c r="BB258" s="19">
        <f t="shared" si="1618"/>
        <v>0</v>
      </c>
      <c r="BC258" s="19">
        <f t="shared" si="1618"/>
        <v>0</v>
      </c>
      <c r="BD258" s="19">
        <f t="shared" si="1618"/>
        <v>0</v>
      </c>
      <c r="BE258" s="19">
        <f t="shared" si="1618"/>
        <v>0</v>
      </c>
      <c r="BF258" s="19">
        <f t="shared" si="1618"/>
        <v>0</v>
      </c>
      <c r="BG258" s="19">
        <f t="shared" si="1618"/>
        <v>0</v>
      </c>
      <c r="BH258" s="19">
        <f t="shared" si="1618"/>
        <v>0</v>
      </c>
      <c r="BI258" s="19">
        <f t="shared" si="1618"/>
        <v>0</v>
      </c>
    </row>
    <row r="259" spans="1:61" s="19" customFormat="1" ht="12.75">
      <c r="C259" s="19" t="s">
        <v>424</v>
      </c>
      <c r="D259" s="19">
        <f>IFERROR(D271,0)+IFERROR(D277,0)+IFERROR(D283,0)+IFERROR(D289,0)+IFERROR(D295,0)</f>
        <v>2084712.9904723284</v>
      </c>
      <c r="E259" s="19">
        <f t="shared" si="1618"/>
        <v>3974931.0401311843</v>
      </c>
      <c r="F259" s="19">
        <f t="shared" si="1618"/>
        <v>5662269.5473805647</v>
      </c>
      <c r="G259" s="19">
        <f t="shared" si="1618"/>
        <v>7137982.4536959194</v>
      </c>
      <c r="H259" s="19">
        <f t="shared" si="1618"/>
        <v>8392946.6613559145</v>
      </c>
      <c r="I259" s="19">
        <f t="shared" si="1618"/>
        <v>7332932.7889563004</v>
      </c>
      <c r="J259" s="19">
        <f t="shared" si="1618"/>
        <v>6227222.1289223377</v>
      </c>
      <c r="K259" s="19">
        <f t="shared" si="1618"/>
        <v>5073844.7104315022</v>
      </c>
      <c r="L259" s="19">
        <f t="shared" si="1618"/>
        <v>3870745.6379818218</v>
      </c>
      <c r="M259" s="19">
        <f t="shared" si="1618"/>
        <v>2615781.4303218271</v>
      </c>
      <c r="N259" s="19">
        <f t="shared" si="1618"/>
        <v>1591082.3122491126</v>
      </c>
      <c r="O259" s="19">
        <f t="shared" si="1618"/>
        <v>806574.92262421886</v>
      </c>
      <c r="P259" s="19">
        <f t="shared" si="1618"/>
        <v>272613.83386567479</v>
      </c>
      <c r="Q259" s="19">
        <f t="shared" si="1618"/>
        <v>0</v>
      </c>
      <c r="R259" s="19">
        <f t="shared" si="1618"/>
        <v>0</v>
      </c>
      <c r="S259" s="19">
        <f t="shared" si="1618"/>
        <v>0</v>
      </c>
      <c r="T259" s="19">
        <f t="shared" si="1618"/>
        <v>0</v>
      </c>
      <c r="U259" s="19">
        <f t="shared" si="1618"/>
        <v>0</v>
      </c>
      <c r="V259" s="19">
        <f t="shared" si="1618"/>
        <v>0</v>
      </c>
      <c r="W259" s="19">
        <f t="shared" si="1618"/>
        <v>0</v>
      </c>
      <c r="X259" s="19">
        <f t="shared" si="1618"/>
        <v>0</v>
      </c>
      <c r="Y259" s="19">
        <f t="shared" si="1618"/>
        <v>0</v>
      </c>
      <c r="Z259" s="19">
        <f t="shared" si="1618"/>
        <v>0</v>
      </c>
      <c r="AA259" s="19">
        <f t="shared" si="1618"/>
        <v>0</v>
      </c>
      <c r="AB259" s="19">
        <f t="shared" si="1618"/>
        <v>0</v>
      </c>
      <c r="AC259" s="19">
        <f t="shared" si="1618"/>
        <v>0</v>
      </c>
      <c r="AD259" s="19">
        <f t="shared" si="1618"/>
        <v>0</v>
      </c>
      <c r="AE259" s="19">
        <f t="shared" si="1618"/>
        <v>0</v>
      </c>
      <c r="AF259" s="19">
        <f t="shared" ref="AF259:BI259" si="1619">IFERROR(AF271,0)+IFERROR(AF277,0)+IFERROR(AF283,0)+IFERROR(AF289,0)+IFERROR(AF295,0)</f>
        <v>0</v>
      </c>
      <c r="AG259" s="19">
        <f t="shared" si="1619"/>
        <v>0</v>
      </c>
      <c r="AH259" s="19">
        <f t="shared" si="1619"/>
        <v>0</v>
      </c>
      <c r="AI259" s="19">
        <f t="shared" si="1619"/>
        <v>0</v>
      </c>
      <c r="AJ259" s="19">
        <f t="shared" si="1619"/>
        <v>0</v>
      </c>
      <c r="AK259" s="19">
        <f t="shared" si="1619"/>
        <v>0</v>
      </c>
      <c r="AL259" s="19">
        <f t="shared" si="1619"/>
        <v>0</v>
      </c>
      <c r="AM259" s="19">
        <f t="shared" si="1619"/>
        <v>0</v>
      </c>
      <c r="AN259" s="19">
        <f t="shared" si="1619"/>
        <v>0</v>
      </c>
      <c r="AO259" s="19">
        <f t="shared" si="1619"/>
        <v>0</v>
      </c>
      <c r="AP259" s="19">
        <f t="shared" si="1619"/>
        <v>0</v>
      </c>
      <c r="AQ259" s="19">
        <f t="shared" si="1619"/>
        <v>0</v>
      </c>
      <c r="AR259" s="19">
        <f t="shared" si="1619"/>
        <v>0</v>
      </c>
      <c r="AS259" s="19">
        <f t="shared" si="1619"/>
        <v>0</v>
      </c>
      <c r="AT259" s="19">
        <f t="shared" si="1619"/>
        <v>0</v>
      </c>
      <c r="AU259" s="19">
        <f t="shared" si="1619"/>
        <v>0</v>
      </c>
      <c r="AV259" s="19">
        <f t="shared" si="1619"/>
        <v>0</v>
      </c>
      <c r="AW259" s="19">
        <f t="shared" si="1619"/>
        <v>0</v>
      </c>
      <c r="AX259" s="19">
        <f t="shared" si="1619"/>
        <v>0</v>
      </c>
      <c r="AY259" s="19">
        <f t="shared" si="1619"/>
        <v>0</v>
      </c>
      <c r="AZ259" s="19">
        <f t="shared" si="1619"/>
        <v>0</v>
      </c>
      <c r="BA259" s="19">
        <f t="shared" si="1619"/>
        <v>0</v>
      </c>
      <c r="BB259" s="19">
        <f t="shared" si="1619"/>
        <v>0</v>
      </c>
      <c r="BC259" s="19">
        <f t="shared" si="1619"/>
        <v>0</v>
      </c>
      <c r="BD259" s="19">
        <f t="shared" si="1619"/>
        <v>0</v>
      </c>
      <c r="BE259" s="19">
        <f t="shared" si="1619"/>
        <v>0</v>
      </c>
      <c r="BF259" s="19">
        <f t="shared" si="1619"/>
        <v>0</v>
      </c>
      <c r="BG259" s="19">
        <f t="shared" si="1619"/>
        <v>0</v>
      </c>
      <c r="BH259" s="19">
        <f t="shared" si="1619"/>
        <v>0</v>
      </c>
      <c r="BI259" s="19">
        <f t="shared" si="1619"/>
        <v>0</v>
      </c>
    </row>
    <row r="260" spans="1:61" s="19" customFormat="1" ht="12.75"/>
    <row r="261" spans="1:61" s="19" customFormat="1" ht="12.75"/>
    <row r="262" spans="1:61" s="19" customFormat="1" ht="12.75"/>
    <row r="263" spans="1:61" s="19" customFormat="1" ht="12.75"/>
    <row r="264" spans="1:61" s="19" customFormat="1" ht="12.75"/>
    <row r="265" spans="1:61" s="19" customFormat="1" ht="12.75">
      <c r="A265" s="19" t="s">
        <v>427</v>
      </c>
      <c r="B265" s="19">
        <f>B254/5</f>
        <v>2271169.8483337602</v>
      </c>
      <c r="D265" s="19">
        <v>2020</v>
      </c>
      <c r="E265" s="19">
        <v>2021</v>
      </c>
      <c r="F265" s="19">
        <v>2022</v>
      </c>
      <c r="G265" s="19">
        <v>2023</v>
      </c>
      <c r="H265" s="19">
        <v>2024</v>
      </c>
      <c r="I265" s="19">
        <v>2025</v>
      </c>
      <c r="J265" s="19">
        <v>2026</v>
      </c>
      <c r="K265" s="19">
        <v>2027</v>
      </c>
      <c r="L265" s="19">
        <v>2028</v>
      </c>
      <c r="M265" s="19">
        <v>2029</v>
      </c>
      <c r="N265" s="19">
        <v>2030</v>
      </c>
      <c r="O265" s="19">
        <v>2031</v>
      </c>
      <c r="P265" s="19">
        <v>2032</v>
      </c>
      <c r="Q265" s="19">
        <v>2033</v>
      </c>
      <c r="R265" s="19">
        <v>2034</v>
      </c>
      <c r="S265" s="19">
        <v>2035</v>
      </c>
      <c r="T265" s="19">
        <v>2036</v>
      </c>
      <c r="U265" s="19">
        <v>2037</v>
      </c>
      <c r="V265" s="19">
        <v>2038</v>
      </c>
      <c r="W265" s="19">
        <v>2039</v>
      </c>
      <c r="X265" s="19">
        <v>2040</v>
      </c>
      <c r="Y265" s="19">
        <v>2041</v>
      </c>
      <c r="Z265" s="19">
        <v>2042</v>
      </c>
      <c r="AA265" s="19">
        <v>2043</v>
      </c>
      <c r="AB265" s="19">
        <v>2044</v>
      </c>
      <c r="AC265" s="19">
        <v>2045</v>
      </c>
      <c r="AD265" s="19">
        <v>2046</v>
      </c>
      <c r="AE265" s="19">
        <v>2047</v>
      </c>
      <c r="AF265" s="19">
        <v>2048</v>
      </c>
      <c r="AG265" s="19">
        <v>2049</v>
      </c>
      <c r="AH265" s="19">
        <v>2050</v>
      </c>
      <c r="AI265" s="19">
        <v>2051</v>
      </c>
      <c r="AJ265" s="19">
        <v>2052</v>
      </c>
      <c r="AK265" s="19">
        <v>2053</v>
      </c>
      <c r="AL265" s="19">
        <v>2054</v>
      </c>
      <c r="AM265" s="19">
        <v>2055</v>
      </c>
      <c r="AN265" s="19">
        <v>2056</v>
      </c>
      <c r="AO265" s="19">
        <v>2057</v>
      </c>
      <c r="AP265" s="19">
        <v>2058</v>
      </c>
      <c r="AQ265" s="19">
        <v>2059</v>
      </c>
      <c r="AR265" s="19">
        <v>2060</v>
      </c>
      <c r="AS265" s="19">
        <v>2061</v>
      </c>
      <c r="AT265" s="19">
        <v>2062</v>
      </c>
      <c r="AU265" s="19">
        <v>2063</v>
      </c>
      <c r="AV265" s="19">
        <v>2064</v>
      </c>
      <c r="AW265" s="19">
        <v>2065</v>
      </c>
      <c r="AX265" s="19">
        <v>2066</v>
      </c>
      <c r="AY265" s="19">
        <v>2067</v>
      </c>
      <c r="AZ265" s="19">
        <v>2068</v>
      </c>
      <c r="BA265" s="19">
        <v>2069</v>
      </c>
      <c r="BB265" s="19">
        <v>2070</v>
      </c>
      <c r="BC265" s="19">
        <v>2071</v>
      </c>
      <c r="BD265" s="19">
        <v>2072</v>
      </c>
      <c r="BE265" s="19">
        <v>2073</v>
      </c>
      <c r="BF265" s="19">
        <v>2074</v>
      </c>
      <c r="BG265" s="19">
        <v>2075</v>
      </c>
      <c r="BH265" s="19">
        <v>2076</v>
      </c>
      <c r="BI265" s="19">
        <v>2077</v>
      </c>
    </row>
    <row r="266" spans="1:61" s="19" customFormat="1" ht="12.75">
      <c r="A266" s="19" t="s">
        <v>60</v>
      </c>
      <c r="B266" s="19">
        <f>B255</f>
        <v>10</v>
      </c>
      <c r="D266" s="19">
        <f>B266</f>
        <v>10</v>
      </c>
      <c r="E266" s="19">
        <f>IF(D266&gt;0,D266-1,0)</f>
        <v>9</v>
      </c>
      <c r="F266" s="19">
        <f t="shared" ref="F266" si="1620">IF(E266&gt;0,E266-1,0)</f>
        <v>8</v>
      </c>
      <c r="G266" s="19">
        <f t="shared" ref="G266" si="1621">IF(F266&gt;0,F266-1,0)</f>
        <v>7</v>
      </c>
      <c r="H266" s="19">
        <f t="shared" ref="H266" si="1622">IF(G266&gt;0,G266-1,0)</f>
        <v>6</v>
      </c>
      <c r="I266" s="19">
        <f t="shared" ref="I266" si="1623">IF(H266&gt;0,H266-1,0)</f>
        <v>5</v>
      </c>
      <c r="J266" s="19">
        <f t="shared" ref="J266" si="1624">IF(I266&gt;0,I266-1,0)</f>
        <v>4</v>
      </c>
      <c r="K266" s="19">
        <f t="shared" ref="K266" si="1625">IF(J266&gt;0,J266-1,0)</f>
        <v>3</v>
      </c>
      <c r="L266" s="19">
        <f t="shared" ref="L266" si="1626">IF(K266&gt;0,K266-1,0)</f>
        <v>2</v>
      </c>
      <c r="M266" s="19">
        <f t="shared" ref="M266" si="1627">IF(L266&gt;0,L266-1,0)</f>
        <v>1</v>
      </c>
      <c r="N266" s="19">
        <f t="shared" ref="N266" si="1628">IF(M266&gt;0,M266-1,0)</f>
        <v>0</v>
      </c>
      <c r="O266" s="19">
        <f t="shared" ref="O266" si="1629">IF(N266&gt;0,N266-1,0)</f>
        <v>0</v>
      </c>
      <c r="P266" s="19">
        <f t="shared" ref="P266" si="1630">IF(O266&gt;0,O266-1,0)</f>
        <v>0</v>
      </c>
      <c r="Q266" s="19">
        <f t="shared" ref="Q266" si="1631">IF(P266&gt;0,P266-1,0)</f>
        <v>0</v>
      </c>
      <c r="R266" s="19">
        <f t="shared" ref="R266" si="1632">IF(Q266&gt;0,Q266-1,0)</f>
        <v>0</v>
      </c>
      <c r="S266" s="19">
        <f t="shared" ref="S266" si="1633">IF(R266&gt;0,R266-1,0)</f>
        <v>0</v>
      </c>
      <c r="T266" s="19">
        <f t="shared" ref="T266" si="1634">IF(S266&gt;0,S266-1,0)</f>
        <v>0</v>
      </c>
      <c r="U266" s="19">
        <f t="shared" ref="U266" si="1635">IF(T266&gt;0,T266-1,0)</f>
        <v>0</v>
      </c>
      <c r="V266" s="19">
        <f t="shared" ref="V266" si="1636">IF(U266&gt;0,U266-1,0)</f>
        <v>0</v>
      </c>
      <c r="W266" s="19">
        <f t="shared" ref="W266" si="1637">IF(V266&gt;0,V266-1,0)</f>
        <v>0</v>
      </c>
      <c r="X266" s="19">
        <f t="shared" ref="X266" si="1638">IF(W266&gt;0,W266-1,0)</f>
        <v>0</v>
      </c>
      <c r="Y266" s="19">
        <f t="shared" ref="Y266" si="1639">IF(X266&gt;0,X266-1,0)</f>
        <v>0</v>
      </c>
      <c r="Z266" s="19">
        <f t="shared" ref="Z266" si="1640">IF(Y266&gt;0,Y266-1,0)</f>
        <v>0</v>
      </c>
      <c r="AA266" s="19">
        <f t="shared" ref="AA266" si="1641">IF(Z266&gt;0,Z266-1,0)</f>
        <v>0</v>
      </c>
      <c r="AB266" s="19">
        <f t="shared" ref="AB266" si="1642">IF(AA266&gt;0,AA266-1,0)</f>
        <v>0</v>
      </c>
      <c r="AC266" s="19">
        <f t="shared" ref="AC266" si="1643">IF(AB266&gt;0,AB266-1,0)</f>
        <v>0</v>
      </c>
      <c r="AD266" s="19">
        <f t="shared" ref="AD266" si="1644">IF(AC266&gt;0,AC266-1,0)</f>
        <v>0</v>
      </c>
      <c r="AE266" s="19">
        <f t="shared" ref="AE266" si="1645">IF(AD266&gt;0,AD266-1,0)</f>
        <v>0</v>
      </c>
      <c r="AF266" s="19">
        <f t="shared" ref="AF266" si="1646">IF(AE266&gt;0,AE266-1,0)</f>
        <v>0</v>
      </c>
      <c r="AG266" s="19">
        <f t="shared" ref="AG266" si="1647">IF(AF266&gt;0,AF266-1,0)</f>
        <v>0</v>
      </c>
      <c r="AH266" s="19">
        <f t="shared" ref="AH266" si="1648">IF(AG266&gt;0,AG266-1,0)</f>
        <v>0</v>
      </c>
      <c r="AI266" s="19">
        <f t="shared" ref="AI266" si="1649">IF(AH266&gt;0,AH266-1,0)</f>
        <v>0</v>
      </c>
      <c r="AJ266" s="19">
        <f t="shared" ref="AJ266" si="1650">IF(AI266&gt;0,AI266-1,0)</f>
        <v>0</v>
      </c>
      <c r="AK266" s="19">
        <f t="shared" ref="AK266" si="1651">IF(AJ266&gt;0,AJ266-1,0)</f>
        <v>0</v>
      </c>
      <c r="AL266" s="19">
        <f t="shared" ref="AL266" si="1652">IF(AK266&gt;0,AK266-1,0)</f>
        <v>0</v>
      </c>
      <c r="AM266" s="19">
        <f t="shared" ref="AM266" si="1653">IF(AL266&gt;0,AL266-1,0)</f>
        <v>0</v>
      </c>
      <c r="AN266" s="19">
        <f t="shared" ref="AN266" si="1654">IF(AM266&gt;0,AM266-1,0)</f>
        <v>0</v>
      </c>
      <c r="AO266" s="19">
        <f t="shared" ref="AO266" si="1655">IF(AN266&gt;0,AN266-1,0)</f>
        <v>0</v>
      </c>
      <c r="AP266" s="19">
        <f t="shared" ref="AP266" si="1656">IF(AO266&gt;0,AO266-1,0)</f>
        <v>0</v>
      </c>
      <c r="AQ266" s="19">
        <f t="shared" ref="AQ266" si="1657">IF(AP266&gt;0,AP266-1,0)</f>
        <v>0</v>
      </c>
      <c r="AR266" s="19">
        <f t="shared" ref="AR266" si="1658">IF(AQ266&gt;0,AQ266-1,0)</f>
        <v>0</v>
      </c>
      <c r="AS266" s="19">
        <f t="shared" ref="AS266" si="1659">IF(AR266&gt;0,AR266-1,0)</f>
        <v>0</v>
      </c>
      <c r="AT266" s="19">
        <f t="shared" ref="AT266" si="1660">IF(AS266&gt;0,AS266-1,0)</f>
        <v>0</v>
      </c>
      <c r="AU266" s="19">
        <f t="shared" ref="AU266" si="1661">IF(AT266&gt;0,AT266-1,0)</f>
        <v>0</v>
      </c>
      <c r="AV266" s="19">
        <f t="shared" ref="AV266" si="1662">IF(AU266&gt;0,AU266-1,0)</f>
        <v>0</v>
      </c>
      <c r="AW266" s="19">
        <f t="shared" ref="AW266" si="1663">IF(AV266&gt;0,AV266-1,0)</f>
        <v>0</v>
      </c>
      <c r="AX266" s="19">
        <f t="shared" ref="AX266" si="1664">IF(AW266&gt;0,AW266-1,0)</f>
        <v>0</v>
      </c>
      <c r="AY266" s="19">
        <f t="shared" ref="AY266" si="1665">IF(AX266&gt;0,AX266-1,0)</f>
        <v>0</v>
      </c>
      <c r="AZ266" s="19">
        <f t="shared" ref="AZ266" si="1666">IF(AY266&gt;0,AY266-1,0)</f>
        <v>0</v>
      </c>
      <c r="BA266" s="19">
        <f t="shared" ref="BA266" si="1667">IF(AZ266&gt;0,AZ266-1,0)</f>
        <v>0</v>
      </c>
      <c r="BB266" s="19">
        <f t="shared" ref="BB266" si="1668">IF(BA266&gt;0,BA266-1,0)</f>
        <v>0</v>
      </c>
      <c r="BC266" s="19">
        <f t="shared" ref="BC266" si="1669">IF(BB266&gt;0,BB266-1,0)</f>
        <v>0</v>
      </c>
      <c r="BD266" s="19">
        <f t="shared" ref="BD266" si="1670">IF(BC266&gt;0,BC266-1,0)</f>
        <v>0</v>
      </c>
      <c r="BE266" s="19">
        <f t="shared" ref="BE266" si="1671">IF(BD266&gt;0,BD266-1,0)</f>
        <v>0</v>
      </c>
      <c r="BF266" s="19">
        <f t="shared" ref="BF266" si="1672">IF(BE266&gt;0,BE266-1,0)</f>
        <v>0</v>
      </c>
      <c r="BG266" s="19">
        <f t="shared" ref="BG266" si="1673">IF(BF266&gt;0,BF266-1,0)</f>
        <v>0</v>
      </c>
      <c r="BH266" s="19">
        <f t="shared" ref="BH266" si="1674">IF(BG266&gt;0,BG266-1,0)</f>
        <v>0</v>
      </c>
      <c r="BI266" s="19">
        <f t="shared" ref="BI266" si="1675">IF(BH266&gt;0,BH266-1,0)</f>
        <v>0</v>
      </c>
    </row>
    <row r="267" spans="1:61" s="19" customFormat="1" ht="12.75">
      <c r="D267" s="19">
        <f>B265</f>
        <v>2271169.8483337602</v>
      </c>
      <c r="E267" s="19">
        <f>D271</f>
        <v>2084712.9904723284</v>
      </c>
      <c r="F267" s="19">
        <f>E271</f>
        <v>1890218.0496588561</v>
      </c>
      <c r="G267" s="19">
        <f t="shared" ref="G267" si="1676">F271</f>
        <v>1687338.5072493795</v>
      </c>
      <c r="H267" s="19">
        <f t="shared" ref="H267" si="1677">G271</f>
        <v>1475712.9063153551</v>
      </c>
      <c r="I267" s="19">
        <f t="shared" ref="I267" si="1678">H271</f>
        <v>1254964.2076599947</v>
      </c>
      <c r="J267" s="19">
        <f t="shared" ref="J267" si="1679">I271</f>
        <v>1024699.1180727145</v>
      </c>
      <c r="K267" s="19">
        <f t="shared" ref="K267" si="1680">J271</f>
        <v>784507.38962489378</v>
      </c>
      <c r="L267" s="19">
        <f t="shared" ref="L267" si="1681">K271</f>
        <v>533961.08875854407</v>
      </c>
      <c r="M267" s="19">
        <f t="shared" ref="M267" si="1682">L271</f>
        <v>272613.83386567479</v>
      </c>
      <c r="N267" s="19">
        <f t="shared" ref="N267" si="1683">M271</f>
        <v>0</v>
      </c>
      <c r="O267" s="19" t="e">
        <f t="shared" ref="O267" si="1684">N271</f>
        <v>#N/A</v>
      </c>
      <c r="P267" s="19" t="e">
        <f t="shared" ref="P267" si="1685">O271</f>
        <v>#N/A</v>
      </c>
      <c r="Q267" s="19" t="e">
        <f t="shared" ref="Q267" si="1686">P271</f>
        <v>#N/A</v>
      </c>
      <c r="R267" s="19" t="e">
        <f t="shared" ref="R267" si="1687">Q271</f>
        <v>#N/A</v>
      </c>
      <c r="S267" s="19" t="e">
        <f t="shared" ref="S267" si="1688">R271</f>
        <v>#N/A</v>
      </c>
      <c r="T267" s="19" t="e">
        <f t="shared" ref="T267" si="1689">S271</f>
        <v>#N/A</v>
      </c>
      <c r="U267" s="19" t="e">
        <f t="shared" ref="U267" si="1690">T271</f>
        <v>#N/A</v>
      </c>
      <c r="V267" s="19" t="e">
        <f t="shared" ref="V267" si="1691">U271</f>
        <v>#N/A</v>
      </c>
      <c r="W267" s="19" t="e">
        <f t="shared" ref="W267" si="1692">V271</f>
        <v>#N/A</v>
      </c>
      <c r="X267" s="19" t="e">
        <f t="shared" ref="X267" si="1693">W271</f>
        <v>#N/A</v>
      </c>
      <c r="Y267" s="19" t="e">
        <f t="shared" ref="Y267" si="1694">X271</f>
        <v>#N/A</v>
      </c>
      <c r="Z267" s="19" t="e">
        <f t="shared" ref="Z267" si="1695">Y271</f>
        <v>#N/A</v>
      </c>
      <c r="AA267" s="19" t="e">
        <f t="shared" ref="AA267" si="1696">Z271</f>
        <v>#N/A</v>
      </c>
      <c r="AB267" s="19" t="e">
        <f t="shared" ref="AB267" si="1697">AA271</f>
        <v>#N/A</v>
      </c>
      <c r="AC267" s="19" t="e">
        <f t="shared" ref="AC267" si="1698">AB271</f>
        <v>#N/A</v>
      </c>
      <c r="AD267" s="19" t="e">
        <f t="shared" ref="AD267" si="1699">AC271</f>
        <v>#N/A</v>
      </c>
      <c r="AE267" s="19" t="e">
        <f t="shared" ref="AE267" si="1700">AD271</f>
        <v>#N/A</v>
      </c>
      <c r="AF267" s="19" t="e">
        <f t="shared" ref="AF267" si="1701">AE271</f>
        <v>#N/A</v>
      </c>
      <c r="AG267" s="19" t="e">
        <f t="shared" ref="AG267" si="1702">AF271</f>
        <v>#N/A</v>
      </c>
      <c r="AH267" s="19" t="e">
        <f t="shared" ref="AH267" si="1703">AG271</f>
        <v>#N/A</v>
      </c>
      <c r="AI267" s="19" t="e">
        <f t="shared" ref="AI267" si="1704">AH271</f>
        <v>#N/A</v>
      </c>
      <c r="AJ267" s="19" t="e">
        <f t="shared" ref="AJ267" si="1705">AI271</f>
        <v>#N/A</v>
      </c>
      <c r="AK267" s="19" t="e">
        <f t="shared" ref="AK267" si="1706">AJ271</f>
        <v>#N/A</v>
      </c>
      <c r="AL267" s="19" t="e">
        <f t="shared" ref="AL267" si="1707">AK271</f>
        <v>#N/A</v>
      </c>
      <c r="AM267" s="19" t="e">
        <f t="shared" ref="AM267" si="1708">AL271</f>
        <v>#N/A</v>
      </c>
      <c r="AN267" s="19" t="e">
        <f t="shared" ref="AN267" si="1709">AM271</f>
        <v>#N/A</v>
      </c>
      <c r="AO267" s="19" t="e">
        <f t="shared" ref="AO267" si="1710">AN271</f>
        <v>#N/A</v>
      </c>
      <c r="AP267" s="19" t="e">
        <f t="shared" ref="AP267" si="1711">AO271</f>
        <v>#N/A</v>
      </c>
      <c r="AQ267" s="19" t="e">
        <f t="shared" ref="AQ267" si="1712">AP271</f>
        <v>#N/A</v>
      </c>
      <c r="AR267" s="19" t="e">
        <f t="shared" ref="AR267" si="1713">AQ271</f>
        <v>#N/A</v>
      </c>
      <c r="AS267" s="19" t="e">
        <f t="shared" ref="AS267" si="1714">AR271</f>
        <v>#N/A</v>
      </c>
      <c r="AT267" s="19" t="e">
        <f t="shared" ref="AT267" si="1715">AS271</f>
        <v>#N/A</v>
      </c>
      <c r="AU267" s="19" t="e">
        <f t="shared" ref="AU267" si="1716">AT271</f>
        <v>#N/A</v>
      </c>
      <c r="AV267" s="19" t="e">
        <f t="shared" ref="AV267" si="1717">AU271</f>
        <v>#N/A</v>
      </c>
      <c r="AW267" s="19" t="e">
        <f t="shared" ref="AW267" si="1718">AV271</f>
        <v>#N/A</v>
      </c>
      <c r="AX267" s="19" t="e">
        <f t="shared" ref="AX267" si="1719">AW271</f>
        <v>#N/A</v>
      </c>
      <c r="AY267" s="19" t="e">
        <f t="shared" ref="AY267" si="1720">AX271</f>
        <v>#N/A</v>
      </c>
      <c r="AZ267" s="19" t="e">
        <f t="shared" ref="AZ267" si="1721">AY271</f>
        <v>#N/A</v>
      </c>
      <c r="BA267" s="19" t="e">
        <f t="shared" ref="BA267" si="1722">AZ271</f>
        <v>#N/A</v>
      </c>
      <c r="BB267" s="19" t="e">
        <f t="shared" ref="BB267" si="1723">BA271</f>
        <v>#N/A</v>
      </c>
      <c r="BC267" s="19" t="e">
        <f t="shared" ref="BC267" si="1724">BB271</f>
        <v>#N/A</v>
      </c>
      <c r="BD267" s="19" t="e">
        <f t="shared" ref="BD267" si="1725">BC271</f>
        <v>#N/A</v>
      </c>
      <c r="BE267" s="19" t="e">
        <f t="shared" ref="BE267" si="1726">BD271</f>
        <v>#N/A</v>
      </c>
      <c r="BF267" s="19" t="e">
        <f t="shared" ref="BF267" si="1727">BE271</f>
        <v>#N/A</v>
      </c>
      <c r="BG267" s="19" t="e">
        <f t="shared" ref="BG267" si="1728">BF271</f>
        <v>#N/A</v>
      </c>
      <c r="BH267" s="19" t="e">
        <f t="shared" ref="BH267" si="1729">BG271</f>
        <v>#N/A</v>
      </c>
      <c r="BI267" s="19" t="e">
        <f t="shared" ref="BI267" si="1730">BH271</f>
        <v>#N/A</v>
      </c>
    </row>
    <row r="268" spans="1:61" s="19" customFormat="1" ht="12.75">
      <c r="C268" s="19" t="s">
        <v>422</v>
      </c>
      <c r="D268" s="159">
        <f>IF($D266&gt;=1,($B265/HLOOKUP($D266,'Annuity Calc'!$H$7:$BE$11,2,FALSE))*HLOOKUP(D266,'Annuity Calc'!$H$7:$BE$11,3,FALSE),(IF(D266&lt;=(-1),D266,0)))</f>
        <v>186456.85786143181</v>
      </c>
      <c r="E268" s="159">
        <f>IF($D266&gt;=1,($B265/HLOOKUP($D266,'Annuity Calc'!$H$7:$BE$11,2,FALSE))*HLOOKUP(E266,'Annuity Calc'!$H$7:$BE$11,3,FALSE),(IF(E266&lt;=(-1),E266,0)))</f>
        <v>194494.94081347232</v>
      </c>
      <c r="F268" s="159">
        <f>IF($D266&gt;=1,($B265/HLOOKUP($D266,'Annuity Calc'!$H$7:$BE$11,2,FALSE))*HLOOKUP(F266,'Annuity Calc'!$H$7:$BE$11,3,FALSE),(IF(F266&lt;=(-1),F266,0)))</f>
        <v>202879.54240947653</v>
      </c>
      <c r="G268" s="159">
        <f>IF($D266&gt;=1,($B265/HLOOKUP($D266,'Annuity Calc'!$H$7:$BE$11,2,FALSE))*HLOOKUP(G266,'Annuity Calc'!$H$7:$BE$11,3,FALSE),(IF(G266&lt;=(-1),G266,0)))</f>
        <v>211625.60093402441</v>
      </c>
      <c r="H268" s="159">
        <f>IF($D266&gt;=1,($B265/HLOOKUP($D266,'Annuity Calc'!$H$7:$BE$11,2,FALSE))*HLOOKUP(H266,'Annuity Calc'!$H$7:$BE$11,3,FALSE),(IF(H266&lt;=(-1),H266,0)))</f>
        <v>220748.69865536041</v>
      </c>
      <c r="I268" s="159">
        <f>IF($D266&gt;=1,($B265/HLOOKUP($D266,'Annuity Calc'!$H$7:$BE$11,2,FALSE))*HLOOKUP(I266,'Annuity Calc'!$H$7:$BE$11,3,FALSE),(IF(I266&lt;=(-1),I266,0)))</f>
        <v>230265.08958728015</v>
      </c>
      <c r="J268" s="159">
        <f>IF($D266&gt;=1,($B265/HLOOKUP($D266,'Annuity Calc'!$H$7:$BE$11,2,FALSE))*HLOOKUP(J266,'Annuity Calc'!$H$7:$BE$11,3,FALSE),(IF(J266&lt;=(-1),J266,0)))</f>
        <v>240191.72844782079</v>
      </c>
      <c r="K268" s="159">
        <f>IF($D266&gt;=1,($B265/HLOOKUP($D266,'Annuity Calc'!$H$7:$BE$11,2,FALSE))*HLOOKUP(K266,'Annuity Calc'!$H$7:$BE$11,3,FALSE),(IF(K266&lt;=(-1),K266,0)))</f>
        <v>250546.30086634977</v>
      </c>
      <c r="L268" s="159">
        <f>IF($D266&gt;=1,($B265/HLOOKUP($D266,'Annuity Calc'!$H$7:$BE$11,2,FALSE))*HLOOKUP(L266,'Annuity Calc'!$H$7:$BE$11,3,FALSE),(IF(L266&lt;=(-1),L266,0)))</f>
        <v>261347.25489286927</v>
      </c>
      <c r="M268" s="159">
        <f>IF($D266&gt;=1,($B265/HLOOKUP($D266,'Annuity Calc'!$H$7:$BE$11,2,FALSE))*HLOOKUP(M266,'Annuity Calc'!$H$7:$BE$11,3,FALSE),(IF(M266&lt;=(-1),M266,0)))</f>
        <v>272613.83386567456</v>
      </c>
      <c r="N268" s="159" t="e">
        <f>IF($D266&gt;=1,($B265/HLOOKUP($D266,'Annuity Calc'!$H$7:$BE$11,2,FALSE))*HLOOKUP(N266,'Annuity Calc'!$H$7:$BE$11,3,FALSE),(IF(N266&lt;=(-1),N266,0)))</f>
        <v>#N/A</v>
      </c>
      <c r="O268" s="159" t="e">
        <f>IF($D266&gt;=1,($B265/HLOOKUP($D266,'Annuity Calc'!$H$7:$BE$11,2,FALSE))*HLOOKUP(O266,'Annuity Calc'!$H$7:$BE$11,3,FALSE),(IF(O266&lt;=(-1),O266,0)))</f>
        <v>#N/A</v>
      </c>
      <c r="P268" s="159" t="e">
        <f>IF($D266&gt;=1,($B265/HLOOKUP($D266,'Annuity Calc'!$H$7:$BE$11,2,FALSE))*HLOOKUP(P266,'Annuity Calc'!$H$7:$BE$11,3,FALSE),(IF(P266&lt;=(-1),P266,0)))</f>
        <v>#N/A</v>
      </c>
      <c r="Q268" s="159" t="e">
        <f>IF($D266&gt;=1,($B265/HLOOKUP($D266,'Annuity Calc'!$H$7:$BE$11,2,FALSE))*HLOOKUP(Q266,'Annuity Calc'!$H$7:$BE$11,3,FALSE),(IF(Q266&lt;=(-1),Q266,0)))</f>
        <v>#N/A</v>
      </c>
      <c r="R268" s="159" t="e">
        <f>IF($D266&gt;=1,($B265/HLOOKUP($D266,'Annuity Calc'!$H$7:$BE$11,2,FALSE))*HLOOKUP(R266,'Annuity Calc'!$H$7:$BE$11,3,FALSE),(IF(R266&lt;=(-1),R266,0)))</f>
        <v>#N/A</v>
      </c>
      <c r="S268" s="159" t="e">
        <f>IF($D266&gt;=1,($B265/HLOOKUP($D266,'Annuity Calc'!$H$7:$BE$11,2,FALSE))*HLOOKUP(S266,'Annuity Calc'!$H$7:$BE$11,3,FALSE),(IF(S266&lt;=(-1),S266,0)))</f>
        <v>#N/A</v>
      </c>
      <c r="T268" s="159" t="e">
        <f>IF($D266&gt;=1,($B265/HLOOKUP($D266,'Annuity Calc'!$H$7:$BE$11,2,FALSE))*HLOOKUP(T266,'Annuity Calc'!$H$7:$BE$11,3,FALSE),(IF(T266&lt;=(-1),T266,0)))</f>
        <v>#N/A</v>
      </c>
      <c r="U268" s="159" t="e">
        <f>IF($D266&gt;=1,($B265/HLOOKUP($D266,'Annuity Calc'!$H$7:$BE$11,2,FALSE))*HLOOKUP(U266,'Annuity Calc'!$H$7:$BE$11,3,FALSE),(IF(U266&lt;=(-1),U266,0)))</f>
        <v>#N/A</v>
      </c>
      <c r="V268" s="159" t="e">
        <f>IF($D266&gt;=1,($B265/HLOOKUP($D266,'Annuity Calc'!$H$7:$BE$11,2,FALSE))*HLOOKUP(V266,'Annuity Calc'!$H$7:$BE$11,3,FALSE),(IF(V266&lt;=(-1),V266,0)))</f>
        <v>#N/A</v>
      </c>
      <c r="W268" s="159" t="e">
        <f>IF($D266&gt;=1,($B265/HLOOKUP($D266,'Annuity Calc'!$H$7:$BE$11,2,FALSE))*HLOOKUP(W266,'Annuity Calc'!$H$7:$BE$11,3,FALSE),(IF(W266&lt;=(-1),W266,0)))</f>
        <v>#N/A</v>
      </c>
      <c r="X268" s="159" t="e">
        <f>IF($D266&gt;=1,($B265/HLOOKUP($D266,'Annuity Calc'!$H$7:$BE$11,2,FALSE))*HLOOKUP(X266,'Annuity Calc'!$H$7:$BE$11,3,FALSE),(IF(X266&lt;=(-1),X266,0)))</f>
        <v>#N/A</v>
      </c>
      <c r="Y268" s="159" t="e">
        <f>IF($D266&gt;=1,($B265/HLOOKUP($D266,'Annuity Calc'!$H$7:$BE$11,2,FALSE))*HLOOKUP(Y266,'Annuity Calc'!$H$7:$BE$11,3,FALSE),(IF(Y266&lt;=(-1),Y266,0)))</f>
        <v>#N/A</v>
      </c>
      <c r="Z268" s="159" t="e">
        <f>IF($D266&gt;=1,($B265/HLOOKUP($D266,'Annuity Calc'!$H$7:$BE$11,2,FALSE))*HLOOKUP(Z266,'Annuity Calc'!$H$7:$BE$11,3,FALSE),(IF(Z266&lt;=(-1),Z266,0)))</f>
        <v>#N/A</v>
      </c>
      <c r="AA268" s="159" t="e">
        <f>IF($D266&gt;=1,($B265/HLOOKUP($D266,'Annuity Calc'!$H$7:$BE$11,2,FALSE))*HLOOKUP(AA266,'Annuity Calc'!$H$7:$BE$11,3,FALSE),(IF(AA266&lt;=(-1),AA266,0)))</f>
        <v>#N/A</v>
      </c>
      <c r="AB268" s="159" t="e">
        <f>IF($D266&gt;=1,($B265/HLOOKUP($D266,'Annuity Calc'!$H$7:$BE$11,2,FALSE))*HLOOKUP(AB266,'Annuity Calc'!$H$7:$BE$11,3,FALSE),(IF(AB266&lt;=(-1),AB266,0)))</f>
        <v>#N/A</v>
      </c>
      <c r="AC268" s="159" t="e">
        <f>IF($D266&gt;=1,($B265/HLOOKUP($D266,'Annuity Calc'!$H$7:$BE$11,2,FALSE))*HLOOKUP(AC266,'Annuity Calc'!$H$7:$BE$11,3,FALSE),(IF(AC266&lt;=(-1),AC266,0)))</f>
        <v>#N/A</v>
      </c>
      <c r="AD268" s="159" t="e">
        <f>IF($D266&gt;=1,($B265/HLOOKUP($D266,'Annuity Calc'!$H$7:$BE$11,2,FALSE))*HLOOKUP(AD266,'Annuity Calc'!$H$7:$BE$11,3,FALSE),(IF(AD266&lt;=(-1),AD266,0)))</f>
        <v>#N/A</v>
      </c>
      <c r="AE268" s="159" t="e">
        <f>IF($D266&gt;=1,($B265/HLOOKUP($D266,'Annuity Calc'!$H$7:$BE$11,2,FALSE))*HLOOKUP(AE266,'Annuity Calc'!$H$7:$BE$11,3,FALSE),(IF(AE266&lt;=(-1),AE266,0)))</f>
        <v>#N/A</v>
      </c>
      <c r="AF268" s="159" t="e">
        <f>IF($D266&gt;=1,($B265/HLOOKUP($D266,'Annuity Calc'!$H$7:$BE$11,2,FALSE))*HLOOKUP(AF266,'Annuity Calc'!$H$7:$BE$11,3,FALSE),(IF(AF266&lt;=(-1),AF266,0)))</f>
        <v>#N/A</v>
      </c>
      <c r="AG268" s="159" t="e">
        <f>IF($D266&gt;=1,($B265/HLOOKUP($D266,'Annuity Calc'!$H$7:$BE$11,2,FALSE))*HLOOKUP(AG266,'Annuity Calc'!$H$7:$BE$11,3,FALSE),(IF(AG266&lt;=(-1),AG266,0)))</f>
        <v>#N/A</v>
      </c>
      <c r="AH268" s="159" t="e">
        <f>IF($D266&gt;=1,($B265/HLOOKUP($D266,'Annuity Calc'!$H$7:$BE$11,2,FALSE))*HLOOKUP(AH266,'Annuity Calc'!$H$7:$BE$11,3,FALSE),(IF(AH266&lt;=(-1),AH266,0)))</f>
        <v>#N/A</v>
      </c>
      <c r="AI268" s="159" t="e">
        <f>IF($D266&gt;=1,($B265/HLOOKUP($D266,'Annuity Calc'!$H$7:$BE$11,2,FALSE))*HLOOKUP(AI266,'Annuity Calc'!$H$7:$BE$11,3,FALSE),(IF(AI266&lt;=(-1),AI266,0)))</f>
        <v>#N/A</v>
      </c>
      <c r="AJ268" s="159" t="e">
        <f>IF($D266&gt;=1,($B265/HLOOKUP($D266,'Annuity Calc'!$H$7:$BE$11,2,FALSE))*HLOOKUP(AJ266,'Annuity Calc'!$H$7:$BE$11,3,FALSE),(IF(AJ266&lt;=(-1),AJ266,0)))</f>
        <v>#N/A</v>
      </c>
      <c r="AK268" s="159" t="e">
        <f>IF($D266&gt;=1,($B265/HLOOKUP($D266,'Annuity Calc'!$H$7:$BE$11,2,FALSE))*HLOOKUP(AK266,'Annuity Calc'!$H$7:$BE$11,3,FALSE),(IF(AK266&lt;=(-1),AK266,0)))</f>
        <v>#N/A</v>
      </c>
      <c r="AL268" s="159" t="e">
        <f>IF($D266&gt;=1,($B265/HLOOKUP($D266,'Annuity Calc'!$H$7:$BE$11,2,FALSE))*HLOOKUP(AL266,'Annuity Calc'!$H$7:$BE$11,3,FALSE),(IF(AL266&lt;=(-1),AL266,0)))</f>
        <v>#N/A</v>
      </c>
      <c r="AM268" s="159" t="e">
        <f>IF($D266&gt;=1,($B265/HLOOKUP($D266,'Annuity Calc'!$H$7:$BE$11,2,FALSE))*HLOOKUP(AM266,'Annuity Calc'!$H$7:$BE$11,3,FALSE),(IF(AM266&lt;=(-1),AM266,0)))</f>
        <v>#N/A</v>
      </c>
      <c r="AN268" s="159" t="e">
        <f>IF($D266&gt;=1,($B265/HLOOKUP($D266,'Annuity Calc'!$H$7:$BE$11,2,FALSE))*HLOOKUP(AN266,'Annuity Calc'!$H$7:$BE$11,3,FALSE),(IF(AN266&lt;=(-1),AN266,0)))</f>
        <v>#N/A</v>
      </c>
      <c r="AO268" s="159" t="e">
        <f>IF($D266&gt;=1,($B265/HLOOKUP($D266,'Annuity Calc'!$H$7:$BE$11,2,FALSE))*HLOOKUP(AO266,'Annuity Calc'!$H$7:$BE$11,3,FALSE),(IF(AO266&lt;=(-1),AO266,0)))</f>
        <v>#N/A</v>
      </c>
      <c r="AP268" s="159" t="e">
        <f>IF($D266&gt;=1,($B265/HLOOKUP($D266,'Annuity Calc'!$H$7:$BE$11,2,FALSE))*HLOOKUP(AP266,'Annuity Calc'!$H$7:$BE$11,3,FALSE),(IF(AP266&lt;=(-1),AP266,0)))</f>
        <v>#N/A</v>
      </c>
      <c r="AQ268" s="159" t="e">
        <f>IF($D266&gt;=1,($B265/HLOOKUP($D266,'Annuity Calc'!$H$7:$BE$11,2,FALSE))*HLOOKUP(AQ266,'Annuity Calc'!$H$7:$BE$11,3,FALSE),(IF(AQ266&lt;=(-1),AQ266,0)))</f>
        <v>#N/A</v>
      </c>
      <c r="AR268" s="159" t="e">
        <f>IF($D266&gt;=1,($B265/HLOOKUP($D266,'Annuity Calc'!$H$7:$BE$11,2,FALSE))*HLOOKUP(AR266,'Annuity Calc'!$H$7:$BE$11,3,FALSE),(IF(AR266&lt;=(-1),AR266,0)))</f>
        <v>#N/A</v>
      </c>
      <c r="AS268" s="159" t="e">
        <f>IF($D266&gt;=1,($B265/HLOOKUP($D266,'Annuity Calc'!$H$7:$BE$11,2,FALSE))*HLOOKUP(AS266,'Annuity Calc'!$H$7:$BE$11,3,FALSE),(IF(AS266&lt;=(-1),AS266,0)))</f>
        <v>#N/A</v>
      </c>
      <c r="AT268" s="159" t="e">
        <f>IF($D266&gt;=1,($B265/HLOOKUP($D266,'Annuity Calc'!$H$7:$BE$11,2,FALSE))*HLOOKUP(AT266,'Annuity Calc'!$H$7:$BE$11,3,FALSE),(IF(AT266&lt;=(-1),AT266,0)))</f>
        <v>#N/A</v>
      </c>
      <c r="AU268" s="159" t="e">
        <f>IF($D266&gt;=1,($B265/HLOOKUP($D266,'Annuity Calc'!$H$7:$BE$11,2,FALSE))*HLOOKUP(AU266,'Annuity Calc'!$H$7:$BE$11,3,FALSE),(IF(AU266&lt;=(-1),AU266,0)))</f>
        <v>#N/A</v>
      </c>
      <c r="AV268" s="159" t="e">
        <f>IF($D266&gt;=1,($B265/HLOOKUP($D266,'Annuity Calc'!$H$7:$BE$11,2,FALSE))*HLOOKUP(AV266,'Annuity Calc'!$H$7:$BE$11,3,FALSE),(IF(AV266&lt;=(-1),AV266,0)))</f>
        <v>#N/A</v>
      </c>
      <c r="AW268" s="159" t="e">
        <f>IF($D266&gt;=1,($B265/HLOOKUP($D266,'Annuity Calc'!$H$7:$BE$11,2,FALSE))*HLOOKUP(AW266,'Annuity Calc'!$H$7:$BE$11,3,FALSE),(IF(AW266&lt;=(-1),AW266,0)))</f>
        <v>#N/A</v>
      </c>
      <c r="AX268" s="159" t="e">
        <f>IF($D266&gt;=1,($B265/HLOOKUP($D266,'Annuity Calc'!$H$7:$BE$11,2,FALSE))*HLOOKUP(AX266,'Annuity Calc'!$H$7:$BE$11,3,FALSE),(IF(AX266&lt;=(-1),AX266,0)))</f>
        <v>#N/A</v>
      </c>
      <c r="AY268" s="159" t="e">
        <f>IF($D266&gt;=1,($B265/HLOOKUP($D266,'Annuity Calc'!$H$7:$BE$11,2,FALSE))*HLOOKUP(AY266,'Annuity Calc'!$H$7:$BE$11,3,FALSE),(IF(AY266&lt;=(-1),AY266,0)))</f>
        <v>#N/A</v>
      </c>
      <c r="AZ268" s="159" t="e">
        <f>IF($D266&gt;=1,($B265/HLOOKUP($D266,'Annuity Calc'!$H$7:$BE$11,2,FALSE))*HLOOKUP(AZ266,'Annuity Calc'!$H$7:$BE$11,3,FALSE),(IF(AZ266&lt;=(-1),AZ266,0)))</f>
        <v>#N/A</v>
      </c>
      <c r="BA268" s="159" t="e">
        <f>IF($D266&gt;=1,($B265/HLOOKUP($D266,'Annuity Calc'!$H$7:$BE$11,2,FALSE))*HLOOKUP(BA266,'Annuity Calc'!$H$7:$BE$11,3,FALSE),(IF(BA266&lt;=(-1),BA266,0)))</f>
        <v>#N/A</v>
      </c>
      <c r="BB268" s="159" t="e">
        <f>IF($D266&gt;=1,($B265/HLOOKUP($D266,'Annuity Calc'!$H$7:$BE$11,2,FALSE))*HLOOKUP(BB266,'Annuity Calc'!$H$7:$BE$11,3,FALSE),(IF(BB266&lt;=(-1),BB266,0)))</f>
        <v>#N/A</v>
      </c>
      <c r="BC268" s="159" t="e">
        <f>IF($D266&gt;=1,($B265/HLOOKUP($D266,'Annuity Calc'!$H$7:$BE$11,2,FALSE))*HLOOKUP(BC266,'Annuity Calc'!$H$7:$BE$11,3,FALSE),(IF(BC266&lt;=(-1),BC266,0)))</f>
        <v>#N/A</v>
      </c>
      <c r="BD268" s="159" t="e">
        <f>IF($D266&gt;=1,($B265/HLOOKUP($D266,'Annuity Calc'!$H$7:$BE$11,2,FALSE))*HLOOKUP(BD266,'Annuity Calc'!$H$7:$BE$11,3,FALSE),(IF(BD266&lt;=(-1),BD266,0)))</f>
        <v>#N/A</v>
      </c>
      <c r="BE268" s="159" t="e">
        <f>IF($D266&gt;=1,($B265/HLOOKUP($D266,'Annuity Calc'!$H$7:$BE$11,2,FALSE))*HLOOKUP(BE266,'Annuity Calc'!$H$7:$BE$11,3,FALSE),(IF(BE266&lt;=(-1),BE266,0)))</f>
        <v>#N/A</v>
      </c>
      <c r="BF268" s="159" t="e">
        <f>IF($D266&gt;=1,($B265/HLOOKUP($D266,'Annuity Calc'!$H$7:$BE$11,2,FALSE))*HLOOKUP(BF266,'Annuity Calc'!$H$7:$BE$11,3,FALSE),(IF(BF266&lt;=(-1),BF266,0)))</f>
        <v>#N/A</v>
      </c>
      <c r="BG268" s="159" t="e">
        <f>IF($D266&gt;=1,($B265/HLOOKUP($D266,'Annuity Calc'!$H$7:$BE$11,2,FALSE))*HLOOKUP(BG266,'Annuity Calc'!$H$7:$BE$11,3,FALSE),(IF(BG266&lt;=(-1),BG266,0)))</f>
        <v>#N/A</v>
      </c>
      <c r="BH268" s="159" t="e">
        <f>IF($D266&gt;=1,($B265/HLOOKUP($D266,'Annuity Calc'!$H$7:$BE$11,2,FALSE))*HLOOKUP(BH266,'Annuity Calc'!$H$7:$BE$11,3,FALSE),(IF(BH266&lt;=(-1),BH266,0)))</f>
        <v>#N/A</v>
      </c>
      <c r="BI268" s="159" t="e">
        <f>IF($D266&gt;=1,($B265/HLOOKUP($D266,'Annuity Calc'!$H$7:$BE$11,2,FALSE))*HLOOKUP(BI266,'Annuity Calc'!$H$7:$BE$11,3,FALSE),(IF(BI266&lt;=(-1),BI266,0)))</f>
        <v>#N/A</v>
      </c>
    </row>
    <row r="269" spans="1:61" s="19" customFormat="1" ht="12.75">
      <c r="C269" s="19" t="s">
        <v>423</v>
      </c>
      <c r="D269" s="159">
        <f>IF($D266&gt;=1,($B265/HLOOKUP($D266,'Annuity Calc'!$H$7:$BE$11,2,FALSE))*HLOOKUP(D266,'Annuity Calc'!$H$7:$BE$11,4,FALSE),(IF(D266&lt;=(-1),D266,0)))</f>
        <v>91909.127898808452</v>
      </c>
      <c r="E269" s="159">
        <f>IF($D266&gt;=1,($B265/HLOOKUP($D266,'Annuity Calc'!$H$7:$BE$11,2,FALSE))*HLOOKUP(E266,'Annuity Calc'!$H$7:$BE$11,4,FALSE),(IF(E266&lt;=(-1),E266,0)))</f>
        <v>83871.044946767957</v>
      </c>
      <c r="F269" s="159">
        <f>IF($D266&gt;=1,($B265/HLOOKUP($D266,'Annuity Calc'!$H$7:$BE$11,2,FALSE))*HLOOKUP(F266,'Annuity Calc'!$H$7:$BE$11,4,FALSE),(IF(F266&lt;=(-1),F266,0)))</f>
        <v>75486.443350763744</v>
      </c>
      <c r="G269" s="159">
        <f>IF($D266&gt;=1,($B265/HLOOKUP($D266,'Annuity Calc'!$H$7:$BE$11,2,FALSE))*HLOOKUP(G266,'Annuity Calc'!$H$7:$BE$11,4,FALSE),(IF(G266&lt;=(-1),G266,0)))</f>
        <v>66740.384826215886</v>
      </c>
      <c r="H269" s="159">
        <f>IF($D266&gt;=1,($B265/HLOOKUP($D266,'Annuity Calc'!$H$7:$BE$11,2,FALSE))*HLOOKUP(H266,'Annuity Calc'!$H$7:$BE$11,4,FALSE),(IF(H266&lt;=(-1),H266,0)))</f>
        <v>57617.287104879862</v>
      </c>
      <c r="I269" s="159">
        <f>IF($D266&gt;=1,($B265/HLOOKUP($D266,'Annuity Calc'!$H$7:$BE$11,2,FALSE))*HLOOKUP(I266,'Annuity Calc'!$H$7:$BE$11,4,FALSE),(IF(I266&lt;=(-1),I266,0)))</f>
        <v>48100.896172960136</v>
      </c>
      <c r="J269" s="159">
        <f>IF($D266&gt;=1,($B265/HLOOKUP($D266,'Annuity Calc'!$H$7:$BE$11,2,FALSE))*HLOOKUP(J266,'Annuity Calc'!$H$7:$BE$11,4,FALSE),(IF(J266&lt;=(-1),J266,0)))</f>
        <v>38174.257312419497</v>
      </c>
      <c r="K269" s="159">
        <f>IF($D266&gt;=1,($B265/HLOOKUP($D266,'Annuity Calc'!$H$7:$BE$11,2,FALSE))*HLOOKUP(K266,'Annuity Calc'!$H$7:$BE$11,4,FALSE),(IF(K266&lt;=(-1),K266,0)))</f>
        <v>27819.684893890513</v>
      </c>
      <c r="L269" s="159">
        <f>IF($D266&gt;=1,($B265/HLOOKUP($D266,'Annuity Calc'!$H$7:$BE$11,2,FALSE))*HLOOKUP(L266,'Annuity Calc'!$H$7:$BE$11,4,FALSE),(IF(L266&lt;=(-1),L266,0)))</f>
        <v>17018.73086737101</v>
      </c>
      <c r="M269" s="159">
        <f>IF($D266&gt;=1,($B265/HLOOKUP($D266,'Annuity Calc'!$H$7:$BE$11,2,FALSE))*HLOOKUP(M266,'Annuity Calc'!$H$7:$BE$11,4,FALSE),(IF(M266&lt;=(-1),M266,0)))</f>
        <v>5752.1518945657335</v>
      </c>
      <c r="N269" s="159" t="e">
        <f>IF($D266&gt;=1,($B265/HLOOKUP($D266,'Annuity Calc'!$H$7:$BE$11,2,FALSE))*HLOOKUP(N266,'Annuity Calc'!$H$7:$BE$11,4,FALSE),(IF(N266&lt;=(-1),N266,0)))</f>
        <v>#N/A</v>
      </c>
      <c r="O269" s="159" t="e">
        <f>IF($D266&gt;=1,($B265/HLOOKUP($D266,'Annuity Calc'!$H$7:$BE$11,2,FALSE))*HLOOKUP(O266,'Annuity Calc'!$H$7:$BE$11,4,FALSE),(IF(O266&lt;=(-1),O266,0)))</f>
        <v>#N/A</v>
      </c>
      <c r="P269" s="159" t="e">
        <f>IF($D266&gt;=1,($B265/HLOOKUP($D266,'Annuity Calc'!$H$7:$BE$11,2,FALSE))*HLOOKUP(P266,'Annuity Calc'!$H$7:$BE$11,4,FALSE),(IF(P266&lt;=(-1),P266,0)))</f>
        <v>#N/A</v>
      </c>
      <c r="Q269" s="159" t="e">
        <f>IF($D266&gt;=1,($B265/HLOOKUP($D266,'Annuity Calc'!$H$7:$BE$11,2,FALSE))*HLOOKUP(Q266,'Annuity Calc'!$H$7:$BE$11,4,FALSE),(IF(Q266&lt;=(-1),Q266,0)))</f>
        <v>#N/A</v>
      </c>
      <c r="R269" s="159" t="e">
        <f>IF($D266&gt;=1,($B265/HLOOKUP($D266,'Annuity Calc'!$H$7:$BE$11,2,FALSE))*HLOOKUP(R266,'Annuity Calc'!$H$7:$BE$11,4,FALSE),(IF(R266&lt;=(-1),R266,0)))</f>
        <v>#N/A</v>
      </c>
      <c r="S269" s="159" t="e">
        <f>IF($D266&gt;=1,($B265/HLOOKUP($D266,'Annuity Calc'!$H$7:$BE$11,2,FALSE))*HLOOKUP(S266,'Annuity Calc'!$H$7:$BE$11,4,FALSE),(IF(S266&lt;=(-1),S266,0)))</f>
        <v>#N/A</v>
      </c>
      <c r="T269" s="159" t="e">
        <f>IF($D266&gt;=1,($B265/HLOOKUP($D266,'Annuity Calc'!$H$7:$BE$11,2,FALSE))*HLOOKUP(T266,'Annuity Calc'!$H$7:$BE$11,4,FALSE),(IF(T266&lt;=(-1),T266,0)))</f>
        <v>#N/A</v>
      </c>
      <c r="U269" s="159" t="e">
        <f>IF($D266&gt;=1,($B265/HLOOKUP($D266,'Annuity Calc'!$H$7:$BE$11,2,FALSE))*HLOOKUP(U266,'Annuity Calc'!$H$7:$BE$11,4,FALSE),(IF(U266&lt;=(-1),U266,0)))</f>
        <v>#N/A</v>
      </c>
      <c r="V269" s="159" t="e">
        <f>IF($D266&gt;=1,($B265/HLOOKUP($D266,'Annuity Calc'!$H$7:$BE$11,2,FALSE))*HLOOKUP(V266,'Annuity Calc'!$H$7:$BE$11,4,FALSE),(IF(V266&lt;=(-1),V266,0)))</f>
        <v>#N/A</v>
      </c>
      <c r="W269" s="159" t="e">
        <f>IF($D266&gt;=1,($B265/HLOOKUP($D266,'Annuity Calc'!$H$7:$BE$11,2,FALSE))*HLOOKUP(W266,'Annuity Calc'!$H$7:$BE$11,4,FALSE),(IF(W266&lt;=(-1),W266,0)))</f>
        <v>#N/A</v>
      </c>
      <c r="X269" s="159" t="e">
        <f>IF($D266&gt;=1,($B265/HLOOKUP($D266,'Annuity Calc'!$H$7:$BE$11,2,FALSE))*HLOOKUP(X266,'Annuity Calc'!$H$7:$BE$11,4,FALSE),(IF(X266&lt;=(-1),X266,0)))</f>
        <v>#N/A</v>
      </c>
      <c r="Y269" s="159" t="e">
        <f>IF($D266&gt;=1,($B265/HLOOKUP($D266,'Annuity Calc'!$H$7:$BE$11,2,FALSE))*HLOOKUP(Y266,'Annuity Calc'!$H$7:$BE$11,4,FALSE),(IF(Y266&lt;=(-1),Y266,0)))</f>
        <v>#N/A</v>
      </c>
      <c r="Z269" s="159" t="e">
        <f>IF($D266&gt;=1,($B265/HLOOKUP($D266,'Annuity Calc'!$H$7:$BE$11,2,FALSE))*HLOOKUP(Z266,'Annuity Calc'!$H$7:$BE$11,4,FALSE),(IF(Z266&lt;=(-1),Z266,0)))</f>
        <v>#N/A</v>
      </c>
      <c r="AA269" s="159" t="e">
        <f>IF($D266&gt;=1,($B265/HLOOKUP($D266,'Annuity Calc'!$H$7:$BE$11,2,FALSE))*HLOOKUP(AA266,'Annuity Calc'!$H$7:$BE$11,4,FALSE),(IF(AA266&lt;=(-1),AA266,0)))</f>
        <v>#N/A</v>
      </c>
      <c r="AB269" s="159" t="e">
        <f>IF($D266&gt;=1,($B265/HLOOKUP($D266,'Annuity Calc'!$H$7:$BE$11,2,FALSE))*HLOOKUP(AB266,'Annuity Calc'!$H$7:$BE$11,4,FALSE),(IF(AB266&lt;=(-1),AB266,0)))</f>
        <v>#N/A</v>
      </c>
      <c r="AC269" s="159" t="e">
        <f>IF($D266&gt;=1,($B265/HLOOKUP($D266,'Annuity Calc'!$H$7:$BE$11,2,FALSE))*HLOOKUP(AC266,'Annuity Calc'!$H$7:$BE$11,4,FALSE),(IF(AC266&lt;=(-1),AC266,0)))</f>
        <v>#N/A</v>
      </c>
      <c r="AD269" s="159" t="e">
        <f>IF($D266&gt;=1,($B265/HLOOKUP($D266,'Annuity Calc'!$H$7:$BE$11,2,FALSE))*HLOOKUP(AD266,'Annuity Calc'!$H$7:$BE$11,4,FALSE),(IF(AD266&lt;=(-1),AD266,0)))</f>
        <v>#N/A</v>
      </c>
      <c r="AE269" s="159" t="e">
        <f>IF($D266&gt;=1,($B265/HLOOKUP($D266,'Annuity Calc'!$H$7:$BE$11,2,FALSE))*HLOOKUP(AE266,'Annuity Calc'!$H$7:$BE$11,4,FALSE),(IF(AE266&lt;=(-1),AE266,0)))</f>
        <v>#N/A</v>
      </c>
      <c r="AF269" s="159" t="e">
        <f>IF($D266&gt;=1,($B265/HLOOKUP($D266,'Annuity Calc'!$H$7:$BE$11,2,FALSE))*HLOOKUP(AF266,'Annuity Calc'!$H$7:$BE$11,4,FALSE),(IF(AF266&lt;=(-1),AF266,0)))</f>
        <v>#N/A</v>
      </c>
      <c r="AG269" s="159" t="e">
        <f>IF($D266&gt;=1,($B265/HLOOKUP($D266,'Annuity Calc'!$H$7:$BE$11,2,FALSE))*HLOOKUP(AG266,'Annuity Calc'!$H$7:$BE$11,4,FALSE),(IF(AG266&lt;=(-1),AG266,0)))</f>
        <v>#N/A</v>
      </c>
      <c r="AH269" s="159" t="e">
        <f>IF($D266&gt;=1,($B265/HLOOKUP($D266,'Annuity Calc'!$H$7:$BE$11,2,FALSE))*HLOOKUP(AH266,'Annuity Calc'!$H$7:$BE$11,4,FALSE),(IF(AH266&lt;=(-1),AH266,0)))</f>
        <v>#N/A</v>
      </c>
      <c r="AI269" s="159" t="e">
        <f>IF($D266&gt;=1,($B265/HLOOKUP($D266,'Annuity Calc'!$H$7:$BE$11,2,FALSE))*HLOOKUP(AI266,'Annuity Calc'!$H$7:$BE$11,4,FALSE),(IF(AI266&lt;=(-1),AI266,0)))</f>
        <v>#N/A</v>
      </c>
      <c r="AJ269" s="159" t="e">
        <f>IF($D266&gt;=1,($B265/HLOOKUP($D266,'Annuity Calc'!$H$7:$BE$11,2,FALSE))*HLOOKUP(AJ266,'Annuity Calc'!$H$7:$BE$11,4,FALSE),(IF(AJ266&lt;=(-1),AJ266,0)))</f>
        <v>#N/A</v>
      </c>
      <c r="AK269" s="159" t="e">
        <f>IF($D266&gt;=1,($B265/HLOOKUP($D266,'Annuity Calc'!$H$7:$BE$11,2,FALSE))*HLOOKUP(AK266,'Annuity Calc'!$H$7:$BE$11,4,FALSE),(IF(AK266&lt;=(-1),AK266,0)))</f>
        <v>#N/A</v>
      </c>
      <c r="AL269" s="159" t="e">
        <f>IF($D266&gt;=1,($B265/HLOOKUP($D266,'Annuity Calc'!$H$7:$BE$11,2,FALSE))*HLOOKUP(AL266,'Annuity Calc'!$H$7:$BE$11,4,FALSE),(IF(AL266&lt;=(-1),AL266,0)))</f>
        <v>#N/A</v>
      </c>
      <c r="AM269" s="159" t="e">
        <f>IF($D266&gt;=1,($B265/HLOOKUP($D266,'Annuity Calc'!$H$7:$BE$11,2,FALSE))*HLOOKUP(AM266,'Annuity Calc'!$H$7:$BE$11,4,FALSE),(IF(AM266&lt;=(-1),AM266,0)))</f>
        <v>#N/A</v>
      </c>
      <c r="AN269" s="159" t="e">
        <f>IF($D266&gt;=1,($B265/HLOOKUP($D266,'Annuity Calc'!$H$7:$BE$11,2,FALSE))*HLOOKUP(AN266,'Annuity Calc'!$H$7:$BE$11,4,FALSE),(IF(AN266&lt;=(-1),AN266,0)))</f>
        <v>#N/A</v>
      </c>
      <c r="AO269" s="159" t="e">
        <f>IF($D266&gt;=1,($B265/HLOOKUP($D266,'Annuity Calc'!$H$7:$BE$11,2,FALSE))*HLOOKUP(AO266,'Annuity Calc'!$H$7:$BE$11,4,FALSE),(IF(AO266&lt;=(-1),AO266,0)))</f>
        <v>#N/A</v>
      </c>
      <c r="AP269" s="159" t="e">
        <f>IF($D266&gt;=1,($B265/HLOOKUP($D266,'Annuity Calc'!$H$7:$BE$11,2,FALSE))*HLOOKUP(AP266,'Annuity Calc'!$H$7:$BE$11,4,FALSE),(IF(AP266&lt;=(-1),AP266,0)))</f>
        <v>#N/A</v>
      </c>
      <c r="AQ269" s="159" t="e">
        <f>IF($D266&gt;=1,($B265/HLOOKUP($D266,'Annuity Calc'!$H$7:$BE$11,2,FALSE))*HLOOKUP(AQ266,'Annuity Calc'!$H$7:$BE$11,4,FALSE),(IF(AQ266&lt;=(-1),AQ266,0)))</f>
        <v>#N/A</v>
      </c>
      <c r="AR269" s="159" t="e">
        <f>IF($D266&gt;=1,($B265/HLOOKUP($D266,'Annuity Calc'!$H$7:$BE$11,2,FALSE))*HLOOKUP(AR266,'Annuity Calc'!$H$7:$BE$11,4,FALSE),(IF(AR266&lt;=(-1),AR266,0)))</f>
        <v>#N/A</v>
      </c>
      <c r="AS269" s="159" t="e">
        <f>IF($D266&gt;=1,($B265/HLOOKUP($D266,'Annuity Calc'!$H$7:$BE$11,2,FALSE))*HLOOKUP(AS266,'Annuity Calc'!$H$7:$BE$11,4,FALSE),(IF(AS266&lt;=(-1),AS266,0)))</f>
        <v>#N/A</v>
      </c>
      <c r="AT269" s="159" t="e">
        <f>IF($D266&gt;=1,($B265/HLOOKUP($D266,'Annuity Calc'!$H$7:$BE$11,2,FALSE))*HLOOKUP(AT266,'Annuity Calc'!$H$7:$BE$11,4,FALSE),(IF(AT266&lt;=(-1),AT266,0)))</f>
        <v>#N/A</v>
      </c>
      <c r="AU269" s="159" t="e">
        <f>IF($D266&gt;=1,($B265/HLOOKUP($D266,'Annuity Calc'!$H$7:$BE$11,2,FALSE))*HLOOKUP(AU266,'Annuity Calc'!$H$7:$BE$11,4,FALSE),(IF(AU266&lt;=(-1),AU266,0)))</f>
        <v>#N/A</v>
      </c>
      <c r="AV269" s="159" t="e">
        <f>IF($D266&gt;=1,($B265/HLOOKUP($D266,'Annuity Calc'!$H$7:$BE$11,2,FALSE))*HLOOKUP(AV266,'Annuity Calc'!$H$7:$BE$11,4,FALSE),(IF(AV266&lt;=(-1),AV266,0)))</f>
        <v>#N/A</v>
      </c>
      <c r="AW269" s="159" t="e">
        <f>IF($D266&gt;=1,($B265/HLOOKUP($D266,'Annuity Calc'!$H$7:$BE$11,2,FALSE))*HLOOKUP(AW266,'Annuity Calc'!$H$7:$BE$11,4,FALSE),(IF(AW266&lt;=(-1),AW266,0)))</f>
        <v>#N/A</v>
      </c>
      <c r="AX269" s="159" t="e">
        <f>IF($D266&gt;=1,($B265/HLOOKUP($D266,'Annuity Calc'!$H$7:$BE$11,2,FALSE))*HLOOKUP(AX266,'Annuity Calc'!$H$7:$BE$11,4,FALSE),(IF(AX266&lt;=(-1),AX266,0)))</f>
        <v>#N/A</v>
      </c>
      <c r="AY269" s="159" t="e">
        <f>IF($D266&gt;=1,($B265/HLOOKUP($D266,'Annuity Calc'!$H$7:$BE$11,2,FALSE))*HLOOKUP(AY266,'Annuity Calc'!$H$7:$BE$11,4,FALSE),(IF(AY266&lt;=(-1),AY266,0)))</f>
        <v>#N/A</v>
      </c>
      <c r="AZ269" s="159" t="e">
        <f>IF($D266&gt;=1,($B265/HLOOKUP($D266,'Annuity Calc'!$H$7:$BE$11,2,FALSE))*HLOOKUP(AZ266,'Annuity Calc'!$H$7:$BE$11,4,FALSE),(IF(AZ266&lt;=(-1),AZ266,0)))</f>
        <v>#N/A</v>
      </c>
      <c r="BA269" s="159" t="e">
        <f>IF($D266&gt;=1,($B265/HLOOKUP($D266,'Annuity Calc'!$H$7:$BE$11,2,FALSE))*HLOOKUP(BA266,'Annuity Calc'!$H$7:$BE$11,4,FALSE),(IF(BA266&lt;=(-1),BA266,0)))</f>
        <v>#N/A</v>
      </c>
      <c r="BB269" s="159" t="e">
        <f>IF($D266&gt;=1,($B265/HLOOKUP($D266,'Annuity Calc'!$H$7:$BE$11,2,FALSE))*HLOOKUP(BB266,'Annuity Calc'!$H$7:$BE$11,4,FALSE),(IF(BB266&lt;=(-1),BB266,0)))</f>
        <v>#N/A</v>
      </c>
      <c r="BC269" s="159" t="e">
        <f>IF($D266&gt;=1,($B265/HLOOKUP($D266,'Annuity Calc'!$H$7:$BE$11,2,FALSE))*HLOOKUP(BC266,'Annuity Calc'!$H$7:$BE$11,4,FALSE),(IF(BC266&lt;=(-1),BC266,0)))</f>
        <v>#N/A</v>
      </c>
      <c r="BD269" s="159" t="e">
        <f>IF($D266&gt;=1,($B265/HLOOKUP($D266,'Annuity Calc'!$H$7:$BE$11,2,FALSE))*HLOOKUP(BD266,'Annuity Calc'!$H$7:$BE$11,4,FALSE),(IF(BD266&lt;=(-1),BD266,0)))</f>
        <v>#N/A</v>
      </c>
      <c r="BE269" s="159" t="e">
        <f>IF($D266&gt;=1,($B265/HLOOKUP($D266,'Annuity Calc'!$H$7:$BE$11,2,FALSE))*HLOOKUP(BE266,'Annuity Calc'!$H$7:$BE$11,4,FALSE),(IF(BE266&lt;=(-1),BE266,0)))</f>
        <v>#N/A</v>
      </c>
      <c r="BF269" s="159" t="e">
        <f>IF($D266&gt;=1,($B265/HLOOKUP($D266,'Annuity Calc'!$H$7:$BE$11,2,FALSE))*HLOOKUP(BF266,'Annuity Calc'!$H$7:$BE$11,4,FALSE),(IF(BF266&lt;=(-1),BF266,0)))</f>
        <v>#N/A</v>
      </c>
      <c r="BG269" s="159" t="e">
        <f>IF($D266&gt;=1,($B265/HLOOKUP($D266,'Annuity Calc'!$H$7:$BE$11,2,FALSE))*HLOOKUP(BG266,'Annuity Calc'!$H$7:$BE$11,4,FALSE),(IF(BG266&lt;=(-1),BG266,0)))</f>
        <v>#N/A</v>
      </c>
      <c r="BH269" s="159" t="e">
        <f>IF($D266&gt;=1,($B265/HLOOKUP($D266,'Annuity Calc'!$H$7:$BE$11,2,FALSE))*HLOOKUP(BH266,'Annuity Calc'!$H$7:$BE$11,4,FALSE),(IF(BH266&lt;=(-1),BH266,0)))</f>
        <v>#N/A</v>
      </c>
      <c r="BI269" s="159" t="e">
        <f>IF($D266&gt;=1,($B265/HLOOKUP($D266,'Annuity Calc'!$H$7:$BE$11,2,FALSE))*HLOOKUP(BI266,'Annuity Calc'!$H$7:$BE$11,4,FALSE),(IF(BI266&lt;=(-1),BI266,0)))</f>
        <v>#N/A</v>
      </c>
    </row>
    <row r="270" spans="1:61" s="19" customFormat="1" ht="12.75">
      <c r="C270" s="19" t="s">
        <v>147</v>
      </c>
      <c r="D270" s="159">
        <f>IF($D266&gt;=1,($B265/HLOOKUP($D266,'Annuity Calc'!$H$7:$BE$11,2,FALSE))*HLOOKUP(D266,'Annuity Calc'!$H$7:$BE$11,5,FALSE),(IF(D266&lt;=(-1),D266,0)))</f>
        <v>278365.98576024029</v>
      </c>
      <c r="E270" s="159">
        <f>IF($D266&gt;=1,($B265/HLOOKUP($D266,'Annuity Calc'!$H$7:$BE$11,2,FALSE))*HLOOKUP(E266,'Annuity Calc'!$H$7:$BE$11,5,FALSE),(IF(E266&lt;=(-1),E266,0)))</f>
        <v>278365.98576024029</v>
      </c>
      <c r="F270" s="159">
        <f>IF($D266&gt;=1,($B265/HLOOKUP($D266,'Annuity Calc'!$H$7:$BE$11,2,FALSE))*HLOOKUP(F266,'Annuity Calc'!$H$7:$BE$11,5,FALSE),(IF(F266&lt;=(-1),F266,0)))</f>
        <v>278365.98576024029</v>
      </c>
      <c r="G270" s="159">
        <f>IF($D266&gt;=1,($B265/HLOOKUP($D266,'Annuity Calc'!$H$7:$BE$11,2,FALSE))*HLOOKUP(G266,'Annuity Calc'!$H$7:$BE$11,5,FALSE),(IF(G266&lt;=(-1),G266,0)))</f>
        <v>278365.98576024029</v>
      </c>
      <c r="H270" s="159">
        <f>IF($D266&gt;=1,($B265/HLOOKUP($D266,'Annuity Calc'!$H$7:$BE$11,2,FALSE))*HLOOKUP(H266,'Annuity Calc'!$H$7:$BE$11,5,FALSE),(IF(H266&lt;=(-1),H266,0)))</f>
        <v>278365.98576024029</v>
      </c>
      <c r="I270" s="159">
        <f>IF($D266&gt;=1,($B265/HLOOKUP($D266,'Annuity Calc'!$H$7:$BE$11,2,FALSE))*HLOOKUP(I266,'Annuity Calc'!$H$7:$BE$11,5,FALSE),(IF(I266&lt;=(-1),I266,0)))</f>
        <v>278365.98576024029</v>
      </c>
      <c r="J270" s="159">
        <f>IF($D266&gt;=1,($B265/HLOOKUP($D266,'Annuity Calc'!$H$7:$BE$11,2,FALSE))*HLOOKUP(J266,'Annuity Calc'!$H$7:$BE$11,5,FALSE),(IF(J266&lt;=(-1),J266,0)))</f>
        <v>278365.98576024029</v>
      </c>
      <c r="K270" s="159">
        <f>IF($D266&gt;=1,($B265/HLOOKUP($D266,'Annuity Calc'!$H$7:$BE$11,2,FALSE))*HLOOKUP(K266,'Annuity Calc'!$H$7:$BE$11,5,FALSE),(IF(K266&lt;=(-1),K266,0)))</f>
        <v>278365.98576024029</v>
      </c>
      <c r="L270" s="159">
        <f>IF($D266&gt;=1,($B265/HLOOKUP($D266,'Annuity Calc'!$H$7:$BE$11,2,FALSE))*HLOOKUP(L266,'Annuity Calc'!$H$7:$BE$11,5,FALSE),(IF(L266&lt;=(-1),L266,0)))</f>
        <v>278365.98576024029</v>
      </c>
      <c r="M270" s="159">
        <f>IF($D266&gt;=1,($B265/HLOOKUP($D266,'Annuity Calc'!$H$7:$BE$11,2,FALSE))*HLOOKUP(M266,'Annuity Calc'!$H$7:$BE$11,5,FALSE),(IF(M266&lt;=(-1),M266,0)))</f>
        <v>278365.98576024029</v>
      </c>
      <c r="N270" s="159" t="e">
        <f>IF($D266&gt;=1,($B265/HLOOKUP($D266,'Annuity Calc'!$H$7:$BE$11,2,FALSE))*HLOOKUP(N266,'Annuity Calc'!$H$7:$BE$11,5,FALSE),(IF(N266&lt;=(-1),N266,0)))</f>
        <v>#N/A</v>
      </c>
      <c r="O270" s="159" t="e">
        <f>IF($D266&gt;=1,($B265/HLOOKUP($D266,'Annuity Calc'!$H$7:$BE$11,2,FALSE))*HLOOKUP(O266,'Annuity Calc'!$H$7:$BE$11,5,FALSE),(IF(O266&lt;=(-1),O266,0)))</f>
        <v>#N/A</v>
      </c>
      <c r="P270" s="159" t="e">
        <f>IF($D266&gt;=1,($B265/HLOOKUP($D266,'Annuity Calc'!$H$7:$BE$11,2,FALSE))*HLOOKUP(P266,'Annuity Calc'!$H$7:$BE$11,5,FALSE),(IF(P266&lt;=(-1),P266,0)))</f>
        <v>#N/A</v>
      </c>
      <c r="Q270" s="159" t="e">
        <f>IF($D266&gt;=1,($B265/HLOOKUP($D266,'Annuity Calc'!$H$7:$BE$11,2,FALSE))*HLOOKUP(Q266,'Annuity Calc'!$H$7:$BE$11,5,FALSE),(IF(Q266&lt;=(-1),Q266,0)))</f>
        <v>#N/A</v>
      </c>
      <c r="R270" s="159" t="e">
        <f>IF($D266&gt;=1,($B265/HLOOKUP($D266,'Annuity Calc'!$H$7:$BE$11,2,FALSE))*HLOOKUP(R266,'Annuity Calc'!$H$7:$BE$11,5,FALSE),(IF(R266&lt;=(-1),R266,0)))</f>
        <v>#N/A</v>
      </c>
      <c r="S270" s="159" t="e">
        <f>IF($D266&gt;=1,($B265/HLOOKUP($D266,'Annuity Calc'!$H$7:$BE$11,2,FALSE))*HLOOKUP(S266,'Annuity Calc'!$H$7:$BE$11,5,FALSE),(IF(S266&lt;=(-1),S266,0)))</f>
        <v>#N/A</v>
      </c>
      <c r="T270" s="159" t="e">
        <f>IF($D266&gt;=1,($B265/HLOOKUP($D266,'Annuity Calc'!$H$7:$BE$11,2,FALSE))*HLOOKUP(T266,'Annuity Calc'!$H$7:$BE$11,5,FALSE),(IF(T266&lt;=(-1),T266,0)))</f>
        <v>#N/A</v>
      </c>
      <c r="U270" s="159" t="e">
        <f>IF($D266&gt;=1,($B265/HLOOKUP($D266,'Annuity Calc'!$H$7:$BE$11,2,FALSE))*HLOOKUP(U266,'Annuity Calc'!$H$7:$BE$11,5,FALSE),(IF(U266&lt;=(-1),U266,0)))</f>
        <v>#N/A</v>
      </c>
      <c r="V270" s="159" t="e">
        <f>IF($D266&gt;=1,($B265/HLOOKUP($D266,'Annuity Calc'!$H$7:$BE$11,2,FALSE))*HLOOKUP(V266,'Annuity Calc'!$H$7:$BE$11,5,FALSE),(IF(V266&lt;=(-1),V266,0)))</f>
        <v>#N/A</v>
      </c>
      <c r="W270" s="159" t="e">
        <f>IF($D266&gt;=1,($B265/HLOOKUP($D266,'Annuity Calc'!$H$7:$BE$11,2,FALSE))*HLOOKUP(W266,'Annuity Calc'!$H$7:$BE$11,5,FALSE),(IF(W266&lt;=(-1),W266,0)))</f>
        <v>#N/A</v>
      </c>
      <c r="X270" s="159" t="e">
        <f>IF($D266&gt;=1,($B265/HLOOKUP($D266,'Annuity Calc'!$H$7:$BE$11,2,FALSE))*HLOOKUP(X266,'Annuity Calc'!$H$7:$BE$11,5,FALSE),(IF(X266&lt;=(-1),X266,0)))</f>
        <v>#N/A</v>
      </c>
      <c r="Y270" s="159" t="e">
        <f>IF($D266&gt;=1,($B265/HLOOKUP($D266,'Annuity Calc'!$H$7:$BE$11,2,FALSE))*HLOOKUP(Y266,'Annuity Calc'!$H$7:$BE$11,5,FALSE),(IF(Y266&lt;=(-1),Y266,0)))</f>
        <v>#N/A</v>
      </c>
      <c r="Z270" s="159" t="e">
        <f>IF($D266&gt;=1,($B265/HLOOKUP($D266,'Annuity Calc'!$H$7:$BE$11,2,FALSE))*HLOOKUP(Z266,'Annuity Calc'!$H$7:$BE$11,5,FALSE),(IF(Z266&lt;=(-1),Z266,0)))</f>
        <v>#N/A</v>
      </c>
      <c r="AA270" s="159" t="e">
        <f>IF($D266&gt;=1,($B265/HLOOKUP($D266,'Annuity Calc'!$H$7:$BE$11,2,FALSE))*HLOOKUP(AA266,'Annuity Calc'!$H$7:$BE$11,5,FALSE),(IF(AA266&lt;=(-1),AA266,0)))</f>
        <v>#N/A</v>
      </c>
      <c r="AB270" s="159" t="e">
        <f>IF($D266&gt;=1,($B265/HLOOKUP($D266,'Annuity Calc'!$H$7:$BE$11,2,FALSE))*HLOOKUP(AB266,'Annuity Calc'!$H$7:$BE$11,5,FALSE),(IF(AB266&lt;=(-1),AB266,0)))</f>
        <v>#N/A</v>
      </c>
      <c r="AC270" s="159" t="e">
        <f>IF($D266&gt;=1,($B265/HLOOKUP($D266,'Annuity Calc'!$H$7:$BE$11,2,FALSE))*HLOOKUP(AC266,'Annuity Calc'!$H$7:$BE$11,5,FALSE),(IF(AC266&lt;=(-1),AC266,0)))</f>
        <v>#N/A</v>
      </c>
      <c r="AD270" s="159" t="e">
        <f>IF($D266&gt;=1,($B265/HLOOKUP($D266,'Annuity Calc'!$H$7:$BE$11,2,FALSE))*HLOOKUP(AD266,'Annuity Calc'!$H$7:$BE$11,5,FALSE),(IF(AD266&lt;=(-1),AD266,0)))</f>
        <v>#N/A</v>
      </c>
      <c r="AE270" s="159" t="e">
        <f>IF($D266&gt;=1,($B265/HLOOKUP($D266,'Annuity Calc'!$H$7:$BE$11,2,FALSE))*HLOOKUP(AE266,'Annuity Calc'!$H$7:$BE$11,5,FALSE),(IF(AE266&lt;=(-1),AE266,0)))</f>
        <v>#N/A</v>
      </c>
      <c r="AF270" s="159" t="e">
        <f>IF($D266&gt;=1,($B265/HLOOKUP($D266,'Annuity Calc'!$H$7:$BE$11,2,FALSE))*HLOOKUP(AF266,'Annuity Calc'!$H$7:$BE$11,5,FALSE),(IF(AF266&lt;=(-1),AF266,0)))</f>
        <v>#N/A</v>
      </c>
      <c r="AG270" s="159" t="e">
        <f>IF($D266&gt;=1,($B265/HLOOKUP($D266,'Annuity Calc'!$H$7:$BE$11,2,FALSE))*HLOOKUP(AG266,'Annuity Calc'!$H$7:$BE$11,5,FALSE),(IF(AG266&lt;=(-1),AG266,0)))</f>
        <v>#N/A</v>
      </c>
      <c r="AH270" s="159" t="e">
        <f>IF($D266&gt;=1,($B265/HLOOKUP($D266,'Annuity Calc'!$H$7:$BE$11,2,FALSE))*HLOOKUP(AH266,'Annuity Calc'!$H$7:$BE$11,5,FALSE),(IF(AH266&lt;=(-1),AH266,0)))</f>
        <v>#N/A</v>
      </c>
      <c r="AI270" s="159" t="e">
        <f>IF($D266&gt;=1,($B265/HLOOKUP($D266,'Annuity Calc'!$H$7:$BE$11,2,FALSE))*HLOOKUP(AI266,'Annuity Calc'!$H$7:$BE$11,5,FALSE),(IF(AI266&lt;=(-1),AI266,0)))</f>
        <v>#N/A</v>
      </c>
      <c r="AJ270" s="159" t="e">
        <f>IF($D266&gt;=1,($B265/HLOOKUP($D266,'Annuity Calc'!$H$7:$BE$11,2,FALSE))*HLOOKUP(AJ266,'Annuity Calc'!$H$7:$BE$11,5,FALSE),(IF(AJ266&lt;=(-1),AJ266,0)))</f>
        <v>#N/A</v>
      </c>
      <c r="AK270" s="159" t="e">
        <f>IF($D266&gt;=1,($B265/HLOOKUP($D266,'Annuity Calc'!$H$7:$BE$11,2,FALSE))*HLOOKUP(AK266,'Annuity Calc'!$H$7:$BE$11,5,FALSE),(IF(AK266&lt;=(-1),AK266,0)))</f>
        <v>#N/A</v>
      </c>
      <c r="AL270" s="159" t="e">
        <f>IF($D266&gt;=1,($B265/HLOOKUP($D266,'Annuity Calc'!$H$7:$BE$11,2,FALSE))*HLOOKUP(AL266,'Annuity Calc'!$H$7:$BE$11,5,FALSE),(IF(AL266&lt;=(-1),AL266,0)))</f>
        <v>#N/A</v>
      </c>
      <c r="AM270" s="159" t="e">
        <f>IF($D266&gt;=1,($B265/HLOOKUP($D266,'Annuity Calc'!$H$7:$BE$11,2,FALSE))*HLOOKUP(AM266,'Annuity Calc'!$H$7:$BE$11,5,FALSE),(IF(AM266&lt;=(-1),AM266,0)))</f>
        <v>#N/A</v>
      </c>
      <c r="AN270" s="159" t="e">
        <f>IF($D266&gt;=1,($B265/HLOOKUP($D266,'Annuity Calc'!$H$7:$BE$11,2,FALSE))*HLOOKUP(AN266,'Annuity Calc'!$H$7:$BE$11,5,FALSE),(IF(AN266&lt;=(-1),AN266,0)))</f>
        <v>#N/A</v>
      </c>
      <c r="AO270" s="159" t="e">
        <f>IF($D266&gt;=1,($B265/HLOOKUP($D266,'Annuity Calc'!$H$7:$BE$11,2,FALSE))*HLOOKUP(AO266,'Annuity Calc'!$H$7:$BE$11,5,FALSE),(IF(AO266&lt;=(-1),AO266,0)))</f>
        <v>#N/A</v>
      </c>
      <c r="AP270" s="159" t="e">
        <f>IF($D266&gt;=1,($B265/HLOOKUP($D266,'Annuity Calc'!$H$7:$BE$11,2,FALSE))*HLOOKUP(AP266,'Annuity Calc'!$H$7:$BE$11,5,FALSE),(IF(AP266&lt;=(-1),AP266,0)))</f>
        <v>#N/A</v>
      </c>
      <c r="AQ270" s="159" t="e">
        <f>IF($D266&gt;=1,($B265/HLOOKUP($D266,'Annuity Calc'!$H$7:$BE$11,2,FALSE))*HLOOKUP(AQ266,'Annuity Calc'!$H$7:$BE$11,5,FALSE),(IF(AQ266&lt;=(-1),AQ266,0)))</f>
        <v>#N/A</v>
      </c>
      <c r="AR270" s="159" t="e">
        <f>IF($D266&gt;=1,($B265/HLOOKUP($D266,'Annuity Calc'!$H$7:$BE$11,2,FALSE))*HLOOKUP(AR266,'Annuity Calc'!$H$7:$BE$11,5,FALSE),(IF(AR266&lt;=(-1),AR266,0)))</f>
        <v>#N/A</v>
      </c>
      <c r="AS270" s="159" t="e">
        <f>IF($D266&gt;=1,($B265/HLOOKUP($D266,'Annuity Calc'!$H$7:$BE$11,2,FALSE))*HLOOKUP(AS266,'Annuity Calc'!$H$7:$BE$11,5,FALSE),(IF(AS266&lt;=(-1),AS266,0)))</f>
        <v>#N/A</v>
      </c>
      <c r="AT270" s="159" t="e">
        <f>IF($D266&gt;=1,($B265/HLOOKUP($D266,'Annuity Calc'!$H$7:$BE$11,2,FALSE))*HLOOKUP(AT266,'Annuity Calc'!$H$7:$BE$11,5,FALSE),(IF(AT266&lt;=(-1),AT266,0)))</f>
        <v>#N/A</v>
      </c>
      <c r="AU270" s="159" t="e">
        <f>IF($D266&gt;=1,($B265/HLOOKUP($D266,'Annuity Calc'!$H$7:$BE$11,2,FALSE))*HLOOKUP(AU266,'Annuity Calc'!$H$7:$BE$11,5,FALSE),(IF(AU266&lt;=(-1),AU266,0)))</f>
        <v>#N/A</v>
      </c>
      <c r="AV270" s="159" t="e">
        <f>IF($D266&gt;=1,($B265/HLOOKUP($D266,'Annuity Calc'!$H$7:$BE$11,2,FALSE))*HLOOKUP(AV266,'Annuity Calc'!$H$7:$BE$11,5,FALSE),(IF(AV266&lt;=(-1),AV266,0)))</f>
        <v>#N/A</v>
      </c>
      <c r="AW270" s="159" t="e">
        <f>IF($D266&gt;=1,($B265/HLOOKUP($D266,'Annuity Calc'!$H$7:$BE$11,2,FALSE))*HLOOKUP(AW266,'Annuity Calc'!$H$7:$BE$11,5,FALSE),(IF(AW266&lt;=(-1),AW266,0)))</f>
        <v>#N/A</v>
      </c>
      <c r="AX270" s="159" t="e">
        <f>IF($D266&gt;=1,($B265/HLOOKUP($D266,'Annuity Calc'!$H$7:$BE$11,2,FALSE))*HLOOKUP(AX266,'Annuity Calc'!$H$7:$BE$11,5,FALSE),(IF(AX266&lt;=(-1),AX266,0)))</f>
        <v>#N/A</v>
      </c>
      <c r="AY270" s="159" t="e">
        <f>IF($D266&gt;=1,($B265/HLOOKUP($D266,'Annuity Calc'!$H$7:$BE$11,2,FALSE))*HLOOKUP(AY266,'Annuity Calc'!$H$7:$BE$11,5,FALSE),(IF(AY266&lt;=(-1),AY266,0)))</f>
        <v>#N/A</v>
      </c>
      <c r="AZ270" s="159" t="e">
        <f>IF($D266&gt;=1,($B265/HLOOKUP($D266,'Annuity Calc'!$H$7:$BE$11,2,FALSE))*HLOOKUP(AZ266,'Annuity Calc'!$H$7:$BE$11,5,FALSE),(IF(AZ266&lt;=(-1),AZ266,0)))</f>
        <v>#N/A</v>
      </c>
      <c r="BA270" s="159" t="e">
        <f>IF($D266&gt;=1,($B265/HLOOKUP($D266,'Annuity Calc'!$H$7:$BE$11,2,FALSE))*HLOOKUP(BA266,'Annuity Calc'!$H$7:$BE$11,5,FALSE),(IF(BA266&lt;=(-1),BA266,0)))</f>
        <v>#N/A</v>
      </c>
      <c r="BB270" s="159" t="e">
        <f>IF($D266&gt;=1,($B265/HLOOKUP($D266,'Annuity Calc'!$H$7:$BE$11,2,FALSE))*HLOOKUP(BB266,'Annuity Calc'!$H$7:$BE$11,5,FALSE),(IF(BB266&lt;=(-1),BB266,0)))</f>
        <v>#N/A</v>
      </c>
      <c r="BC270" s="159" t="e">
        <f>IF($D266&gt;=1,($B265/HLOOKUP($D266,'Annuity Calc'!$H$7:$BE$11,2,FALSE))*HLOOKUP(BC266,'Annuity Calc'!$H$7:$BE$11,5,FALSE),(IF(BC266&lt;=(-1),BC266,0)))</f>
        <v>#N/A</v>
      </c>
      <c r="BD270" s="159" t="e">
        <f>IF($D266&gt;=1,($B265/HLOOKUP($D266,'Annuity Calc'!$H$7:$BE$11,2,FALSE))*HLOOKUP(BD266,'Annuity Calc'!$H$7:$BE$11,5,FALSE),(IF(BD266&lt;=(-1),BD266,0)))</f>
        <v>#N/A</v>
      </c>
      <c r="BE270" s="159" t="e">
        <f>IF($D266&gt;=1,($B265/HLOOKUP($D266,'Annuity Calc'!$H$7:$BE$11,2,FALSE))*HLOOKUP(BE266,'Annuity Calc'!$H$7:$BE$11,5,FALSE),(IF(BE266&lt;=(-1),BE266,0)))</f>
        <v>#N/A</v>
      </c>
      <c r="BF270" s="159" t="e">
        <f>IF($D266&gt;=1,($B265/HLOOKUP($D266,'Annuity Calc'!$H$7:$BE$11,2,FALSE))*HLOOKUP(BF266,'Annuity Calc'!$H$7:$BE$11,5,FALSE),(IF(BF266&lt;=(-1),BF266,0)))</f>
        <v>#N/A</v>
      </c>
      <c r="BG270" s="159" t="e">
        <f>IF($D266&gt;=1,($B265/HLOOKUP($D266,'Annuity Calc'!$H$7:$BE$11,2,FALSE))*HLOOKUP(BG266,'Annuity Calc'!$H$7:$BE$11,5,FALSE),(IF(BG266&lt;=(-1),BG266,0)))</f>
        <v>#N/A</v>
      </c>
      <c r="BH270" s="159" t="e">
        <f>IF($D266&gt;=1,($B265/HLOOKUP($D266,'Annuity Calc'!$H$7:$BE$11,2,FALSE))*HLOOKUP(BH266,'Annuity Calc'!$H$7:$BE$11,5,FALSE),(IF(BH266&lt;=(-1),BH266,0)))</f>
        <v>#N/A</v>
      </c>
      <c r="BI270" s="159" t="e">
        <f>IF($D266&gt;=1,($B265/HLOOKUP($D266,'Annuity Calc'!$H$7:$BE$11,2,FALSE))*HLOOKUP(BI266,'Annuity Calc'!$H$7:$BE$11,5,FALSE),(IF(BI266&lt;=(-1),BI266,0)))</f>
        <v>#N/A</v>
      </c>
    </row>
    <row r="271" spans="1:61" s="19" customFormat="1" ht="12.75">
      <c r="D271" s="19">
        <f>D267-D268</f>
        <v>2084712.9904723284</v>
      </c>
      <c r="E271" s="19">
        <f t="shared" ref="E271:BI271" si="1731">E267-E268</f>
        <v>1890218.0496588561</v>
      </c>
      <c r="F271" s="19">
        <f t="shared" si="1731"/>
        <v>1687338.5072493795</v>
      </c>
      <c r="G271" s="19">
        <f t="shared" si="1731"/>
        <v>1475712.9063153551</v>
      </c>
      <c r="H271" s="19">
        <f t="shared" si="1731"/>
        <v>1254964.2076599947</v>
      </c>
      <c r="I271" s="19">
        <f t="shared" si="1731"/>
        <v>1024699.1180727145</v>
      </c>
      <c r="J271" s="19">
        <f t="shared" si="1731"/>
        <v>784507.38962489378</v>
      </c>
      <c r="K271" s="19">
        <f t="shared" si="1731"/>
        <v>533961.08875854407</v>
      </c>
      <c r="L271" s="19">
        <f t="shared" si="1731"/>
        <v>272613.83386567479</v>
      </c>
      <c r="M271" s="19">
        <f t="shared" si="1731"/>
        <v>0</v>
      </c>
      <c r="N271" s="19" t="e">
        <f t="shared" si="1731"/>
        <v>#N/A</v>
      </c>
      <c r="O271" s="19" t="e">
        <f t="shared" si="1731"/>
        <v>#N/A</v>
      </c>
      <c r="P271" s="19" t="e">
        <f t="shared" si="1731"/>
        <v>#N/A</v>
      </c>
      <c r="Q271" s="19" t="e">
        <f t="shared" si="1731"/>
        <v>#N/A</v>
      </c>
      <c r="R271" s="19" t="e">
        <f t="shared" si="1731"/>
        <v>#N/A</v>
      </c>
      <c r="S271" s="19" t="e">
        <f t="shared" si="1731"/>
        <v>#N/A</v>
      </c>
      <c r="T271" s="19" t="e">
        <f t="shared" si="1731"/>
        <v>#N/A</v>
      </c>
      <c r="U271" s="19" t="e">
        <f t="shared" si="1731"/>
        <v>#N/A</v>
      </c>
      <c r="V271" s="19" t="e">
        <f t="shared" si="1731"/>
        <v>#N/A</v>
      </c>
      <c r="W271" s="19" t="e">
        <f t="shared" si="1731"/>
        <v>#N/A</v>
      </c>
      <c r="X271" s="19" t="e">
        <f t="shared" si="1731"/>
        <v>#N/A</v>
      </c>
      <c r="Y271" s="19" t="e">
        <f t="shared" si="1731"/>
        <v>#N/A</v>
      </c>
      <c r="Z271" s="19" t="e">
        <f t="shared" si="1731"/>
        <v>#N/A</v>
      </c>
      <c r="AA271" s="19" t="e">
        <f t="shared" si="1731"/>
        <v>#N/A</v>
      </c>
      <c r="AB271" s="19" t="e">
        <f t="shared" si="1731"/>
        <v>#N/A</v>
      </c>
      <c r="AC271" s="19" t="e">
        <f t="shared" si="1731"/>
        <v>#N/A</v>
      </c>
      <c r="AD271" s="19" t="e">
        <f t="shared" si="1731"/>
        <v>#N/A</v>
      </c>
      <c r="AE271" s="19" t="e">
        <f t="shared" si="1731"/>
        <v>#N/A</v>
      </c>
      <c r="AF271" s="19" t="e">
        <f t="shared" si="1731"/>
        <v>#N/A</v>
      </c>
      <c r="AG271" s="19" t="e">
        <f t="shared" si="1731"/>
        <v>#N/A</v>
      </c>
      <c r="AH271" s="19" t="e">
        <f t="shared" si="1731"/>
        <v>#N/A</v>
      </c>
      <c r="AI271" s="19" t="e">
        <f t="shared" si="1731"/>
        <v>#N/A</v>
      </c>
      <c r="AJ271" s="19" t="e">
        <f t="shared" si="1731"/>
        <v>#N/A</v>
      </c>
      <c r="AK271" s="19" t="e">
        <f t="shared" si="1731"/>
        <v>#N/A</v>
      </c>
      <c r="AL271" s="19" t="e">
        <f t="shared" si="1731"/>
        <v>#N/A</v>
      </c>
      <c r="AM271" s="19" t="e">
        <f t="shared" si="1731"/>
        <v>#N/A</v>
      </c>
      <c r="AN271" s="19" t="e">
        <f t="shared" si="1731"/>
        <v>#N/A</v>
      </c>
      <c r="AO271" s="19" t="e">
        <f t="shared" si="1731"/>
        <v>#N/A</v>
      </c>
      <c r="AP271" s="19" t="e">
        <f t="shared" si="1731"/>
        <v>#N/A</v>
      </c>
      <c r="AQ271" s="19" t="e">
        <f t="shared" si="1731"/>
        <v>#N/A</v>
      </c>
      <c r="AR271" s="19" t="e">
        <f t="shared" si="1731"/>
        <v>#N/A</v>
      </c>
      <c r="AS271" s="19" t="e">
        <f t="shared" si="1731"/>
        <v>#N/A</v>
      </c>
      <c r="AT271" s="19" t="e">
        <f t="shared" si="1731"/>
        <v>#N/A</v>
      </c>
      <c r="AU271" s="19" t="e">
        <f t="shared" si="1731"/>
        <v>#N/A</v>
      </c>
      <c r="AV271" s="19" t="e">
        <f t="shared" si="1731"/>
        <v>#N/A</v>
      </c>
      <c r="AW271" s="19" t="e">
        <f t="shared" si="1731"/>
        <v>#N/A</v>
      </c>
      <c r="AX271" s="19" t="e">
        <f t="shared" si="1731"/>
        <v>#N/A</v>
      </c>
      <c r="AY271" s="19" t="e">
        <f t="shared" si="1731"/>
        <v>#N/A</v>
      </c>
      <c r="AZ271" s="19" t="e">
        <f t="shared" si="1731"/>
        <v>#N/A</v>
      </c>
      <c r="BA271" s="19" t="e">
        <f t="shared" si="1731"/>
        <v>#N/A</v>
      </c>
      <c r="BB271" s="19" t="e">
        <f t="shared" si="1731"/>
        <v>#N/A</v>
      </c>
      <c r="BC271" s="19" t="e">
        <f t="shared" si="1731"/>
        <v>#N/A</v>
      </c>
      <c r="BD271" s="19" t="e">
        <f t="shared" si="1731"/>
        <v>#N/A</v>
      </c>
      <c r="BE271" s="19" t="e">
        <f t="shared" si="1731"/>
        <v>#N/A</v>
      </c>
      <c r="BF271" s="19" t="e">
        <f t="shared" si="1731"/>
        <v>#N/A</v>
      </c>
      <c r="BG271" s="19" t="e">
        <f t="shared" si="1731"/>
        <v>#N/A</v>
      </c>
      <c r="BH271" s="19" t="e">
        <f t="shared" si="1731"/>
        <v>#N/A</v>
      </c>
      <c r="BI271" s="19" t="e">
        <f t="shared" si="1731"/>
        <v>#N/A</v>
      </c>
    </row>
    <row r="272" spans="1:61" s="19" customFormat="1" ht="12.75"/>
    <row r="273" spans="3:61" s="19" customFormat="1" ht="12.75">
      <c r="C273" s="19" t="s">
        <v>446</v>
      </c>
      <c r="E273" s="19">
        <f>D267</f>
        <v>2271169.8483337602</v>
      </c>
      <c r="F273" s="19">
        <f t="shared" ref="F273:F277" si="1732">E267</f>
        <v>2084712.9904723284</v>
      </c>
      <c r="G273" s="19">
        <f t="shared" ref="G273:G277" si="1733">F267</f>
        <v>1890218.0496588561</v>
      </c>
      <c r="H273" s="19">
        <f t="shared" ref="H273:H277" si="1734">G267</f>
        <v>1687338.5072493795</v>
      </c>
      <c r="I273" s="19">
        <f t="shared" ref="I273:I277" si="1735">H267</f>
        <v>1475712.9063153551</v>
      </c>
      <c r="J273" s="19">
        <f t="shared" ref="J273:J277" si="1736">I267</f>
        <v>1254964.2076599947</v>
      </c>
      <c r="K273" s="19">
        <f t="shared" ref="K273:K277" si="1737">J267</f>
        <v>1024699.1180727145</v>
      </c>
      <c r="L273" s="19">
        <f t="shared" ref="L273:L277" si="1738">K267</f>
        <v>784507.38962489378</v>
      </c>
      <c r="M273" s="19">
        <f t="shared" ref="M273:M277" si="1739">L267</f>
        <v>533961.08875854407</v>
      </c>
      <c r="N273" s="19">
        <f t="shared" ref="N273:N277" si="1740">M267</f>
        <v>272613.83386567479</v>
      </c>
      <c r="O273" s="19">
        <f t="shared" ref="O273:O277" si="1741">N267</f>
        <v>0</v>
      </c>
      <c r="P273" s="19" t="e">
        <f t="shared" ref="P273:P277" si="1742">O267</f>
        <v>#N/A</v>
      </c>
      <c r="Q273" s="19" t="e">
        <f t="shared" ref="Q273:Q277" si="1743">P267</f>
        <v>#N/A</v>
      </c>
      <c r="R273" s="19" t="e">
        <f t="shared" ref="R273:R277" si="1744">Q267</f>
        <v>#N/A</v>
      </c>
      <c r="S273" s="19" t="e">
        <f t="shared" ref="S273:S277" si="1745">R267</f>
        <v>#N/A</v>
      </c>
      <c r="T273" s="19" t="e">
        <f t="shared" ref="T273:T277" si="1746">S267</f>
        <v>#N/A</v>
      </c>
      <c r="U273" s="19" t="e">
        <f t="shared" ref="U273:U277" si="1747">T267</f>
        <v>#N/A</v>
      </c>
      <c r="V273" s="19" t="e">
        <f t="shared" ref="V273:V277" si="1748">U267</f>
        <v>#N/A</v>
      </c>
      <c r="W273" s="19" t="e">
        <f t="shared" ref="W273:W277" si="1749">V267</f>
        <v>#N/A</v>
      </c>
      <c r="X273" s="19" t="e">
        <f t="shared" ref="X273:X277" si="1750">W267</f>
        <v>#N/A</v>
      </c>
      <c r="Y273" s="19" t="e">
        <f t="shared" ref="Y273:Y277" si="1751">X267</f>
        <v>#N/A</v>
      </c>
      <c r="Z273" s="19" t="e">
        <f t="shared" ref="Z273:Z277" si="1752">Y267</f>
        <v>#N/A</v>
      </c>
      <c r="AA273" s="19" t="e">
        <f t="shared" ref="AA273:AA277" si="1753">Z267</f>
        <v>#N/A</v>
      </c>
      <c r="AB273" s="19" t="e">
        <f t="shared" ref="AB273:AB277" si="1754">AA267</f>
        <v>#N/A</v>
      </c>
      <c r="AC273" s="19" t="e">
        <f t="shared" ref="AC273:AC277" si="1755">AB267</f>
        <v>#N/A</v>
      </c>
      <c r="AD273" s="19" t="e">
        <f t="shared" ref="AD273:AD277" si="1756">AC267</f>
        <v>#N/A</v>
      </c>
      <c r="AE273" s="19" t="e">
        <f t="shared" ref="AE273:AE277" si="1757">AD267</f>
        <v>#N/A</v>
      </c>
      <c r="AF273" s="19" t="e">
        <f t="shared" ref="AF273:AF277" si="1758">AE267</f>
        <v>#N/A</v>
      </c>
      <c r="AG273" s="19" t="e">
        <f t="shared" ref="AG273:AG277" si="1759">AF267</f>
        <v>#N/A</v>
      </c>
      <c r="AH273" s="19" t="e">
        <f t="shared" ref="AH273:AH277" si="1760">AG267</f>
        <v>#N/A</v>
      </c>
      <c r="AI273" s="19" t="e">
        <f t="shared" ref="AI273:AI277" si="1761">AH267</f>
        <v>#N/A</v>
      </c>
      <c r="AJ273" s="19" t="e">
        <f t="shared" ref="AJ273:AJ277" si="1762">AI267</f>
        <v>#N/A</v>
      </c>
      <c r="AK273" s="19" t="e">
        <f t="shared" ref="AK273:AK277" si="1763">AJ267</f>
        <v>#N/A</v>
      </c>
      <c r="AL273" s="19" t="e">
        <f t="shared" ref="AL273:AL277" si="1764">AK267</f>
        <v>#N/A</v>
      </c>
      <c r="AM273" s="19" t="e">
        <f t="shared" ref="AM273:AM277" si="1765">AL267</f>
        <v>#N/A</v>
      </c>
      <c r="AN273" s="19" t="e">
        <f t="shared" ref="AN273:AN277" si="1766">AM267</f>
        <v>#N/A</v>
      </c>
      <c r="AO273" s="19" t="e">
        <f t="shared" ref="AO273:AO277" si="1767">AN267</f>
        <v>#N/A</v>
      </c>
      <c r="AP273" s="19" t="e">
        <f t="shared" ref="AP273:AP277" si="1768">AO267</f>
        <v>#N/A</v>
      </c>
      <c r="AQ273" s="19" t="e">
        <f t="shared" ref="AQ273:AQ277" si="1769">AP267</f>
        <v>#N/A</v>
      </c>
      <c r="AR273" s="19" t="e">
        <f t="shared" ref="AR273:AR277" si="1770">AQ267</f>
        <v>#N/A</v>
      </c>
      <c r="AS273" s="19" t="e">
        <f t="shared" ref="AS273:AS277" si="1771">AR267</f>
        <v>#N/A</v>
      </c>
      <c r="AT273" s="19" t="e">
        <f t="shared" ref="AT273:AT277" si="1772">AS267</f>
        <v>#N/A</v>
      </c>
      <c r="AU273" s="19" t="e">
        <f t="shared" ref="AU273:AU277" si="1773">AT267</f>
        <v>#N/A</v>
      </c>
      <c r="AV273" s="19" t="e">
        <f t="shared" ref="AV273:AV277" si="1774">AU267</f>
        <v>#N/A</v>
      </c>
      <c r="AW273" s="19" t="e">
        <f t="shared" ref="AW273:AW277" si="1775">AV267</f>
        <v>#N/A</v>
      </c>
      <c r="AX273" s="19" t="e">
        <f t="shared" ref="AX273:AX277" si="1776">AW267</f>
        <v>#N/A</v>
      </c>
      <c r="AY273" s="19" t="e">
        <f t="shared" ref="AY273:AY277" si="1777">AX267</f>
        <v>#N/A</v>
      </c>
      <c r="AZ273" s="19" t="e">
        <f t="shared" ref="AZ273:AZ277" si="1778">AY267</f>
        <v>#N/A</v>
      </c>
      <c r="BA273" s="19" t="e">
        <f t="shared" ref="BA273:BA277" si="1779">AZ267</f>
        <v>#N/A</v>
      </c>
      <c r="BB273" s="19" t="e">
        <f t="shared" ref="BB273:BB277" si="1780">BA267</f>
        <v>#N/A</v>
      </c>
      <c r="BC273" s="19" t="e">
        <f t="shared" ref="BC273:BC277" si="1781">BB267</f>
        <v>#N/A</v>
      </c>
      <c r="BD273" s="19" t="e">
        <f t="shared" ref="BD273:BD277" si="1782">BC267</f>
        <v>#N/A</v>
      </c>
      <c r="BE273" s="19" t="e">
        <f t="shared" ref="BE273:BE277" si="1783">BD267</f>
        <v>#N/A</v>
      </c>
      <c r="BF273" s="19" t="e">
        <f t="shared" ref="BF273:BF277" si="1784">BE267</f>
        <v>#N/A</v>
      </c>
      <c r="BG273" s="19" t="e">
        <f t="shared" ref="BG273:BG277" si="1785">BF267</f>
        <v>#N/A</v>
      </c>
      <c r="BH273" s="19" t="e">
        <f t="shared" ref="BH273:BH277" si="1786">BG267</f>
        <v>#N/A</v>
      </c>
      <c r="BI273" s="19" t="e">
        <f t="shared" ref="BI273:BI277" si="1787">BH267</f>
        <v>#N/A</v>
      </c>
    </row>
    <row r="274" spans="3:61" s="19" customFormat="1" ht="12.75">
      <c r="C274" s="19" t="s">
        <v>422</v>
      </c>
      <c r="E274" s="19">
        <f>D268</f>
        <v>186456.85786143181</v>
      </c>
      <c r="F274" s="19">
        <f t="shared" si="1732"/>
        <v>194494.94081347232</v>
      </c>
      <c r="G274" s="19">
        <f t="shared" si="1733"/>
        <v>202879.54240947653</v>
      </c>
      <c r="H274" s="19">
        <f t="shared" si="1734"/>
        <v>211625.60093402441</v>
      </c>
      <c r="I274" s="19">
        <f t="shared" si="1735"/>
        <v>220748.69865536041</v>
      </c>
      <c r="J274" s="19">
        <f t="shared" si="1736"/>
        <v>230265.08958728015</v>
      </c>
      <c r="K274" s="19">
        <f t="shared" si="1737"/>
        <v>240191.72844782079</v>
      </c>
      <c r="L274" s="19">
        <f t="shared" si="1738"/>
        <v>250546.30086634977</v>
      </c>
      <c r="M274" s="19">
        <f t="shared" si="1739"/>
        <v>261347.25489286927</v>
      </c>
      <c r="N274" s="19">
        <f t="shared" si="1740"/>
        <v>272613.83386567456</v>
      </c>
      <c r="O274" s="19" t="e">
        <f t="shared" si="1741"/>
        <v>#N/A</v>
      </c>
      <c r="P274" s="19" t="e">
        <f t="shared" si="1742"/>
        <v>#N/A</v>
      </c>
      <c r="Q274" s="19" t="e">
        <f t="shared" si="1743"/>
        <v>#N/A</v>
      </c>
      <c r="R274" s="19" t="e">
        <f t="shared" si="1744"/>
        <v>#N/A</v>
      </c>
      <c r="S274" s="19" t="e">
        <f t="shared" si="1745"/>
        <v>#N/A</v>
      </c>
      <c r="T274" s="19" t="e">
        <f t="shared" si="1746"/>
        <v>#N/A</v>
      </c>
      <c r="U274" s="19" t="e">
        <f t="shared" si="1747"/>
        <v>#N/A</v>
      </c>
      <c r="V274" s="19" t="e">
        <f t="shared" si="1748"/>
        <v>#N/A</v>
      </c>
      <c r="W274" s="19" t="e">
        <f t="shared" si="1749"/>
        <v>#N/A</v>
      </c>
      <c r="X274" s="19" t="e">
        <f t="shared" si="1750"/>
        <v>#N/A</v>
      </c>
      <c r="Y274" s="19" t="e">
        <f t="shared" si="1751"/>
        <v>#N/A</v>
      </c>
      <c r="Z274" s="19" t="e">
        <f t="shared" si="1752"/>
        <v>#N/A</v>
      </c>
      <c r="AA274" s="19" t="e">
        <f t="shared" si="1753"/>
        <v>#N/A</v>
      </c>
      <c r="AB274" s="19" t="e">
        <f t="shared" si="1754"/>
        <v>#N/A</v>
      </c>
      <c r="AC274" s="19" t="e">
        <f t="shared" si="1755"/>
        <v>#N/A</v>
      </c>
      <c r="AD274" s="19" t="e">
        <f t="shared" si="1756"/>
        <v>#N/A</v>
      </c>
      <c r="AE274" s="19" t="e">
        <f t="shared" si="1757"/>
        <v>#N/A</v>
      </c>
      <c r="AF274" s="19" t="e">
        <f t="shared" si="1758"/>
        <v>#N/A</v>
      </c>
      <c r="AG274" s="19" t="e">
        <f t="shared" si="1759"/>
        <v>#N/A</v>
      </c>
      <c r="AH274" s="19" t="e">
        <f t="shared" si="1760"/>
        <v>#N/A</v>
      </c>
      <c r="AI274" s="19" t="e">
        <f t="shared" si="1761"/>
        <v>#N/A</v>
      </c>
      <c r="AJ274" s="19" t="e">
        <f t="shared" si="1762"/>
        <v>#N/A</v>
      </c>
      <c r="AK274" s="19" t="e">
        <f t="shared" si="1763"/>
        <v>#N/A</v>
      </c>
      <c r="AL274" s="19" t="e">
        <f t="shared" si="1764"/>
        <v>#N/A</v>
      </c>
      <c r="AM274" s="19" t="e">
        <f t="shared" si="1765"/>
        <v>#N/A</v>
      </c>
      <c r="AN274" s="19" t="e">
        <f t="shared" si="1766"/>
        <v>#N/A</v>
      </c>
      <c r="AO274" s="19" t="e">
        <f t="shared" si="1767"/>
        <v>#N/A</v>
      </c>
      <c r="AP274" s="19" t="e">
        <f t="shared" si="1768"/>
        <v>#N/A</v>
      </c>
      <c r="AQ274" s="19" t="e">
        <f t="shared" si="1769"/>
        <v>#N/A</v>
      </c>
      <c r="AR274" s="19" t="e">
        <f t="shared" si="1770"/>
        <v>#N/A</v>
      </c>
      <c r="AS274" s="19" t="e">
        <f t="shared" si="1771"/>
        <v>#N/A</v>
      </c>
      <c r="AT274" s="19" t="e">
        <f t="shared" si="1772"/>
        <v>#N/A</v>
      </c>
      <c r="AU274" s="19" t="e">
        <f t="shared" si="1773"/>
        <v>#N/A</v>
      </c>
      <c r="AV274" s="19" t="e">
        <f t="shared" si="1774"/>
        <v>#N/A</v>
      </c>
      <c r="AW274" s="19" t="e">
        <f t="shared" si="1775"/>
        <v>#N/A</v>
      </c>
      <c r="AX274" s="19" t="e">
        <f t="shared" si="1776"/>
        <v>#N/A</v>
      </c>
      <c r="AY274" s="19" t="e">
        <f t="shared" si="1777"/>
        <v>#N/A</v>
      </c>
      <c r="AZ274" s="19" t="e">
        <f t="shared" si="1778"/>
        <v>#N/A</v>
      </c>
      <c r="BA274" s="19" t="e">
        <f t="shared" si="1779"/>
        <v>#N/A</v>
      </c>
      <c r="BB274" s="19" t="e">
        <f t="shared" si="1780"/>
        <v>#N/A</v>
      </c>
      <c r="BC274" s="19" t="e">
        <f t="shared" si="1781"/>
        <v>#N/A</v>
      </c>
      <c r="BD274" s="19" t="e">
        <f t="shared" si="1782"/>
        <v>#N/A</v>
      </c>
      <c r="BE274" s="19" t="e">
        <f t="shared" si="1783"/>
        <v>#N/A</v>
      </c>
      <c r="BF274" s="19" t="e">
        <f t="shared" si="1784"/>
        <v>#N/A</v>
      </c>
      <c r="BG274" s="19" t="e">
        <f t="shared" si="1785"/>
        <v>#N/A</v>
      </c>
      <c r="BH274" s="19" t="e">
        <f t="shared" si="1786"/>
        <v>#N/A</v>
      </c>
      <c r="BI274" s="19" t="e">
        <f t="shared" si="1787"/>
        <v>#N/A</v>
      </c>
    </row>
    <row r="275" spans="3:61" s="19" customFormat="1" ht="12.75">
      <c r="C275" s="19" t="s">
        <v>423</v>
      </c>
      <c r="E275" s="19">
        <f>D269</f>
        <v>91909.127898808452</v>
      </c>
      <c r="F275" s="19">
        <f t="shared" si="1732"/>
        <v>83871.044946767957</v>
      </c>
      <c r="G275" s="19">
        <f t="shared" si="1733"/>
        <v>75486.443350763744</v>
      </c>
      <c r="H275" s="19">
        <f t="shared" si="1734"/>
        <v>66740.384826215886</v>
      </c>
      <c r="I275" s="19">
        <f t="shared" si="1735"/>
        <v>57617.287104879862</v>
      </c>
      <c r="J275" s="19">
        <f t="shared" si="1736"/>
        <v>48100.896172960136</v>
      </c>
      <c r="K275" s="19">
        <f t="shared" si="1737"/>
        <v>38174.257312419497</v>
      </c>
      <c r="L275" s="19">
        <f t="shared" si="1738"/>
        <v>27819.684893890513</v>
      </c>
      <c r="M275" s="19">
        <f t="shared" si="1739"/>
        <v>17018.73086737101</v>
      </c>
      <c r="N275" s="19">
        <f t="shared" si="1740"/>
        <v>5752.1518945657335</v>
      </c>
      <c r="O275" s="19" t="e">
        <f t="shared" si="1741"/>
        <v>#N/A</v>
      </c>
      <c r="P275" s="19" t="e">
        <f t="shared" si="1742"/>
        <v>#N/A</v>
      </c>
      <c r="Q275" s="19" t="e">
        <f t="shared" si="1743"/>
        <v>#N/A</v>
      </c>
      <c r="R275" s="19" t="e">
        <f t="shared" si="1744"/>
        <v>#N/A</v>
      </c>
      <c r="S275" s="19" t="e">
        <f t="shared" si="1745"/>
        <v>#N/A</v>
      </c>
      <c r="T275" s="19" t="e">
        <f t="shared" si="1746"/>
        <v>#N/A</v>
      </c>
      <c r="U275" s="19" t="e">
        <f t="shared" si="1747"/>
        <v>#N/A</v>
      </c>
      <c r="V275" s="19" t="e">
        <f t="shared" si="1748"/>
        <v>#N/A</v>
      </c>
      <c r="W275" s="19" t="e">
        <f t="shared" si="1749"/>
        <v>#N/A</v>
      </c>
      <c r="X275" s="19" t="e">
        <f t="shared" si="1750"/>
        <v>#N/A</v>
      </c>
      <c r="Y275" s="19" t="e">
        <f t="shared" si="1751"/>
        <v>#N/A</v>
      </c>
      <c r="Z275" s="19" t="e">
        <f t="shared" si="1752"/>
        <v>#N/A</v>
      </c>
      <c r="AA275" s="19" t="e">
        <f t="shared" si="1753"/>
        <v>#N/A</v>
      </c>
      <c r="AB275" s="19" t="e">
        <f t="shared" si="1754"/>
        <v>#N/A</v>
      </c>
      <c r="AC275" s="19" t="e">
        <f t="shared" si="1755"/>
        <v>#N/A</v>
      </c>
      <c r="AD275" s="19" t="e">
        <f t="shared" si="1756"/>
        <v>#N/A</v>
      </c>
      <c r="AE275" s="19" t="e">
        <f t="shared" si="1757"/>
        <v>#N/A</v>
      </c>
      <c r="AF275" s="19" t="e">
        <f t="shared" si="1758"/>
        <v>#N/A</v>
      </c>
      <c r="AG275" s="19" t="e">
        <f t="shared" si="1759"/>
        <v>#N/A</v>
      </c>
      <c r="AH275" s="19" t="e">
        <f t="shared" si="1760"/>
        <v>#N/A</v>
      </c>
      <c r="AI275" s="19" t="e">
        <f t="shared" si="1761"/>
        <v>#N/A</v>
      </c>
      <c r="AJ275" s="19" t="e">
        <f t="shared" si="1762"/>
        <v>#N/A</v>
      </c>
      <c r="AK275" s="19" t="e">
        <f t="shared" si="1763"/>
        <v>#N/A</v>
      </c>
      <c r="AL275" s="19" t="e">
        <f t="shared" si="1764"/>
        <v>#N/A</v>
      </c>
      <c r="AM275" s="19" t="e">
        <f t="shared" si="1765"/>
        <v>#N/A</v>
      </c>
      <c r="AN275" s="19" t="e">
        <f t="shared" si="1766"/>
        <v>#N/A</v>
      </c>
      <c r="AO275" s="19" t="e">
        <f t="shared" si="1767"/>
        <v>#N/A</v>
      </c>
      <c r="AP275" s="19" t="e">
        <f t="shared" si="1768"/>
        <v>#N/A</v>
      </c>
      <c r="AQ275" s="19" t="e">
        <f t="shared" si="1769"/>
        <v>#N/A</v>
      </c>
      <c r="AR275" s="19" t="e">
        <f t="shared" si="1770"/>
        <v>#N/A</v>
      </c>
      <c r="AS275" s="19" t="e">
        <f t="shared" si="1771"/>
        <v>#N/A</v>
      </c>
      <c r="AT275" s="19" t="e">
        <f t="shared" si="1772"/>
        <v>#N/A</v>
      </c>
      <c r="AU275" s="19" t="e">
        <f t="shared" si="1773"/>
        <v>#N/A</v>
      </c>
      <c r="AV275" s="19" t="e">
        <f t="shared" si="1774"/>
        <v>#N/A</v>
      </c>
      <c r="AW275" s="19" t="e">
        <f t="shared" si="1775"/>
        <v>#N/A</v>
      </c>
      <c r="AX275" s="19" t="e">
        <f t="shared" si="1776"/>
        <v>#N/A</v>
      </c>
      <c r="AY275" s="19" t="e">
        <f t="shared" si="1777"/>
        <v>#N/A</v>
      </c>
      <c r="AZ275" s="19" t="e">
        <f t="shared" si="1778"/>
        <v>#N/A</v>
      </c>
      <c r="BA275" s="19" t="e">
        <f t="shared" si="1779"/>
        <v>#N/A</v>
      </c>
      <c r="BB275" s="19" t="e">
        <f t="shared" si="1780"/>
        <v>#N/A</v>
      </c>
      <c r="BC275" s="19" t="e">
        <f t="shared" si="1781"/>
        <v>#N/A</v>
      </c>
      <c r="BD275" s="19" t="e">
        <f t="shared" si="1782"/>
        <v>#N/A</v>
      </c>
      <c r="BE275" s="19" t="e">
        <f t="shared" si="1783"/>
        <v>#N/A</v>
      </c>
      <c r="BF275" s="19" t="e">
        <f t="shared" si="1784"/>
        <v>#N/A</v>
      </c>
      <c r="BG275" s="19" t="e">
        <f t="shared" si="1785"/>
        <v>#N/A</v>
      </c>
      <c r="BH275" s="19" t="e">
        <f t="shared" si="1786"/>
        <v>#N/A</v>
      </c>
      <c r="BI275" s="19" t="e">
        <f t="shared" si="1787"/>
        <v>#N/A</v>
      </c>
    </row>
    <row r="276" spans="3:61" s="19" customFormat="1" ht="12.75">
      <c r="C276" s="19" t="s">
        <v>147</v>
      </c>
      <c r="E276" s="19">
        <f>D270</f>
        <v>278365.98576024029</v>
      </c>
      <c r="F276" s="19">
        <f t="shared" si="1732"/>
        <v>278365.98576024029</v>
      </c>
      <c r="G276" s="19">
        <f t="shared" si="1733"/>
        <v>278365.98576024029</v>
      </c>
      <c r="H276" s="19">
        <f t="shared" si="1734"/>
        <v>278365.98576024029</v>
      </c>
      <c r="I276" s="19">
        <f t="shared" si="1735"/>
        <v>278365.98576024029</v>
      </c>
      <c r="J276" s="19">
        <f t="shared" si="1736"/>
        <v>278365.98576024029</v>
      </c>
      <c r="K276" s="19">
        <f t="shared" si="1737"/>
        <v>278365.98576024029</v>
      </c>
      <c r="L276" s="19">
        <f t="shared" si="1738"/>
        <v>278365.98576024029</v>
      </c>
      <c r="M276" s="19">
        <f t="shared" si="1739"/>
        <v>278365.98576024029</v>
      </c>
      <c r="N276" s="19">
        <f t="shared" si="1740"/>
        <v>278365.98576024029</v>
      </c>
      <c r="O276" s="19" t="e">
        <f t="shared" si="1741"/>
        <v>#N/A</v>
      </c>
      <c r="P276" s="19" t="e">
        <f t="shared" si="1742"/>
        <v>#N/A</v>
      </c>
      <c r="Q276" s="19" t="e">
        <f t="shared" si="1743"/>
        <v>#N/A</v>
      </c>
      <c r="R276" s="19" t="e">
        <f t="shared" si="1744"/>
        <v>#N/A</v>
      </c>
      <c r="S276" s="19" t="e">
        <f t="shared" si="1745"/>
        <v>#N/A</v>
      </c>
      <c r="T276" s="19" t="e">
        <f t="shared" si="1746"/>
        <v>#N/A</v>
      </c>
      <c r="U276" s="19" t="e">
        <f t="shared" si="1747"/>
        <v>#N/A</v>
      </c>
      <c r="V276" s="19" t="e">
        <f t="shared" si="1748"/>
        <v>#N/A</v>
      </c>
      <c r="W276" s="19" t="e">
        <f t="shared" si="1749"/>
        <v>#N/A</v>
      </c>
      <c r="X276" s="19" t="e">
        <f t="shared" si="1750"/>
        <v>#N/A</v>
      </c>
      <c r="Y276" s="19" t="e">
        <f t="shared" si="1751"/>
        <v>#N/A</v>
      </c>
      <c r="Z276" s="19" t="e">
        <f t="shared" si="1752"/>
        <v>#N/A</v>
      </c>
      <c r="AA276" s="19" t="e">
        <f t="shared" si="1753"/>
        <v>#N/A</v>
      </c>
      <c r="AB276" s="19" t="e">
        <f t="shared" si="1754"/>
        <v>#N/A</v>
      </c>
      <c r="AC276" s="19" t="e">
        <f t="shared" si="1755"/>
        <v>#N/A</v>
      </c>
      <c r="AD276" s="19" t="e">
        <f t="shared" si="1756"/>
        <v>#N/A</v>
      </c>
      <c r="AE276" s="19" t="e">
        <f t="shared" si="1757"/>
        <v>#N/A</v>
      </c>
      <c r="AF276" s="19" t="e">
        <f t="shared" si="1758"/>
        <v>#N/A</v>
      </c>
      <c r="AG276" s="19" t="e">
        <f t="shared" si="1759"/>
        <v>#N/A</v>
      </c>
      <c r="AH276" s="19" t="e">
        <f t="shared" si="1760"/>
        <v>#N/A</v>
      </c>
      <c r="AI276" s="19" t="e">
        <f t="shared" si="1761"/>
        <v>#N/A</v>
      </c>
      <c r="AJ276" s="19" t="e">
        <f t="shared" si="1762"/>
        <v>#N/A</v>
      </c>
      <c r="AK276" s="19" t="e">
        <f t="shared" si="1763"/>
        <v>#N/A</v>
      </c>
      <c r="AL276" s="19" t="e">
        <f t="shared" si="1764"/>
        <v>#N/A</v>
      </c>
      <c r="AM276" s="19" t="e">
        <f t="shared" si="1765"/>
        <v>#N/A</v>
      </c>
      <c r="AN276" s="19" t="e">
        <f t="shared" si="1766"/>
        <v>#N/A</v>
      </c>
      <c r="AO276" s="19" t="e">
        <f t="shared" si="1767"/>
        <v>#N/A</v>
      </c>
      <c r="AP276" s="19" t="e">
        <f t="shared" si="1768"/>
        <v>#N/A</v>
      </c>
      <c r="AQ276" s="19" t="e">
        <f t="shared" si="1769"/>
        <v>#N/A</v>
      </c>
      <c r="AR276" s="19" t="e">
        <f t="shared" si="1770"/>
        <v>#N/A</v>
      </c>
      <c r="AS276" s="19" t="e">
        <f t="shared" si="1771"/>
        <v>#N/A</v>
      </c>
      <c r="AT276" s="19" t="e">
        <f t="shared" si="1772"/>
        <v>#N/A</v>
      </c>
      <c r="AU276" s="19" t="e">
        <f t="shared" si="1773"/>
        <v>#N/A</v>
      </c>
      <c r="AV276" s="19" t="e">
        <f t="shared" si="1774"/>
        <v>#N/A</v>
      </c>
      <c r="AW276" s="19" t="e">
        <f t="shared" si="1775"/>
        <v>#N/A</v>
      </c>
      <c r="AX276" s="19" t="e">
        <f t="shared" si="1776"/>
        <v>#N/A</v>
      </c>
      <c r="AY276" s="19" t="e">
        <f t="shared" si="1777"/>
        <v>#N/A</v>
      </c>
      <c r="AZ276" s="19" t="e">
        <f t="shared" si="1778"/>
        <v>#N/A</v>
      </c>
      <c r="BA276" s="19" t="e">
        <f t="shared" si="1779"/>
        <v>#N/A</v>
      </c>
      <c r="BB276" s="19" t="e">
        <f t="shared" si="1780"/>
        <v>#N/A</v>
      </c>
      <c r="BC276" s="19" t="e">
        <f t="shared" si="1781"/>
        <v>#N/A</v>
      </c>
      <c r="BD276" s="19" t="e">
        <f t="shared" si="1782"/>
        <v>#N/A</v>
      </c>
      <c r="BE276" s="19" t="e">
        <f t="shared" si="1783"/>
        <v>#N/A</v>
      </c>
      <c r="BF276" s="19" t="e">
        <f t="shared" si="1784"/>
        <v>#N/A</v>
      </c>
      <c r="BG276" s="19" t="e">
        <f t="shared" si="1785"/>
        <v>#N/A</v>
      </c>
      <c r="BH276" s="19" t="e">
        <f t="shared" si="1786"/>
        <v>#N/A</v>
      </c>
      <c r="BI276" s="19" t="e">
        <f t="shared" si="1787"/>
        <v>#N/A</v>
      </c>
    </row>
    <row r="277" spans="3:61" s="19" customFormat="1" ht="12.75">
      <c r="C277" s="19" t="s">
        <v>424</v>
      </c>
      <c r="E277" s="19">
        <f>D271</f>
        <v>2084712.9904723284</v>
      </c>
      <c r="F277" s="19">
        <f t="shared" si="1732"/>
        <v>1890218.0496588561</v>
      </c>
      <c r="G277" s="19">
        <f t="shared" si="1733"/>
        <v>1687338.5072493795</v>
      </c>
      <c r="H277" s="19">
        <f t="shared" si="1734"/>
        <v>1475712.9063153551</v>
      </c>
      <c r="I277" s="19">
        <f t="shared" si="1735"/>
        <v>1254964.2076599947</v>
      </c>
      <c r="J277" s="19">
        <f t="shared" si="1736"/>
        <v>1024699.1180727145</v>
      </c>
      <c r="K277" s="19">
        <f t="shared" si="1737"/>
        <v>784507.38962489378</v>
      </c>
      <c r="L277" s="19">
        <f t="shared" si="1738"/>
        <v>533961.08875854407</v>
      </c>
      <c r="M277" s="19">
        <f t="shared" si="1739"/>
        <v>272613.83386567479</v>
      </c>
      <c r="N277" s="19">
        <f t="shared" si="1740"/>
        <v>0</v>
      </c>
      <c r="O277" s="19" t="e">
        <f t="shared" si="1741"/>
        <v>#N/A</v>
      </c>
      <c r="P277" s="19" t="e">
        <f t="shared" si="1742"/>
        <v>#N/A</v>
      </c>
      <c r="Q277" s="19" t="e">
        <f t="shared" si="1743"/>
        <v>#N/A</v>
      </c>
      <c r="R277" s="19" t="e">
        <f t="shared" si="1744"/>
        <v>#N/A</v>
      </c>
      <c r="S277" s="19" t="e">
        <f t="shared" si="1745"/>
        <v>#N/A</v>
      </c>
      <c r="T277" s="19" t="e">
        <f t="shared" si="1746"/>
        <v>#N/A</v>
      </c>
      <c r="U277" s="19" t="e">
        <f t="shared" si="1747"/>
        <v>#N/A</v>
      </c>
      <c r="V277" s="19" t="e">
        <f t="shared" si="1748"/>
        <v>#N/A</v>
      </c>
      <c r="W277" s="19" t="e">
        <f t="shared" si="1749"/>
        <v>#N/A</v>
      </c>
      <c r="X277" s="19" t="e">
        <f t="shared" si="1750"/>
        <v>#N/A</v>
      </c>
      <c r="Y277" s="19" t="e">
        <f t="shared" si="1751"/>
        <v>#N/A</v>
      </c>
      <c r="Z277" s="19" t="e">
        <f t="shared" si="1752"/>
        <v>#N/A</v>
      </c>
      <c r="AA277" s="19" t="e">
        <f t="shared" si="1753"/>
        <v>#N/A</v>
      </c>
      <c r="AB277" s="19" t="e">
        <f t="shared" si="1754"/>
        <v>#N/A</v>
      </c>
      <c r="AC277" s="19" t="e">
        <f t="shared" si="1755"/>
        <v>#N/A</v>
      </c>
      <c r="AD277" s="19" t="e">
        <f t="shared" si="1756"/>
        <v>#N/A</v>
      </c>
      <c r="AE277" s="19" t="e">
        <f t="shared" si="1757"/>
        <v>#N/A</v>
      </c>
      <c r="AF277" s="19" t="e">
        <f t="shared" si="1758"/>
        <v>#N/A</v>
      </c>
      <c r="AG277" s="19" t="e">
        <f t="shared" si="1759"/>
        <v>#N/A</v>
      </c>
      <c r="AH277" s="19" t="e">
        <f t="shared" si="1760"/>
        <v>#N/A</v>
      </c>
      <c r="AI277" s="19" t="e">
        <f t="shared" si="1761"/>
        <v>#N/A</v>
      </c>
      <c r="AJ277" s="19" t="e">
        <f t="shared" si="1762"/>
        <v>#N/A</v>
      </c>
      <c r="AK277" s="19" t="e">
        <f t="shared" si="1763"/>
        <v>#N/A</v>
      </c>
      <c r="AL277" s="19" t="e">
        <f t="shared" si="1764"/>
        <v>#N/A</v>
      </c>
      <c r="AM277" s="19" t="e">
        <f t="shared" si="1765"/>
        <v>#N/A</v>
      </c>
      <c r="AN277" s="19" t="e">
        <f t="shared" si="1766"/>
        <v>#N/A</v>
      </c>
      <c r="AO277" s="19" t="e">
        <f t="shared" si="1767"/>
        <v>#N/A</v>
      </c>
      <c r="AP277" s="19" t="e">
        <f t="shared" si="1768"/>
        <v>#N/A</v>
      </c>
      <c r="AQ277" s="19" t="e">
        <f t="shared" si="1769"/>
        <v>#N/A</v>
      </c>
      <c r="AR277" s="19" t="e">
        <f t="shared" si="1770"/>
        <v>#N/A</v>
      </c>
      <c r="AS277" s="19" t="e">
        <f t="shared" si="1771"/>
        <v>#N/A</v>
      </c>
      <c r="AT277" s="19" t="e">
        <f t="shared" si="1772"/>
        <v>#N/A</v>
      </c>
      <c r="AU277" s="19" t="e">
        <f t="shared" si="1773"/>
        <v>#N/A</v>
      </c>
      <c r="AV277" s="19" t="e">
        <f t="shared" si="1774"/>
        <v>#N/A</v>
      </c>
      <c r="AW277" s="19" t="e">
        <f t="shared" si="1775"/>
        <v>#N/A</v>
      </c>
      <c r="AX277" s="19" t="e">
        <f t="shared" si="1776"/>
        <v>#N/A</v>
      </c>
      <c r="AY277" s="19" t="e">
        <f t="shared" si="1777"/>
        <v>#N/A</v>
      </c>
      <c r="AZ277" s="19" t="e">
        <f t="shared" si="1778"/>
        <v>#N/A</v>
      </c>
      <c r="BA277" s="19" t="e">
        <f t="shared" si="1779"/>
        <v>#N/A</v>
      </c>
      <c r="BB277" s="19" t="e">
        <f t="shared" si="1780"/>
        <v>#N/A</v>
      </c>
      <c r="BC277" s="19" t="e">
        <f t="shared" si="1781"/>
        <v>#N/A</v>
      </c>
      <c r="BD277" s="19" t="e">
        <f t="shared" si="1782"/>
        <v>#N/A</v>
      </c>
      <c r="BE277" s="19" t="e">
        <f t="shared" si="1783"/>
        <v>#N/A</v>
      </c>
      <c r="BF277" s="19" t="e">
        <f t="shared" si="1784"/>
        <v>#N/A</v>
      </c>
      <c r="BG277" s="19" t="e">
        <f t="shared" si="1785"/>
        <v>#N/A</v>
      </c>
      <c r="BH277" s="19" t="e">
        <f t="shared" si="1786"/>
        <v>#N/A</v>
      </c>
      <c r="BI277" s="19" t="e">
        <f t="shared" si="1787"/>
        <v>#N/A</v>
      </c>
    </row>
    <row r="278" spans="3:61" s="19" customFormat="1" ht="12.75"/>
    <row r="279" spans="3:61" s="19" customFormat="1" ht="12.75">
      <c r="C279" s="19" t="s">
        <v>446</v>
      </c>
      <c r="F279" s="19">
        <f>E273</f>
        <v>2271169.8483337602</v>
      </c>
      <c r="G279" s="19">
        <f t="shared" ref="G279:G283" si="1788">F273</f>
        <v>2084712.9904723284</v>
      </c>
      <c r="H279" s="19">
        <f t="shared" ref="H279:H283" si="1789">G273</f>
        <v>1890218.0496588561</v>
      </c>
      <c r="I279" s="19">
        <f t="shared" ref="I279:I283" si="1790">H273</f>
        <v>1687338.5072493795</v>
      </c>
      <c r="J279" s="19">
        <f t="shared" ref="J279:J283" si="1791">I273</f>
        <v>1475712.9063153551</v>
      </c>
      <c r="K279" s="19">
        <f t="shared" ref="K279:K283" si="1792">J273</f>
        <v>1254964.2076599947</v>
      </c>
      <c r="L279" s="19">
        <f t="shared" ref="L279:L283" si="1793">K273</f>
        <v>1024699.1180727145</v>
      </c>
      <c r="M279" s="19">
        <f t="shared" ref="M279:M283" si="1794">L273</f>
        <v>784507.38962489378</v>
      </c>
      <c r="N279" s="19">
        <f t="shared" ref="N279:N283" si="1795">M273</f>
        <v>533961.08875854407</v>
      </c>
      <c r="O279" s="19">
        <f t="shared" ref="O279:O283" si="1796">N273</f>
        <v>272613.83386567479</v>
      </c>
      <c r="P279" s="19">
        <f t="shared" ref="P279:P283" si="1797">O273</f>
        <v>0</v>
      </c>
      <c r="Q279" s="19" t="e">
        <f t="shared" ref="Q279:Q283" si="1798">P273</f>
        <v>#N/A</v>
      </c>
      <c r="R279" s="19" t="e">
        <f t="shared" ref="R279:R283" si="1799">Q273</f>
        <v>#N/A</v>
      </c>
      <c r="S279" s="19" t="e">
        <f t="shared" ref="S279:S283" si="1800">R273</f>
        <v>#N/A</v>
      </c>
      <c r="T279" s="19" t="e">
        <f t="shared" ref="T279:T283" si="1801">S273</f>
        <v>#N/A</v>
      </c>
      <c r="U279" s="19" t="e">
        <f t="shared" ref="U279:U283" si="1802">T273</f>
        <v>#N/A</v>
      </c>
      <c r="V279" s="19" t="e">
        <f t="shared" ref="V279:V283" si="1803">U273</f>
        <v>#N/A</v>
      </c>
      <c r="W279" s="19" t="e">
        <f t="shared" ref="W279:W283" si="1804">V273</f>
        <v>#N/A</v>
      </c>
      <c r="X279" s="19" t="e">
        <f t="shared" ref="X279:X283" si="1805">W273</f>
        <v>#N/A</v>
      </c>
      <c r="Y279" s="19" t="e">
        <f t="shared" ref="Y279:Y283" si="1806">X273</f>
        <v>#N/A</v>
      </c>
      <c r="Z279" s="19" t="e">
        <f t="shared" ref="Z279:Z283" si="1807">Y273</f>
        <v>#N/A</v>
      </c>
      <c r="AA279" s="19" t="e">
        <f t="shared" ref="AA279:AA283" si="1808">Z273</f>
        <v>#N/A</v>
      </c>
      <c r="AB279" s="19" t="e">
        <f t="shared" ref="AB279:AB283" si="1809">AA273</f>
        <v>#N/A</v>
      </c>
      <c r="AC279" s="19" t="e">
        <f t="shared" ref="AC279:AC283" si="1810">AB273</f>
        <v>#N/A</v>
      </c>
      <c r="AD279" s="19" t="e">
        <f t="shared" ref="AD279:AD283" si="1811">AC273</f>
        <v>#N/A</v>
      </c>
      <c r="AE279" s="19" t="e">
        <f t="shared" ref="AE279:AE283" si="1812">AD273</f>
        <v>#N/A</v>
      </c>
      <c r="AF279" s="19" t="e">
        <f t="shared" ref="AF279:AF283" si="1813">AE273</f>
        <v>#N/A</v>
      </c>
      <c r="AG279" s="19" t="e">
        <f t="shared" ref="AG279:AG283" si="1814">AF273</f>
        <v>#N/A</v>
      </c>
      <c r="AH279" s="19" t="e">
        <f t="shared" ref="AH279:AH283" si="1815">AG273</f>
        <v>#N/A</v>
      </c>
      <c r="AI279" s="19" t="e">
        <f t="shared" ref="AI279:AI283" si="1816">AH273</f>
        <v>#N/A</v>
      </c>
      <c r="AJ279" s="19" t="e">
        <f t="shared" ref="AJ279:AJ283" si="1817">AI273</f>
        <v>#N/A</v>
      </c>
      <c r="AK279" s="19" t="e">
        <f t="shared" ref="AK279:AK283" si="1818">AJ273</f>
        <v>#N/A</v>
      </c>
      <c r="AL279" s="19" t="e">
        <f t="shared" ref="AL279:AL283" si="1819">AK273</f>
        <v>#N/A</v>
      </c>
      <c r="AM279" s="19" t="e">
        <f t="shared" ref="AM279:AM283" si="1820">AL273</f>
        <v>#N/A</v>
      </c>
      <c r="AN279" s="19" t="e">
        <f t="shared" ref="AN279:AN283" si="1821">AM273</f>
        <v>#N/A</v>
      </c>
      <c r="AO279" s="19" t="e">
        <f t="shared" ref="AO279:AO283" si="1822">AN273</f>
        <v>#N/A</v>
      </c>
      <c r="AP279" s="19" t="e">
        <f t="shared" ref="AP279:AP283" si="1823">AO273</f>
        <v>#N/A</v>
      </c>
      <c r="AQ279" s="19" t="e">
        <f t="shared" ref="AQ279:AQ283" si="1824">AP273</f>
        <v>#N/A</v>
      </c>
      <c r="AR279" s="19" t="e">
        <f t="shared" ref="AR279:AR283" si="1825">AQ273</f>
        <v>#N/A</v>
      </c>
      <c r="AS279" s="19" t="e">
        <f t="shared" ref="AS279:AS283" si="1826">AR273</f>
        <v>#N/A</v>
      </c>
      <c r="AT279" s="19" t="e">
        <f t="shared" ref="AT279:AT283" si="1827">AS273</f>
        <v>#N/A</v>
      </c>
      <c r="AU279" s="19" t="e">
        <f t="shared" ref="AU279:AU283" si="1828">AT273</f>
        <v>#N/A</v>
      </c>
      <c r="AV279" s="19" t="e">
        <f t="shared" ref="AV279:AV283" si="1829">AU273</f>
        <v>#N/A</v>
      </c>
      <c r="AW279" s="19" t="e">
        <f t="shared" ref="AW279:AW283" si="1830">AV273</f>
        <v>#N/A</v>
      </c>
      <c r="AX279" s="19" t="e">
        <f t="shared" ref="AX279:AX283" si="1831">AW273</f>
        <v>#N/A</v>
      </c>
      <c r="AY279" s="19" t="e">
        <f t="shared" ref="AY279:AY283" si="1832">AX273</f>
        <v>#N/A</v>
      </c>
      <c r="AZ279" s="19" t="e">
        <f t="shared" ref="AZ279:AZ283" si="1833">AY273</f>
        <v>#N/A</v>
      </c>
      <c r="BA279" s="19" t="e">
        <f t="shared" ref="BA279:BA283" si="1834">AZ273</f>
        <v>#N/A</v>
      </c>
      <c r="BB279" s="19" t="e">
        <f t="shared" ref="BB279:BB283" si="1835">BA273</f>
        <v>#N/A</v>
      </c>
      <c r="BC279" s="19" t="e">
        <f t="shared" ref="BC279:BC283" si="1836">BB273</f>
        <v>#N/A</v>
      </c>
      <c r="BD279" s="19" t="e">
        <f t="shared" ref="BD279:BD283" si="1837">BC273</f>
        <v>#N/A</v>
      </c>
      <c r="BE279" s="19" t="e">
        <f t="shared" ref="BE279:BE283" si="1838">BD273</f>
        <v>#N/A</v>
      </c>
      <c r="BF279" s="19" t="e">
        <f t="shared" ref="BF279:BF283" si="1839">BE273</f>
        <v>#N/A</v>
      </c>
      <c r="BG279" s="19" t="e">
        <f t="shared" ref="BG279:BG283" si="1840">BF273</f>
        <v>#N/A</v>
      </c>
      <c r="BH279" s="19" t="e">
        <f t="shared" ref="BH279:BH283" si="1841">BG273</f>
        <v>#N/A</v>
      </c>
      <c r="BI279" s="19" t="e">
        <f t="shared" ref="BI279:BI283" si="1842">BH273</f>
        <v>#N/A</v>
      </c>
    </row>
    <row r="280" spans="3:61" s="19" customFormat="1" ht="12.75">
      <c r="C280" s="19" t="s">
        <v>422</v>
      </c>
      <c r="F280" s="19">
        <f>E274</f>
        <v>186456.85786143181</v>
      </c>
      <c r="G280" s="19">
        <f t="shared" si="1788"/>
        <v>194494.94081347232</v>
      </c>
      <c r="H280" s="19">
        <f t="shared" si="1789"/>
        <v>202879.54240947653</v>
      </c>
      <c r="I280" s="19">
        <f t="shared" si="1790"/>
        <v>211625.60093402441</v>
      </c>
      <c r="J280" s="19">
        <f t="shared" si="1791"/>
        <v>220748.69865536041</v>
      </c>
      <c r="K280" s="19">
        <f t="shared" si="1792"/>
        <v>230265.08958728015</v>
      </c>
      <c r="L280" s="19">
        <f t="shared" si="1793"/>
        <v>240191.72844782079</v>
      </c>
      <c r="M280" s="19">
        <f t="shared" si="1794"/>
        <v>250546.30086634977</v>
      </c>
      <c r="N280" s="19">
        <f t="shared" si="1795"/>
        <v>261347.25489286927</v>
      </c>
      <c r="O280" s="19">
        <f t="shared" si="1796"/>
        <v>272613.83386567456</v>
      </c>
      <c r="P280" s="19" t="e">
        <f t="shared" si="1797"/>
        <v>#N/A</v>
      </c>
      <c r="Q280" s="19" t="e">
        <f t="shared" si="1798"/>
        <v>#N/A</v>
      </c>
      <c r="R280" s="19" t="e">
        <f t="shared" si="1799"/>
        <v>#N/A</v>
      </c>
      <c r="S280" s="19" t="e">
        <f t="shared" si="1800"/>
        <v>#N/A</v>
      </c>
      <c r="T280" s="19" t="e">
        <f t="shared" si="1801"/>
        <v>#N/A</v>
      </c>
      <c r="U280" s="19" t="e">
        <f t="shared" si="1802"/>
        <v>#N/A</v>
      </c>
      <c r="V280" s="19" t="e">
        <f t="shared" si="1803"/>
        <v>#N/A</v>
      </c>
      <c r="W280" s="19" t="e">
        <f t="shared" si="1804"/>
        <v>#N/A</v>
      </c>
      <c r="X280" s="19" t="e">
        <f t="shared" si="1805"/>
        <v>#N/A</v>
      </c>
      <c r="Y280" s="19" t="e">
        <f t="shared" si="1806"/>
        <v>#N/A</v>
      </c>
      <c r="Z280" s="19" t="e">
        <f t="shared" si="1807"/>
        <v>#N/A</v>
      </c>
      <c r="AA280" s="19" t="e">
        <f t="shared" si="1808"/>
        <v>#N/A</v>
      </c>
      <c r="AB280" s="19" t="e">
        <f t="shared" si="1809"/>
        <v>#N/A</v>
      </c>
      <c r="AC280" s="19" t="e">
        <f t="shared" si="1810"/>
        <v>#N/A</v>
      </c>
      <c r="AD280" s="19" t="e">
        <f t="shared" si="1811"/>
        <v>#N/A</v>
      </c>
      <c r="AE280" s="19" t="e">
        <f t="shared" si="1812"/>
        <v>#N/A</v>
      </c>
      <c r="AF280" s="19" t="e">
        <f t="shared" si="1813"/>
        <v>#N/A</v>
      </c>
      <c r="AG280" s="19" t="e">
        <f t="shared" si="1814"/>
        <v>#N/A</v>
      </c>
      <c r="AH280" s="19" t="e">
        <f t="shared" si="1815"/>
        <v>#N/A</v>
      </c>
      <c r="AI280" s="19" t="e">
        <f t="shared" si="1816"/>
        <v>#N/A</v>
      </c>
      <c r="AJ280" s="19" t="e">
        <f t="shared" si="1817"/>
        <v>#N/A</v>
      </c>
      <c r="AK280" s="19" t="e">
        <f t="shared" si="1818"/>
        <v>#N/A</v>
      </c>
      <c r="AL280" s="19" t="e">
        <f t="shared" si="1819"/>
        <v>#N/A</v>
      </c>
      <c r="AM280" s="19" t="e">
        <f t="shared" si="1820"/>
        <v>#N/A</v>
      </c>
      <c r="AN280" s="19" t="e">
        <f t="shared" si="1821"/>
        <v>#N/A</v>
      </c>
      <c r="AO280" s="19" t="e">
        <f t="shared" si="1822"/>
        <v>#N/A</v>
      </c>
      <c r="AP280" s="19" t="e">
        <f t="shared" si="1823"/>
        <v>#N/A</v>
      </c>
      <c r="AQ280" s="19" t="e">
        <f t="shared" si="1824"/>
        <v>#N/A</v>
      </c>
      <c r="AR280" s="19" t="e">
        <f t="shared" si="1825"/>
        <v>#N/A</v>
      </c>
      <c r="AS280" s="19" t="e">
        <f t="shared" si="1826"/>
        <v>#N/A</v>
      </c>
      <c r="AT280" s="19" t="e">
        <f t="shared" si="1827"/>
        <v>#N/A</v>
      </c>
      <c r="AU280" s="19" t="e">
        <f t="shared" si="1828"/>
        <v>#N/A</v>
      </c>
      <c r="AV280" s="19" t="e">
        <f t="shared" si="1829"/>
        <v>#N/A</v>
      </c>
      <c r="AW280" s="19" t="e">
        <f t="shared" si="1830"/>
        <v>#N/A</v>
      </c>
      <c r="AX280" s="19" t="e">
        <f t="shared" si="1831"/>
        <v>#N/A</v>
      </c>
      <c r="AY280" s="19" t="e">
        <f t="shared" si="1832"/>
        <v>#N/A</v>
      </c>
      <c r="AZ280" s="19" t="e">
        <f t="shared" si="1833"/>
        <v>#N/A</v>
      </c>
      <c r="BA280" s="19" t="e">
        <f t="shared" si="1834"/>
        <v>#N/A</v>
      </c>
      <c r="BB280" s="19" t="e">
        <f t="shared" si="1835"/>
        <v>#N/A</v>
      </c>
      <c r="BC280" s="19" t="e">
        <f t="shared" si="1836"/>
        <v>#N/A</v>
      </c>
      <c r="BD280" s="19" t="e">
        <f t="shared" si="1837"/>
        <v>#N/A</v>
      </c>
      <c r="BE280" s="19" t="e">
        <f t="shared" si="1838"/>
        <v>#N/A</v>
      </c>
      <c r="BF280" s="19" t="e">
        <f t="shared" si="1839"/>
        <v>#N/A</v>
      </c>
      <c r="BG280" s="19" t="e">
        <f t="shared" si="1840"/>
        <v>#N/A</v>
      </c>
      <c r="BH280" s="19" t="e">
        <f t="shared" si="1841"/>
        <v>#N/A</v>
      </c>
      <c r="BI280" s="19" t="e">
        <f t="shared" si="1842"/>
        <v>#N/A</v>
      </c>
    </row>
    <row r="281" spans="3:61" s="19" customFormat="1" ht="12.75">
      <c r="C281" s="19" t="s">
        <v>423</v>
      </c>
      <c r="F281" s="19">
        <f>E275</f>
        <v>91909.127898808452</v>
      </c>
      <c r="G281" s="19">
        <f t="shared" si="1788"/>
        <v>83871.044946767957</v>
      </c>
      <c r="H281" s="19">
        <f t="shared" si="1789"/>
        <v>75486.443350763744</v>
      </c>
      <c r="I281" s="19">
        <f t="shared" si="1790"/>
        <v>66740.384826215886</v>
      </c>
      <c r="J281" s="19">
        <f t="shared" si="1791"/>
        <v>57617.287104879862</v>
      </c>
      <c r="K281" s="19">
        <f t="shared" si="1792"/>
        <v>48100.896172960136</v>
      </c>
      <c r="L281" s="19">
        <f t="shared" si="1793"/>
        <v>38174.257312419497</v>
      </c>
      <c r="M281" s="19">
        <f t="shared" si="1794"/>
        <v>27819.684893890513</v>
      </c>
      <c r="N281" s="19">
        <f t="shared" si="1795"/>
        <v>17018.73086737101</v>
      </c>
      <c r="O281" s="19">
        <f t="shared" si="1796"/>
        <v>5752.1518945657335</v>
      </c>
      <c r="P281" s="19" t="e">
        <f t="shared" si="1797"/>
        <v>#N/A</v>
      </c>
      <c r="Q281" s="19" t="e">
        <f t="shared" si="1798"/>
        <v>#N/A</v>
      </c>
      <c r="R281" s="19" t="e">
        <f t="shared" si="1799"/>
        <v>#N/A</v>
      </c>
      <c r="S281" s="19" t="e">
        <f t="shared" si="1800"/>
        <v>#N/A</v>
      </c>
      <c r="T281" s="19" t="e">
        <f t="shared" si="1801"/>
        <v>#N/A</v>
      </c>
      <c r="U281" s="19" t="e">
        <f t="shared" si="1802"/>
        <v>#N/A</v>
      </c>
      <c r="V281" s="19" t="e">
        <f t="shared" si="1803"/>
        <v>#N/A</v>
      </c>
      <c r="W281" s="19" t="e">
        <f t="shared" si="1804"/>
        <v>#N/A</v>
      </c>
      <c r="X281" s="19" t="e">
        <f t="shared" si="1805"/>
        <v>#N/A</v>
      </c>
      <c r="Y281" s="19" t="e">
        <f t="shared" si="1806"/>
        <v>#N/A</v>
      </c>
      <c r="Z281" s="19" t="e">
        <f t="shared" si="1807"/>
        <v>#N/A</v>
      </c>
      <c r="AA281" s="19" t="e">
        <f t="shared" si="1808"/>
        <v>#N/A</v>
      </c>
      <c r="AB281" s="19" t="e">
        <f t="shared" si="1809"/>
        <v>#N/A</v>
      </c>
      <c r="AC281" s="19" t="e">
        <f t="shared" si="1810"/>
        <v>#N/A</v>
      </c>
      <c r="AD281" s="19" t="e">
        <f t="shared" si="1811"/>
        <v>#N/A</v>
      </c>
      <c r="AE281" s="19" t="e">
        <f t="shared" si="1812"/>
        <v>#N/A</v>
      </c>
      <c r="AF281" s="19" t="e">
        <f t="shared" si="1813"/>
        <v>#N/A</v>
      </c>
      <c r="AG281" s="19" t="e">
        <f t="shared" si="1814"/>
        <v>#N/A</v>
      </c>
      <c r="AH281" s="19" t="e">
        <f t="shared" si="1815"/>
        <v>#N/A</v>
      </c>
      <c r="AI281" s="19" t="e">
        <f t="shared" si="1816"/>
        <v>#N/A</v>
      </c>
      <c r="AJ281" s="19" t="e">
        <f t="shared" si="1817"/>
        <v>#N/A</v>
      </c>
      <c r="AK281" s="19" t="e">
        <f t="shared" si="1818"/>
        <v>#N/A</v>
      </c>
      <c r="AL281" s="19" t="e">
        <f t="shared" si="1819"/>
        <v>#N/A</v>
      </c>
      <c r="AM281" s="19" t="e">
        <f t="shared" si="1820"/>
        <v>#N/A</v>
      </c>
      <c r="AN281" s="19" t="e">
        <f t="shared" si="1821"/>
        <v>#N/A</v>
      </c>
      <c r="AO281" s="19" t="e">
        <f t="shared" si="1822"/>
        <v>#N/A</v>
      </c>
      <c r="AP281" s="19" t="e">
        <f t="shared" si="1823"/>
        <v>#N/A</v>
      </c>
      <c r="AQ281" s="19" t="e">
        <f t="shared" si="1824"/>
        <v>#N/A</v>
      </c>
      <c r="AR281" s="19" t="e">
        <f t="shared" si="1825"/>
        <v>#N/A</v>
      </c>
      <c r="AS281" s="19" t="e">
        <f t="shared" si="1826"/>
        <v>#N/A</v>
      </c>
      <c r="AT281" s="19" t="e">
        <f t="shared" si="1827"/>
        <v>#N/A</v>
      </c>
      <c r="AU281" s="19" t="e">
        <f t="shared" si="1828"/>
        <v>#N/A</v>
      </c>
      <c r="AV281" s="19" t="e">
        <f t="shared" si="1829"/>
        <v>#N/A</v>
      </c>
      <c r="AW281" s="19" t="e">
        <f t="shared" si="1830"/>
        <v>#N/A</v>
      </c>
      <c r="AX281" s="19" t="e">
        <f t="shared" si="1831"/>
        <v>#N/A</v>
      </c>
      <c r="AY281" s="19" t="e">
        <f t="shared" si="1832"/>
        <v>#N/A</v>
      </c>
      <c r="AZ281" s="19" t="e">
        <f t="shared" si="1833"/>
        <v>#N/A</v>
      </c>
      <c r="BA281" s="19" t="e">
        <f t="shared" si="1834"/>
        <v>#N/A</v>
      </c>
      <c r="BB281" s="19" t="e">
        <f t="shared" si="1835"/>
        <v>#N/A</v>
      </c>
      <c r="BC281" s="19" t="e">
        <f t="shared" si="1836"/>
        <v>#N/A</v>
      </c>
      <c r="BD281" s="19" t="e">
        <f t="shared" si="1837"/>
        <v>#N/A</v>
      </c>
      <c r="BE281" s="19" t="e">
        <f t="shared" si="1838"/>
        <v>#N/A</v>
      </c>
      <c r="BF281" s="19" t="e">
        <f t="shared" si="1839"/>
        <v>#N/A</v>
      </c>
      <c r="BG281" s="19" t="e">
        <f t="shared" si="1840"/>
        <v>#N/A</v>
      </c>
      <c r="BH281" s="19" t="e">
        <f t="shared" si="1841"/>
        <v>#N/A</v>
      </c>
      <c r="BI281" s="19" t="e">
        <f t="shared" si="1842"/>
        <v>#N/A</v>
      </c>
    </row>
    <row r="282" spans="3:61" s="19" customFormat="1" ht="12.75">
      <c r="C282" s="19" t="s">
        <v>147</v>
      </c>
      <c r="F282" s="19">
        <f>E276</f>
        <v>278365.98576024029</v>
      </c>
      <c r="G282" s="19">
        <f t="shared" si="1788"/>
        <v>278365.98576024029</v>
      </c>
      <c r="H282" s="19">
        <f t="shared" si="1789"/>
        <v>278365.98576024029</v>
      </c>
      <c r="I282" s="19">
        <f t="shared" si="1790"/>
        <v>278365.98576024029</v>
      </c>
      <c r="J282" s="19">
        <f t="shared" si="1791"/>
        <v>278365.98576024029</v>
      </c>
      <c r="K282" s="19">
        <f t="shared" si="1792"/>
        <v>278365.98576024029</v>
      </c>
      <c r="L282" s="19">
        <f t="shared" si="1793"/>
        <v>278365.98576024029</v>
      </c>
      <c r="M282" s="19">
        <f t="shared" si="1794"/>
        <v>278365.98576024029</v>
      </c>
      <c r="N282" s="19">
        <f t="shared" si="1795"/>
        <v>278365.98576024029</v>
      </c>
      <c r="O282" s="19">
        <f t="shared" si="1796"/>
        <v>278365.98576024029</v>
      </c>
      <c r="P282" s="19" t="e">
        <f t="shared" si="1797"/>
        <v>#N/A</v>
      </c>
      <c r="Q282" s="19" t="e">
        <f t="shared" si="1798"/>
        <v>#N/A</v>
      </c>
      <c r="R282" s="19" t="e">
        <f t="shared" si="1799"/>
        <v>#N/A</v>
      </c>
      <c r="S282" s="19" t="e">
        <f t="shared" si="1800"/>
        <v>#N/A</v>
      </c>
      <c r="T282" s="19" t="e">
        <f t="shared" si="1801"/>
        <v>#N/A</v>
      </c>
      <c r="U282" s="19" t="e">
        <f t="shared" si="1802"/>
        <v>#N/A</v>
      </c>
      <c r="V282" s="19" t="e">
        <f t="shared" si="1803"/>
        <v>#N/A</v>
      </c>
      <c r="W282" s="19" t="e">
        <f t="shared" si="1804"/>
        <v>#N/A</v>
      </c>
      <c r="X282" s="19" t="e">
        <f t="shared" si="1805"/>
        <v>#N/A</v>
      </c>
      <c r="Y282" s="19" t="e">
        <f t="shared" si="1806"/>
        <v>#N/A</v>
      </c>
      <c r="Z282" s="19" t="e">
        <f t="shared" si="1807"/>
        <v>#N/A</v>
      </c>
      <c r="AA282" s="19" t="e">
        <f t="shared" si="1808"/>
        <v>#N/A</v>
      </c>
      <c r="AB282" s="19" t="e">
        <f t="shared" si="1809"/>
        <v>#N/A</v>
      </c>
      <c r="AC282" s="19" t="e">
        <f t="shared" si="1810"/>
        <v>#N/A</v>
      </c>
      <c r="AD282" s="19" t="e">
        <f t="shared" si="1811"/>
        <v>#N/A</v>
      </c>
      <c r="AE282" s="19" t="e">
        <f t="shared" si="1812"/>
        <v>#N/A</v>
      </c>
      <c r="AF282" s="19" t="e">
        <f t="shared" si="1813"/>
        <v>#N/A</v>
      </c>
      <c r="AG282" s="19" t="e">
        <f t="shared" si="1814"/>
        <v>#N/A</v>
      </c>
      <c r="AH282" s="19" t="e">
        <f t="shared" si="1815"/>
        <v>#N/A</v>
      </c>
      <c r="AI282" s="19" t="e">
        <f t="shared" si="1816"/>
        <v>#N/A</v>
      </c>
      <c r="AJ282" s="19" t="e">
        <f t="shared" si="1817"/>
        <v>#N/A</v>
      </c>
      <c r="AK282" s="19" t="e">
        <f t="shared" si="1818"/>
        <v>#N/A</v>
      </c>
      <c r="AL282" s="19" t="e">
        <f t="shared" si="1819"/>
        <v>#N/A</v>
      </c>
      <c r="AM282" s="19" t="e">
        <f t="shared" si="1820"/>
        <v>#N/A</v>
      </c>
      <c r="AN282" s="19" t="e">
        <f t="shared" si="1821"/>
        <v>#N/A</v>
      </c>
      <c r="AO282" s="19" t="e">
        <f t="shared" si="1822"/>
        <v>#N/A</v>
      </c>
      <c r="AP282" s="19" t="e">
        <f t="shared" si="1823"/>
        <v>#N/A</v>
      </c>
      <c r="AQ282" s="19" t="e">
        <f t="shared" si="1824"/>
        <v>#N/A</v>
      </c>
      <c r="AR282" s="19" t="e">
        <f t="shared" si="1825"/>
        <v>#N/A</v>
      </c>
      <c r="AS282" s="19" t="e">
        <f t="shared" si="1826"/>
        <v>#N/A</v>
      </c>
      <c r="AT282" s="19" t="e">
        <f t="shared" si="1827"/>
        <v>#N/A</v>
      </c>
      <c r="AU282" s="19" t="e">
        <f t="shared" si="1828"/>
        <v>#N/A</v>
      </c>
      <c r="AV282" s="19" t="e">
        <f t="shared" si="1829"/>
        <v>#N/A</v>
      </c>
      <c r="AW282" s="19" t="e">
        <f t="shared" si="1830"/>
        <v>#N/A</v>
      </c>
      <c r="AX282" s="19" t="e">
        <f t="shared" si="1831"/>
        <v>#N/A</v>
      </c>
      <c r="AY282" s="19" t="e">
        <f t="shared" si="1832"/>
        <v>#N/A</v>
      </c>
      <c r="AZ282" s="19" t="e">
        <f t="shared" si="1833"/>
        <v>#N/A</v>
      </c>
      <c r="BA282" s="19" t="e">
        <f t="shared" si="1834"/>
        <v>#N/A</v>
      </c>
      <c r="BB282" s="19" t="e">
        <f t="shared" si="1835"/>
        <v>#N/A</v>
      </c>
      <c r="BC282" s="19" t="e">
        <f t="shared" si="1836"/>
        <v>#N/A</v>
      </c>
      <c r="BD282" s="19" t="e">
        <f t="shared" si="1837"/>
        <v>#N/A</v>
      </c>
      <c r="BE282" s="19" t="e">
        <f t="shared" si="1838"/>
        <v>#N/A</v>
      </c>
      <c r="BF282" s="19" t="e">
        <f t="shared" si="1839"/>
        <v>#N/A</v>
      </c>
      <c r="BG282" s="19" t="e">
        <f t="shared" si="1840"/>
        <v>#N/A</v>
      </c>
      <c r="BH282" s="19" t="e">
        <f t="shared" si="1841"/>
        <v>#N/A</v>
      </c>
      <c r="BI282" s="19" t="e">
        <f t="shared" si="1842"/>
        <v>#N/A</v>
      </c>
    </row>
    <row r="283" spans="3:61" s="19" customFormat="1" ht="12.75">
      <c r="C283" s="19" t="s">
        <v>424</v>
      </c>
      <c r="F283" s="19">
        <f>E277</f>
        <v>2084712.9904723284</v>
      </c>
      <c r="G283" s="19">
        <f t="shared" si="1788"/>
        <v>1890218.0496588561</v>
      </c>
      <c r="H283" s="19">
        <f t="shared" si="1789"/>
        <v>1687338.5072493795</v>
      </c>
      <c r="I283" s="19">
        <f t="shared" si="1790"/>
        <v>1475712.9063153551</v>
      </c>
      <c r="J283" s="19">
        <f t="shared" si="1791"/>
        <v>1254964.2076599947</v>
      </c>
      <c r="K283" s="19">
        <f t="shared" si="1792"/>
        <v>1024699.1180727145</v>
      </c>
      <c r="L283" s="19">
        <f t="shared" si="1793"/>
        <v>784507.38962489378</v>
      </c>
      <c r="M283" s="19">
        <f t="shared" si="1794"/>
        <v>533961.08875854407</v>
      </c>
      <c r="N283" s="19">
        <f t="shared" si="1795"/>
        <v>272613.83386567479</v>
      </c>
      <c r="O283" s="19">
        <f t="shared" si="1796"/>
        <v>0</v>
      </c>
      <c r="P283" s="19" t="e">
        <f t="shared" si="1797"/>
        <v>#N/A</v>
      </c>
      <c r="Q283" s="19" t="e">
        <f t="shared" si="1798"/>
        <v>#N/A</v>
      </c>
      <c r="R283" s="19" t="e">
        <f t="shared" si="1799"/>
        <v>#N/A</v>
      </c>
      <c r="S283" s="19" t="e">
        <f t="shared" si="1800"/>
        <v>#N/A</v>
      </c>
      <c r="T283" s="19" t="e">
        <f t="shared" si="1801"/>
        <v>#N/A</v>
      </c>
      <c r="U283" s="19" t="e">
        <f t="shared" si="1802"/>
        <v>#N/A</v>
      </c>
      <c r="V283" s="19" t="e">
        <f t="shared" si="1803"/>
        <v>#N/A</v>
      </c>
      <c r="W283" s="19" t="e">
        <f t="shared" si="1804"/>
        <v>#N/A</v>
      </c>
      <c r="X283" s="19" t="e">
        <f t="shared" si="1805"/>
        <v>#N/A</v>
      </c>
      <c r="Y283" s="19" t="e">
        <f t="shared" si="1806"/>
        <v>#N/A</v>
      </c>
      <c r="Z283" s="19" t="e">
        <f t="shared" si="1807"/>
        <v>#N/A</v>
      </c>
      <c r="AA283" s="19" t="e">
        <f t="shared" si="1808"/>
        <v>#N/A</v>
      </c>
      <c r="AB283" s="19" t="e">
        <f t="shared" si="1809"/>
        <v>#N/A</v>
      </c>
      <c r="AC283" s="19" t="e">
        <f t="shared" si="1810"/>
        <v>#N/A</v>
      </c>
      <c r="AD283" s="19" t="e">
        <f t="shared" si="1811"/>
        <v>#N/A</v>
      </c>
      <c r="AE283" s="19" t="e">
        <f t="shared" si="1812"/>
        <v>#N/A</v>
      </c>
      <c r="AF283" s="19" t="e">
        <f t="shared" si="1813"/>
        <v>#N/A</v>
      </c>
      <c r="AG283" s="19" t="e">
        <f t="shared" si="1814"/>
        <v>#N/A</v>
      </c>
      <c r="AH283" s="19" t="e">
        <f t="shared" si="1815"/>
        <v>#N/A</v>
      </c>
      <c r="AI283" s="19" t="e">
        <f t="shared" si="1816"/>
        <v>#N/A</v>
      </c>
      <c r="AJ283" s="19" t="e">
        <f t="shared" si="1817"/>
        <v>#N/A</v>
      </c>
      <c r="AK283" s="19" t="e">
        <f t="shared" si="1818"/>
        <v>#N/A</v>
      </c>
      <c r="AL283" s="19" t="e">
        <f t="shared" si="1819"/>
        <v>#N/A</v>
      </c>
      <c r="AM283" s="19" t="e">
        <f t="shared" si="1820"/>
        <v>#N/A</v>
      </c>
      <c r="AN283" s="19" t="e">
        <f t="shared" si="1821"/>
        <v>#N/A</v>
      </c>
      <c r="AO283" s="19" t="e">
        <f t="shared" si="1822"/>
        <v>#N/A</v>
      </c>
      <c r="AP283" s="19" t="e">
        <f t="shared" si="1823"/>
        <v>#N/A</v>
      </c>
      <c r="AQ283" s="19" t="e">
        <f t="shared" si="1824"/>
        <v>#N/A</v>
      </c>
      <c r="AR283" s="19" t="e">
        <f t="shared" si="1825"/>
        <v>#N/A</v>
      </c>
      <c r="AS283" s="19" t="e">
        <f t="shared" si="1826"/>
        <v>#N/A</v>
      </c>
      <c r="AT283" s="19" t="e">
        <f t="shared" si="1827"/>
        <v>#N/A</v>
      </c>
      <c r="AU283" s="19" t="e">
        <f t="shared" si="1828"/>
        <v>#N/A</v>
      </c>
      <c r="AV283" s="19" t="e">
        <f t="shared" si="1829"/>
        <v>#N/A</v>
      </c>
      <c r="AW283" s="19" t="e">
        <f t="shared" si="1830"/>
        <v>#N/A</v>
      </c>
      <c r="AX283" s="19" t="e">
        <f t="shared" si="1831"/>
        <v>#N/A</v>
      </c>
      <c r="AY283" s="19" t="e">
        <f t="shared" si="1832"/>
        <v>#N/A</v>
      </c>
      <c r="AZ283" s="19" t="e">
        <f t="shared" si="1833"/>
        <v>#N/A</v>
      </c>
      <c r="BA283" s="19" t="e">
        <f t="shared" si="1834"/>
        <v>#N/A</v>
      </c>
      <c r="BB283" s="19" t="e">
        <f t="shared" si="1835"/>
        <v>#N/A</v>
      </c>
      <c r="BC283" s="19" t="e">
        <f t="shared" si="1836"/>
        <v>#N/A</v>
      </c>
      <c r="BD283" s="19" t="e">
        <f t="shared" si="1837"/>
        <v>#N/A</v>
      </c>
      <c r="BE283" s="19" t="e">
        <f t="shared" si="1838"/>
        <v>#N/A</v>
      </c>
      <c r="BF283" s="19" t="e">
        <f t="shared" si="1839"/>
        <v>#N/A</v>
      </c>
      <c r="BG283" s="19" t="e">
        <f t="shared" si="1840"/>
        <v>#N/A</v>
      </c>
      <c r="BH283" s="19" t="e">
        <f t="shared" si="1841"/>
        <v>#N/A</v>
      </c>
      <c r="BI283" s="19" t="e">
        <f t="shared" si="1842"/>
        <v>#N/A</v>
      </c>
    </row>
    <row r="284" spans="3:61" s="19" customFormat="1" ht="12.75"/>
    <row r="285" spans="3:61" s="19" customFormat="1" ht="12.75">
      <c r="C285" s="19" t="s">
        <v>446</v>
      </c>
      <c r="G285" s="19">
        <f>F279</f>
        <v>2271169.8483337602</v>
      </c>
      <c r="H285" s="19">
        <f t="shared" ref="H285:H289" si="1843">G279</f>
        <v>2084712.9904723284</v>
      </c>
      <c r="I285" s="19">
        <f t="shared" ref="I285:I289" si="1844">H279</f>
        <v>1890218.0496588561</v>
      </c>
      <c r="J285" s="19">
        <f t="shared" ref="J285:J289" si="1845">I279</f>
        <v>1687338.5072493795</v>
      </c>
      <c r="K285" s="19">
        <f t="shared" ref="K285:K289" si="1846">J279</f>
        <v>1475712.9063153551</v>
      </c>
      <c r="L285" s="19">
        <f t="shared" ref="L285:L289" si="1847">K279</f>
        <v>1254964.2076599947</v>
      </c>
      <c r="M285" s="19">
        <f t="shared" ref="M285:M289" si="1848">L279</f>
        <v>1024699.1180727145</v>
      </c>
      <c r="N285" s="19">
        <f t="shared" ref="N285:N289" si="1849">M279</f>
        <v>784507.38962489378</v>
      </c>
      <c r="O285" s="19">
        <f t="shared" ref="O285:O289" si="1850">N279</f>
        <v>533961.08875854407</v>
      </c>
      <c r="P285" s="19">
        <f t="shared" ref="P285:P289" si="1851">O279</f>
        <v>272613.83386567479</v>
      </c>
      <c r="Q285" s="19">
        <f t="shared" ref="Q285:Q289" si="1852">P279</f>
        <v>0</v>
      </c>
      <c r="R285" s="19" t="e">
        <f t="shared" ref="R285:R289" si="1853">Q279</f>
        <v>#N/A</v>
      </c>
      <c r="S285" s="19" t="e">
        <f t="shared" ref="S285:S289" si="1854">R279</f>
        <v>#N/A</v>
      </c>
      <c r="T285" s="19" t="e">
        <f t="shared" ref="T285:T289" si="1855">S279</f>
        <v>#N/A</v>
      </c>
      <c r="U285" s="19" t="e">
        <f t="shared" ref="U285:U289" si="1856">T279</f>
        <v>#N/A</v>
      </c>
      <c r="V285" s="19" t="e">
        <f t="shared" ref="V285:V289" si="1857">U279</f>
        <v>#N/A</v>
      </c>
      <c r="W285" s="19" t="e">
        <f t="shared" ref="W285:W289" si="1858">V279</f>
        <v>#N/A</v>
      </c>
      <c r="X285" s="19" t="e">
        <f t="shared" ref="X285:X289" si="1859">W279</f>
        <v>#N/A</v>
      </c>
      <c r="Y285" s="19" t="e">
        <f t="shared" ref="Y285:Y289" si="1860">X279</f>
        <v>#N/A</v>
      </c>
      <c r="Z285" s="19" t="e">
        <f t="shared" ref="Z285:Z289" si="1861">Y279</f>
        <v>#N/A</v>
      </c>
      <c r="AA285" s="19" t="e">
        <f t="shared" ref="AA285:AA289" si="1862">Z279</f>
        <v>#N/A</v>
      </c>
      <c r="AB285" s="19" t="e">
        <f t="shared" ref="AB285:AB289" si="1863">AA279</f>
        <v>#N/A</v>
      </c>
      <c r="AC285" s="19" t="e">
        <f t="shared" ref="AC285:AC289" si="1864">AB279</f>
        <v>#N/A</v>
      </c>
      <c r="AD285" s="19" t="e">
        <f t="shared" ref="AD285:AD289" si="1865">AC279</f>
        <v>#N/A</v>
      </c>
      <c r="AE285" s="19" t="e">
        <f t="shared" ref="AE285:AE289" si="1866">AD279</f>
        <v>#N/A</v>
      </c>
      <c r="AF285" s="19" t="e">
        <f t="shared" ref="AF285:AF289" si="1867">AE279</f>
        <v>#N/A</v>
      </c>
      <c r="AG285" s="19" t="e">
        <f t="shared" ref="AG285:AG289" si="1868">AF279</f>
        <v>#N/A</v>
      </c>
      <c r="AH285" s="19" t="e">
        <f t="shared" ref="AH285:AH289" si="1869">AG279</f>
        <v>#N/A</v>
      </c>
      <c r="AI285" s="19" t="e">
        <f t="shared" ref="AI285:AI289" si="1870">AH279</f>
        <v>#N/A</v>
      </c>
      <c r="AJ285" s="19" t="e">
        <f t="shared" ref="AJ285:AJ289" si="1871">AI279</f>
        <v>#N/A</v>
      </c>
      <c r="AK285" s="19" t="e">
        <f t="shared" ref="AK285:AK289" si="1872">AJ279</f>
        <v>#N/A</v>
      </c>
      <c r="AL285" s="19" t="e">
        <f t="shared" ref="AL285:AL289" si="1873">AK279</f>
        <v>#N/A</v>
      </c>
      <c r="AM285" s="19" t="e">
        <f t="shared" ref="AM285:AM289" si="1874">AL279</f>
        <v>#N/A</v>
      </c>
      <c r="AN285" s="19" t="e">
        <f t="shared" ref="AN285:AN289" si="1875">AM279</f>
        <v>#N/A</v>
      </c>
      <c r="AO285" s="19" t="e">
        <f t="shared" ref="AO285:AO289" si="1876">AN279</f>
        <v>#N/A</v>
      </c>
      <c r="AP285" s="19" t="e">
        <f t="shared" ref="AP285:AP289" si="1877">AO279</f>
        <v>#N/A</v>
      </c>
      <c r="AQ285" s="19" t="e">
        <f t="shared" ref="AQ285:AQ289" si="1878">AP279</f>
        <v>#N/A</v>
      </c>
      <c r="AR285" s="19" t="e">
        <f t="shared" ref="AR285:AR289" si="1879">AQ279</f>
        <v>#N/A</v>
      </c>
      <c r="AS285" s="19" t="e">
        <f t="shared" ref="AS285:AS289" si="1880">AR279</f>
        <v>#N/A</v>
      </c>
      <c r="AT285" s="19" t="e">
        <f t="shared" ref="AT285:AT289" si="1881">AS279</f>
        <v>#N/A</v>
      </c>
      <c r="AU285" s="19" t="e">
        <f t="shared" ref="AU285:AU289" si="1882">AT279</f>
        <v>#N/A</v>
      </c>
      <c r="AV285" s="19" t="e">
        <f t="shared" ref="AV285:AV289" si="1883">AU279</f>
        <v>#N/A</v>
      </c>
      <c r="AW285" s="19" t="e">
        <f t="shared" ref="AW285:AW289" si="1884">AV279</f>
        <v>#N/A</v>
      </c>
      <c r="AX285" s="19" t="e">
        <f t="shared" ref="AX285:AX289" si="1885">AW279</f>
        <v>#N/A</v>
      </c>
      <c r="AY285" s="19" t="e">
        <f t="shared" ref="AY285:AY289" si="1886">AX279</f>
        <v>#N/A</v>
      </c>
      <c r="AZ285" s="19" t="e">
        <f t="shared" ref="AZ285:AZ289" si="1887">AY279</f>
        <v>#N/A</v>
      </c>
      <c r="BA285" s="19" t="e">
        <f t="shared" ref="BA285:BA289" si="1888">AZ279</f>
        <v>#N/A</v>
      </c>
      <c r="BB285" s="19" t="e">
        <f t="shared" ref="BB285:BB289" si="1889">BA279</f>
        <v>#N/A</v>
      </c>
      <c r="BC285" s="19" t="e">
        <f t="shared" ref="BC285:BC289" si="1890">BB279</f>
        <v>#N/A</v>
      </c>
      <c r="BD285" s="19" t="e">
        <f t="shared" ref="BD285:BD289" si="1891">BC279</f>
        <v>#N/A</v>
      </c>
      <c r="BE285" s="19" t="e">
        <f t="shared" ref="BE285:BE289" si="1892">BD279</f>
        <v>#N/A</v>
      </c>
      <c r="BF285" s="19" t="e">
        <f t="shared" ref="BF285:BF289" si="1893">BE279</f>
        <v>#N/A</v>
      </c>
      <c r="BG285" s="19" t="e">
        <f t="shared" ref="BG285:BG289" si="1894">BF279</f>
        <v>#N/A</v>
      </c>
      <c r="BH285" s="19" t="e">
        <f t="shared" ref="BH285:BH289" si="1895">BG279</f>
        <v>#N/A</v>
      </c>
      <c r="BI285" s="19" t="e">
        <f t="shared" ref="BI285:BI289" si="1896">BH279</f>
        <v>#N/A</v>
      </c>
    </row>
    <row r="286" spans="3:61" s="19" customFormat="1" ht="12.75">
      <c r="C286" s="19" t="s">
        <v>422</v>
      </c>
      <c r="G286" s="19">
        <f>F280</f>
        <v>186456.85786143181</v>
      </c>
      <c r="H286" s="19">
        <f t="shared" si="1843"/>
        <v>194494.94081347232</v>
      </c>
      <c r="I286" s="19">
        <f t="shared" si="1844"/>
        <v>202879.54240947653</v>
      </c>
      <c r="J286" s="19">
        <f t="shared" si="1845"/>
        <v>211625.60093402441</v>
      </c>
      <c r="K286" s="19">
        <f t="shared" si="1846"/>
        <v>220748.69865536041</v>
      </c>
      <c r="L286" s="19">
        <f t="shared" si="1847"/>
        <v>230265.08958728015</v>
      </c>
      <c r="M286" s="19">
        <f t="shared" si="1848"/>
        <v>240191.72844782079</v>
      </c>
      <c r="N286" s="19">
        <f t="shared" si="1849"/>
        <v>250546.30086634977</v>
      </c>
      <c r="O286" s="19">
        <f t="shared" si="1850"/>
        <v>261347.25489286927</v>
      </c>
      <c r="P286" s="19">
        <f t="shared" si="1851"/>
        <v>272613.83386567456</v>
      </c>
      <c r="Q286" s="19" t="e">
        <f t="shared" si="1852"/>
        <v>#N/A</v>
      </c>
      <c r="R286" s="19" t="e">
        <f t="shared" si="1853"/>
        <v>#N/A</v>
      </c>
      <c r="S286" s="19" t="e">
        <f t="shared" si="1854"/>
        <v>#N/A</v>
      </c>
      <c r="T286" s="19" t="e">
        <f t="shared" si="1855"/>
        <v>#N/A</v>
      </c>
      <c r="U286" s="19" t="e">
        <f t="shared" si="1856"/>
        <v>#N/A</v>
      </c>
      <c r="V286" s="19" t="e">
        <f t="shared" si="1857"/>
        <v>#N/A</v>
      </c>
      <c r="W286" s="19" t="e">
        <f t="shared" si="1858"/>
        <v>#N/A</v>
      </c>
      <c r="X286" s="19" t="e">
        <f t="shared" si="1859"/>
        <v>#N/A</v>
      </c>
      <c r="Y286" s="19" t="e">
        <f t="shared" si="1860"/>
        <v>#N/A</v>
      </c>
      <c r="Z286" s="19" t="e">
        <f t="shared" si="1861"/>
        <v>#N/A</v>
      </c>
      <c r="AA286" s="19" t="e">
        <f t="shared" si="1862"/>
        <v>#N/A</v>
      </c>
      <c r="AB286" s="19" t="e">
        <f t="shared" si="1863"/>
        <v>#N/A</v>
      </c>
      <c r="AC286" s="19" t="e">
        <f t="shared" si="1864"/>
        <v>#N/A</v>
      </c>
      <c r="AD286" s="19" t="e">
        <f t="shared" si="1865"/>
        <v>#N/A</v>
      </c>
      <c r="AE286" s="19" t="e">
        <f t="shared" si="1866"/>
        <v>#N/A</v>
      </c>
      <c r="AF286" s="19" t="e">
        <f t="shared" si="1867"/>
        <v>#N/A</v>
      </c>
      <c r="AG286" s="19" t="e">
        <f t="shared" si="1868"/>
        <v>#N/A</v>
      </c>
      <c r="AH286" s="19" t="e">
        <f t="shared" si="1869"/>
        <v>#N/A</v>
      </c>
      <c r="AI286" s="19" t="e">
        <f t="shared" si="1870"/>
        <v>#N/A</v>
      </c>
      <c r="AJ286" s="19" t="e">
        <f t="shared" si="1871"/>
        <v>#N/A</v>
      </c>
      <c r="AK286" s="19" t="e">
        <f t="shared" si="1872"/>
        <v>#N/A</v>
      </c>
      <c r="AL286" s="19" t="e">
        <f t="shared" si="1873"/>
        <v>#N/A</v>
      </c>
      <c r="AM286" s="19" t="e">
        <f t="shared" si="1874"/>
        <v>#N/A</v>
      </c>
      <c r="AN286" s="19" t="e">
        <f t="shared" si="1875"/>
        <v>#N/A</v>
      </c>
      <c r="AO286" s="19" t="e">
        <f t="shared" si="1876"/>
        <v>#N/A</v>
      </c>
      <c r="AP286" s="19" t="e">
        <f t="shared" si="1877"/>
        <v>#N/A</v>
      </c>
      <c r="AQ286" s="19" t="e">
        <f t="shared" si="1878"/>
        <v>#N/A</v>
      </c>
      <c r="AR286" s="19" t="e">
        <f t="shared" si="1879"/>
        <v>#N/A</v>
      </c>
      <c r="AS286" s="19" t="e">
        <f t="shared" si="1880"/>
        <v>#N/A</v>
      </c>
      <c r="AT286" s="19" t="e">
        <f t="shared" si="1881"/>
        <v>#N/A</v>
      </c>
      <c r="AU286" s="19" t="e">
        <f t="shared" si="1882"/>
        <v>#N/A</v>
      </c>
      <c r="AV286" s="19" t="e">
        <f t="shared" si="1883"/>
        <v>#N/A</v>
      </c>
      <c r="AW286" s="19" t="e">
        <f t="shared" si="1884"/>
        <v>#N/A</v>
      </c>
      <c r="AX286" s="19" t="e">
        <f t="shared" si="1885"/>
        <v>#N/A</v>
      </c>
      <c r="AY286" s="19" t="e">
        <f t="shared" si="1886"/>
        <v>#N/A</v>
      </c>
      <c r="AZ286" s="19" t="e">
        <f t="shared" si="1887"/>
        <v>#N/A</v>
      </c>
      <c r="BA286" s="19" t="e">
        <f t="shared" si="1888"/>
        <v>#N/A</v>
      </c>
      <c r="BB286" s="19" t="e">
        <f t="shared" si="1889"/>
        <v>#N/A</v>
      </c>
      <c r="BC286" s="19" t="e">
        <f t="shared" si="1890"/>
        <v>#N/A</v>
      </c>
      <c r="BD286" s="19" t="e">
        <f t="shared" si="1891"/>
        <v>#N/A</v>
      </c>
      <c r="BE286" s="19" t="e">
        <f t="shared" si="1892"/>
        <v>#N/A</v>
      </c>
      <c r="BF286" s="19" t="e">
        <f t="shared" si="1893"/>
        <v>#N/A</v>
      </c>
      <c r="BG286" s="19" t="e">
        <f t="shared" si="1894"/>
        <v>#N/A</v>
      </c>
      <c r="BH286" s="19" t="e">
        <f t="shared" si="1895"/>
        <v>#N/A</v>
      </c>
      <c r="BI286" s="19" t="e">
        <f t="shared" si="1896"/>
        <v>#N/A</v>
      </c>
    </row>
    <row r="287" spans="3:61" s="19" customFormat="1" ht="12.75">
      <c r="C287" s="19" t="s">
        <v>423</v>
      </c>
      <c r="G287" s="19">
        <f>F281</f>
        <v>91909.127898808452</v>
      </c>
      <c r="H287" s="19">
        <f t="shared" si="1843"/>
        <v>83871.044946767957</v>
      </c>
      <c r="I287" s="19">
        <f t="shared" si="1844"/>
        <v>75486.443350763744</v>
      </c>
      <c r="J287" s="19">
        <f t="shared" si="1845"/>
        <v>66740.384826215886</v>
      </c>
      <c r="K287" s="19">
        <f t="shared" si="1846"/>
        <v>57617.287104879862</v>
      </c>
      <c r="L287" s="19">
        <f t="shared" si="1847"/>
        <v>48100.896172960136</v>
      </c>
      <c r="M287" s="19">
        <f t="shared" si="1848"/>
        <v>38174.257312419497</v>
      </c>
      <c r="N287" s="19">
        <f t="shared" si="1849"/>
        <v>27819.684893890513</v>
      </c>
      <c r="O287" s="19">
        <f t="shared" si="1850"/>
        <v>17018.73086737101</v>
      </c>
      <c r="P287" s="19">
        <f t="shared" si="1851"/>
        <v>5752.1518945657335</v>
      </c>
      <c r="Q287" s="19" t="e">
        <f t="shared" si="1852"/>
        <v>#N/A</v>
      </c>
      <c r="R287" s="19" t="e">
        <f t="shared" si="1853"/>
        <v>#N/A</v>
      </c>
      <c r="S287" s="19" t="e">
        <f t="shared" si="1854"/>
        <v>#N/A</v>
      </c>
      <c r="T287" s="19" t="e">
        <f t="shared" si="1855"/>
        <v>#N/A</v>
      </c>
      <c r="U287" s="19" t="e">
        <f t="shared" si="1856"/>
        <v>#N/A</v>
      </c>
      <c r="V287" s="19" t="e">
        <f t="shared" si="1857"/>
        <v>#N/A</v>
      </c>
      <c r="W287" s="19" t="e">
        <f t="shared" si="1858"/>
        <v>#N/A</v>
      </c>
      <c r="X287" s="19" t="e">
        <f t="shared" si="1859"/>
        <v>#N/A</v>
      </c>
      <c r="Y287" s="19" t="e">
        <f t="shared" si="1860"/>
        <v>#N/A</v>
      </c>
      <c r="Z287" s="19" t="e">
        <f t="shared" si="1861"/>
        <v>#N/A</v>
      </c>
      <c r="AA287" s="19" t="e">
        <f t="shared" si="1862"/>
        <v>#N/A</v>
      </c>
      <c r="AB287" s="19" t="e">
        <f t="shared" si="1863"/>
        <v>#N/A</v>
      </c>
      <c r="AC287" s="19" t="e">
        <f t="shared" si="1864"/>
        <v>#N/A</v>
      </c>
      <c r="AD287" s="19" t="e">
        <f t="shared" si="1865"/>
        <v>#N/A</v>
      </c>
      <c r="AE287" s="19" t="e">
        <f t="shared" si="1866"/>
        <v>#N/A</v>
      </c>
      <c r="AF287" s="19" t="e">
        <f t="shared" si="1867"/>
        <v>#N/A</v>
      </c>
      <c r="AG287" s="19" t="e">
        <f t="shared" si="1868"/>
        <v>#N/A</v>
      </c>
      <c r="AH287" s="19" t="e">
        <f t="shared" si="1869"/>
        <v>#N/A</v>
      </c>
      <c r="AI287" s="19" t="e">
        <f t="shared" si="1870"/>
        <v>#N/A</v>
      </c>
      <c r="AJ287" s="19" t="e">
        <f t="shared" si="1871"/>
        <v>#N/A</v>
      </c>
      <c r="AK287" s="19" t="e">
        <f t="shared" si="1872"/>
        <v>#N/A</v>
      </c>
      <c r="AL287" s="19" t="e">
        <f t="shared" si="1873"/>
        <v>#N/A</v>
      </c>
      <c r="AM287" s="19" t="e">
        <f t="shared" si="1874"/>
        <v>#N/A</v>
      </c>
      <c r="AN287" s="19" t="e">
        <f t="shared" si="1875"/>
        <v>#N/A</v>
      </c>
      <c r="AO287" s="19" t="e">
        <f t="shared" si="1876"/>
        <v>#N/A</v>
      </c>
      <c r="AP287" s="19" t="e">
        <f t="shared" si="1877"/>
        <v>#N/A</v>
      </c>
      <c r="AQ287" s="19" t="e">
        <f t="shared" si="1878"/>
        <v>#N/A</v>
      </c>
      <c r="AR287" s="19" t="e">
        <f t="shared" si="1879"/>
        <v>#N/A</v>
      </c>
      <c r="AS287" s="19" t="e">
        <f t="shared" si="1880"/>
        <v>#N/A</v>
      </c>
      <c r="AT287" s="19" t="e">
        <f t="shared" si="1881"/>
        <v>#N/A</v>
      </c>
      <c r="AU287" s="19" t="e">
        <f t="shared" si="1882"/>
        <v>#N/A</v>
      </c>
      <c r="AV287" s="19" t="e">
        <f t="shared" si="1883"/>
        <v>#N/A</v>
      </c>
      <c r="AW287" s="19" t="e">
        <f t="shared" si="1884"/>
        <v>#N/A</v>
      </c>
      <c r="AX287" s="19" t="e">
        <f t="shared" si="1885"/>
        <v>#N/A</v>
      </c>
      <c r="AY287" s="19" t="e">
        <f t="shared" si="1886"/>
        <v>#N/A</v>
      </c>
      <c r="AZ287" s="19" t="e">
        <f t="shared" si="1887"/>
        <v>#N/A</v>
      </c>
      <c r="BA287" s="19" t="e">
        <f t="shared" si="1888"/>
        <v>#N/A</v>
      </c>
      <c r="BB287" s="19" t="e">
        <f t="shared" si="1889"/>
        <v>#N/A</v>
      </c>
      <c r="BC287" s="19" t="e">
        <f t="shared" si="1890"/>
        <v>#N/A</v>
      </c>
      <c r="BD287" s="19" t="e">
        <f t="shared" si="1891"/>
        <v>#N/A</v>
      </c>
      <c r="BE287" s="19" t="e">
        <f t="shared" si="1892"/>
        <v>#N/A</v>
      </c>
      <c r="BF287" s="19" t="e">
        <f t="shared" si="1893"/>
        <v>#N/A</v>
      </c>
      <c r="BG287" s="19" t="e">
        <f t="shared" si="1894"/>
        <v>#N/A</v>
      </c>
      <c r="BH287" s="19" t="e">
        <f t="shared" si="1895"/>
        <v>#N/A</v>
      </c>
      <c r="BI287" s="19" t="e">
        <f t="shared" si="1896"/>
        <v>#N/A</v>
      </c>
    </row>
    <row r="288" spans="3:61" s="19" customFormat="1" ht="12.75">
      <c r="C288" s="19" t="s">
        <v>147</v>
      </c>
      <c r="G288" s="19">
        <f>F282</f>
        <v>278365.98576024029</v>
      </c>
      <c r="H288" s="19">
        <f t="shared" si="1843"/>
        <v>278365.98576024029</v>
      </c>
      <c r="I288" s="19">
        <f t="shared" si="1844"/>
        <v>278365.98576024029</v>
      </c>
      <c r="J288" s="19">
        <f t="shared" si="1845"/>
        <v>278365.98576024029</v>
      </c>
      <c r="K288" s="19">
        <f t="shared" si="1846"/>
        <v>278365.98576024029</v>
      </c>
      <c r="L288" s="19">
        <f t="shared" si="1847"/>
        <v>278365.98576024029</v>
      </c>
      <c r="M288" s="19">
        <f t="shared" si="1848"/>
        <v>278365.98576024029</v>
      </c>
      <c r="N288" s="19">
        <f t="shared" si="1849"/>
        <v>278365.98576024029</v>
      </c>
      <c r="O288" s="19">
        <f t="shared" si="1850"/>
        <v>278365.98576024029</v>
      </c>
      <c r="P288" s="19">
        <f t="shared" si="1851"/>
        <v>278365.98576024029</v>
      </c>
      <c r="Q288" s="19" t="e">
        <f t="shared" si="1852"/>
        <v>#N/A</v>
      </c>
      <c r="R288" s="19" t="e">
        <f t="shared" si="1853"/>
        <v>#N/A</v>
      </c>
      <c r="S288" s="19" t="e">
        <f t="shared" si="1854"/>
        <v>#N/A</v>
      </c>
      <c r="T288" s="19" t="e">
        <f t="shared" si="1855"/>
        <v>#N/A</v>
      </c>
      <c r="U288" s="19" t="e">
        <f t="shared" si="1856"/>
        <v>#N/A</v>
      </c>
      <c r="V288" s="19" t="e">
        <f t="shared" si="1857"/>
        <v>#N/A</v>
      </c>
      <c r="W288" s="19" t="e">
        <f t="shared" si="1858"/>
        <v>#N/A</v>
      </c>
      <c r="X288" s="19" t="e">
        <f t="shared" si="1859"/>
        <v>#N/A</v>
      </c>
      <c r="Y288" s="19" t="e">
        <f t="shared" si="1860"/>
        <v>#N/A</v>
      </c>
      <c r="Z288" s="19" t="e">
        <f t="shared" si="1861"/>
        <v>#N/A</v>
      </c>
      <c r="AA288" s="19" t="e">
        <f t="shared" si="1862"/>
        <v>#N/A</v>
      </c>
      <c r="AB288" s="19" t="e">
        <f t="shared" si="1863"/>
        <v>#N/A</v>
      </c>
      <c r="AC288" s="19" t="e">
        <f t="shared" si="1864"/>
        <v>#N/A</v>
      </c>
      <c r="AD288" s="19" t="e">
        <f t="shared" si="1865"/>
        <v>#N/A</v>
      </c>
      <c r="AE288" s="19" t="e">
        <f t="shared" si="1866"/>
        <v>#N/A</v>
      </c>
      <c r="AF288" s="19" t="e">
        <f t="shared" si="1867"/>
        <v>#N/A</v>
      </c>
      <c r="AG288" s="19" t="e">
        <f t="shared" si="1868"/>
        <v>#N/A</v>
      </c>
      <c r="AH288" s="19" t="e">
        <f t="shared" si="1869"/>
        <v>#N/A</v>
      </c>
      <c r="AI288" s="19" t="e">
        <f t="shared" si="1870"/>
        <v>#N/A</v>
      </c>
      <c r="AJ288" s="19" t="e">
        <f t="shared" si="1871"/>
        <v>#N/A</v>
      </c>
      <c r="AK288" s="19" t="e">
        <f t="shared" si="1872"/>
        <v>#N/A</v>
      </c>
      <c r="AL288" s="19" t="e">
        <f t="shared" si="1873"/>
        <v>#N/A</v>
      </c>
      <c r="AM288" s="19" t="e">
        <f t="shared" si="1874"/>
        <v>#N/A</v>
      </c>
      <c r="AN288" s="19" t="e">
        <f t="shared" si="1875"/>
        <v>#N/A</v>
      </c>
      <c r="AO288" s="19" t="e">
        <f t="shared" si="1876"/>
        <v>#N/A</v>
      </c>
      <c r="AP288" s="19" t="e">
        <f t="shared" si="1877"/>
        <v>#N/A</v>
      </c>
      <c r="AQ288" s="19" t="e">
        <f t="shared" si="1878"/>
        <v>#N/A</v>
      </c>
      <c r="AR288" s="19" t="e">
        <f t="shared" si="1879"/>
        <v>#N/A</v>
      </c>
      <c r="AS288" s="19" t="e">
        <f t="shared" si="1880"/>
        <v>#N/A</v>
      </c>
      <c r="AT288" s="19" t="e">
        <f t="shared" si="1881"/>
        <v>#N/A</v>
      </c>
      <c r="AU288" s="19" t="e">
        <f t="shared" si="1882"/>
        <v>#N/A</v>
      </c>
      <c r="AV288" s="19" t="e">
        <f t="shared" si="1883"/>
        <v>#N/A</v>
      </c>
      <c r="AW288" s="19" t="e">
        <f t="shared" si="1884"/>
        <v>#N/A</v>
      </c>
      <c r="AX288" s="19" t="e">
        <f t="shared" si="1885"/>
        <v>#N/A</v>
      </c>
      <c r="AY288" s="19" t="e">
        <f t="shared" si="1886"/>
        <v>#N/A</v>
      </c>
      <c r="AZ288" s="19" t="e">
        <f t="shared" si="1887"/>
        <v>#N/A</v>
      </c>
      <c r="BA288" s="19" t="e">
        <f t="shared" si="1888"/>
        <v>#N/A</v>
      </c>
      <c r="BB288" s="19" t="e">
        <f t="shared" si="1889"/>
        <v>#N/A</v>
      </c>
      <c r="BC288" s="19" t="e">
        <f t="shared" si="1890"/>
        <v>#N/A</v>
      </c>
      <c r="BD288" s="19" t="e">
        <f t="shared" si="1891"/>
        <v>#N/A</v>
      </c>
      <c r="BE288" s="19" t="e">
        <f t="shared" si="1892"/>
        <v>#N/A</v>
      </c>
      <c r="BF288" s="19" t="e">
        <f t="shared" si="1893"/>
        <v>#N/A</v>
      </c>
      <c r="BG288" s="19" t="e">
        <f t="shared" si="1894"/>
        <v>#N/A</v>
      </c>
      <c r="BH288" s="19" t="e">
        <f t="shared" si="1895"/>
        <v>#N/A</v>
      </c>
      <c r="BI288" s="19" t="e">
        <f t="shared" si="1896"/>
        <v>#N/A</v>
      </c>
    </row>
    <row r="289" spans="1:61" s="19" customFormat="1" ht="12.75">
      <c r="C289" s="19" t="s">
        <v>424</v>
      </c>
      <c r="G289" s="19">
        <f>F283</f>
        <v>2084712.9904723284</v>
      </c>
      <c r="H289" s="19">
        <f t="shared" si="1843"/>
        <v>1890218.0496588561</v>
      </c>
      <c r="I289" s="19">
        <f t="shared" si="1844"/>
        <v>1687338.5072493795</v>
      </c>
      <c r="J289" s="19">
        <f t="shared" si="1845"/>
        <v>1475712.9063153551</v>
      </c>
      <c r="K289" s="19">
        <f t="shared" si="1846"/>
        <v>1254964.2076599947</v>
      </c>
      <c r="L289" s="19">
        <f t="shared" si="1847"/>
        <v>1024699.1180727145</v>
      </c>
      <c r="M289" s="19">
        <f t="shared" si="1848"/>
        <v>784507.38962489378</v>
      </c>
      <c r="N289" s="19">
        <f t="shared" si="1849"/>
        <v>533961.08875854407</v>
      </c>
      <c r="O289" s="19">
        <f t="shared" si="1850"/>
        <v>272613.83386567479</v>
      </c>
      <c r="P289" s="19">
        <f t="shared" si="1851"/>
        <v>0</v>
      </c>
      <c r="Q289" s="19" t="e">
        <f t="shared" si="1852"/>
        <v>#N/A</v>
      </c>
      <c r="R289" s="19" t="e">
        <f t="shared" si="1853"/>
        <v>#N/A</v>
      </c>
      <c r="S289" s="19" t="e">
        <f t="shared" si="1854"/>
        <v>#N/A</v>
      </c>
      <c r="T289" s="19" t="e">
        <f t="shared" si="1855"/>
        <v>#N/A</v>
      </c>
      <c r="U289" s="19" t="e">
        <f t="shared" si="1856"/>
        <v>#N/A</v>
      </c>
      <c r="V289" s="19" t="e">
        <f t="shared" si="1857"/>
        <v>#N/A</v>
      </c>
      <c r="W289" s="19" t="e">
        <f t="shared" si="1858"/>
        <v>#N/A</v>
      </c>
      <c r="X289" s="19" t="e">
        <f t="shared" si="1859"/>
        <v>#N/A</v>
      </c>
      <c r="Y289" s="19" t="e">
        <f t="shared" si="1860"/>
        <v>#N/A</v>
      </c>
      <c r="Z289" s="19" t="e">
        <f t="shared" si="1861"/>
        <v>#N/A</v>
      </c>
      <c r="AA289" s="19" t="e">
        <f t="shared" si="1862"/>
        <v>#N/A</v>
      </c>
      <c r="AB289" s="19" t="e">
        <f t="shared" si="1863"/>
        <v>#N/A</v>
      </c>
      <c r="AC289" s="19" t="e">
        <f t="shared" si="1864"/>
        <v>#N/A</v>
      </c>
      <c r="AD289" s="19" t="e">
        <f t="shared" si="1865"/>
        <v>#N/A</v>
      </c>
      <c r="AE289" s="19" t="e">
        <f t="shared" si="1866"/>
        <v>#N/A</v>
      </c>
      <c r="AF289" s="19" t="e">
        <f t="shared" si="1867"/>
        <v>#N/A</v>
      </c>
      <c r="AG289" s="19" t="e">
        <f t="shared" si="1868"/>
        <v>#N/A</v>
      </c>
      <c r="AH289" s="19" t="e">
        <f t="shared" si="1869"/>
        <v>#N/A</v>
      </c>
      <c r="AI289" s="19" t="e">
        <f t="shared" si="1870"/>
        <v>#N/A</v>
      </c>
      <c r="AJ289" s="19" t="e">
        <f t="shared" si="1871"/>
        <v>#N/A</v>
      </c>
      <c r="AK289" s="19" t="e">
        <f t="shared" si="1872"/>
        <v>#N/A</v>
      </c>
      <c r="AL289" s="19" t="e">
        <f t="shared" si="1873"/>
        <v>#N/A</v>
      </c>
      <c r="AM289" s="19" t="e">
        <f t="shared" si="1874"/>
        <v>#N/A</v>
      </c>
      <c r="AN289" s="19" t="e">
        <f t="shared" si="1875"/>
        <v>#N/A</v>
      </c>
      <c r="AO289" s="19" t="e">
        <f t="shared" si="1876"/>
        <v>#N/A</v>
      </c>
      <c r="AP289" s="19" t="e">
        <f t="shared" si="1877"/>
        <v>#N/A</v>
      </c>
      <c r="AQ289" s="19" t="e">
        <f t="shared" si="1878"/>
        <v>#N/A</v>
      </c>
      <c r="AR289" s="19" t="e">
        <f t="shared" si="1879"/>
        <v>#N/A</v>
      </c>
      <c r="AS289" s="19" t="e">
        <f t="shared" si="1880"/>
        <v>#N/A</v>
      </c>
      <c r="AT289" s="19" t="e">
        <f t="shared" si="1881"/>
        <v>#N/A</v>
      </c>
      <c r="AU289" s="19" t="e">
        <f t="shared" si="1882"/>
        <v>#N/A</v>
      </c>
      <c r="AV289" s="19" t="e">
        <f t="shared" si="1883"/>
        <v>#N/A</v>
      </c>
      <c r="AW289" s="19" t="e">
        <f t="shared" si="1884"/>
        <v>#N/A</v>
      </c>
      <c r="AX289" s="19" t="e">
        <f t="shared" si="1885"/>
        <v>#N/A</v>
      </c>
      <c r="AY289" s="19" t="e">
        <f t="shared" si="1886"/>
        <v>#N/A</v>
      </c>
      <c r="AZ289" s="19" t="e">
        <f t="shared" si="1887"/>
        <v>#N/A</v>
      </c>
      <c r="BA289" s="19" t="e">
        <f t="shared" si="1888"/>
        <v>#N/A</v>
      </c>
      <c r="BB289" s="19" t="e">
        <f t="shared" si="1889"/>
        <v>#N/A</v>
      </c>
      <c r="BC289" s="19" t="e">
        <f t="shared" si="1890"/>
        <v>#N/A</v>
      </c>
      <c r="BD289" s="19" t="e">
        <f t="shared" si="1891"/>
        <v>#N/A</v>
      </c>
      <c r="BE289" s="19" t="e">
        <f t="shared" si="1892"/>
        <v>#N/A</v>
      </c>
      <c r="BF289" s="19" t="e">
        <f t="shared" si="1893"/>
        <v>#N/A</v>
      </c>
      <c r="BG289" s="19" t="e">
        <f t="shared" si="1894"/>
        <v>#N/A</v>
      </c>
      <c r="BH289" s="19" t="e">
        <f t="shared" si="1895"/>
        <v>#N/A</v>
      </c>
      <c r="BI289" s="19" t="e">
        <f t="shared" si="1896"/>
        <v>#N/A</v>
      </c>
    </row>
    <row r="290" spans="1:61" s="19" customFormat="1" ht="12.75"/>
    <row r="291" spans="1:61" s="19" customFormat="1" ht="12.75">
      <c r="C291" s="19" t="s">
        <v>446</v>
      </c>
      <c r="H291" s="19">
        <f>G285</f>
        <v>2271169.8483337602</v>
      </c>
      <c r="I291" s="19">
        <f t="shared" ref="I291:I295" si="1897">H285</f>
        <v>2084712.9904723284</v>
      </c>
      <c r="J291" s="19">
        <f t="shared" ref="J291:J295" si="1898">I285</f>
        <v>1890218.0496588561</v>
      </c>
      <c r="K291" s="19">
        <f t="shared" ref="K291:K295" si="1899">J285</f>
        <v>1687338.5072493795</v>
      </c>
      <c r="L291" s="19">
        <f t="shared" ref="L291:L295" si="1900">K285</f>
        <v>1475712.9063153551</v>
      </c>
      <c r="M291" s="19">
        <f t="shared" ref="M291:M295" si="1901">L285</f>
        <v>1254964.2076599947</v>
      </c>
      <c r="N291" s="19">
        <f t="shared" ref="N291:N295" si="1902">M285</f>
        <v>1024699.1180727145</v>
      </c>
      <c r="O291" s="19">
        <f t="shared" ref="O291:O295" si="1903">N285</f>
        <v>784507.38962489378</v>
      </c>
      <c r="P291" s="19">
        <f t="shared" ref="P291:P295" si="1904">O285</f>
        <v>533961.08875854407</v>
      </c>
      <c r="Q291" s="19">
        <f t="shared" ref="Q291:Q295" si="1905">P285</f>
        <v>272613.83386567479</v>
      </c>
      <c r="R291" s="19">
        <f t="shared" ref="R291:R295" si="1906">Q285</f>
        <v>0</v>
      </c>
      <c r="S291" s="19" t="e">
        <f t="shared" ref="S291:S295" si="1907">R285</f>
        <v>#N/A</v>
      </c>
      <c r="T291" s="19" t="e">
        <f t="shared" ref="T291:T295" si="1908">S285</f>
        <v>#N/A</v>
      </c>
      <c r="U291" s="19" t="e">
        <f t="shared" ref="U291:U295" si="1909">T285</f>
        <v>#N/A</v>
      </c>
      <c r="V291" s="19" t="e">
        <f t="shared" ref="V291:V295" si="1910">U285</f>
        <v>#N/A</v>
      </c>
      <c r="W291" s="19" t="e">
        <f t="shared" ref="W291:W295" si="1911">V285</f>
        <v>#N/A</v>
      </c>
      <c r="X291" s="19" t="e">
        <f t="shared" ref="X291:X295" si="1912">W285</f>
        <v>#N/A</v>
      </c>
      <c r="Y291" s="19" t="e">
        <f t="shared" ref="Y291:Y295" si="1913">X285</f>
        <v>#N/A</v>
      </c>
      <c r="Z291" s="19" t="e">
        <f t="shared" ref="Z291:Z295" si="1914">Y285</f>
        <v>#N/A</v>
      </c>
      <c r="AA291" s="19" t="e">
        <f t="shared" ref="AA291:AA295" si="1915">Z285</f>
        <v>#N/A</v>
      </c>
      <c r="AB291" s="19" t="e">
        <f t="shared" ref="AB291:AB295" si="1916">AA285</f>
        <v>#N/A</v>
      </c>
      <c r="AC291" s="19" t="e">
        <f t="shared" ref="AC291:AC295" si="1917">AB285</f>
        <v>#N/A</v>
      </c>
      <c r="AD291" s="19" t="e">
        <f t="shared" ref="AD291:AD295" si="1918">AC285</f>
        <v>#N/A</v>
      </c>
      <c r="AE291" s="19" t="e">
        <f t="shared" ref="AE291:AE295" si="1919">AD285</f>
        <v>#N/A</v>
      </c>
      <c r="AF291" s="19" t="e">
        <f t="shared" ref="AF291:AF295" si="1920">AE285</f>
        <v>#N/A</v>
      </c>
      <c r="AG291" s="19" t="e">
        <f t="shared" ref="AG291:AG295" si="1921">AF285</f>
        <v>#N/A</v>
      </c>
      <c r="AH291" s="19" t="e">
        <f t="shared" ref="AH291:AH295" si="1922">AG285</f>
        <v>#N/A</v>
      </c>
      <c r="AI291" s="19" t="e">
        <f t="shared" ref="AI291:AI295" si="1923">AH285</f>
        <v>#N/A</v>
      </c>
      <c r="AJ291" s="19" t="e">
        <f t="shared" ref="AJ291:AJ295" si="1924">AI285</f>
        <v>#N/A</v>
      </c>
      <c r="AK291" s="19" t="e">
        <f t="shared" ref="AK291:AK295" si="1925">AJ285</f>
        <v>#N/A</v>
      </c>
      <c r="AL291" s="19" t="e">
        <f t="shared" ref="AL291:AL295" si="1926">AK285</f>
        <v>#N/A</v>
      </c>
      <c r="AM291" s="19" t="e">
        <f t="shared" ref="AM291:AM295" si="1927">AL285</f>
        <v>#N/A</v>
      </c>
      <c r="AN291" s="19" t="e">
        <f t="shared" ref="AN291:AN295" si="1928">AM285</f>
        <v>#N/A</v>
      </c>
      <c r="AO291" s="19" t="e">
        <f t="shared" ref="AO291:AO295" si="1929">AN285</f>
        <v>#N/A</v>
      </c>
      <c r="AP291" s="19" t="e">
        <f t="shared" ref="AP291:AP295" si="1930">AO285</f>
        <v>#N/A</v>
      </c>
      <c r="AQ291" s="19" t="e">
        <f t="shared" ref="AQ291:AQ295" si="1931">AP285</f>
        <v>#N/A</v>
      </c>
      <c r="AR291" s="19" t="e">
        <f t="shared" ref="AR291:AR295" si="1932">AQ285</f>
        <v>#N/A</v>
      </c>
      <c r="AS291" s="19" t="e">
        <f t="shared" ref="AS291:AS295" si="1933">AR285</f>
        <v>#N/A</v>
      </c>
      <c r="AT291" s="19" t="e">
        <f t="shared" ref="AT291:AT295" si="1934">AS285</f>
        <v>#N/A</v>
      </c>
      <c r="AU291" s="19" t="e">
        <f t="shared" ref="AU291:AU295" si="1935">AT285</f>
        <v>#N/A</v>
      </c>
      <c r="AV291" s="19" t="e">
        <f t="shared" ref="AV291:AV295" si="1936">AU285</f>
        <v>#N/A</v>
      </c>
      <c r="AW291" s="19" t="e">
        <f t="shared" ref="AW291:AW295" si="1937">AV285</f>
        <v>#N/A</v>
      </c>
      <c r="AX291" s="19" t="e">
        <f t="shared" ref="AX291:AX295" si="1938">AW285</f>
        <v>#N/A</v>
      </c>
      <c r="AY291" s="19" t="e">
        <f t="shared" ref="AY291:AY295" si="1939">AX285</f>
        <v>#N/A</v>
      </c>
      <c r="AZ291" s="19" t="e">
        <f t="shared" ref="AZ291:AZ295" si="1940">AY285</f>
        <v>#N/A</v>
      </c>
      <c r="BA291" s="19" t="e">
        <f t="shared" ref="BA291:BA295" si="1941">AZ285</f>
        <v>#N/A</v>
      </c>
      <c r="BB291" s="19" t="e">
        <f t="shared" ref="BB291:BB295" si="1942">BA285</f>
        <v>#N/A</v>
      </c>
      <c r="BC291" s="19" t="e">
        <f t="shared" ref="BC291:BC295" si="1943">BB285</f>
        <v>#N/A</v>
      </c>
      <c r="BD291" s="19" t="e">
        <f t="shared" ref="BD291:BD295" si="1944">BC285</f>
        <v>#N/A</v>
      </c>
      <c r="BE291" s="19" t="e">
        <f t="shared" ref="BE291:BE295" si="1945">BD285</f>
        <v>#N/A</v>
      </c>
      <c r="BF291" s="19" t="e">
        <f t="shared" ref="BF291:BF295" si="1946">BE285</f>
        <v>#N/A</v>
      </c>
      <c r="BG291" s="19" t="e">
        <f t="shared" ref="BG291:BG295" si="1947">BF285</f>
        <v>#N/A</v>
      </c>
      <c r="BH291" s="19" t="e">
        <f t="shared" ref="BH291:BH295" si="1948">BG285</f>
        <v>#N/A</v>
      </c>
      <c r="BI291" s="19" t="e">
        <f t="shared" ref="BI291:BI295" si="1949">BH285</f>
        <v>#N/A</v>
      </c>
    </row>
    <row r="292" spans="1:61" s="19" customFormat="1" ht="12.75">
      <c r="C292" s="19" t="s">
        <v>422</v>
      </c>
      <c r="H292" s="19">
        <f>G286</f>
        <v>186456.85786143181</v>
      </c>
      <c r="I292" s="19">
        <f t="shared" si="1897"/>
        <v>194494.94081347232</v>
      </c>
      <c r="J292" s="19">
        <f t="shared" si="1898"/>
        <v>202879.54240947653</v>
      </c>
      <c r="K292" s="19">
        <f t="shared" si="1899"/>
        <v>211625.60093402441</v>
      </c>
      <c r="L292" s="19">
        <f t="shared" si="1900"/>
        <v>220748.69865536041</v>
      </c>
      <c r="M292" s="19">
        <f t="shared" si="1901"/>
        <v>230265.08958728015</v>
      </c>
      <c r="N292" s="19">
        <f t="shared" si="1902"/>
        <v>240191.72844782079</v>
      </c>
      <c r="O292" s="19">
        <f t="shared" si="1903"/>
        <v>250546.30086634977</v>
      </c>
      <c r="P292" s="19">
        <f t="shared" si="1904"/>
        <v>261347.25489286927</v>
      </c>
      <c r="Q292" s="19">
        <f t="shared" si="1905"/>
        <v>272613.83386567456</v>
      </c>
      <c r="R292" s="19" t="e">
        <f t="shared" si="1906"/>
        <v>#N/A</v>
      </c>
      <c r="S292" s="19" t="e">
        <f t="shared" si="1907"/>
        <v>#N/A</v>
      </c>
      <c r="T292" s="19" t="e">
        <f t="shared" si="1908"/>
        <v>#N/A</v>
      </c>
      <c r="U292" s="19" t="e">
        <f t="shared" si="1909"/>
        <v>#N/A</v>
      </c>
      <c r="V292" s="19" t="e">
        <f t="shared" si="1910"/>
        <v>#N/A</v>
      </c>
      <c r="W292" s="19" t="e">
        <f t="shared" si="1911"/>
        <v>#N/A</v>
      </c>
      <c r="X292" s="19" t="e">
        <f t="shared" si="1912"/>
        <v>#N/A</v>
      </c>
      <c r="Y292" s="19" t="e">
        <f t="shared" si="1913"/>
        <v>#N/A</v>
      </c>
      <c r="Z292" s="19" t="e">
        <f t="shared" si="1914"/>
        <v>#N/A</v>
      </c>
      <c r="AA292" s="19" t="e">
        <f t="shared" si="1915"/>
        <v>#N/A</v>
      </c>
      <c r="AB292" s="19" t="e">
        <f t="shared" si="1916"/>
        <v>#N/A</v>
      </c>
      <c r="AC292" s="19" t="e">
        <f t="shared" si="1917"/>
        <v>#N/A</v>
      </c>
      <c r="AD292" s="19" t="e">
        <f t="shared" si="1918"/>
        <v>#N/A</v>
      </c>
      <c r="AE292" s="19" t="e">
        <f t="shared" si="1919"/>
        <v>#N/A</v>
      </c>
      <c r="AF292" s="19" t="e">
        <f t="shared" si="1920"/>
        <v>#N/A</v>
      </c>
      <c r="AG292" s="19" t="e">
        <f t="shared" si="1921"/>
        <v>#N/A</v>
      </c>
      <c r="AH292" s="19" t="e">
        <f t="shared" si="1922"/>
        <v>#N/A</v>
      </c>
      <c r="AI292" s="19" t="e">
        <f t="shared" si="1923"/>
        <v>#N/A</v>
      </c>
      <c r="AJ292" s="19" t="e">
        <f t="shared" si="1924"/>
        <v>#N/A</v>
      </c>
      <c r="AK292" s="19" t="e">
        <f t="shared" si="1925"/>
        <v>#N/A</v>
      </c>
      <c r="AL292" s="19" t="e">
        <f t="shared" si="1926"/>
        <v>#N/A</v>
      </c>
      <c r="AM292" s="19" t="e">
        <f t="shared" si="1927"/>
        <v>#N/A</v>
      </c>
      <c r="AN292" s="19" t="e">
        <f t="shared" si="1928"/>
        <v>#N/A</v>
      </c>
      <c r="AO292" s="19" t="e">
        <f t="shared" si="1929"/>
        <v>#N/A</v>
      </c>
      <c r="AP292" s="19" t="e">
        <f t="shared" si="1930"/>
        <v>#N/A</v>
      </c>
      <c r="AQ292" s="19" t="e">
        <f t="shared" si="1931"/>
        <v>#N/A</v>
      </c>
      <c r="AR292" s="19" t="e">
        <f t="shared" si="1932"/>
        <v>#N/A</v>
      </c>
      <c r="AS292" s="19" t="e">
        <f t="shared" si="1933"/>
        <v>#N/A</v>
      </c>
      <c r="AT292" s="19" t="e">
        <f t="shared" si="1934"/>
        <v>#N/A</v>
      </c>
      <c r="AU292" s="19" t="e">
        <f t="shared" si="1935"/>
        <v>#N/A</v>
      </c>
      <c r="AV292" s="19" t="e">
        <f t="shared" si="1936"/>
        <v>#N/A</v>
      </c>
      <c r="AW292" s="19" t="e">
        <f t="shared" si="1937"/>
        <v>#N/A</v>
      </c>
      <c r="AX292" s="19" t="e">
        <f t="shared" si="1938"/>
        <v>#N/A</v>
      </c>
      <c r="AY292" s="19" t="e">
        <f t="shared" si="1939"/>
        <v>#N/A</v>
      </c>
      <c r="AZ292" s="19" t="e">
        <f t="shared" si="1940"/>
        <v>#N/A</v>
      </c>
      <c r="BA292" s="19" t="e">
        <f t="shared" si="1941"/>
        <v>#N/A</v>
      </c>
      <c r="BB292" s="19" t="e">
        <f t="shared" si="1942"/>
        <v>#N/A</v>
      </c>
      <c r="BC292" s="19" t="e">
        <f t="shared" si="1943"/>
        <v>#N/A</v>
      </c>
      <c r="BD292" s="19" t="e">
        <f t="shared" si="1944"/>
        <v>#N/A</v>
      </c>
      <c r="BE292" s="19" t="e">
        <f t="shared" si="1945"/>
        <v>#N/A</v>
      </c>
      <c r="BF292" s="19" t="e">
        <f t="shared" si="1946"/>
        <v>#N/A</v>
      </c>
      <c r="BG292" s="19" t="e">
        <f t="shared" si="1947"/>
        <v>#N/A</v>
      </c>
      <c r="BH292" s="19" t="e">
        <f t="shared" si="1948"/>
        <v>#N/A</v>
      </c>
      <c r="BI292" s="19" t="e">
        <f t="shared" si="1949"/>
        <v>#N/A</v>
      </c>
    </row>
    <row r="293" spans="1:61" s="19" customFormat="1" ht="12.75">
      <c r="C293" s="19" t="s">
        <v>423</v>
      </c>
      <c r="H293" s="19">
        <f>G287</f>
        <v>91909.127898808452</v>
      </c>
      <c r="I293" s="19">
        <f t="shared" si="1897"/>
        <v>83871.044946767957</v>
      </c>
      <c r="J293" s="19">
        <f t="shared" si="1898"/>
        <v>75486.443350763744</v>
      </c>
      <c r="K293" s="19">
        <f t="shared" si="1899"/>
        <v>66740.384826215886</v>
      </c>
      <c r="L293" s="19">
        <f t="shared" si="1900"/>
        <v>57617.287104879862</v>
      </c>
      <c r="M293" s="19">
        <f t="shared" si="1901"/>
        <v>48100.896172960136</v>
      </c>
      <c r="N293" s="19">
        <f t="shared" si="1902"/>
        <v>38174.257312419497</v>
      </c>
      <c r="O293" s="19">
        <f t="shared" si="1903"/>
        <v>27819.684893890513</v>
      </c>
      <c r="P293" s="19">
        <f t="shared" si="1904"/>
        <v>17018.73086737101</v>
      </c>
      <c r="Q293" s="19">
        <f t="shared" si="1905"/>
        <v>5752.1518945657335</v>
      </c>
      <c r="R293" s="19" t="e">
        <f t="shared" si="1906"/>
        <v>#N/A</v>
      </c>
      <c r="S293" s="19" t="e">
        <f t="shared" si="1907"/>
        <v>#N/A</v>
      </c>
      <c r="T293" s="19" t="e">
        <f t="shared" si="1908"/>
        <v>#N/A</v>
      </c>
      <c r="U293" s="19" t="e">
        <f t="shared" si="1909"/>
        <v>#N/A</v>
      </c>
      <c r="V293" s="19" t="e">
        <f t="shared" si="1910"/>
        <v>#N/A</v>
      </c>
      <c r="W293" s="19" t="e">
        <f t="shared" si="1911"/>
        <v>#N/A</v>
      </c>
      <c r="X293" s="19" t="e">
        <f t="shared" si="1912"/>
        <v>#N/A</v>
      </c>
      <c r="Y293" s="19" t="e">
        <f t="shared" si="1913"/>
        <v>#N/A</v>
      </c>
      <c r="Z293" s="19" t="e">
        <f t="shared" si="1914"/>
        <v>#N/A</v>
      </c>
      <c r="AA293" s="19" t="e">
        <f t="shared" si="1915"/>
        <v>#N/A</v>
      </c>
      <c r="AB293" s="19" t="e">
        <f t="shared" si="1916"/>
        <v>#N/A</v>
      </c>
      <c r="AC293" s="19" t="e">
        <f t="shared" si="1917"/>
        <v>#N/A</v>
      </c>
      <c r="AD293" s="19" t="e">
        <f t="shared" si="1918"/>
        <v>#N/A</v>
      </c>
      <c r="AE293" s="19" t="e">
        <f t="shared" si="1919"/>
        <v>#N/A</v>
      </c>
      <c r="AF293" s="19" t="e">
        <f t="shared" si="1920"/>
        <v>#N/A</v>
      </c>
      <c r="AG293" s="19" t="e">
        <f t="shared" si="1921"/>
        <v>#N/A</v>
      </c>
      <c r="AH293" s="19" t="e">
        <f t="shared" si="1922"/>
        <v>#N/A</v>
      </c>
      <c r="AI293" s="19" t="e">
        <f t="shared" si="1923"/>
        <v>#N/A</v>
      </c>
      <c r="AJ293" s="19" t="e">
        <f t="shared" si="1924"/>
        <v>#N/A</v>
      </c>
      <c r="AK293" s="19" t="e">
        <f t="shared" si="1925"/>
        <v>#N/A</v>
      </c>
      <c r="AL293" s="19" t="e">
        <f t="shared" si="1926"/>
        <v>#N/A</v>
      </c>
      <c r="AM293" s="19" t="e">
        <f t="shared" si="1927"/>
        <v>#N/A</v>
      </c>
      <c r="AN293" s="19" t="e">
        <f t="shared" si="1928"/>
        <v>#N/A</v>
      </c>
      <c r="AO293" s="19" t="e">
        <f t="shared" si="1929"/>
        <v>#N/A</v>
      </c>
      <c r="AP293" s="19" t="e">
        <f t="shared" si="1930"/>
        <v>#N/A</v>
      </c>
      <c r="AQ293" s="19" t="e">
        <f t="shared" si="1931"/>
        <v>#N/A</v>
      </c>
      <c r="AR293" s="19" t="e">
        <f t="shared" si="1932"/>
        <v>#N/A</v>
      </c>
      <c r="AS293" s="19" t="e">
        <f t="shared" si="1933"/>
        <v>#N/A</v>
      </c>
      <c r="AT293" s="19" t="e">
        <f t="shared" si="1934"/>
        <v>#N/A</v>
      </c>
      <c r="AU293" s="19" t="e">
        <f t="shared" si="1935"/>
        <v>#N/A</v>
      </c>
      <c r="AV293" s="19" t="e">
        <f t="shared" si="1936"/>
        <v>#N/A</v>
      </c>
      <c r="AW293" s="19" t="e">
        <f t="shared" si="1937"/>
        <v>#N/A</v>
      </c>
      <c r="AX293" s="19" t="e">
        <f t="shared" si="1938"/>
        <v>#N/A</v>
      </c>
      <c r="AY293" s="19" t="e">
        <f t="shared" si="1939"/>
        <v>#N/A</v>
      </c>
      <c r="AZ293" s="19" t="e">
        <f t="shared" si="1940"/>
        <v>#N/A</v>
      </c>
      <c r="BA293" s="19" t="e">
        <f t="shared" si="1941"/>
        <v>#N/A</v>
      </c>
      <c r="BB293" s="19" t="e">
        <f t="shared" si="1942"/>
        <v>#N/A</v>
      </c>
      <c r="BC293" s="19" t="e">
        <f t="shared" si="1943"/>
        <v>#N/A</v>
      </c>
      <c r="BD293" s="19" t="e">
        <f t="shared" si="1944"/>
        <v>#N/A</v>
      </c>
      <c r="BE293" s="19" t="e">
        <f t="shared" si="1945"/>
        <v>#N/A</v>
      </c>
      <c r="BF293" s="19" t="e">
        <f t="shared" si="1946"/>
        <v>#N/A</v>
      </c>
      <c r="BG293" s="19" t="e">
        <f t="shared" si="1947"/>
        <v>#N/A</v>
      </c>
      <c r="BH293" s="19" t="e">
        <f t="shared" si="1948"/>
        <v>#N/A</v>
      </c>
      <c r="BI293" s="19" t="e">
        <f t="shared" si="1949"/>
        <v>#N/A</v>
      </c>
    </row>
    <row r="294" spans="1:61" s="19" customFormat="1" ht="12.75">
      <c r="C294" s="19" t="s">
        <v>147</v>
      </c>
      <c r="H294" s="19">
        <f>G288</f>
        <v>278365.98576024029</v>
      </c>
      <c r="I294" s="19">
        <f t="shared" si="1897"/>
        <v>278365.98576024029</v>
      </c>
      <c r="J294" s="19">
        <f t="shared" si="1898"/>
        <v>278365.98576024029</v>
      </c>
      <c r="K294" s="19">
        <f t="shared" si="1899"/>
        <v>278365.98576024029</v>
      </c>
      <c r="L294" s="19">
        <f t="shared" si="1900"/>
        <v>278365.98576024029</v>
      </c>
      <c r="M294" s="19">
        <f t="shared" si="1901"/>
        <v>278365.98576024029</v>
      </c>
      <c r="N294" s="19">
        <f t="shared" si="1902"/>
        <v>278365.98576024029</v>
      </c>
      <c r="O294" s="19">
        <f t="shared" si="1903"/>
        <v>278365.98576024029</v>
      </c>
      <c r="P294" s="19">
        <f t="shared" si="1904"/>
        <v>278365.98576024029</v>
      </c>
      <c r="Q294" s="19">
        <f t="shared" si="1905"/>
        <v>278365.98576024029</v>
      </c>
      <c r="R294" s="19" t="e">
        <f t="shared" si="1906"/>
        <v>#N/A</v>
      </c>
      <c r="S294" s="19" t="e">
        <f t="shared" si="1907"/>
        <v>#N/A</v>
      </c>
      <c r="T294" s="19" t="e">
        <f t="shared" si="1908"/>
        <v>#N/A</v>
      </c>
      <c r="U294" s="19" t="e">
        <f t="shared" si="1909"/>
        <v>#N/A</v>
      </c>
      <c r="V294" s="19" t="e">
        <f t="shared" si="1910"/>
        <v>#N/A</v>
      </c>
      <c r="W294" s="19" t="e">
        <f t="shared" si="1911"/>
        <v>#N/A</v>
      </c>
      <c r="X294" s="19" t="e">
        <f t="shared" si="1912"/>
        <v>#N/A</v>
      </c>
      <c r="Y294" s="19" t="e">
        <f t="shared" si="1913"/>
        <v>#N/A</v>
      </c>
      <c r="Z294" s="19" t="e">
        <f t="shared" si="1914"/>
        <v>#N/A</v>
      </c>
      <c r="AA294" s="19" t="e">
        <f t="shared" si="1915"/>
        <v>#N/A</v>
      </c>
      <c r="AB294" s="19" t="e">
        <f t="shared" si="1916"/>
        <v>#N/A</v>
      </c>
      <c r="AC294" s="19" t="e">
        <f t="shared" si="1917"/>
        <v>#N/A</v>
      </c>
      <c r="AD294" s="19" t="e">
        <f t="shared" si="1918"/>
        <v>#N/A</v>
      </c>
      <c r="AE294" s="19" t="e">
        <f t="shared" si="1919"/>
        <v>#N/A</v>
      </c>
      <c r="AF294" s="19" t="e">
        <f t="shared" si="1920"/>
        <v>#N/A</v>
      </c>
      <c r="AG294" s="19" t="e">
        <f t="shared" si="1921"/>
        <v>#N/A</v>
      </c>
      <c r="AH294" s="19" t="e">
        <f t="shared" si="1922"/>
        <v>#N/A</v>
      </c>
      <c r="AI294" s="19" t="e">
        <f t="shared" si="1923"/>
        <v>#N/A</v>
      </c>
      <c r="AJ294" s="19" t="e">
        <f t="shared" si="1924"/>
        <v>#N/A</v>
      </c>
      <c r="AK294" s="19" t="e">
        <f t="shared" si="1925"/>
        <v>#N/A</v>
      </c>
      <c r="AL294" s="19" t="e">
        <f t="shared" si="1926"/>
        <v>#N/A</v>
      </c>
      <c r="AM294" s="19" t="e">
        <f t="shared" si="1927"/>
        <v>#N/A</v>
      </c>
      <c r="AN294" s="19" t="e">
        <f t="shared" si="1928"/>
        <v>#N/A</v>
      </c>
      <c r="AO294" s="19" t="e">
        <f t="shared" si="1929"/>
        <v>#N/A</v>
      </c>
      <c r="AP294" s="19" t="e">
        <f t="shared" si="1930"/>
        <v>#N/A</v>
      </c>
      <c r="AQ294" s="19" t="e">
        <f t="shared" si="1931"/>
        <v>#N/A</v>
      </c>
      <c r="AR294" s="19" t="e">
        <f t="shared" si="1932"/>
        <v>#N/A</v>
      </c>
      <c r="AS294" s="19" t="e">
        <f t="shared" si="1933"/>
        <v>#N/A</v>
      </c>
      <c r="AT294" s="19" t="e">
        <f t="shared" si="1934"/>
        <v>#N/A</v>
      </c>
      <c r="AU294" s="19" t="e">
        <f t="shared" si="1935"/>
        <v>#N/A</v>
      </c>
      <c r="AV294" s="19" t="e">
        <f t="shared" si="1936"/>
        <v>#N/A</v>
      </c>
      <c r="AW294" s="19" t="e">
        <f t="shared" si="1937"/>
        <v>#N/A</v>
      </c>
      <c r="AX294" s="19" t="e">
        <f t="shared" si="1938"/>
        <v>#N/A</v>
      </c>
      <c r="AY294" s="19" t="e">
        <f t="shared" si="1939"/>
        <v>#N/A</v>
      </c>
      <c r="AZ294" s="19" t="e">
        <f t="shared" si="1940"/>
        <v>#N/A</v>
      </c>
      <c r="BA294" s="19" t="e">
        <f t="shared" si="1941"/>
        <v>#N/A</v>
      </c>
      <c r="BB294" s="19" t="e">
        <f t="shared" si="1942"/>
        <v>#N/A</v>
      </c>
      <c r="BC294" s="19" t="e">
        <f t="shared" si="1943"/>
        <v>#N/A</v>
      </c>
      <c r="BD294" s="19" t="e">
        <f t="shared" si="1944"/>
        <v>#N/A</v>
      </c>
      <c r="BE294" s="19" t="e">
        <f t="shared" si="1945"/>
        <v>#N/A</v>
      </c>
      <c r="BF294" s="19" t="e">
        <f t="shared" si="1946"/>
        <v>#N/A</v>
      </c>
      <c r="BG294" s="19" t="e">
        <f t="shared" si="1947"/>
        <v>#N/A</v>
      </c>
      <c r="BH294" s="19" t="e">
        <f t="shared" si="1948"/>
        <v>#N/A</v>
      </c>
      <c r="BI294" s="19" t="e">
        <f t="shared" si="1949"/>
        <v>#N/A</v>
      </c>
    </row>
    <row r="295" spans="1:61" s="19" customFormat="1" ht="12.75">
      <c r="C295" s="19" t="s">
        <v>424</v>
      </c>
      <c r="H295" s="19">
        <f>G289</f>
        <v>2084712.9904723284</v>
      </c>
      <c r="I295" s="19">
        <f t="shared" si="1897"/>
        <v>1890218.0496588561</v>
      </c>
      <c r="J295" s="19">
        <f t="shared" si="1898"/>
        <v>1687338.5072493795</v>
      </c>
      <c r="K295" s="19">
        <f t="shared" si="1899"/>
        <v>1475712.9063153551</v>
      </c>
      <c r="L295" s="19">
        <f t="shared" si="1900"/>
        <v>1254964.2076599947</v>
      </c>
      <c r="M295" s="19">
        <f t="shared" si="1901"/>
        <v>1024699.1180727145</v>
      </c>
      <c r="N295" s="19">
        <f t="shared" si="1902"/>
        <v>784507.38962489378</v>
      </c>
      <c r="O295" s="19">
        <f t="shared" si="1903"/>
        <v>533961.08875854407</v>
      </c>
      <c r="P295" s="19">
        <f t="shared" si="1904"/>
        <v>272613.83386567479</v>
      </c>
      <c r="Q295" s="19">
        <f t="shared" si="1905"/>
        <v>0</v>
      </c>
      <c r="R295" s="19" t="e">
        <f t="shared" si="1906"/>
        <v>#N/A</v>
      </c>
      <c r="S295" s="19" t="e">
        <f t="shared" si="1907"/>
        <v>#N/A</v>
      </c>
      <c r="T295" s="19" t="e">
        <f t="shared" si="1908"/>
        <v>#N/A</v>
      </c>
      <c r="U295" s="19" t="e">
        <f t="shared" si="1909"/>
        <v>#N/A</v>
      </c>
      <c r="V295" s="19" t="e">
        <f t="shared" si="1910"/>
        <v>#N/A</v>
      </c>
      <c r="W295" s="19" t="e">
        <f t="shared" si="1911"/>
        <v>#N/A</v>
      </c>
      <c r="X295" s="19" t="e">
        <f t="shared" si="1912"/>
        <v>#N/A</v>
      </c>
      <c r="Y295" s="19" t="e">
        <f t="shared" si="1913"/>
        <v>#N/A</v>
      </c>
      <c r="Z295" s="19" t="e">
        <f t="shared" si="1914"/>
        <v>#N/A</v>
      </c>
      <c r="AA295" s="19" t="e">
        <f t="shared" si="1915"/>
        <v>#N/A</v>
      </c>
      <c r="AB295" s="19" t="e">
        <f t="shared" si="1916"/>
        <v>#N/A</v>
      </c>
      <c r="AC295" s="19" t="e">
        <f t="shared" si="1917"/>
        <v>#N/A</v>
      </c>
      <c r="AD295" s="19" t="e">
        <f t="shared" si="1918"/>
        <v>#N/A</v>
      </c>
      <c r="AE295" s="19" t="e">
        <f t="shared" si="1919"/>
        <v>#N/A</v>
      </c>
      <c r="AF295" s="19" t="e">
        <f t="shared" si="1920"/>
        <v>#N/A</v>
      </c>
      <c r="AG295" s="19" t="e">
        <f t="shared" si="1921"/>
        <v>#N/A</v>
      </c>
      <c r="AH295" s="19" t="e">
        <f t="shared" si="1922"/>
        <v>#N/A</v>
      </c>
      <c r="AI295" s="19" t="e">
        <f t="shared" si="1923"/>
        <v>#N/A</v>
      </c>
      <c r="AJ295" s="19" t="e">
        <f t="shared" si="1924"/>
        <v>#N/A</v>
      </c>
      <c r="AK295" s="19" t="e">
        <f t="shared" si="1925"/>
        <v>#N/A</v>
      </c>
      <c r="AL295" s="19" t="e">
        <f t="shared" si="1926"/>
        <v>#N/A</v>
      </c>
      <c r="AM295" s="19" t="e">
        <f t="shared" si="1927"/>
        <v>#N/A</v>
      </c>
      <c r="AN295" s="19" t="e">
        <f t="shared" si="1928"/>
        <v>#N/A</v>
      </c>
      <c r="AO295" s="19" t="e">
        <f t="shared" si="1929"/>
        <v>#N/A</v>
      </c>
      <c r="AP295" s="19" t="e">
        <f t="shared" si="1930"/>
        <v>#N/A</v>
      </c>
      <c r="AQ295" s="19" t="e">
        <f t="shared" si="1931"/>
        <v>#N/A</v>
      </c>
      <c r="AR295" s="19" t="e">
        <f t="shared" si="1932"/>
        <v>#N/A</v>
      </c>
      <c r="AS295" s="19" t="e">
        <f t="shared" si="1933"/>
        <v>#N/A</v>
      </c>
      <c r="AT295" s="19" t="e">
        <f t="shared" si="1934"/>
        <v>#N/A</v>
      </c>
      <c r="AU295" s="19" t="e">
        <f t="shared" si="1935"/>
        <v>#N/A</v>
      </c>
      <c r="AV295" s="19" t="e">
        <f t="shared" si="1936"/>
        <v>#N/A</v>
      </c>
      <c r="AW295" s="19" t="e">
        <f t="shared" si="1937"/>
        <v>#N/A</v>
      </c>
      <c r="AX295" s="19" t="e">
        <f t="shared" si="1938"/>
        <v>#N/A</v>
      </c>
      <c r="AY295" s="19" t="e">
        <f t="shared" si="1939"/>
        <v>#N/A</v>
      </c>
      <c r="AZ295" s="19" t="e">
        <f t="shared" si="1940"/>
        <v>#N/A</v>
      </c>
      <c r="BA295" s="19" t="e">
        <f t="shared" si="1941"/>
        <v>#N/A</v>
      </c>
      <c r="BB295" s="19" t="e">
        <f t="shared" si="1942"/>
        <v>#N/A</v>
      </c>
      <c r="BC295" s="19" t="e">
        <f t="shared" si="1943"/>
        <v>#N/A</v>
      </c>
      <c r="BD295" s="19" t="e">
        <f t="shared" si="1944"/>
        <v>#N/A</v>
      </c>
      <c r="BE295" s="19" t="e">
        <f t="shared" si="1945"/>
        <v>#N/A</v>
      </c>
      <c r="BF295" s="19" t="e">
        <f t="shared" si="1946"/>
        <v>#N/A</v>
      </c>
      <c r="BG295" s="19" t="e">
        <f t="shared" si="1947"/>
        <v>#N/A</v>
      </c>
      <c r="BH295" s="19" t="e">
        <f t="shared" si="1948"/>
        <v>#N/A</v>
      </c>
      <c r="BI295" s="19" t="e">
        <f t="shared" si="1949"/>
        <v>#N/A</v>
      </c>
    </row>
    <row r="298" spans="1:61" s="19" customFormat="1" ht="12.75">
      <c r="A298" s="50" t="s">
        <v>442</v>
      </c>
    </row>
    <row r="299" spans="1:61" s="19" customFormat="1" ht="12.75">
      <c r="A299" s="19" t="s">
        <v>443</v>
      </c>
      <c r="B299" s="19">
        <f>Inputs!L117</f>
        <v>446493500.63362575</v>
      </c>
      <c r="D299" s="19">
        <f>B300</f>
        <v>15</v>
      </c>
      <c r="E299" s="19">
        <f>IF(D299&gt;0,D299-1,0)</f>
        <v>14</v>
      </c>
      <c r="F299" s="19">
        <f>IF(E299&gt;0,E299-1,0)</f>
        <v>13</v>
      </c>
      <c r="G299" s="19">
        <f>IF(F299&gt;0,F299-1,0)</f>
        <v>12</v>
      </c>
      <c r="H299" s="19">
        <f t="shared" ref="H299" si="1950">IF(G299&gt;0,G299-1,0)</f>
        <v>11</v>
      </c>
      <c r="I299" s="19">
        <f t="shared" ref="I299" si="1951">IF(H299&gt;0,H299-1,0)</f>
        <v>10</v>
      </c>
      <c r="J299" s="19">
        <f t="shared" ref="J299" si="1952">IF(I299&gt;0,I299-1,0)</f>
        <v>9</v>
      </c>
      <c r="K299" s="19">
        <f t="shared" ref="K299" si="1953">IF(J299&gt;0,J299-1,0)</f>
        <v>8</v>
      </c>
      <c r="L299" s="19">
        <f t="shared" ref="L299" si="1954">IF(K299&gt;0,K299-1,0)</f>
        <v>7</v>
      </c>
      <c r="M299" s="19">
        <f t="shared" ref="M299" si="1955">IF(L299&gt;0,L299-1,0)</f>
        <v>6</v>
      </c>
      <c r="N299" s="19">
        <f t="shared" ref="N299" si="1956">IF(M299&gt;0,M299-1,0)</f>
        <v>5</v>
      </c>
      <c r="O299" s="19">
        <f t="shared" ref="O299" si="1957">IF(N299&gt;0,N299-1,0)</f>
        <v>4</v>
      </c>
      <c r="P299" s="19">
        <f t="shared" ref="P299" si="1958">IF(O299&gt;0,O299-1,0)</f>
        <v>3</v>
      </c>
      <c r="Q299" s="19">
        <f t="shared" ref="Q299" si="1959">IF(P299&gt;0,P299-1,0)</f>
        <v>2</v>
      </c>
      <c r="R299" s="19">
        <f t="shared" ref="R299" si="1960">IF(Q299&gt;0,Q299-1,0)</f>
        <v>1</v>
      </c>
      <c r="S299" s="19">
        <f t="shared" ref="S299" si="1961">IF(R299&gt;0,R299-1,0)</f>
        <v>0</v>
      </c>
      <c r="T299" s="19">
        <f t="shared" ref="T299" si="1962">IF(S299&gt;0,S299-1,0)</f>
        <v>0</v>
      </c>
      <c r="U299" s="19">
        <f t="shared" ref="U299" si="1963">IF(T299&gt;0,T299-1,0)</f>
        <v>0</v>
      </c>
      <c r="V299" s="19">
        <f t="shared" ref="V299" si="1964">IF(U299&gt;0,U299-1,0)</f>
        <v>0</v>
      </c>
      <c r="W299" s="19">
        <f t="shared" ref="W299" si="1965">IF(V299&gt;0,V299-1,0)</f>
        <v>0</v>
      </c>
      <c r="X299" s="19">
        <f t="shared" ref="X299" si="1966">IF(W299&gt;0,W299-1,0)</f>
        <v>0</v>
      </c>
      <c r="Y299" s="19">
        <f t="shared" ref="Y299" si="1967">IF(X299&gt;0,X299-1,0)</f>
        <v>0</v>
      </c>
      <c r="Z299" s="19">
        <f t="shared" ref="Z299" si="1968">IF(Y299&gt;0,Y299-1,0)</f>
        <v>0</v>
      </c>
      <c r="AA299" s="19">
        <f t="shared" ref="AA299" si="1969">IF(Z299&gt;0,Z299-1,0)</f>
        <v>0</v>
      </c>
      <c r="AB299" s="19">
        <f t="shared" ref="AB299" si="1970">IF(AA299&gt;0,AA299-1,0)</f>
        <v>0</v>
      </c>
      <c r="AC299" s="19">
        <f t="shared" ref="AC299" si="1971">IF(AB299&gt;0,AB299-1,0)</f>
        <v>0</v>
      </c>
      <c r="AD299" s="19">
        <f t="shared" ref="AD299" si="1972">IF(AC299&gt;0,AC299-1,0)</f>
        <v>0</v>
      </c>
      <c r="AE299" s="19">
        <f t="shared" ref="AE299" si="1973">IF(AD299&gt;0,AD299-1,0)</f>
        <v>0</v>
      </c>
      <c r="AF299" s="19">
        <f t="shared" ref="AF299" si="1974">IF(AE299&gt;0,AE299-1,0)</f>
        <v>0</v>
      </c>
      <c r="AG299" s="19">
        <f t="shared" ref="AG299" si="1975">IF(AF299&gt;0,AF299-1,0)</f>
        <v>0</v>
      </c>
      <c r="AH299" s="19">
        <f t="shared" ref="AH299" si="1976">IF(AG299&gt;0,AG299-1,0)</f>
        <v>0</v>
      </c>
      <c r="AI299" s="19">
        <f t="shared" ref="AI299" si="1977">IF(AH299&gt;0,AH299-1,0)</f>
        <v>0</v>
      </c>
      <c r="AJ299" s="19">
        <f t="shared" ref="AJ299" si="1978">IF(AI299&gt;0,AI299-1,0)</f>
        <v>0</v>
      </c>
      <c r="AK299" s="19">
        <f t="shared" ref="AK299" si="1979">IF(AJ299&gt;0,AJ299-1,0)</f>
        <v>0</v>
      </c>
      <c r="AL299" s="19">
        <f t="shared" ref="AL299" si="1980">IF(AK299&gt;0,AK299-1,0)</f>
        <v>0</v>
      </c>
      <c r="AM299" s="19">
        <f t="shared" ref="AM299" si="1981">IF(AL299&gt;0,AL299-1,0)</f>
        <v>0</v>
      </c>
      <c r="AN299" s="19">
        <f t="shared" ref="AN299" si="1982">IF(AM299&gt;0,AM299-1,0)</f>
        <v>0</v>
      </c>
      <c r="AO299" s="19">
        <f t="shared" ref="AO299" si="1983">IF(AN299&gt;0,AN299-1,0)</f>
        <v>0</v>
      </c>
      <c r="AP299" s="19">
        <f t="shared" ref="AP299" si="1984">IF(AO299&gt;0,AO299-1,0)</f>
        <v>0</v>
      </c>
      <c r="AQ299" s="19">
        <f t="shared" ref="AQ299" si="1985">IF(AP299&gt;0,AP299-1,0)</f>
        <v>0</v>
      </c>
      <c r="AR299" s="19">
        <f t="shared" ref="AR299" si="1986">IF(AQ299&gt;0,AQ299-1,0)</f>
        <v>0</v>
      </c>
      <c r="AS299" s="19">
        <f t="shared" ref="AS299" si="1987">IF(AR299&gt;0,AR299-1,0)</f>
        <v>0</v>
      </c>
      <c r="AT299" s="19">
        <f t="shared" ref="AT299" si="1988">IF(AS299&gt;0,AS299-1,0)</f>
        <v>0</v>
      </c>
      <c r="AU299" s="19">
        <f t="shared" ref="AU299" si="1989">IF(AT299&gt;0,AT299-1,0)</f>
        <v>0</v>
      </c>
      <c r="AV299" s="19">
        <f t="shared" ref="AV299" si="1990">IF(AU299&gt;0,AU299-1,0)</f>
        <v>0</v>
      </c>
      <c r="AW299" s="19">
        <f t="shared" ref="AW299" si="1991">IF(AV299&gt;0,AV299-1,0)</f>
        <v>0</v>
      </c>
      <c r="AX299" s="19">
        <f t="shared" ref="AX299" si="1992">IF(AW299&gt;0,AW299-1,0)</f>
        <v>0</v>
      </c>
      <c r="AY299" s="19">
        <f t="shared" ref="AY299" si="1993">IF(AX299&gt;0,AX299-1,0)</f>
        <v>0</v>
      </c>
      <c r="AZ299" s="19">
        <f t="shared" ref="AZ299" si="1994">IF(AY299&gt;0,AY299-1,0)</f>
        <v>0</v>
      </c>
      <c r="BA299" s="19">
        <f t="shared" ref="BA299" si="1995">IF(AZ299&gt;0,AZ299-1,0)</f>
        <v>0</v>
      </c>
      <c r="BB299" s="19">
        <f t="shared" ref="BB299" si="1996">IF(BA299&gt;0,BA299-1,0)</f>
        <v>0</v>
      </c>
      <c r="BC299" s="19">
        <f t="shared" ref="BC299" si="1997">IF(BB299&gt;0,BB299-1,0)</f>
        <v>0</v>
      </c>
      <c r="BD299" s="19">
        <f t="shared" ref="BD299" si="1998">IF(BC299&gt;0,BC299-1,0)</f>
        <v>0</v>
      </c>
      <c r="BE299" s="19">
        <f t="shared" ref="BE299" si="1999">IF(BD299&gt;0,BD299-1,0)</f>
        <v>0</v>
      </c>
      <c r="BF299" s="19">
        <f t="shared" ref="BF299" si="2000">IF(BE299&gt;0,BE299-1,0)</f>
        <v>0</v>
      </c>
      <c r="BG299" s="19">
        <f t="shared" ref="BG299" si="2001">IF(BF299&gt;0,BF299-1,0)</f>
        <v>0</v>
      </c>
      <c r="BH299" s="19">
        <f t="shared" ref="BH299" si="2002">IF(BG299&gt;0,BG299-1,0)</f>
        <v>0</v>
      </c>
      <c r="BI299" s="19">
        <f t="shared" ref="BI299" si="2003">IF(BH299&gt;0,BH299-1,0)</f>
        <v>0</v>
      </c>
    </row>
    <row r="300" spans="1:61" s="19" customFormat="1">
      <c r="A300" s="16" t="s">
        <v>60</v>
      </c>
      <c r="B300" s="50">
        <v>15</v>
      </c>
      <c r="C300" s="19" t="s">
        <v>421</v>
      </c>
      <c r="D300" s="19">
        <f>IFERROR(D312,0)+IFERROR(D318,0)+IFERROR(D324,0)+IFERROR(D330,0)+IFERROR(D336,0)</f>
        <v>89298700.126725152</v>
      </c>
      <c r="E300" s="19">
        <f t="shared" ref="E300:BI304" si="2004">IFERROR(E312,0)+IFERROR(E318,0)+IFERROR(E324,0)+IFERROR(E330,0)+IFERROR(E336,0)</f>
        <v>174239796.97710195</v>
      </c>
      <c r="F300" s="19">
        <f t="shared" si="2004"/>
        <v>254635435.96101707</v>
      </c>
      <c r="G300" s="19">
        <f t="shared" si="2004"/>
        <v>330289664.14970905</v>
      </c>
      <c r="H300" s="19">
        <f t="shared" si="2004"/>
        <v>400998081.15952426</v>
      </c>
      <c r="I300" s="19">
        <f t="shared" si="2004"/>
        <v>377248774.85868233</v>
      </c>
      <c r="J300" s="19">
        <f t="shared" si="2004"/>
        <v>352475645.15821284</v>
      </c>
      <c r="K300" s="19">
        <f t="shared" si="2004"/>
        <v>326634555.42775059</v>
      </c>
      <c r="L300" s="19">
        <f t="shared" si="2004"/>
        <v>299679466.32388401</v>
      </c>
      <c r="M300" s="19">
        <f t="shared" si="2004"/>
        <v>271562353.76493198</v>
      </c>
      <c r="N300" s="19">
        <f t="shared" si="2004"/>
        <v>242233123.36964551</v>
      </c>
      <c r="O300" s="19">
        <f t="shared" si="2004"/>
        <v>211639521.20739505</v>
      </c>
      <c r="P300" s="19">
        <f t="shared" si="2004"/>
        <v>179727040.70083258</v>
      </c>
      <c r="Q300" s="19">
        <f t="shared" si="2004"/>
        <v>146438825.51516402</v>
      </c>
      <c r="R300" s="19">
        <f t="shared" si="2004"/>
        <v>111715568.26101539</v>
      </c>
      <c r="S300" s="19">
        <f t="shared" si="2004"/>
        <v>75495404.830418587</v>
      </c>
      <c r="T300" s="19">
        <f t="shared" si="2004"/>
        <v>45921039.842761859</v>
      </c>
      <c r="U300" s="19">
        <f t="shared" si="2004"/>
        <v>23278971.095871393</v>
      </c>
      <c r="V300" s="19">
        <f t="shared" si="2004"/>
        <v>7868047.1967145354</v>
      </c>
      <c r="W300" s="19">
        <f t="shared" si="2004"/>
        <v>0</v>
      </c>
      <c r="X300" s="19">
        <f t="shared" si="2004"/>
        <v>0</v>
      </c>
      <c r="Y300" s="19">
        <f t="shared" si="2004"/>
        <v>0</v>
      </c>
      <c r="Z300" s="19">
        <f t="shared" si="2004"/>
        <v>0</v>
      </c>
      <c r="AA300" s="19">
        <f t="shared" si="2004"/>
        <v>0</v>
      </c>
      <c r="AB300" s="19">
        <f t="shared" si="2004"/>
        <v>0</v>
      </c>
      <c r="AC300" s="19">
        <f t="shared" si="2004"/>
        <v>0</v>
      </c>
      <c r="AD300" s="19">
        <f t="shared" si="2004"/>
        <v>0</v>
      </c>
      <c r="AE300" s="19">
        <f t="shared" si="2004"/>
        <v>0</v>
      </c>
      <c r="AF300" s="19">
        <f t="shared" si="2004"/>
        <v>0</v>
      </c>
      <c r="AG300" s="19">
        <f t="shared" si="2004"/>
        <v>0</v>
      </c>
      <c r="AH300" s="19">
        <f t="shared" si="2004"/>
        <v>0</v>
      </c>
      <c r="AI300" s="19">
        <f t="shared" si="2004"/>
        <v>0</v>
      </c>
      <c r="AJ300" s="19">
        <f t="shared" si="2004"/>
        <v>0</v>
      </c>
      <c r="AK300" s="19">
        <f t="shared" si="2004"/>
        <v>0</v>
      </c>
      <c r="AL300" s="19">
        <f t="shared" si="2004"/>
        <v>0</v>
      </c>
      <c r="AM300" s="19">
        <f t="shared" si="2004"/>
        <v>0</v>
      </c>
      <c r="AN300" s="19">
        <f t="shared" si="2004"/>
        <v>0</v>
      </c>
      <c r="AO300" s="19">
        <f t="shared" si="2004"/>
        <v>0</v>
      </c>
      <c r="AP300" s="19">
        <f t="shared" si="2004"/>
        <v>0</v>
      </c>
      <c r="AQ300" s="19">
        <f t="shared" si="2004"/>
        <v>0</v>
      </c>
      <c r="AR300" s="19">
        <f t="shared" si="2004"/>
        <v>0</v>
      </c>
      <c r="AS300" s="19">
        <f t="shared" si="2004"/>
        <v>0</v>
      </c>
      <c r="AT300" s="19">
        <f t="shared" si="2004"/>
        <v>0</v>
      </c>
      <c r="AU300" s="19">
        <f t="shared" si="2004"/>
        <v>0</v>
      </c>
      <c r="AV300" s="19">
        <f t="shared" si="2004"/>
        <v>0</v>
      </c>
      <c r="AW300" s="19">
        <f t="shared" si="2004"/>
        <v>0</v>
      </c>
      <c r="AX300" s="19">
        <f t="shared" si="2004"/>
        <v>0</v>
      </c>
      <c r="AY300" s="19">
        <f t="shared" si="2004"/>
        <v>0</v>
      </c>
      <c r="AZ300" s="19">
        <f t="shared" si="2004"/>
        <v>0</v>
      </c>
      <c r="BA300" s="19">
        <f t="shared" si="2004"/>
        <v>0</v>
      </c>
      <c r="BB300" s="19">
        <f t="shared" si="2004"/>
        <v>0</v>
      </c>
      <c r="BC300" s="19">
        <f t="shared" si="2004"/>
        <v>0</v>
      </c>
      <c r="BD300" s="19">
        <f t="shared" si="2004"/>
        <v>0</v>
      </c>
      <c r="BE300" s="19">
        <f t="shared" si="2004"/>
        <v>0</v>
      </c>
      <c r="BF300" s="19">
        <f t="shared" si="2004"/>
        <v>0</v>
      </c>
      <c r="BG300" s="19">
        <f t="shared" si="2004"/>
        <v>0</v>
      </c>
      <c r="BH300" s="19">
        <f t="shared" si="2004"/>
        <v>0</v>
      </c>
      <c r="BI300" s="19">
        <f t="shared" si="2004"/>
        <v>0</v>
      </c>
    </row>
    <row r="301" spans="1:61" s="19" customFormat="1" ht="12.75">
      <c r="C301" s="19" t="s">
        <v>444</v>
      </c>
      <c r="D301" s="19">
        <f>IFERROR(D313,0)+IFERROR(D319,0)+IFERROR(D325,0)+IFERROR(D331,0)+IFERROR(D337,0)</f>
        <v>4357603.276348358</v>
      </c>
      <c r="E301" s="19">
        <f t="shared" si="2004"/>
        <v>8903061.1428100076</v>
      </c>
      <c r="F301" s="19">
        <f t="shared" si="2004"/>
        <v>13644471.938033206</v>
      </c>
      <c r="G301" s="19">
        <f t="shared" si="2004"/>
        <v>18590283.116909914</v>
      </c>
      <c r="H301" s="19">
        <f t="shared" si="2004"/>
        <v>23749306.300841883</v>
      </c>
      <c r="I301" s="19">
        <f t="shared" si="2004"/>
        <v>24773129.700469557</v>
      </c>
      <c r="J301" s="19">
        <f t="shared" si="2004"/>
        <v>25841089.730462216</v>
      </c>
      <c r="K301" s="19">
        <f t="shared" si="2004"/>
        <v>26955089.103866555</v>
      </c>
      <c r="L301" s="19">
        <f t="shared" si="2004"/>
        <v>28117112.558952034</v>
      </c>
      <c r="M301" s="19">
        <f t="shared" si="2004"/>
        <v>29329230.395286463</v>
      </c>
      <c r="N301" s="19">
        <f t="shared" si="2004"/>
        <v>30593602.162250493</v>
      </c>
      <c r="O301" s="19">
        <f t="shared" si="2004"/>
        <v>31912480.506562445</v>
      </c>
      <c r="P301" s="19">
        <f t="shared" si="2004"/>
        <v>33288215.185668517</v>
      </c>
      <c r="Q301" s="19">
        <f t="shared" si="2004"/>
        <v>34723257.254148662</v>
      </c>
      <c r="R301" s="19">
        <f t="shared" si="2004"/>
        <v>36220163.430596784</v>
      </c>
      <c r="S301" s="19">
        <f t="shared" si="2004"/>
        <v>29574364.987656727</v>
      </c>
      <c r="T301" s="19">
        <f t="shared" si="2004"/>
        <v>22642068.746890463</v>
      </c>
      <c r="U301" s="19">
        <f t="shared" si="2004"/>
        <v>15410923.899156854</v>
      </c>
      <c r="V301" s="19">
        <f t="shared" si="2004"/>
        <v>7868047.1967145316</v>
      </c>
      <c r="W301" s="19">
        <f t="shared" si="2004"/>
        <v>0</v>
      </c>
      <c r="X301" s="19">
        <f t="shared" si="2004"/>
        <v>0</v>
      </c>
      <c r="Y301" s="19">
        <f t="shared" si="2004"/>
        <v>0</v>
      </c>
      <c r="Z301" s="19">
        <f t="shared" si="2004"/>
        <v>0</v>
      </c>
      <c r="AA301" s="19">
        <f t="shared" si="2004"/>
        <v>0</v>
      </c>
      <c r="AB301" s="19">
        <f t="shared" si="2004"/>
        <v>0</v>
      </c>
      <c r="AC301" s="19">
        <f t="shared" si="2004"/>
        <v>0</v>
      </c>
      <c r="AD301" s="19">
        <f t="shared" si="2004"/>
        <v>0</v>
      </c>
      <c r="AE301" s="19">
        <f t="shared" si="2004"/>
        <v>0</v>
      </c>
      <c r="AF301" s="19">
        <f t="shared" si="2004"/>
        <v>0</v>
      </c>
      <c r="AG301" s="19">
        <f t="shared" si="2004"/>
        <v>0</v>
      </c>
      <c r="AH301" s="19">
        <f t="shared" si="2004"/>
        <v>0</v>
      </c>
      <c r="AI301" s="19">
        <f t="shared" si="2004"/>
        <v>0</v>
      </c>
      <c r="AJ301" s="19">
        <f t="shared" si="2004"/>
        <v>0</v>
      </c>
      <c r="AK301" s="19">
        <f t="shared" si="2004"/>
        <v>0</v>
      </c>
      <c r="AL301" s="19">
        <f t="shared" si="2004"/>
        <v>0</v>
      </c>
      <c r="AM301" s="19">
        <f t="shared" si="2004"/>
        <v>0</v>
      </c>
      <c r="AN301" s="19">
        <f t="shared" si="2004"/>
        <v>0</v>
      </c>
      <c r="AO301" s="19">
        <f t="shared" si="2004"/>
        <v>0</v>
      </c>
      <c r="AP301" s="19">
        <f t="shared" si="2004"/>
        <v>0</v>
      </c>
      <c r="AQ301" s="19">
        <f t="shared" si="2004"/>
        <v>0</v>
      </c>
      <c r="AR301" s="19">
        <f t="shared" si="2004"/>
        <v>0</v>
      </c>
      <c r="AS301" s="19">
        <f t="shared" si="2004"/>
        <v>0</v>
      </c>
      <c r="AT301" s="19">
        <f t="shared" si="2004"/>
        <v>0</v>
      </c>
      <c r="AU301" s="19">
        <f t="shared" si="2004"/>
        <v>0</v>
      </c>
      <c r="AV301" s="19">
        <f t="shared" si="2004"/>
        <v>0</v>
      </c>
      <c r="AW301" s="19">
        <f t="shared" si="2004"/>
        <v>0</v>
      </c>
      <c r="AX301" s="19">
        <f t="shared" si="2004"/>
        <v>0</v>
      </c>
      <c r="AY301" s="19">
        <f t="shared" si="2004"/>
        <v>0</v>
      </c>
      <c r="AZ301" s="19">
        <f t="shared" si="2004"/>
        <v>0</v>
      </c>
      <c r="BA301" s="19">
        <f t="shared" si="2004"/>
        <v>0</v>
      </c>
      <c r="BB301" s="19">
        <f t="shared" si="2004"/>
        <v>0</v>
      </c>
      <c r="BC301" s="19">
        <f t="shared" si="2004"/>
        <v>0</v>
      </c>
      <c r="BD301" s="19">
        <f t="shared" si="2004"/>
        <v>0</v>
      </c>
      <c r="BE301" s="19">
        <f t="shared" si="2004"/>
        <v>0</v>
      </c>
      <c r="BF301" s="19">
        <f t="shared" si="2004"/>
        <v>0</v>
      </c>
      <c r="BG301" s="19">
        <f t="shared" si="2004"/>
        <v>0</v>
      </c>
      <c r="BH301" s="19">
        <f t="shared" si="2004"/>
        <v>0</v>
      </c>
      <c r="BI301" s="19">
        <f t="shared" si="2004"/>
        <v>0</v>
      </c>
    </row>
    <row r="302" spans="1:61" s="19" customFormat="1" ht="12.75">
      <c r="C302" s="19" t="s">
        <v>423</v>
      </c>
      <c r="D302" s="19">
        <f>IFERROR(D314,0)+IFERROR(D320,0)+IFERROR(D326,0)+IFERROR(D332,0)+IFERROR(D338,0)</f>
        <v>3676459.7162168506</v>
      </c>
      <c r="E302" s="19">
        <f t="shared" si="2004"/>
        <v>7165064.8423204096</v>
      </c>
      <c r="F302" s="19">
        <f t="shared" si="2004"/>
        <v>10457717.039662419</v>
      </c>
      <c r="G302" s="19">
        <f t="shared" si="2004"/>
        <v>13545968.853350921</v>
      </c>
      <c r="H302" s="19">
        <f t="shared" si="2004"/>
        <v>16421008.661984159</v>
      </c>
      <c r="I302" s="19">
        <f t="shared" si="2004"/>
        <v>15397185.262356486</v>
      </c>
      <c r="J302" s="19">
        <f t="shared" si="2004"/>
        <v>14329225.232363826</v>
      </c>
      <c r="K302" s="19">
        <f t="shared" si="2004"/>
        <v>13215225.858959489</v>
      </c>
      <c r="L302" s="19">
        <f t="shared" si="2004"/>
        <v>12053202.403874015</v>
      </c>
      <c r="M302" s="19">
        <f t="shared" si="2004"/>
        <v>10841084.567539582</v>
      </c>
      <c r="N302" s="19">
        <f t="shared" si="2004"/>
        <v>9576712.8005755506</v>
      </c>
      <c r="O302" s="19">
        <f t="shared" si="2004"/>
        <v>8257834.456263599</v>
      </c>
      <c r="P302" s="19">
        <f t="shared" si="2004"/>
        <v>6882099.7771575255</v>
      </c>
      <c r="Q302" s="19">
        <f t="shared" si="2004"/>
        <v>5447057.7086773831</v>
      </c>
      <c r="R302" s="19">
        <f t="shared" si="2004"/>
        <v>3950151.5322292545</v>
      </c>
      <c r="S302" s="19">
        <f t="shared" si="2004"/>
        <v>2561886.982604106</v>
      </c>
      <c r="T302" s="19">
        <f t="shared" si="2004"/>
        <v>1460120.2308051609</v>
      </c>
      <c r="U302" s="19">
        <f t="shared" si="2004"/>
        <v>657202.08597356302</v>
      </c>
      <c r="V302" s="19">
        <f t="shared" si="2004"/>
        <v>166015.79585067663</v>
      </c>
      <c r="W302" s="19">
        <f t="shared" si="2004"/>
        <v>0</v>
      </c>
      <c r="X302" s="19">
        <f t="shared" si="2004"/>
        <v>0</v>
      </c>
      <c r="Y302" s="19">
        <f t="shared" si="2004"/>
        <v>0</v>
      </c>
      <c r="Z302" s="19">
        <f t="shared" si="2004"/>
        <v>0</v>
      </c>
      <c r="AA302" s="19">
        <f t="shared" si="2004"/>
        <v>0</v>
      </c>
      <c r="AB302" s="19">
        <f t="shared" si="2004"/>
        <v>0</v>
      </c>
      <c r="AC302" s="19">
        <f t="shared" si="2004"/>
        <v>0</v>
      </c>
      <c r="AD302" s="19">
        <f t="shared" si="2004"/>
        <v>0</v>
      </c>
      <c r="AE302" s="19">
        <f t="shared" si="2004"/>
        <v>0</v>
      </c>
      <c r="AF302" s="19">
        <f t="shared" si="2004"/>
        <v>0</v>
      </c>
      <c r="AG302" s="19">
        <f t="shared" si="2004"/>
        <v>0</v>
      </c>
      <c r="AH302" s="19">
        <f t="shared" si="2004"/>
        <v>0</v>
      </c>
      <c r="AI302" s="19">
        <f t="shared" si="2004"/>
        <v>0</v>
      </c>
      <c r="AJ302" s="19">
        <f t="shared" si="2004"/>
        <v>0</v>
      </c>
      <c r="AK302" s="19">
        <f t="shared" si="2004"/>
        <v>0</v>
      </c>
      <c r="AL302" s="19">
        <f t="shared" si="2004"/>
        <v>0</v>
      </c>
      <c r="AM302" s="19">
        <f t="shared" si="2004"/>
        <v>0</v>
      </c>
      <c r="AN302" s="19">
        <f t="shared" si="2004"/>
        <v>0</v>
      </c>
      <c r="AO302" s="19">
        <f t="shared" si="2004"/>
        <v>0</v>
      </c>
      <c r="AP302" s="19">
        <f t="shared" si="2004"/>
        <v>0</v>
      </c>
      <c r="AQ302" s="19">
        <f t="shared" si="2004"/>
        <v>0</v>
      </c>
      <c r="AR302" s="19">
        <f t="shared" si="2004"/>
        <v>0</v>
      </c>
      <c r="AS302" s="19">
        <f t="shared" si="2004"/>
        <v>0</v>
      </c>
      <c r="AT302" s="19">
        <f t="shared" si="2004"/>
        <v>0</v>
      </c>
      <c r="AU302" s="19">
        <f t="shared" si="2004"/>
        <v>0</v>
      </c>
      <c r="AV302" s="19">
        <f t="shared" si="2004"/>
        <v>0</v>
      </c>
      <c r="AW302" s="19">
        <f t="shared" si="2004"/>
        <v>0</v>
      </c>
      <c r="AX302" s="19">
        <f t="shared" si="2004"/>
        <v>0</v>
      </c>
      <c r="AY302" s="19">
        <f t="shared" si="2004"/>
        <v>0</v>
      </c>
      <c r="AZ302" s="19">
        <f t="shared" si="2004"/>
        <v>0</v>
      </c>
      <c r="BA302" s="19">
        <f t="shared" si="2004"/>
        <v>0</v>
      </c>
      <c r="BB302" s="19">
        <f t="shared" si="2004"/>
        <v>0</v>
      </c>
      <c r="BC302" s="19">
        <f t="shared" si="2004"/>
        <v>0</v>
      </c>
      <c r="BD302" s="19">
        <f t="shared" si="2004"/>
        <v>0</v>
      </c>
      <c r="BE302" s="19">
        <f t="shared" si="2004"/>
        <v>0</v>
      </c>
      <c r="BF302" s="19">
        <f t="shared" si="2004"/>
        <v>0</v>
      </c>
      <c r="BG302" s="19">
        <f t="shared" si="2004"/>
        <v>0</v>
      </c>
      <c r="BH302" s="19">
        <f t="shared" si="2004"/>
        <v>0</v>
      </c>
      <c r="BI302" s="19">
        <f t="shared" si="2004"/>
        <v>0</v>
      </c>
    </row>
    <row r="303" spans="1:61" s="19" customFormat="1" ht="12.75">
      <c r="C303" s="19" t="s">
        <v>445</v>
      </c>
      <c r="D303" s="19">
        <f>IFERROR(D315,0)+IFERROR(D321,0)+IFERROR(D327,0)+IFERROR(D333,0)+IFERROR(D339,0)</f>
        <v>8034062.992565209</v>
      </c>
      <c r="E303" s="19">
        <f t="shared" si="2004"/>
        <v>16068125.985130418</v>
      </c>
      <c r="F303" s="19">
        <f t="shared" si="2004"/>
        <v>24102188.977695629</v>
      </c>
      <c r="G303" s="19">
        <f t="shared" si="2004"/>
        <v>32136251.970260836</v>
      </c>
      <c r="H303" s="19">
        <f t="shared" si="2004"/>
        <v>40170314.962826043</v>
      </c>
      <c r="I303" s="19">
        <f t="shared" si="2004"/>
        <v>40170314.962826043</v>
      </c>
      <c r="J303" s="19">
        <f t="shared" si="2004"/>
        <v>40170314.962826043</v>
      </c>
      <c r="K303" s="19">
        <f t="shared" si="2004"/>
        <v>40170314.962826043</v>
      </c>
      <c r="L303" s="19">
        <f t="shared" si="2004"/>
        <v>40170314.962826043</v>
      </c>
      <c r="M303" s="19">
        <f t="shared" si="2004"/>
        <v>40170314.962826043</v>
      </c>
      <c r="N303" s="19">
        <f t="shared" si="2004"/>
        <v>40170314.962826043</v>
      </c>
      <c r="O303" s="19">
        <f t="shared" si="2004"/>
        <v>40170314.962826043</v>
      </c>
      <c r="P303" s="19">
        <f t="shared" si="2004"/>
        <v>40170314.962826043</v>
      </c>
      <c r="Q303" s="19">
        <f t="shared" si="2004"/>
        <v>40170314.962826043</v>
      </c>
      <c r="R303" s="19">
        <f t="shared" si="2004"/>
        <v>40170314.962826043</v>
      </c>
      <c r="S303" s="19">
        <f t="shared" si="2004"/>
        <v>32136251.970260836</v>
      </c>
      <c r="T303" s="19">
        <f t="shared" si="2004"/>
        <v>24102188.977695629</v>
      </c>
      <c r="U303" s="19">
        <f t="shared" si="2004"/>
        <v>16068125.985130418</v>
      </c>
      <c r="V303" s="19">
        <f t="shared" si="2004"/>
        <v>8034062.992565209</v>
      </c>
      <c r="W303" s="19">
        <f t="shared" si="2004"/>
        <v>0</v>
      </c>
      <c r="X303" s="19">
        <f t="shared" si="2004"/>
        <v>0</v>
      </c>
      <c r="Y303" s="19">
        <f t="shared" si="2004"/>
        <v>0</v>
      </c>
      <c r="Z303" s="19">
        <f t="shared" si="2004"/>
        <v>0</v>
      </c>
      <c r="AA303" s="19">
        <f t="shared" si="2004"/>
        <v>0</v>
      </c>
      <c r="AB303" s="19">
        <f t="shared" si="2004"/>
        <v>0</v>
      </c>
      <c r="AC303" s="19">
        <f t="shared" si="2004"/>
        <v>0</v>
      </c>
      <c r="AD303" s="19">
        <f t="shared" si="2004"/>
        <v>0</v>
      </c>
      <c r="AE303" s="19">
        <f t="shared" si="2004"/>
        <v>0</v>
      </c>
      <c r="AF303" s="19">
        <f t="shared" si="2004"/>
        <v>0</v>
      </c>
      <c r="AG303" s="19">
        <f t="shared" si="2004"/>
        <v>0</v>
      </c>
      <c r="AH303" s="19">
        <f t="shared" si="2004"/>
        <v>0</v>
      </c>
      <c r="AI303" s="19">
        <f t="shared" si="2004"/>
        <v>0</v>
      </c>
      <c r="AJ303" s="19">
        <f t="shared" si="2004"/>
        <v>0</v>
      </c>
      <c r="AK303" s="19">
        <f t="shared" si="2004"/>
        <v>0</v>
      </c>
      <c r="AL303" s="19">
        <f t="shared" si="2004"/>
        <v>0</v>
      </c>
      <c r="AM303" s="19">
        <f t="shared" si="2004"/>
        <v>0</v>
      </c>
      <c r="AN303" s="19">
        <f t="shared" si="2004"/>
        <v>0</v>
      </c>
      <c r="AO303" s="19">
        <f t="shared" si="2004"/>
        <v>0</v>
      </c>
      <c r="AP303" s="19">
        <f t="shared" si="2004"/>
        <v>0</v>
      </c>
      <c r="AQ303" s="19">
        <f t="shared" si="2004"/>
        <v>0</v>
      </c>
      <c r="AR303" s="19">
        <f t="shared" si="2004"/>
        <v>0</v>
      </c>
      <c r="AS303" s="19">
        <f t="shared" si="2004"/>
        <v>0</v>
      </c>
      <c r="AT303" s="19">
        <f t="shared" si="2004"/>
        <v>0</v>
      </c>
      <c r="AU303" s="19">
        <f t="shared" si="2004"/>
        <v>0</v>
      </c>
      <c r="AV303" s="19">
        <f t="shared" si="2004"/>
        <v>0</v>
      </c>
      <c r="AW303" s="19">
        <f t="shared" si="2004"/>
        <v>0</v>
      </c>
      <c r="AX303" s="19">
        <f t="shared" si="2004"/>
        <v>0</v>
      </c>
      <c r="AY303" s="19">
        <f t="shared" si="2004"/>
        <v>0</v>
      </c>
      <c r="AZ303" s="19">
        <f t="shared" si="2004"/>
        <v>0</v>
      </c>
      <c r="BA303" s="19">
        <f t="shared" si="2004"/>
        <v>0</v>
      </c>
      <c r="BB303" s="19">
        <f t="shared" si="2004"/>
        <v>0</v>
      </c>
      <c r="BC303" s="19">
        <f t="shared" si="2004"/>
        <v>0</v>
      </c>
      <c r="BD303" s="19">
        <f t="shared" si="2004"/>
        <v>0</v>
      </c>
      <c r="BE303" s="19">
        <f t="shared" si="2004"/>
        <v>0</v>
      </c>
      <c r="BF303" s="19">
        <f t="shared" si="2004"/>
        <v>0</v>
      </c>
      <c r="BG303" s="19">
        <f t="shared" si="2004"/>
        <v>0</v>
      </c>
      <c r="BH303" s="19">
        <f t="shared" si="2004"/>
        <v>0</v>
      </c>
      <c r="BI303" s="19">
        <f t="shared" si="2004"/>
        <v>0</v>
      </c>
    </row>
    <row r="304" spans="1:61" s="19" customFormat="1" ht="12.75">
      <c r="C304" s="19" t="s">
        <v>424</v>
      </c>
      <c r="D304" s="19">
        <f>IFERROR(D316,0)+IFERROR(D322,0)+IFERROR(D328,0)+IFERROR(D334,0)+IFERROR(D340,0)</f>
        <v>84941096.8503768</v>
      </c>
      <c r="E304" s="19">
        <f t="shared" si="2004"/>
        <v>165336735.83429193</v>
      </c>
      <c r="F304" s="19">
        <f t="shared" si="2004"/>
        <v>240990964.02298391</v>
      </c>
      <c r="G304" s="19">
        <f t="shared" si="2004"/>
        <v>311699381.03279912</v>
      </c>
      <c r="H304" s="19">
        <f t="shared" si="2004"/>
        <v>377248774.85868233</v>
      </c>
      <c r="I304" s="19">
        <f t="shared" si="2004"/>
        <v>352475645.15821284</v>
      </c>
      <c r="J304" s="19">
        <f t="shared" si="2004"/>
        <v>326634555.42775059</v>
      </c>
      <c r="K304" s="19">
        <f t="shared" si="2004"/>
        <v>299679466.32388401</v>
      </c>
      <c r="L304" s="19">
        <f t="shared" si="2004"/>
        <v>271562353.76493198</v>
      </c>
      <c r="M304" s="19">
        <f t="shared" si="2004"/>
        <v>242233123.36964551</v>
      </c>
      <c r="N304" s="19">
        <f t="shared" si="2004"/>
        <v>211639521.20739505</v>
      </c>
      <c r="O304" s="19">
        <f t="shared" si="2004"/>
        <v>179727040.70083258</v>
      </c>
      <c r="P304" s="19">
        <f t="shared" si="2004"/>
        <v>146438825.51516402</v>
      </c>
      <c r="Q304" s="19">
        <f t="shared" si="2004"/>
        <v>111715568.26101539</v>
      </c>
      <c r="R304" s="19">
        <f t="shared" si="2004"/>
        <v>75495404.830418587</v>
      </c>
      <c r="S304" s="19">
        <f t="shared" si="2004"/>
        <v>45921039.842761859</v>
      </c>
      <c r="T304" s="19">
        <f t="shared" si="2004"/>
        <v>23278971.095871393</v>
      </c>
      <c r="U304" s="19">
        <f t="shared" si="2004"/>
        <v>7868047.1967145354</v>
      </c>
      <c r="V304" s="19">
        <f t="shared" si="2004"/>
        <v>0</v>
      </c>
      <c r="W304" s="19">
        <f t="shared" si="2004"/>
        <v>0</v>
      </c>
      <c r="X304" s="19">
        <f t="shared" si="2004"/>
        <v>0</v>
      </c>
      <c r="Y304" s="19">
        <f t="shared" si="2004"/>
        <v>0</v>
      </c>
      <c r="Z304" s="19">
        <f t="shared" si="2004"/>
        <v>0</v>
      </c>
      <c r="AA304" s="19">
        <f t="shared" si="2004"/>
        <v>0</v>
      </c>
      <c r="AB304" s="19">
        <f t="shared" si="2004"/>
        <v>0</v>
      </c>
      <c r="AC304" s="19">
        <f t="shared" si="2004"/>
        <v>0</v>
      </c>
      <c r="AD304" s="19">
        <f t="shared" si="2004"/>
        <v>0</v>
      </c>
      <c r="AE304" s="19">
        <f t="shared" si="2004"/>
        <v>0</v>
      </c>
      <c r="AF304" s="19">
        <f t="shared" ref="AF304:BI304" si="2005">IFERROR(AF316,0)+IFERROR(AF322,0)+IFERROR(AF328,0)+IFERROR(AF334,0)+IFERROR(AF340,0)</f>
        <v>0</v>
      </c>
      <c r="AG304" s="19">
        <f t="shared" si="2005"/>
        <v>0</v>
      </c>
      <c r="AH304" s="19">
        <f t="shared" si="2005"/>
        <v>0</v>
      </c>
      <c r="AI304" s="19">
        <f t="shared" si="2005"/>
        <v>0</v>
      </c>
      <c r="AJ304" s="19">
        <f t="shared" si="2005"/>
        <v>0</v>
      </c>
      <c r="AK304" s="19">
        <f t="shared" si="2005"/>
        <v>0</v>
      </c>
      <c r="AL304" s="19">
        <f t="shared" si="2005"/>
        <v>0</v>
      </c>
      <c r="AM304" s="19">
        <f t="shared" si="2005"/>
        <v>0</v>
      </c>
      <c r="AN304" s="19">
        <f t="shared" si="2005"/>
        <v>0</v>
      </c>
      <c r="AO304" s="19">
        <f t="shared" si="2005"/>
        <v>0</v>
      </c>
      <c r="AP304" s="19">
        <f t="shared" si="2005"/>
        <v>0</v>
      </c>
      <c r="AQ304" s="19">
        <f t="shared" si="2005"/>
        <v>0</v>
      </c>
      <c r="AR304" s="19">
        <f t="shared" si="2005"/>
        <v>0</v>
      </c>
      <c r="AS304" s="19">
        <f t="shared" si="2005"/>
        <v>0</v>
      </c>
      <c r="AT304" s="19">
        <f t="shared" si="2005"/>
        <v>0</v>
      </c>
      <c r="AU304" s="19">
        <f t="shared" si="2005"/>
        <v>0</v>
      </c>
      <c r="AV304" s="19">
        <f t="shared" si="2005"/>
        <v>0</v>
      </c>
      <c r="AW304" s="19">
        <f t="shared" si="2005"/>
        <v>0</v>
      </c>
      <c r="AX304" s="19">
        <f t="shared" si="2005"/>
        <v>0</v>
      </c>
      <c r="AY304" s="19">
        <f t="shared" si="2005"/>
        <v>0</v>
      </c>
      <c r="AZ304" s="19">
        <f t="shared" si="2005"/>
        <v>0</v>
      </c>
      <c r="BA304" s="19">
        <f t="shared" si="2005"/>
        <v>0</v>
      </c>
      <c r="BB304" s="19">
        <f t="shared" si="2005"/>
        <v>0</v>
      </c>
      <c r="BC304" s="19">
        <f t="shared" si="2005"/>
        <v>0</v>
      </c>
      <c r="BD304" s="19">
        <f t="shared" si="2005"/>
        <v>0</v>
      </c>
      <c r="BE304" s="19">
        <f t="shared" si="2005"/>
        <v>0</v>
      </c>
      <c r="BF304" s="19">
        <f t="shared" si="2005"/>
        <v>0</v>
      </c>
      <c r="BG304" s="19">
        <f t="shared" si="2005"/>
        <v>0</v>
      </c>
      <c r="BH304" s="19">
        <f t="shared" si="2005"/>
        <v>0</v>
      </c>
      <c r="BI304" s="19">
        <f t="shared" si="2005"/>
        <v>0</v>
      </c>
    </row>
    <row r="305" spans="1:61" s="19" customFormat="1" ht="12.75"/>
    <row r="306" spans="1:61" s="19" customFormat="1" ht="12.75"/>
    <row r="307" spans="1:61" s="19" customFormat="1" ht="12.75"/>
    <row r="308" spans="1:61" s="19" customFormat="1" ht="12.75"/>
    <row r="309" spans="1:61" s="19" customFormat="1" ht="12.75"/>
    <row r="310" spans="1:61" s="19" customFormat="1" ht="12.75">
      <c r="A310" s="19" t="s">
        <v>427</v>
      </c>
      <c r="B310" s="19">
        <f>B299/5</f>
        <v>89298700.126725152</v>
      </c>
      <c r="D310" s="19">
        <v>2020</v>
      </c>
      <c r="E310" s="19">
        <v>2021</v>
      </c>
      <c r="F310" s="19">
        <v>2022</v>
      </c>
      <c r="G310" s="19">
        <v>2023</v>
      </c>
      <c r="H310" s="19">
        <v>2024</v>
      </c>
      <c r="I310" s="19">
        <v>2025</v>
      </c>
      <c r="J310" s="19">
        <v>2026</v>
      </c>
      <c r="K310" s="19">
        <v>2027</v>
      </c>
      <c r="L310" s="19">
        <v>2028</v>
      </c>
      <c r="M310" s="19">
        <v>2029</v>
      </c>
      <c r="N310" s="19">
        <v>2030</v>
      </c>
      <c r="O310" s="19">
        <v>2031</v>
      </c>
      <c r="P310" s="19">
        <v>2032</v>
      </c>
      <c r="Q310" s="19">
        <v>2033</v>
      </c>
      <c r="R310" s="19">
        <v>2034</v>
      </c>
      <c r="S310" s="19">
        <v>2035</v>
      </c>
      <c r="T310" s="19">
        <v>2036</v>
      </c>
      <c r="U310" s="19">
        <v>2037</v>
      </c>
      <c r="V310" s="19">
        <v>2038</v>
      </c>
      <c r="W310" s="19">
        <v>2039</v>
      </c>
      <c r="X310" s="19">
        <v>2040</v>
      </c>
      <c r="Y310" s="19">
        <v>2041</v>
      </c>
      <c r="Z310" s="19">
        <v>2042</v>
      </c>
      <c r="AA310" s="19">
        <v>2043</v>
      </c>
      <c r="AB310" s="19">
        <v>2044</v>
      </c>
      <c r="AC310" s="19">
        <v>2045</v>
      </c>
      <c r="AD310" s="19">
        <v>2046</v>
      </c>
      <c r="AE310" s="19">
        <v>2047</v>
      </c>
      <c r="AF310" s="19">
        <v>2048</v>
      </c>
      <c r="AG310" s="19">
        <v>2049</v>
      </c>
      <c r="AH310" s="19">
        <v>2050</v>
      </c>
      <c r="AI310" s="19">
        <v>2051</v>
      </c>
      <c r="AJ310" s="19">
        <v>2052</v>
      </c>
      <c r="AK310" s="19">
        <v>2053</v>
      </c>
      <c r="AL310" s="19">
        <v>2054</v>
      </c>
      <c r="AM310" s="19">
        <v>2055</v>
      </c>
      <c r="AN310" s="19">
        <v>2056</v>
      </c>
      <c r="AO310" s="19">
        <v>2057</v>
      </c>
      <c r="AP310" s="19">
        <v>2058</v>
      </c>
      <c r="AQ310" s="19">
        <v>2059</v>
      </c>
      <c r="AR310" s="19">
        <v>2060</v>
      </c>
      <c r="AS310" s="19">
        <v>2061</v>
      </c>
      <c r="AT310" s="19">
        <v>2062</v>
      </c>
      <c r="AU310" s="19">
        <v>2063</v>
      </c>
      <c r="AV310" s="19">
        <v>2064</v>
      </c>
      <c r="AW310" s="19">
        <v>2065</v>
      </c>
      <c r="AX310" s="19">
        <v>2066</v>
      </c>
      <c r="AY310" s="19">
        <v>2067</v>
      </c>
      <c r="AZ310" s="19">
        <v>2068</v>
      </c>
      <c r="BA310" s="19">
        <v>2069</v>
      </c>
      <c r="BB310" s="19">
        <v>2070</v>
      </c>
      <c r="BC310" s="19">
        <v>2071</v>
      </c>
      <c r="BD310" s="19">
        <v>2072</v>
      </c>
      <c r="BE310" s="19">
        <v>2073</v>
      </c>
      <c r="BF310" s="19">
        <v>2074</v>
      </c>
      <c r="BG310" s="19">
        <v>2075</v>
      </c>
      <c r="BH310" s="19">
        <v>2076</v>
      </c>
      <c r="BI310" s="19">
        <v>2077</v>
      </c>
    </row>
    <row r="311" spans="1:61" s="19" customFormat="1" ht="12.75">
      <c r="A311" s="19" t="s">
        <v>60</v>
      </c>
      <c r="B311" s="19">
        <f>B300</f>
        <v>15</v>
      </c>
      <c r="D311" s="19">
        <f>B311</f>
        <v>15</v>
      </c>
      <c r="E311" s="19">
        <f>IF(D311&gt;0,D311-1,0)</f>
        <v>14</v>
      </c>
      <c r="F311" s="19">
        <f t="shared" ref="F311" si="2006">IF(E311&gt;0,E311-1,0)</f>
        <v>13</v>
      </c>
      <c r="G311" s="19">
        <f t="shared" ref="G311" si="2007">IF(F311&gt;0,F311-1,0)</f>
        <v>12</v>
      </c>
      <c r="H311" s="19">
        <f t="shared" ref="H311" si="2008">IF(G311&gt;0,G311-1,0)</f>
        <v>11</v>
      </c>
      <c r="I311" s="19">
        <f t="shared" ref="I311" si="2009">IF(H311&gt;0,H311-1,0)</f>
        <v>10</v>
      </c>
      <c r="J311" s="19">
        <f t="shared" ref="J311" si="2010">IF(I311&gt;0,I311-1,0)</f>
        <v>9</v>
      </c>
      <c r="K311" s="19">
        <f t="shared" ref="K311" si="2011">IF(J311&gt;0,J311-1,0)</f>
        <v>8</v>
      </c>
      <c r="L311" s="19">
        <f t="shared" ref="L311" si="2012">IF(K311&gt;0,K311-1,0)</f>
        <v>7</v>
      </c>
      <c r="M311" s="19">
        <f t="shared" ref="M311" si="2013">IF(L311&gt;0,L311-1,0)</f>
        <v>6</v>
      </c>
      <c r="N311" s="19">
        <f t="shared" ref="N311" si="2014">IF(M311&gt;0,M311-1,0)</f>
        <v>5</v>
      </c>
      <c r="O311" s="19">
        <f t="shared" ref="O311" si="2015">IF(N311&gt;0,N311-1,0)</f>
        <v>4</v>
      </c>
      <c r="P311" s="19">
        <f t="shared" ref="P311" si="2016">IF(O311&gt;0,O311-1,0)</f>
        <v>3</v>
      </c>
      <c r="Q311" s="19">
        <f t="shared" ref="Q311" si="2017">IF(P311&gt;0,P311-1,0)</f>
        <v>2</v>
      </c>
      <c r="R311" s="19">
        <f t="shared" ref="R311" si="2018">IF(Q311&gt;0,Q311-1,0)</f>
        <v>1</v>
      </c>
      <c r="S311" s="19">
        <f t="shared" ref="S311" si="2019">IF(R311&gt;0,R311-1,0)</f>
        <v>0</v>
      </c>
      <c r="T311" s="19">
        <f t="shared" ref="T311" si="2020">IF(S311&gt;0,S311-1,0)</f>
        <v>0</v>
      </c>
      <c r="U311" s="19">
        <f t="shared" ref="U311" si="2021">IF(T311&gt;0,T311-1,0)</f>
        <v>0</v>
      </c>
      <c r="V311" s="19">
        <f t="shared" ref="V311" si="2022">IF(U311&gt;0,U311-1,0)</f>
        <v>0</v>
      </c>
      <c r="W311" s="19">
        <f t="shared" ref="W311" si="2023">IF(V311&gt;0,V311-1,0)</f>
        <v>0</v>
      </c>
      <c r="X311" s="19">
        <f t="shared" ref="X311" si="2024">IF(W311&gt;0,W311-1,0)</f>
        <v>0</v>
      </c>
      <c r="Y311" s="19">
        <f t="shared" ref="Y311" si="2025">IF(X311&gt;0,X311-1,0)</f>
        <v>0</v>
      </c>
      <c r="Z311" s="19">
        <f t="shared" ref="Z311" si="2026">IF(Y311&gt;0,Y311-1,0)</f>
        <v>0</v>
      </c>
      <c r="AA311" s="19">
        <f t="shared" ref="AA311" si="2027">IF(Z311&gt;0,Z311-1,0)</f>
        <v>0</v>
      </c>
      <c r="AB311" s="19">
        <f t="shared" ref="AB311" si="2028">IF(AA311&gt;0,AA311-1,0)</f>
        <v>0</v>
      </c>
      <c r="AC311" s="19">
        <f t="shared" ref="AC311" si="2029">IF(AB311&gt;0,AB311-1,0)</f>
        <v>0</v>
      </c>
      <c r="AD311" s="19">
        <f t="shared" ref="AD311" si="2030">IF(AC311&gt;0,AC311-1,0)</f>
        <v>0</v>
      </c>
      <c r="AE311" s="19">
        <f t="shared" ref="AE311" si="2031">IF(AD311&gt;0,AD311-1,0)</f>
        <v>0</v>
      </c>
      <c r="AF311" s="19">
        <f t="shared" ref="AF311" si="2032">IF(AE311&gt;0,AE311-1,0)</f>
        <v>0</v>
      </c>
      <c r="AG311" s="19">
        <f t="shared" ref="AG311" si="2033">IF(AF311&gt;0,AF311-1,0)</f>
        <v>0</v>
      </c>
      <c r="AH311" s="19">
        <f t="shared" ref="AH311" si="2034">IF(AG311&gt;0,AG311-1,0)</f>
        <v>0</v>
      </c>
      <c r="AI311" s="19">
        <f t="shared" ref="AI311" si="2035">IF(AH311&gt;0,AH311-1,0)</f>
        <v>0</v>
      </c>
      <c r="AJ311" s="19">
        <f t="shared" ref="AJ311" si="2036">IF(AI311&gt;0,AI311-1,0)</f>
        <v>0</v>
      </c>
      <c r="AK311" s="19">
        <f t="shared" ref="AK311" si="2037">IF(AJ311&gt;0,AJ311-1,0)</f>
        <v>0</v>
      </c>
      <c r="AL311" s="19">
        <f t="shared" ref="AL311" si="2038">IF(AK311&gt;0,AK311-1,0)</f>
        <v>0</v>
      </c>
      <c r="AM311" s="19">
        <f t="shared" ref="AM311" si="2039">IF(AL311&gt;0,AL311-1,0)</f>
        <v>0</v>
      </c>
      <c r="AN311" s="19">
        <f t="shared" ref="AN311" si="2040">IF(AM311&gt;0,AM311-1,0)</f>
        <v>0</v>
      </c>
      <c r="AO311" s="19">
        <f t="shared" ref="AO311" si="2041">IF(AN311&gt;0,AN311-1,0)</f>
        <v>0</v>
      </c>
      <c r="AP311" s="19">
        <f t="shared" ref="AP311" si="2042">IF(AO311&gt;0,AO311-1,0)</f>
        <v>0</v>
      </c>
      <c r="AQ311" s="19">
        <f t="shared" ref="AQ311" si="2043">IF(AP311&gt;0,AP311-1,0)</f>
        <v>0</v>
      </c>
      <c r="AR311" s="19">
        <f t="shared" ref="AR311" si="2044">IF(AQ311&gt;0,AQ311-1,0)</f>
        <v>0</v>
      </c>
      <c r="AS311" s="19">
        <f t="shared" ref="AS311" si="2045">IF(AR311&gt;0,AR311-1,0)</f>
        <v>0</v>
      </c>
      <c r="AT311" s="19">
        <f t="shared" ref="AT311" si="2046">IF(AS311&gt;0,AS311-1,0)</f>
        <v>0</v>
      </c>
      <c r="AU311" s="19">
        <f t="shared" ref="AU311" si="2047">IF(AT311&gt;0,AT311-1,0)</f>
        <v>0</v>
      </c>
      <c r="AV311" s="19">
        <f t="shared" ref="AV311" si="2048">IF(AU311&gt;0,AU311-1,0)</f>
        <v>0</v>
      </c>
      <c r="AW311" s="19">
        <f t="shared" ref="AW311" si="2049">IF(AV311&gt;0,AV311-1,0)</f>
        <v>0</v>
      </c>
      <c r="AX311" s="19">
        <f t="shared" ref="AX311" si="2050">IF(AW311&gt;0,AW311-1,0)</f>
        <v>0</v>
      </c>
      <c r="AY311" s="19">
        <f t="shared" ref="AY311" si="2051">IF(AX311&gt;0,AX311-1,0)</f>
        <v>0</v>
      </c>
      <c r="AZ311" s="19">
        <f t="shared" ref="AZ311" si="2052">IF(AY311&gt;0,AY311-1,0)</f>
        <v>0</v>
      </c>
      <c r="BA311" s="19">
        <f t="shared" ref="BA311" si="2053">IF(AZ311&gt;0,AZ311-1,0)</f>
        <v>0</v>
      </c>
      <c r="BB311" s="19">
        <f t="shared" ref="BB311" si="2054">IF(BA311&gt;0,BA311-1,0)</f>
        <v>0</v>
      </c>
      <c r="BC311" s="19">
        <f t="shared" ref="BC311" si="2055">IF(BB311&gt;0,BB311-1,0)</f>
        <v>0</v>
      </c>
      <c r="BD311" s="19">
        <f t="shared" ref="BD311" si="2056">IF(BC311&gt;0,BC311-1,0)</f>
        <v>0</v>
      </c>
      <c r="BE311" s="19">
        <f t="shared" ref="BE311" si="2057">IF(BD311&gt;0,BD311-1,0)</f>
        <v>0</v>
      </c>
      <c r="BF311" s="19">
        <f t="shared" ref="BF311" si="2058">IF(BE311&gt;0,BE311-1,0)</f>
        <v>0</v>
      </c>
      <c r="BG311" s="19">
        <f t="shared" ref="BG311" si="2059">IF(BF311&gt;0,BF311-1,0)</f>
        <v>0</v>
      </c>
      <c r="BH311" s="19">
        <f t="shared" ref="BH311" si="2060">IF(BG311&gt;0,BG311-1,0)</f>
        <v>0</v>
      </c>
      <c r="BI311" s="19">
        <f t="shared" ref="BI311" si="2061">IF(BH311&gt;0,BH311-1,0)</f>
        <v>0</v>
      </c>
    </row>
    <row r="312" spans="1:61" s="19" customFormat="1" ht="12.75">
      <c r="D312" s="19">
        <f>B310</f>
        <v>89298700.126725152</v>
      </c>
      <c r="E312" s="19">
        <f>D316</f>
        <v>84941096.8503768</v>
      </c>
      <c r="F312" s="19">
        <f>E316</f>
        <v>80395638.98391515</v>
      </c>
      <c r="G312" s="19">
        <f t="shared" ref="G312" si="2062">F316</f>
        <v>75654228.188691944</v>
      </c>
      <c r="H312" s="19">
        <f t="shared" ref="H312" si="2063">G316</f>
        <v>70708417.009815231</v>
      </c>
      <c r="I312" s="19">
        <f t="shared" ref="I312" si="2064">H316</f>
        <v>65549393.825883262</v>
      </c>
      <c r="J312" s="19">
        <f t="shared" ref="J312" si="2065">I316</f>
        <v>60167967.149907231</v>
      </c>
      <c r="K312" s="19">
        <f t="shared" ref="K312" si="2066">J316</f>
        <v>54554549.253452919</v>
      </c>
      <c r="L312" s="19">
        <f t="shared" ref="L312" si="2067">K316</f>
        <v>48699139.084825382</v>
      </c>
      <c r="M312" s="19">
        <f t="shared" ref="M312" si="2068">L316</f>
        <v>42591304.450863197</v>
      </c>
      <c r="N312" s="19">
        <f t="shared" ref="N312" si="2069">M316</f>
        <v>36220163.430596791</v>
      </c>
      <c r="O312" s="19">
        <f t="shared" ref="O312" si="2070">N316</f>
        <v>29574364.987656731</v>
      </c>
      <c r="P312" s="19">
        <f t="shared" ref="P312" si="2071">O316</f>
        <v>22642068.746890467</v>
      </c>
      <c r="Q312" s="19">
        <f t="shared" ref="Q312" si="2072">P316</f>
        <v>15410923.899156857</v>
      </c>
      <c r="R312" s="19">
        <f t="shared" ref="R312" si="2073">Q316</f>
        <v>7868047.1967145354</v>
      </c>
      <c r="S312" s="19">
        <f t="shared" ref="S312" si="2074">R316</f>
        <v>0</v>
      </c>
      <c r="T312" s="19" t="e">
        <f t="shared" ref="T312" si="2075">S316</f>
        <v>#N/A</v>
      </c>
      <c r="U312" s="19" t="e">
        <f t="shared" ref="U312" si="2076">T316</f>
        <v>#N/A</v>
      </c>
      <c r="V312" s="19" t="e">
        <f t="shared" ref="V312" si="2077">U316</f>
        <v>#N/A</v>
      </c>
      <c r="W312" s="19" t="e">
        <f t="shared" ref="W312" si="2078">V316</f>
        <v>#N/A</v>
      </c>
      <c r="X312" s="19" t="e">
        <f t="shared" ref="X312" si="2079">W316</f>
        <v>#N/A</v>
      </c>
      <c r="Y312" s="19" t="e">
        <f t="shared" ref="Y312" si="2080">X316</f>
        <v>#N/A</v>
      </c>
      <c r="Z312" s="19" t="e">
        <f t="shared" ref="Z312" si="2081">Y316</f>
        <v>#N/A</v>
      </c>
      <c r="AA312" s="19" t="e">
        <f t="shared" ref="AA312" si="2082">Z316</f>
        <v>#N/A</v>
      </c>
      <c r="AB312" s="19" t="e">
        <f t="shared" ref="AB312" si="2083">AA316</f>
        <v>#N/A</v>
      </c>
      <c r="AC312" s="19" t="e">
        <f t="shared" ref="AC312" si="2084">AB316</f>
        <v>#N/A</v>
      </c>
      <c r="AD312" s="19" t="e">
        <f t="shared" ref="AD312" si="2085">AC316</f>
        <v>#N/A</v>
      </c>
      <c r="AE312" s="19" t="e">
        <f t="shared" ref="AE312" si="2086">AD316</f>
        <v>#N/A</v>
      </c>
      <c r="AF312" s="19" t="e">
        <f t="shared" ref="AF312" si="2087">AE316</f>
        <v>#N/A</v>
      </c>
      <c r="AG312" s="19" t="e">
        <f t="shared" ref="AG312" si="2088">AF316</f>
        <v>#N/A</v>
      </c>
      <c r="AH312" s="19" t="e">
        <f t="shared" ref="AH312" si="2089">AG316</f>
        <v>#N/A</v>
      </c>
      <c r="AI312" s="19" t="e">
        <f t="shared" ref="AI312" si="2090">AH316</f>
        <v>#N/A</v>
      </c>
      <c r="AJ312" s="19" t="e">
        <f t="shared" ref="AJ312" si="2091">AI316</f>
        <v>#N/A</v>
      </c>
      <c r="AK312" s="19" t="e">
        <f t="shared" ref="AK312" si="2092">AJ316</f>
        <v>#N/A</v>
      </c>
      <c r="AL312" s="19" t="e">
        <f t="shared" ref="AL312" si="2093">AK316</f>
        <v>#N/A</v>
      </c>
      <c r="AM312" s="19" t="e">
        <f t="shared" ref="AM312" si="2094">AL316</f>
        <v>#N/A</v>
      </c>
      <c r="AN312" s="19" t="e">
        <f t="shared" ref="AN312" si="2095">AM316</f>
        <v>#N/A</v>
      </c>
      <c r="AO312" s="19" t="e">
        <f t="shared" ref="AO312" si="2096">AN316</f>
        <v>#N/A</v>
      </c>
      <c r="AP312" s="19" t="e">
        <f t="shared" ref="AP312" si="2097">AO316</f>
        <v>#N/A</v>
      </c>
      <c r="AQ312" s="19" t="e">
        <f t="shared" ref="AQ312" si="2098">AP316</f>
        <v>#N/A</v>
      </c>
      <c r="AR312" s="19" t="e">
        <f t="shared" ref="AR312" si="2099">AQ316</f>
        <v>#N/A</v>
      </c>
      <c r="AS312" s="19" t="e">
        <f t="shared" ref="AS312" si="2100">AR316</f>
        <v>#N/A</v>
      </c>
      <c r="AT312" s="19" t="e">
        <f t="shared" ref="AT312" si="2101">AS316</f>
        <v>#N/A</v>
      </c>
      <c r="AU312" s="19" t="e">
        <f t="shared" ref="AU312" si="2102">AT316</f>
        <v>#N/A</v>
      </c>
      <c r="AV312" s="19" t="e">
        <f t="shared" ref="AV312" si="2103">AU316</f>
        <v>#N/A</v>
      </c>
      <c r="AW312" s="19" t="e">
        <f t="shared" ref="AW312" si="2104">AV316</f>
        <v>#N/A</v>
      </c>
      <c r="AX312" s="19" t="e">
        <f t="shared" ref="AX312" si="2105">AW316</f>
        <v>#N/A</v>
      </c>
      <c r="AY312" s="19" t="e">
        <f t="shared" ref="AY312" si="2106">AX316</f>
        <v>#N/A</v>
      </c>
      <c r="AZ312" s="19" t="e">
        <f t="shared" ref="AZ312" si="2107">AY316</f>
        <v>#N/A</v>
      </c>
      <c r="BA312" s="19" t="e">
        <f t="shared" ref="BA312" si="2108">AZ316</f>
        <v>#N/A</v>
      </c>
      <c r="BB312" s="19" t="e">
        <f t="shared" ref="BB312" si="2109">BA316</f>
        <v>#N/A</v>
      </c>
      <c r="BC312" s="19" t="e">
        <f t="shared" ref="BC312" si="2110">BB316</f>
        <v>#N/A</v>
      </c>
      <c r="BD312" s="19" t="e">
        <f t="shared" ref="BD312" si="2111">BC316</f>
        <v>#N/A</v>
      </c>
      <c r="BE312" s="19" t="e">
        <f t="shared" ref="BE312" si="2112">BD316</f>
        <v>#N/A</v>
      </c>
      <c r="BF312" s="19" t="e">
        <f t="shared" ref="BF312" si="2113">BE316</f>
        <v>#N/A</v>
      </c>
      <c r="BG312" s="19" t="e">
        <f t="shared" ref="BG312" si="2114">BF316</f>
        <v>#N/A</v>
      </c>
      <c r="BH312" s="19" t="e">
        <f t="shared" ref="BH312" si="2115">BG316</f>
        <v>#N/A</v>
      </c>
      <c r="BI312" s="19" t="e">
        <f t="shared" ref="BI312" si="2116">BH316</f>
        <v>#N/A</v>
      </c>
    </row>
    <row r="313" spans="1:61" s="19" customFormat="1" ht="12.75">
      <c r="C313" s="19" t="s">
        <v>422</v>
      </c>
      <c r="D313" s="159">
        <f>IF($D311&gt;=1,($B310/HLOOKUP($D311,'Annuity Calc'!$H$7:$BE$11,2,FALSE))*HLOOKUP(D311,'Annuity Calc'!$H$7:$BE$11,3,FALSE),(IF(D311&lt;=(-1),D311,0)))</f>
        <v>4357603.276348358</v>
      </c>
      <c r="E313" s="159">
        <f>IF($D311&gt;=1,($B310/HLOOKUP($D311,'Annuity Calc'!$H$7:$BE$11,2,FALSE))*HLOOKUP(E311,'Annuity Calc'!$H$7:$BE$11,3,FALSE),(IF(E311&lt;=(-1),E311,0)))</f>
        <v>4545457.8664616495</v>
      </c>
      <c r="F313" s="159">
        <f>IF($D311&gt;=1,($B310/HLOOKUP($D311,'Annuity Calc'!$H$7:$BE$11,2,FALSE))*HLOOKUP(F311,'Annuity Calc'!$H$7:$BE$11,3,FALSE),(IF(F311&lt;=(-1),F311,0)))</f>
        <v>4741410.7952231998</v>
      </c>
      <c r="G313" s="159">
        <f>IF($D311&gt;=1,($B310/HLOOKUP($D311,'Annuity Calc'!$H$7:$BE$11,2,FALSE))*HLOOKUP(G311,'Annuity Calc'!$H$7:$BE$11,3,FALSE),(IF(G311&lt;=(-1),G311,0)))</f>
        <v>4945811.1788767073</v>
      </c>
      <c r="H313" s="159">
        <f>IF($D311&gt;=1,($B310/HLOOKUP($D311,'Annuity Calc'!$H$7:$BE$11,2,FALSE))*HLOOKUP(H311,'Annuity Calc'!$H$7:$BE$11,3,FALSE),(IF(H311&lt;=(-1),H311,0)))</f>
        <v>5159023.183931971</v>
      </c>
      <c r="I313" s="159">
        <f>IF($D311&gt;=1,($B310/HLOOKUP($D311,'Annuity Calc'!$H$7:$BE$11,2,FALSE))*HLOOKUP(I311,'Annuity Calc'!$H$7:$BE$11,3,FALSE),(IF(I311&lt;=(-1),I311,0)))</f>
        <v>5381426.6759760296</v>
      </c>
      <c r="J313" s="159">
        <f>IF($D311&gt;=1,($B310/HLOOKUP($D311,'Annuity Calc'!$H$7:$BE$11,2,FALSE))*HLOOKUP(J311,'Annuity Calc'!$H$7:$BE$11,3,FALSE),(IF(J311&lt;=(-1),J311,0)))</f>
        <v>5613417.896454311</v>
      </c>
      <c r="K313" s="159">
        <f>IF($D311&gt;=1,($B310/HLOOKUP($D311,'Annuity Calc'!$H$7:$BE$11,2,FALSE))*HLOOKUP(K311,'Annuity Calc'!$H$7:$BE$11,3,FALSE),(IF(K311&lt;=(-1),K311,0)))</f>
        <v>5855410.1686275378</v>
      </c>
      <c r="L313" s="159">
        <f>IF($D311&gt;=1,($B310/HLOOKUP($D311,'Annuity Calc'!$H$7:$BE$11,2,FALSE))*HLOOKUP(L311,'Annuity Calc'!$H$7:$BE$11,3,FALSE),(IF(L311&lt;=(-1),L311,0)))</f>
        <v>6107834.6339621805</v>
      </c>
      <c r="M313" s="159">
        <f>IF($D311&gt;=1,($B310/HLOOKUP($D311,'Annuity Calc'!$H$7:$BE$11,2,FALSE))*HLOOKUP(M311,'Annuity Calc'!$H$7:$BE$11,3,FALSE),(IF(M311&lt;=(-1),M311,0)))</f>
        <v>6371141.0202664034</v>
      </c>
      <c r="N313" s="159">
        <f>IF($D311&gt;=1,($B310/HLOOKUP($D311,'Annuity Calc'!$H$7:$BE$11,2,FALSE))*HLOOKUP(N311,'Annuity Calc'!$H$7:$BE$11,3,FALSE),(IF(N311&lt;=(-1),N311,0)))</f>
        <v>6645798.44294006</v>
      </c>
      <c r="O313" s="159">
        <f>IF($D311&gt;=1,($B310/HLOOKUP($D311,'Annuity Calc'!$H$7:$BE$11,2,FALSE))*HLOOKUP(O311,'Annuity Calc'!$H$7:$BE$11,3,FALSE),(IF(O311&lt;=(-1),O311,0)))</f>
        <v>6932296.2407662636</v>
      </c>
      <c r="P313" s="159">
        <f>IF($D311&gt;=1,($B310/HLOOKUP($D311,'Annuity Calc'!$H$7:$BE$11,2,FALSE))*HLOOKUP(P311,'Annuity Calc'!$H$7:$BE$11,3,FALSE),(IF(P311&lt;=(-1),P311,0)))</f>
        <v>7231144.8477336103</v>
      </c>
      <c r="Q313" s="159">
        <f>IF($D311&gt;=1,($B310/HLOOKUP($D311,'Annuity Calc'!$H$7:$BE$11,2,FALSE))*HLOOKUP(Q311,'Annuity Calc'!$H$7:$BE$11,3,FALSE),(IF(Q311&lt;=(-1),Q311,0)))</f>
        <v>7542876.7024423219</v>
      </c>
      <c r="R313" s="159">
        <f>IF($D311&gt;=1,($B310/HLOOKUP($D311,'Annuity Calc'!$H$7:$BE$11,2,FALSE))*HLOOKUP(R311,'Annuity Calc'!$H$7:$BE$11,3,FALSE),(IF(R311&lt;=(-1),R311,0)))</f>
        <v>7868047.1967145316</v>
      </c>
      <c r="S313" s="159" t="e">
        <f>IF($D311&gt;=1,($B310/HLOOKUP($D311,'Annuity Calc'!$H$7:$BE$11,2,FALSE))*HLOOKUP(S311,'Annuity Calc'!$H$7:$BE$11,3,FALSE),(IF(S311&lt;=(-1),S311,0)))</f>
        <v>#N/A</v>
      </c>
      <c r="T313" s="159" t="e">
        <f>IF($D311&gt;=1,($B310/HLOOKUP($D311,'Annuity Calc'!$H$7:$BE$11,2,FALSE))*HLOOKUP(T311,'Annuity Calc'!$H$7:$BE$11,3,FALSE),(IF(T311&lt;=(-1),T311,0)))</f>
        <v>#N/A</v>
      </c>
      <c r="U313" s="159" t="e">
        <f>IF($D311&gt;=1,($B310/HLOOKUP($D311,'Annuity Calc'!$H$7:$BE$11,2,FALSE))*HLOOKUP(U311,'Annuity Calc'!$H$7:$BE$11,3,FALSE),(IF(U311&lt;=(-1),U311,0)))</f>
        <v>#N/A</v>
      </c>
      <c r="V313" s="159" t="e">
        <f>IF($D311&gt;=1,($B310/HLOOKUP($D311,'Annuity Calc'!$H$7:$BE$11,2,FALSE))*HLOOKUP(V311,'Annuity Calc'!$H$7:$BE$11,3,FALSE),(IF(V311&lt;=(-1),V311,0)))</f>
        <v>#N/A</v>
      </c>
      <c r="W313" s="159" t="e">
        <f>IF($D311&gt;=1,($B310/HLOOKUP($D311,'Annuity Calc'!$H$7:$BE$11,2,FALSE))*HLOOKUP(W311,'Annuity Calc'!$H$7:$BE$11,3,FALSE),(IF(W311&lt;=(-1),W311,0)))</f>
        <v>#N/A</v>
      </c>
      <c r="X313" s="159" t="e">
        <f>IF($D311&gt;=1,($B310/HLOOKUP($D311,'Annuity Calc'!$H$7:$BE$11,2,FALSE))*HLOOKUP(X311,'Annuity Calc'!$H$7:$BE$11,3,FALSE),(IF(X311&lt;=(-1),X311,0)))</f>
        <v>#N/A</v>
      </c>
      <c r="Y313" s="159" t="e">
        <f>IF($D311&gt;=1,($B310/HLOOKUP($D311,'Annuity Calc'!$H$7:$BE$11,2,FALSE))*HLOOKUP(Y311,'Annuity Calc'!$H$7:$BE$11,3,FALSE),(IF(Y311&lt;=(-1),Y311,0)))</f>
        <v>#N/A</v>
      </c>
      <c r="Z313" s="159" t="e">
        <f>IF($D311&gt;=1,($B310/HLOOKUP($D311,'Annuity Calc'!$H$7:$BE$11,2,FALSE))*HLOOKUP(Z311,'Annuity Calc'!$H$7:$BE$11,3,FALSE),(IF(Z311&lt;=(-1),Z311,0)))</f>
        <v>#N/A</v>
      </c>
      <c r="AA313" s="159" t="e">
        <f>IF($D311&gt;=1,($B310/HLOOKUP($D311,'Annuity Calc'!$H$7:$BE$11,2,FALSE))*HLOOKUP(AA311,'Annuity Calc'!$H$7:$BE$11,3,FALSE),(IF(AA311&lt;=(-1),AA311,0)))</f>
        <v>#N/A</v>
      </c>
      <c r="AB313" s="159" t="e">
        <f>IF($D311&gt;=1,($B310/HLOOKUP($D311,'Annuity Calc'!$H$7:$BE$11,2,FALSE))*HLOOKUP(AB311,'Annuity Calc'!$H$7:$BE$11,3,FALSE),(IF(AB311&lt;=(-1),AB311,0)))</f>
        <v>#N/A</v>
      </c>
      <c r="AC313" s="159" t="e">
        <f>IF($D311&gt;=1,($B310/HLOOKUP($D311,'Annuity Calc'!$H$7:$BE$11,2,FALSE))*HLOOKUP(AC311,'Annuity Calc'!$H$7:$BE$11,3,FALSE),(IF(AC311&lt;=(-1),AC311,0)))</f>
        <v>#N/A</v>
      </c>
      <c r="AD313" s="159" t="e">
        <f>IF($D311&gt;=1,($B310/HLOOKUP($D311,'Annuity Calc'!$H$7:$BE$11,2,FALSE))*HLOOKUP(AD311,'Annuity Calc'!$H$7:$BE$11,3,FALSE),(IF(AD311&lt;=(-1),AD311,0)))</f>
        <v>#N/A</v>
      </c>
      <c r="AE313" s="159" t="e">
        <f>IF($D311&gt;=1,($B310/HLOOKUP($D311,'Annuity Calc'!$H$7:$BE$11,2,FALSE))*HLOOKUP(AE311,'Annuity Calc'!$H$7:$BE$11,3,FALSE),(IF(AE311&lt;=(-1),AE311,0)))</f>
        <v>#N/A</v>
      </c>
      <c r="AF313" s="159" t="e">
        <f>IF($D311&gt;=1,($B310/HLOOKUP($D311,'Annuity Calc'!$H$7:$BE$11,2,FALSE))*HLOOKUP(AF311,'Annuity Calc'!$H$7:$BE$11,3,FALSE),(IF(AF311&lt;=(-1),AF311,0)))</f>
        <v>#N/A</v>
      </c>
      <c r="AG313" s="159" t="e">
        <f>IF($D311&gt;=1,($B310/HLOOKUP($D311,'Annuity Calc'!$H$7:$BE$11,2,FALSE))*HLOOKUP(AG311,'Annuity Calc'!$H$7:$BE$11,3,FALSE),(IF(AG311&lt;=(-1),AG311,0)))</f>
        <v>#N/A</v>
      </c>
      <c r="AH313" s="159" t="e">
        <f>IF($D311&gt;=1,($B310/HLOOKUP($D311,'Annuity Calc'!$H$7:$BE$11,2,FALSE))*HLOOKUP(AH311,'Annuity Calc'!$H$7:$BE$11,3,FALSE),(IF(AH311&lt;=(-1),AH311,0)))</f>
        <v>#N/A</v>
      </c>
      <c r="AI313" s="159" t="e">
        <f>IF($D311&gt;=1,($B310/HLOOKUP($D311,'Annuity Calc'!$H$7:$BE$11,2,FALSE))*HLOOKUP(AI311,'Annuity Calc'!$H$7:$BE$11,3,FALSE),(IF(AI311&lt;=(-1),AI311,0)))</f>
        <v>#N/A</v>
      </c>
      <c r="AJ313" s="159" t="e">
        <f>IF($D311&gt;=1,($B310/HLOOKUP($D311,'Annuity Calc'!$H$7:$BE$11,2,FALSE))*HLOOKUP(AJ311,'Annuity Calc'!$H$7:$BE$11,3,FALSE),(IF(AJ311&lt;=(-1),AJ311,0)))</f>
        <v>#N/A</v>
      </c>
      <c r="AK313" s="159" t="e">
        <f>IF($D311&gt;=1,($B310/HLOOKUP($D311,'Annuity Calc'!$H$7:$BE$11,2,FALSE))*HLOOKUP(AK311,'Annuity Calc'!$H$7:$BE$11,3,FALSE),(IF(AK311&lt;=(-1),AK311,0)))</f>
        <v>#N/A</v>
      </c>
      <c r="AL313" s="159" t="e">
        <f>IF($D311&gt;=1,($B310/HLOOKUP($D311,'Annuity Calc'!$H$7:$BE$11,2,FALSE))*HLOOKUP(AL311,'Annuity Calc'!$H$7:$BE$11,3,FALSE),(IF(AL311&lt;=(-1),AL311,0)))</f>
        <v>#N/A</v>
      </c>
      <c r="AM313" s="159" t="e">
        <f>IF($D311&gt;=1,($B310/HLOOKUP($D311,'Annuity Calc'!$H$7:$BE$11,2,FALSE))*HLOOKUP(AM311,'Annuity Calc'!$H$7:$BE$11,3,FALSE),(IF(AM311&lt;=(-1),AM311,0)))</f>
        <v>#N/A</v>
      </c>
      <c r="AN313" s="159" t="e">
        <f>IF($D311&gt;=1,($B310/HLOOKUP($D311,'Annuity Calc'!$H$7:$BE$11,2,FALSE))*HLOOKUP(AN311,'Annuity Calc'!$H$7:$BE$11,3,FALSE),(IF(AN311&lt;=(-1),AN311,0)))</f>
        <v>#N/A</v>
      </c>
      <c r="AO313" s="159" t="e">
        <f>IF($D311&gt;=1,($B310/HLOOKUP($D311,'Annuity Calc'!$H$7:$BE$11,2,FALSE))*HLOOKUP(AO311,'Annuity Calc'!$H$7:$BE$11,3,FALSE),(IF(AO311&lt;=(-1),AO311,0)))</f>
        <v>#N/A</v>
      </c>
      <c r="AP313" s="159" t="e">
        <f>IF($D311&gt;=1,($B310/HLOOKUP($D311,'Annuity Calc'!$H$7:$BE$11,2,FALSE))*HLOOKUP(AP311,'Annuity Calc'!$H$7:$BE$11,3,FALSE),(IF(AP311&lt;=(-1),AP311,0)))</f>
        <v>#N/A</v>
      </c>
      <c r="AQ313" s="159" t="e">
        <f>IF($D311&gt;=1,($B310/HLOOKUP($D311,'Annuity Calc'!$H$7:$BE$11,2,FALSE))*HLOOKUP(AQ311,'Annuity Calc'!$H$7:$BE$11,3,FALSE),(IF(AQ311&lt;=(-1),AQ311,0)))</f>
        <v>#N/A</v>
      </c>
      <c r="AR313" s="159" t="e">
        <f>IF($D311&gt;=1,($B310/HLOOKUP($D311,'Annuity Calc'!$H$7:$BE$11,2,FALSE))*HLOOKUP(AR311,'Annuity Calc'!$H$7:$BE$11,3,FALSE),(IF(AR311&lt;=(-1),AR311,0)))</f>
        <v>#N/A</v>
      </c>
      <c r="AS313" s="159" t="e">
        <f>IF($D311&gt;=1,($B310/HLOOKUP($D311,'Annuity Calc'!$H$7:$BE$11,2,FALSE))*HLOOKUP(AS311,'Annuity Calc'!$H$7:$BE$11,3,FALSE),(IF(AS311&lt;=(-1),AS311,0)))</f>
        <v>#N/A</v>
      </c>
      <c r="AT313" s="159" t="e">
        <f>IF($D311&gt;=1,($B310/HLOOKUP($D311,'Annuity Calc'!$H$7:$BE$11,2,FALSE))*HLOOKUP(AT311,'Annuity Calc'!$H$7:$BE$11,3,FALSE),(IF(AT311&lt;=(-1),AT311,0)))</f>
        <v>#N/A</v>
      </c>
      <c r="AU313" s="159" t="e">
        <f>IF($D311&gt;=1,($B310/HLOOKUP($D311,'Annuity Calc'!$H$7:$BE$11,2,FALSE))*HLOOKUP(AU311,'Annuity Calc'!$H$7:$BE$11,3,FALSE),(IF(AU311&lt;=(-1),AU311,0)))</f>
        <v>#N/A</v>
      </c>
      <c r="AV313" s="159" t="e">
        <f>IF($D311&gt;=1,($B310/HLOOKUP($D311,'Annuity Calc'!$H$7:$BE$11,2,FALSE))*HLOOKUP(AV311,'Annuity Calc'!$H$7:$BE$11,3,FALSE),(IF(AV311&lt;=(-1),AV311,0)))</f>
        <v>#N/A</v>
      </c>
      <c r="AW313" s="159" t="e">
        <f>IF($D311&gt;=1,($B310/HLOOKUP($D311,'Annuity Calc'!$H$7:$BE$11,2,FALSE))*HLOOKUP(AW311,'Annuity Calc'!$H$7:$BE$11,3,FALSE),(IF(AW311&lt;=(-1),AW311,0)))</f>
        <v>#N/A</v>
      </c>
      <c r="AX313" s="159" t="e">
        <f>IF($D311&gt;=1,($B310/HLOOKUP($D311,'Annuity Calc'!$H$7:$BE$11,2,FALSE))*HLOOKUP(AX311,'Annuity Calc'!$H$7:$BE$11,3,FALSE),(IF(AX311&lt;=(-1),AX311,0)))</f>
        <v>#N/A</v>
      </c>
      <c r="AY313" s="159" t="e">
        <f>IF($D311&gt;=1,($B310/HLOOKUP($D311,'Annuity Calc'!$H$7:$BE$11,2,FALSE))*HLOOKUP(AY311,'Annuity Calc'!$H$7:$BE$11,3,FALSE),(IF(AY311&lt;=(-1),AY311,0)))</f>
        <v>#N/A</v>
      </c>
      <c r="AZ313" s="159" t="e">
        <f>IF($D311&gt;=1,($B310/HLOOKUP($D311,'Annuity Calc'!$H$7:$BE$11,2,FALSE))*HLOOKUP(AZ311,'Annuity Calc'!$H$7:$BE$11,3,FALSE),(IF(AZ311&lt;=(-1),AZ311,0)))</f>
        <v>#N/A</v>
      </c>
      <c r="BA313" s="159" t="e">
        <f>IF($D311&gt;=1,($B310/HLOOKUP($D311,'Annuity Calc'!$H$7:$BE$11,2,FALSE))*HLOOKUP(BA311,'Annuity Calc'!$H$7:$BE$11,3,FALSE),(IF(BA311&lt;=(-1),BA311,0)))</f>
        <v>#N/A</v>
      </c>
      <c r="BB313" s="159" t="e">
        <f>IF($D311&gt;=1,($B310/HLOOKUP($D311,'Annuity Calc'!$H$7:$BE$11,2,FALSE))*HLOOKUP(BB311,'Annuity Calc'!$H$7:$BE$11,3,FALSE),(IF(BB311&lt;=(-1),BB311,0)))</f>
        <v>#N/A</v>
      </c>
      <c r="BC313" s="159" t="e">
        <f>IF($D311&gt;=1,($B310/HLOOKUP($D311,'Annuity Calc'!$H$7:$BE$11,2,FALSE))*HLOOKUP(BC311,'Annuity Calc'!$H$7:$BE$11,3,FALSE),(IF(BC311&lt;=(-1),BC311,0)))</f>
        <v>#N/A</v>
      </c>
      <c r="BD313" s="159" t="e">
        <f>IF($D311&gt;=1,($B310/HLOOKUP($D311,'Annuity Calc'!$H$7:$BE$11,2,FALSE))*HLOOKUP(BD311,'Annuity Calc'!$H$7:$BE$11,3,FALSE),(IF(BD311&lt;=(-1),BD311,0)))</f>
        <v>#N/A</v>
      </c>
      <c r="BE313" s="159" t="e">
        <f>IF($D311&gt;=1,($B310/HLOOKUP($D311,'Annuity Calc'!$H$7:$BE$11,2,FALSE))*HLOOKUP(BE311,'Annuity Calc'!$H$7:$BE$11,3,FALSE),(IF(BE311&lt;=(-1),BE311,0)))</f>
        <v>#N/A</v>
      </c>
      <c r="BF313" s="159" t="e">
        <f>IF($D311&gt;=1,($B310/HLOOKUP($D311,'Annuity Calc'!$H$7:$BE$11,2,FALSE))*HLOOKUP(BF311,'Annuity Calc'!$H$7:$BE$11,3,FALSE),(IF(BF311&lt;=(-1),BF311,0)))</f>
        <v>#N/A</v>
      </c>
      <c r="BG313" s="159" t="e">
        <f>IF($D311&gt;=1,($B310/HLOOKUP($D311,'Annuity Calc'!$H$7:$BE$11,2,FALSE))*HLOOKUP(BG311,'Annuity Calc'!$H$7:$BE$11,3,FALSE),(IF(BG311&lt;=(-1),BG311,0)))</f>
        <v>#N/A</v>
      </c>
      <c r="BH313" s="159" t="e">
        <f>IF($D311&gt;=1,($B310/HLOOKUP($D311,'Annuity Calc'!$H$7:$BE$11,2,FALSE))*HLOOKUP(BH311,'Annuity Calc'!$H$7:$BE$11,3,FALSE),(IF(BH311&lt;=(-1),BH311,0)))</f>
        <v>#N/A</v>
      </c>
      <c r="BI313" s="159" t="e">
        <f>IF($D311&gt;=1,($B310/HLOOKUP($D311,'Annuity Calc'!$H$7:$BE$11,2,FALSE))*HLOOKUP(BI311,'Annuity Calc'!$H$7:$BE$11,3,FALSE),(IF(BI311&lt;=(-1),BI311,0)))</f>
        <v>#N/A</v>
      </c>
    </row>
    <row r="314" spans="1:61" s="19" customFormat="1" ht="12.75">
      <c r="C314" s="19" t="s">
        <v>423</v>
      </c>
      <c r="D314" s="159">
        <f>IF($D311&gt;=1,($B310/HLOOKUP($D311,'Annuity Calc'!$H$7:$BE$11,2,FALSE))*HLOOKUP(D311,'Annuity Calc'!$H$7:$BE$11,4,FALSE),(IF(D311&lt;=(-1),D311,0)))</f>
        <v>3676459.7162168506</v>
      </c>
      <c r="E314" s="159">
        <f>IF($D311&gt;=1,($B310/HLOOKUP($D311,'Annuity Calc'!$H$7:$BE$11,2,FALSE))*HLOOKUP(E311,'Annuity Calc'!$H$7:$BE$11,4,FALSE),(IF(E311&lt;=(-1),E311,0)))</f>
        <v>3488605.126103559</v>
      </c>
      <c r="F314" s="159">
        <f>IF($D311&gt;=1,($B310/HLOOKUP($D311,'Annuity Calc'!$H$7:$BE$11,2,FALSE))*HLOOKUP(F311,'Annuity Calc'!$H$7:$BE$11,4,FALSE),(IF(F311&lt;=(-1),F311,0)))</f>
        <v>3292652.1973420088</v>
      </c>
      <c r="G314" s="159">
        <f>IF($D311&gt;=1,($B310/HLOOKUP($D311,'Annuity Calc'!$H$7:$BE$11,2,FALSE))*HLOOKUP(G311,'Annuity Calc'!$H$7:$BE$11,4,FALSE),(IF(G311&lt;=(-1),G311,0)))</f>
        <v>3088251.8136885012</v>
      </c>
      <c r="H314" s="159">
        <f>IF($D311&gt;=1,($B310/HLOOKUP($D311,'Annuity Calc'!$H$7:$BE$11,2,FALSE))*HLOOKUP(H311,'Annuity Calc'!$H$7:$BE$11,4,FALSE),(IF(H311&lt;=(-1),H311,0)))</f>
        <v>2875039.8086332381</v>
      </c>
      <c r="I314" s="159">
        <f>IF($D311&gt;=1,($B310/HLOOKUP($D311,'Annuity Calc'!$H$7:$BE$11,2,FALSE))*HLOOKUP(I311,'Annuity Calc'!$H$7:$BE$11,4,FALSE),(IF(I311&lt;=(-1),I311,0)))</f>
        <v>2652636.316589179</v>
      </c>
      <c r="J314" s="159">
        <f>IF($D311&gt;=1,($B310/HLOOKUP($D311,'Annuity Calc'!$H$7:$BE$11,2,FALSE))*HLOOKUP(J311,'Annuity Calc'!$H$7:$BE$11,4,FALSE),(IF(J311&lt;=(-1),J311,0)))</f>
        <v>2420645.0961108981</v>
      </c>
      <c r="K314" s="159">
        <f>IF($D311&gt;=1,($B310/HLOOKUP($D311,'Annuity Calc'!$H$7:$BE$11,2,FALSE))*HLOOKUP(K311,'Annuity Calc'!$H$7:$BE$11,4,FALSE),(IF(K311&lt;=(-1),K311,0)))</f>
        <v>2178652.8239376713</v>
      </c>
      <c r="L314" s="159">
        <f>IF($D311&gt;=1,($B310/HLOOKUP($D311,'Annuity Calc'!$H$7:$BE$11,2,FALSE))*HLOOKUP(L311,'Annuity Calc'!$H$7:$BE$11,4,FALSE),(IF(L311&lt;=(-1),L311,0)))</f>
        <v>1926228.3586030286</v>
      </c>
      <c r="M314" s="159">
        <f>IF($D311&gt;=1,($B310/HLOOKUP($D311,'Annuity Calc'!$H$7:$BE$11,2,FALSE))*HLOOKUP(M311,'Annuity Calc'!$H$7:$BE$11,4,FALSE),(IF(M311&lt;=(-1),M311,0)))</f>
        <v>1662921.9722988054</v>
      </c>
      <c r="N314" s="159">
        <f>IF($D311&gt;=1,($B310/HLOOKUP($D311,'Annuity Calc'!$H$7:$BE$11,2,FALSE))*HLOOKUP(N311,'Annuity Calc'!$H$7:$BE$11,4,FALSE),(IF(N311&lt;=(-1),N311,0)))</f>
        <v>1388264.5496251485</v>
      </c>
      <c r="O314" s="159">
        <f>IF($D311&gt;=1,($B310/HLOOKUP($D311,'Annuity Calc'!$H$7:$BE$11,2,FALSE))*HLOOKUP(O311,'Annuity Calc'!$H$7:$BE$11,4,FALSE),(IF(O311&lt;=(-1),O311,0)))</f>
        <v>1101766.7517989448</v>
      </c>
      <c r="P314" s="159">
        <f>IF($D311&gt;=1,($B310/HLOOKUP($D311,'Annuity Calc'!$H$7:$BE$11,2,FALSE))*HLOOKUP(P311,'Annuity Calc'!$H$7:$BE$11,4,FALSE),(IF(P311&lt;=(-1),P311,0)))</f>
        <v>802918.14483159804</v>
      </c>
      <c r="Q314" s="159">
        <f>IF($D311&gt;=1,($B310/HLOOKUP($D311,'Annuity Calc'!$H$7:$BE$11,2,FALSE))*HLOOKUP(Q311,'Annuity Calc'!$H$7:$BE$11,4,FALSE),(IF(Q311&lt;=(-1),Q311,0)))</f>
        <v>491186.29012288636</v>
      </c>
      <c r="R314" s="159">
        <f>IF($D311&gt;=1,($B310/HLOOKUP($D311,'Annuity Calc'!$H$7:$BE$11,2,FALSE))*HLOOKUP(R311,'Annuity Calc'!$H$7:$BE$11,4,FALSE),(IF(R311&lt;=(-1),R311,0)))</f>
        <v>166015.79585067663</v>
      </c>
      <c r="S314" s="159" t="e">
        <f>IF($D311&gt;=1,($B310/HLOOKUP($D311,'Annuity Calc'!$H$7:$BE$11,2,FALSE))*HLOOKUP(S311,'Annuity Calc'!$H$7:$BE$11,4,FALSE),(IF(S311&lt;=(-1),S311,0)))</f>
        <v>#N/A</v>
      </c>
      <c r="T314" s="159" t="e">
        <f>IF($D311&gt;=1,($B310/HLOOKUP($D311,'Annuity Calc'!$H$7:$BE$11,2,FALSE))*HLOOKUP(T311,'Annuity Calc'!$H$7:$BE$11,4,FALSE),(IF(T311&lt;=(-1),T311,0)))</f>
        <v>#N/A</v>
      </c>
      <c r="U314" s="159" t="e">
        <f>IF($D311&gt;=1,($B310/HLOOKUP($D311,'Annuity Calc'!$H$7:$BE$11,2,FALSE))*HLOOKUP(U311,'Annuity Calc'!$H$7:$BE$11,4,FALSE),(IF(U311&lt;=(-1),U311,0)))</f>
        <v>#N/A</v>
      </c>
      <c r="V314" s="159" t="e">
        <f>IF($D311&gt;=1,($B310/HLOOKUP($D311,'Annuity Calc'!$H$7:$BE$11,2,FALSE))*HLOOKUP(V311,'Annuity Calc'!$H$7:$BE$11,4,FALSE),(IF(V311&lt;=(-1),V311,0)))</f>
        <v>#N/A</v>
      </c>
      <c r="W314" s="159" t="e">
        <f>IF($D311&gt;=1,($B310/HLOOKUP($D311,'Annuity Calc'!$H$7:$BE$11,2,FALSE))*HLOOKUP(W311,'Annuity Calc'!$H$7:$BE$11,4,FALSE),(IF(W311&lt;=(-1),W311,0)))</f>
        <v>#N/A</v>
      </c>
      <c r="X314" s="159" t="e">
        <f>IF($D311&gt;=1,($B310/HLOOKUP($D311,'Annuity Calc'!$H$7:$BE$11,2,FALSE))*HLOOKUP(X311,'Annuity Calc'!$H$7:$BE$11,4,FALSE),(IF(X311&lt;=(-1),X311,0)))</f>
        <v>#N/A</v>
      </c>
      <c r="Y314" s="159" t="e">
        <f>IF($D311&gt;=1,($B310/HLOOKUP($D311,'Annuity Calc'!$H$7:$BE$11,2,FALSE))*HLOOKUP(Y311,'Annuity Calc'!$H$7:$BE$11,4,FALSE),(IF(Y311&lt;=(-1),Y311,0)))</f>
        <v>#N/A</v>
      </c>
      <c r="Z314" s="159" t="e">
        <f>IF($D311&gt;=1,($B310/HLOOKUP($D311,'Annuity Calc'!$H$7:$BE$11,2,FALSE))*HLOOKUP(Z311,'Annuity Calc'!$H$7:$BE$11,4,FALSE),(IF(Z311&lt;=(-1),Z311,0)))</f>
        <v>#N/A</v>
      </c>
      <c r="AA314" s="159" t="e">
        <f>IF($D311&gt;=1,($B310/HLOOKUP($D311,'Annuity Calc'!$H$7:$BE$11,2,FALSE))*HLOOKUP(AA311,'Annuity Calc'!$H$7:$BE$11,4,FALSE),(IF(AA311&lt;=(-1),AA311,0)))</f>
        <v>#N/A</v>
      </c>
      <c r="AB314" s="159" t="e">
        <f>IF($D311&gt;=1,($B310/HLOOKUP($D311,'Annuity Calc'!$H$7:$BE$11,2,FALSE))*HLOOKUP(AB311,'Annuity Calc'!$H$7:$BE$11,4,FALSE),(IF(AB311&lt;=(-1),AB311,0)))</f>
        <v>#N/A</v>
      </c>
      <c r="AC314" s="159" t="e">
        <f>IF($D311&gt;=1,($B310/HLOOKUP($D311,'Annuity Calc'!$H$7:$BE$11,2,FALSE))*HLOOKUP(AC311,'Annuity Calc'!$H$7:$BE$11,4,FALSE),(IF(AC311&lt;=(-1),AC311,0)))</f>
        <v>#N/A</v>
      </c>
      <c r="AD314" s="159" t="e">
        <f>IF($D311&gt;=1,($B310/HLOOKUP($D311,'Annuity Calc'!$H$7:$BE$11,2,FALSE))*HLOOKUP(AD311,'Annuity Calc'!$H$7:$BE$11,4,FALSE),(IF(AD311&lt;=(-1),AD311,0)))</f>
        <v>#N/A</v>
      </c>
      <c r="AE314" s="159" t="e">
        <f>IF($D311&gt;=1,($B310/HLOOKUP($D311,'Annuity Calc'!$H$7:$BE$11,2,FALSE))*HLOOKUP(AE311,'Annuity Calc'!$H$7:$BE$11,4,FALSE),(IF(AE311&lt;=(-1),AE311,0)))</f>
        <v>#N/A</v>
      </c>
      <c r="AF314" s="159" t="e">
        <f>IF($D311&gt;=1,($B310/HLOOKUP($D311,'Annuity Calc'!$H$7:$BE$11,2,FALSE))*HLOOKUP(AF311,'Annuity Calc'!$H$7:$BE$11,4,FALSE),(IF(AF311&lt;=(-1),AF311,0)))</f>
        <v>#N/A</v>
      </c>
      <c r="AG314" s="159" t="e">
        <f>IF($D311&gt;=1,($B310/HLOOKUP($D311,'Annuity Calc'!$H$7:$BE$11,2,FALSE))*HLOOKUP(AG311,'Annuity Calc'!$H$7:$BE$11,4,FALSE),(IF(AG311&lt;=(-1),AG311,0)))</f>
        <v>#N/A</v>
      </c>
      <c r="AH314" s="159" t="e">
        <f>IF($D311&gt;=1,($B310/HLOOKUP($D311,'Annuity Calc'!$H$7:$BE$11,2,FALSE))*HLOOKUP(AH311,'Annuity Calc'!$H$7:$BE$11,4,FALSE),(IF(AH311&lt;=(-1),AH311,0)))</f>
        <v>#N/A</v>
      </c>
      <c r="AI314" s="159" t="e">
        <f>IF($D311&gt;=1,($B310/HLOOKUP($D311,'Annuity Calc'!$H$7:$BE$11,2,FALSE))*HLOOKUP(AI311,'Annuity Calc'!$H$7:$BE$11,4,FALSE),(IF(AI311&lt;=(-1),AI311,0)))</f>
        <v>#N/A</v>
      </c>
      <c r="AJ314" s="159" t="e">
        <f>IF($D311&gt;=1,($B310/HLOOKUP($D311,'Annuity Calc'!$H$7:$BE$11,2,FALSE))*HLOOKUP(AJ311,'Annuity Calc'!$H$7:$BE$11,4,FALSE),(IF(AJ311&lt;=(-1),AJ311,0)))</f>
        <v>#N/A</v>
      </c>
      <c r="AK314" s="159" t="e">
        <f>IF($D311&gt;=1,($B310/HLOOKUP($D311,'Annuity Calc'!$H$7:$BE$11,2,FALSE))*HLOOKUP(AK311,'Annuity Calc'!$H$7:$BE$11,4,FALSE),(IF(AK311&lt;=(-1),AK311,0)))</f>
        <v>#N/A</v>
      </c>
      <c r="AL314" s="159" t="e">
        <f>IF($D311&gt;=1,($B310/HLOOKUP($D311,'Annuity Calc'!$H$7:$BE$11,2,FALSE))*HLOOKUP(AL311,'Annuity Calc'!$H$7:$BE$11,4,FALSE),(IF(AL311&lt;=(-1),AL311,0)))</f>
        <v>#N/A</v>
      </c>
      <c r="AM314" s="159" t="e">
        <f>IF($D311&gt;=1,($B310/HLOOKUP($D311,'Annuity Calc'!$H$7:$BE$11,2,FALSE))*HLOOKUP(AM311,'Annuity Calc'!$H$7:$BE$11,4,FALSE),(IF(AM311&lt;=(-1),AM311,0)))</f>
        <v>#N/A</v>
      </c>
      <c r="AN314" s="159" t="e">
        <f>IF($D311&gt;=1,($B310/HLOOKUP($D311,'Annuity Calc'!$H$7:$BE$11,2,FALSE))*HLOOKUP(AN311,'Annuity Calc'!$H$7:$BE$11,4,FALSE),(IF(AN311&lt;=(-1),AN311,0)))</f>
        <v>#N/A</v>
      </c>
      <c r="AO314" s="159" t="e">
        <f>IF($D311&gt;=1,($B310/HLOOKUP($D311,'Annuity Calc'!$H$7:$BE$11,2,FALSE))*HLOOKUP(AO311,'Annuity Calc'!$H$7:$BE$11,4,FALSE),(IF(AO311&lt;=(-1),AO311,0)))</f>
        <v>#N/A</v>
      </c>
      <c r="AP314" s="159" t="e">
        <f>IF($D311&gt;=1,($B310/HLOOKUP($D311,'Annuity Calc'!$H$7:$BE$11,2,FALSE))*HLOOKUP(AP311,'Annuity Calc'!$H$7:$BE$11,4,FALSE),(IF(AP311&lt;=(-1),AP311,0)))</f>
        <v>#N/A</v>
      </c>
      <c r="AQ314" s="159" t="e">
        <f>IF($D311&gt;=1,($B310/HLOOKUP($D311,'Annuity Calc'!$H$7:$BE$11,2,FALSE))*HLOOKUP(AQ311,'Annuity Calc'!$H$7:$BE$11,4,FALSE),(IF(AQ311&lt;=(-1),AQ311,0)))</f>
        <v>#N/A</v>
      </c>
      <c r="AR314" s="159" t="e">
        <f>IF($D311&gt;=1,($B310/HLOOKUP($D311,'Annuity Calc'!$H$7:$BE$11,2,FALSE))*HLOOKUP(AR311,'Annuity Calc'!$H$7:$BE$11,4,FALSE),(IF(AR311&lt;=(-1),AR311,0)))</f>
        <v>#N/A</v>
      </c>
      <c r="AS314" s="159" t="e">
        <f>IF($D311&gt;=1,($B310/HLOOKUP($D311,'Annuity Calc'!$H$7:$BE$11,2,FALSE))*HLOOKUP(AS311,'Annuity Calc'!$H$7:$BE$11,4,FALSE),(IF(AS311&lt;=(-1),AS311,0)))</f>
        <v>#N/A</v>
      </c>
      <c r="AT314" s="159" t="e">
        <f>IF($D311&gt;=1,($B310/HLOOKUP($D311,'Annuity Calc'!$H$7:$BE$11,2,FALSE))*HLOOKUP(AT311,'Annuity Calc'!$H$7:$BE$11,4,FALSE),(IF(AT311&lt;=(-1),AT311,0)))</f>
        <v>#N/A</v>
      </c>
      <c r="AU314" s="159" t="e">
        <f>IF($D311&gt;=1,($B310/HLOOKUP($D311,'Annuity Calc'!$H$7:$BE$11,2,FALSE))*HLOOKUP(AU311,'Annuity Calc'!$H$7:$BE$11,4,FALSE),(IF(AU311&lt;=(-1),AU311,0)))</f>
        <v>#N/A</v>
      </c>
      <c r="AV314" s="159" t="e">
        <f>IF($D311&gt;=1,($B310/HLOOKUP($D311,'Annuity Calc'!$H$7:$BE$11,2,FALSE))*HLOOKUP(AV311,'Annuity Calc'!$H$7:$BE$11,4,FALSE),(IF(AV311&lt;=(-1),AV311,0)))</f>
        <v>#N/A</v>
      </c>
      <c r="AW314" s="159" t="e">
        <f>IF($D311&gt;=1,($B310/HLOOKUP($D311,'Annuity Calc'!$H$7:$BE$11,2,FALSE))*HLOOKUP(AW311,'Annuity Calc'!$H$7:$BE$11,4,FALSE),(IF(AW311&lt;=(-1),AW311,0)))</f>
        <v>#N/A</v>
      </c>
      <c r="AX314" s="159" t="e">
        <f>IF($D311&gt;=1,($B310/HLOOKUP($D311,'Annuity Calc'!$H$7:$BE$11,2,FALSE))*HLOOKUP(AX311,'Annuity Calc'!$H$7:$BE$11,4,FALSE),(IF(AX311&lt;=(-1),AX311,0)))</f>
        <v>#N/A</v>
      </c>
      <c r="AY314" s="159" t="e">
        <f>IF($D311&gt;=1,($B310/HLOOKUP($D311,'Annuity Calc'!$H$7:$BE$11,2,FALSE))*HLOOKUP(AY311,'Annuity Calc'!$H$7:$BE$11,4,FALSE),(IF(AY311&lt;=(-1),AY311,0)))</f>
        <v>#N/A</v>
      </c>
      <c r="AZ314" s="159" t="e">
        <f>IF($D311&gt;=1,($B310/HLOOKUP($D311,'Annuity Calc'!$H$7:$BE$11,2,FALSE))*HLOOKUP(AZ311,'Annuity Calc'!$H$7:$BE$11,4,FALSE),(IF(AZ311&lt;=(-1),AZ311,0)))</f>
        <v>#N/A</v>
      </c>
      <c r="BA314" s="159" t="e">
        <f>IF($D311&gt;=1,($B310/HLOOKUP($D311,'Annuity Calc'!$H$7:$BE$11,2,FALSE))*HLOOKUP(BA311,'Annuity Calc'!$H$7:$BE$11,4,FALSE),(IF(BA311&lt;=(-1),BA311,0)))</f>
        <v>#N/A</v>
      </c>
      <c r="BB314" s="159" t="e">
        <f>IF($D311&gt;=1,($B310/HLOOKUP($D311,'Annuity Calc'!$H$7:$BE$11,2,FALSE))*HLOOKUP(BB311,'Annuity Calc'!$H$7:$BE$11,4,FALSE),(IF(BB311&lt;=(-1),BB311,0)))</f>
        <v>#N/A</v>
      </c>
      <c r="BC314" s="159" t="e">
        <f>IF($D311&gt;=1,($B310/HLOOKUP($D311,'Annuity Calc'!$H$7:$BE$11,2,FALSE))*HLOOKUP(BC311,'Annuity Calc'!$H$7:$BE$11,4,FALSE),(IF(BC311&lt;=(-1),BC311,0)))</f>
        <v>#N/A</v>
      </c>
      <c r="BD314" s="159" t="e">
        <f>IF($D311&gt;=1,($B310/HLOOKUP($D311,'Annuity Calc'!$H$7:$BE$11,2,FALSE))*HLOOKUP(BD311,'Annuity Calc'!$H$7:$BE$11,4,FALSE),(IF(BD311&lt;=(-1),BD311,0)))</f>
        <v>#N/A</v>
      </c>
      <c r="BE314" s="159" t="e">
        <f>IF($D311&gt;=1,($B310/HLOOKUP($D311,'Annuity Calc'!$H$7:$BE$11,2,FALSE))*HLOOKUP(BE311,'Annuity Calc'!$H$7:$BE$11,4,FALSE),(IF(BE311&lt;=(-1),BE311,0)))</f>
        <v>#N/A</v>
      </c>
      <c r="BF314" s="159" t="e">
        <f>IF($D311&gt;=1,($B310/HLOOKUP($D311,'Annuity Calc'!$H$7:$BE$11,2,FALSE))*HLOOKUP(BF311,'Annuity Calc'!$H$7:$BE$11,4,FALSE),(IF(BF311&lt;=(-1),BF311,0)))</f>
        <v>#N/A</v>
      </c>
      <c r="BG314" s="159" t="e">
        <f>IF($D311&gt;=1,($B310/HLOOKUP($D311,'Annuity Calc'!$H$7:$BE$11,2,FALSE))*HLOOKUP(BG311,'Annuity Calc'!$H$7:$BE$11,4,FALSE),(IF(BG311&lt;=(-1),BG311,0)))</f>
        <v>#N/A</v>
      </c>
      <c r="BH314" s="159" t="e">
        <f>IF($D311&gt;=1,($B310/HLOOKUP($D311,'Annuity Calc'!$H$7:$BE$11,2,FALSE))*HLOOKUP(BH311,'Annuity Calc'!$H$7:$BE$11,4,FALSE),(IF(BH311&lt;=(-1),BH311,0)))</f>
        <v>#N/A</v>
      </c>
      <c r="BI314" s="159" t="e">
        <f>IF($D311&gt;=1,($B310/HLOOKUP($D311,'Annuity Calc'!$H$7:$BE$11,2,FALSE))*HLOOKUP(BI311,'Annuity Calc'!$H$7:$BE$11,4,FALSE),(IF(BI311&lt;=(-1),BI311,0)))</f>
        <v>#N/A</v>
      </c>
    </row>
    <row r="315" spans="1:61" s="19" customFormat="1" ht="12.75">
      <c r="C315" s="19" t="s">
        <v>147</v>
      </c>
      <c r="D315" s="159">
        <f>IF($D311&gt;=1,($B310/HLOOKUP($D311,'Annuity Calc'!$H$7:$BE$11,2,FALSE))*HLOOKUP(D311,'Annuity Calc'!$H$7:$BE$11,5,FALSE),(IF(D311&lt;=(-1),D311,0)))</f>
        <v>8034062.992565209</v>
      </c>
      <c r="E315" s="159">
        <f>IF($D311&gt;=1,($B310/HLOOKUP($D311,'Annuity Calc'!$H$7:$BE$11,2,FALSE))*HLOOKUP(E311,'Annuity Calc'!$H$7:$BE$11,5,FALSE),(IF(E311&lt;=(-1),E311,0)))</f>
        <v>8034062.992565209</v>
      </c>
      <c r="F315" s="159">
        <f>IF($D311&gt;=1,($B310/HLOOKUP($D311,'Annuity Calc'!$H$7:$BE$11,2,FALSE))*HLOOKUP(F311,'Annuity Calc'!$H$7:$BE$11,5,FALSE),(IF(F311&lt;=(-1),F311,0)))</f>
        <v>8034062.992565209</v>
      </c>
      <c r="G315" s="159">
        <f>IF($D311&gt;=1,($B310/HLOOKUP($D311,'Annuity Calc'!$H$7:$BE$11,2,FALSE))*HLOOKUP(G311,'Annuity Calc'!$H$7:$BE$11,5,FALSE),(IF(G311&lt;=(-1),G311,0)))</f>
        <v>8034062.992565209</v>
      </c>
      <c r="H315" s="159">
        <f>IF($D311&gt;=1,($B310/HLOOKUP($D311,'Annuity Calc'!$H$7:$BE$11,2,FALSE))*HLOOKUP(H311,'Annuity Calc'!$H$7:$BE$11,5,FALSE),(IF(H311&lt;=(-1),H311,0)))</f>
        <v>8034062.992565209</v>
      </c>
      <c r="I315" s="159">
        <f>IF($D311&gt;=1,($B310/HLOOKUP($D311,'Annuity Calc'!$H$7:$BE$11,2,FALSE))*HLOOKUP(I311,'Annuity Calc'!$H$7:$BE$11,5,FALSE),(IF(I311&lt;=(-1),I311,0)))</f>
        <v>8034062.992565209</v>
      </c>
      <c r="J315" s="159">
        <f>IF($D311&gt;=1,($B310/HLOOKUP($D311,'Annuity Calc'!$H$7:$BE$11,2,FALSE))*HLOOKUP(J311,'Annuity Calc'!$H$7:$BE$11,5,FALSE),(IF(J311&lt;=(-1),J311,0)))</f>
        <v>8034062.992565209</v>
      </c>
      <c r="K315" s="159">
        <f>IF($D311&gt;=1,($B310/HLOOKUP($D311,'Annuity Calc'!$H$7:$BE$11,2,FALSE))*HLOOKUP(K311,'Annuity Calc'!$H$7:$BE$11,5,FALSE),(IF(K311&lt;=(-1),K311,0)))</f>
        <v>8034062.992565209</v>
      </c>
      <c r="L315" s="159">
        <f>IF($D311&gt;=1,($B310/HLOOKUP($D311,'Annuity Calc'!$H$7:$BE$11,2,FALSE))*HLOOKUP(L311,'Annuity Calc'!$H$7:$BE$11,5,FALSE),(IF(L311&lt;=(-1),L311,0)))</f>
        <v>8034062.992565209</v>
      </c>
      <c r="M315" s="159">
        <f>IF($D311&gt;=1,($B310/HLOOKUP($D311,'Annuity Calc'!$H$7:$BE$11,2,FALSE))*HLOOKUP(M311,'Annuity Calc'!$H$7:$BE$11,5,FALSE),(IF(M311&lt;=(-1),M311,0)))</f>
        <v>8034062.992565209</v>
      </c>
      <c r="N315" s="159">
        <f>IF($D311&gt;=1,($B310/HLOOKUP($D311,'Annuity Calc'!$H$7:$BE$11,2,FALSE))*HLOOKUP(N311,'Annuity Calc'!$H$7:$BE$11,5,FALSE),(IF(N311&lt;=(-1),N311,0)))</f>
        <v>8034062.992565209</v>
      </c>
      <c r="O315" s="159">
        <f>IF($D311&gt;=1,($B310/HLOOKUP($D311,'Annuity Calc'!$H$7:$BE$11,2,FALSE))*HLOOKUP(O311,'Annuity Calc'!$H$7:$BE$11,5,FALSE),(IF(O311&lt;=(-1),O311,0)))</f>
        <v>8034062.992565209</v>
      </c>
      <c r="P315" s="159">
        <f>IF($D311&gt;=1,($B310/HLOOKUP($D311,'Annuity Calc'!$H$7:$BE$11,2,FALSE))*HLOOKUP(P311,'Annuity Calc'!$H$7:$BE$11,5,FALSE),(IF(P311&lt;=(-1),P311,0)))</f>
        <v>8034062.992565209</v>
      </c>
      <c r="Q315" s="159">
        <f>IF($D311&gt;=1,($B310/HLOOKUP($D311,'Annuity Calc'!$H$7:$BE$11,2,FALSE))*HLOOKUP(Q311,'Annuity Calc'!$H$7:$BE$11,5,FALSE),(IF(Q311&lt;=(-1),Q311,0)))</f>
        <v>8034062.992565209</v>
      </c>
      <c r="R315" s="159">
        <f>IF($D311&gt;=1,($B310/HLOOKUP($D311,'Annuity Calc'!$H$7:$BE$11,2,FALSE))*HLOOKUP(R311,'Annuity Calc'!$H$7:$BE$11,5,FALSE),(IF(R311&lt;=(-1),R311,0)))</f>
        <v>8034062.992565209</v>
      </c>
      <c r="S315" s="159" t="e">
        <f>IF($D311&gt;=1,($B310/HLOOKUP($D311,'Annuity Calc'!$H$7:$BE$11,2,FALSE))*HLOOKUP(S311,'Annuity Calc'!$H$7:$BE$11,5,FALSE),(IF(S311&lt;=(-1),S311,0)))</f>
        <v>#N/A</v>
      </c>
      <c r="T315" s="159" t="e">
        <f>IF($D311&gt;=1,($B310/HLOOKUP($D311,'Annuity Calc'!$H$7:$BE$11,2,FALSE))*HLOOKUP(T311,'Annuity Calc'!$H$7:$BE$11,5,FALSE),(IF(T311&lt;=(-1),T311,0)))</f>
        <v>#N/A</v>
      </c>
      <c r="U315" s="159" t="e">
        <f>IF($D311&gt;=1,($B310/HLOOKUP($D311,'Annuity Calc'!$H$7:$BE$11,2,FALSE))*HLOOKUP(U311,'Annuity Calc'!$H$7:$BE$11,5,FALSE),(IF(U311&lt;=(-1),U311,0)))</f>
        <v>#N/A</v>
      </c>
      <c r="V315" s="159" t="e">
        <f>IF($D311&gt;=1,($B310/HLOOKUP($D311,'Annuity Calc'!$H$7:$BE$11,2,FALSE))*HLOOKUP(V311,'Annuity Calc'!$H$7:$BE$11,5,FALSE),(IF(V311&lt;=(-1),V311,0)))</f>
        <v>#N/A</v>
      </c>
      <c r="W315" s="159" t="e">
        <f>IF($D311&gt;=1,($B310/HLOOKUP($D311,'Annuity Calc'!$H$7:$BE$11,2,FALSE))*HLOOKUP(W311,'Annuity Calc'!$H$7:$BE$11,5,FALSE),(IF(W311&lt;=(-1),W311,0)))</f>
        <v>#N/A</v>
      </c>
      <c r="X315" s="159" t="e">
        <f>IF($D311&gt;=1,($B310/HLOOKUP($D311,'Annuity Calc'!$H$7:$BE$11,2,FALSE))*HLOOKUP(X311,'Annuity Calc'!$H$7:$BE$11,5,FALSE),(IF(X311&lt;=(-1),X311,0)))</f>
        <v>#N/A</v>
      </c>
      <c r="Y315" s="159" t="e">
        <f>IF($D311&gt;=1,($B310/HLOOKUP($D311,'Annuity Calc'!$H$7:$BE$11,2,FALSE))*HLOOKUP(Y311,'Annuity Calc'!$H$7:$BE$11,5,FALSE),(IF(Y311&lt;=(-1),Y311,0)))</f>
        <v>#N/A</v>
      </c>
      <c r="Z315" s="159" t="e">
        <f>IF($D311&gt;=1,($B310/HLOOKUP($D311,'Annuity Calc'!$H$7:$BE$11,2,FALSE))*HLOOKUP(Z311,'Annuity Calc'!$H$7:$BE$11,5,FALSE),(IF(Z311&lt;=(-1),Z311,0)))</f>
        <v>#N/A</v>
      </c>
      <c r="AA315" s="159" t="e">
        <f>IF($D311&gt;=1,($B310/HLOOKUP($D311,'Annuity Calc'!$H$7:$BE$11,2,FALSE))*HLOOKUP(AA311,'Annuity Calc'!$H$7:$BE$11,5,FALSE),(IF(AA311&lt;=(-1),AA311,0)))</f>
        <v>#N/A</v>
      </c>
      <c r="AB315" s="159" t="e">
        <f>IF($D311&gt;=1,($B310/HLOOKUP($D311,'Annuity Calc'!$H$7:$BE$11,2,FALSE))*HLOOKUP(AB311,'Annuity Calc'!$H$7:$BE$11,5,FALSE),(IF(AB311&lt;=(-1),AB311,0)))</f>
        <v>#N/A</v>
      </c>
      <c r="AC315" s="159" t="e">
        <f>IF($D311&gt;=1,($B310/HLOOKUP($D311,'Annuity Calc'!$H$7:$BE$11,2,FALSE))*HLOOKUP(AC311,'Annuity Calc'!$H$7:$BE$11,5,FALSE),(IF(AC311&lt;=(-1),AC311,0)))</f>
        <v>#N/A</v>
      </c>
      <c r="AD315" s="159" t="e">
        <f>IF($D311&gt;=1,($B310/HLOOKUP($D311,'Annuity Calc'!$H$7:$BE$11,2,FALSE))*HLOOKUP(AD311,'Annuity Calc'!$H$7:$BE$11,5,FALSE),(IF(AD311&lt;=(-1),AD311,0)))</f>
        <v>#N/A</v>
      </c>
      <c r="AE315" s="159" t="e">
        <f>IF($D311&gt;=1,($B310/HLOOKUP($D311,'Annuity Calc'!$H$7:$BE$11,2,FALSE))*HLOOKUP(AE311,'Annuity Calc'!$H$7:$BE$11,5,FALSE),(IF(AE311&lt;=(-1),AE311,0)))</f>
        <v>#N/A</v>
      </c>
      <c r="AF315" s="159" t="e">
        <f>IF($D311&gt;=1,($B310/HLOOKUP($D311,'Annuity Calc'!$H$7:$BE$11,2,FALSE))*HLOOKUP(AF311,'Annuity Calc'!$H$7:$BE$11,5,FALSE),(IF(AF311&lt;=(-1),AF311,0)))</f>
        <v>#N/A</v>
      </c>
      <c r="AG315" s="159" t="e">
        <f>IF($D311&gt;=1,($B310/HLOOKUP($D311,'Annuity Calc'!$H$7:$BE$11,2,FALSE))*HLOOKUP(AG311,'Annuity Calc'!$H$7:$BE$11,5,FALSE),(IF(AG311&lt;=(-1),AG311,0)))</f>
        <v>#N/A</v>
      </c>
      <c r="AH315" s="159" t="e">
        <f>IF($D311&gt;=1,($B310/HLOOKUP($D311,'Annuity Calc'!$H$7:$BE$11,2,FALSE))*HLOOKUP(AH311,'Annuity Calc'!$H$7:$BE$11,5,FALSE),(IF(AH311&lt;=(-1),AH311,0)))</f>
        <v>#N/A</v>
      </c>
      <c r="AI315" s="159" t="e">
        <f>IF($D311&gt;=1,($B310/HLOOKUP($D311,'Annuity Calc'!$H$7:$BE$11,2,FALSE))*HLOOKUP(AI311,'Annuity Calc'!$H$7:$BE$11,5,FALSE),(IF(AI311&lt;=(-1),AI311,0)))</f>
        <v>#N/A</v>
      </c>
      <c r="AJ315" s="159" t="e">
        <f>IF($D311&gt;=1,($B310/HLOOKUP($D311,'Annuity Calc'!$H$7:$BE$11,2,FALSE))*HLOOKUP(AJ311,'Annuity Calc'!$H$7:$BE$11,5,FALSE),(IF(AJ311&lt;=(-1),AJ311,0)))</f>
        <v>#N/A</v>
      </c>
      <c r="AK315" s="159" t="e">
        <f>IF($D311&gt;=1,($B310/HLOOKUP($D311,'Annuity Calc'!$H$7:$BE$11,2,FALSE))*HLOOKUP(AK311,'Annuity Calc'!$H$7:$BE$11,5,FALSE),(IF(AK311&lt;=(-1),AK311,0)))</f>
        <v>#N/A</v>
      </c>
      <c r="AL315" s="159" t="e">
        <f>IF($D311&gt;=1,($B310/HLOOKUP($D311,'Annuity Calc'!$H$7:$BE$11,2,FALSE))*HLOOKUP(AL311,'Annuity Calc'!$H$7:$BE$11,5,FALSE),(IF(AL311&lt;=(-1),AL311,0)))</f>
        <v>#N/A</v>
      </c>
      <c r="AM315" s="159" t="e">
        <f>IF($D311&gt;=1,($B310/HLOOKUP($D311,'Annuity Calc'!$H$7:$BE$11,2,FALSE))*HLOOKUP(AM311,'Annuity Calc'!$H$7:$BE$11,5,FALSE),(IF(AM311&lt;=(-1),AM311,0)))</f>
        <v>#N/A</v>
      </c>
      <c r="AN315" s="159" t="e">
        <f>IF($D311&gt;=1,($B310/HLOOKUP($D311,'Annuity Calc'!$H$7:$BE$11,2,FALSE))*HLOOKUP(AN311,'Annuity Calc'!$H$7:$BE$11,5,FALSE),(IF(AN311&lt;=(-1),AN311,0)))</f>
        <v>#N/A</v>
      </c>
      <c r="AO315" s="159" t="e">
        <f>IF($D311&gt;=1,($B310/HLOOKUP($D311,'Annuity Calc'!$H$7:$BE$11,2,FALSE))*HLOOKUP(AO311,'Annuity Calc'!$H$7:$BE$11,5,FALSE),(IF(AO311&lt;=(-1),AO311,0)))</f>
        <v>#N/A</v>
      </c>
      <c r="AP315" s="159" t="e">
        <f>IF($D311&gt;=1,($B310/HLOOKUP($D311,'Annuity Calc'!$H$7:$BE$11,2,FALSE))*HLOOKUP(AP311,'Annuity Calc'!$H$7:$BE$11,5,FALSE),(IF(AP311&lt;=(-1),AP311,0)))</f>
        <v>#N/A</v>
      </c>
      <c r="AQ315" s="159" t="e">
        <f>IF($D311&gt;=1,($B310/HLOOKUP($D311,'Annuity Calc'!$H$7:$BE$11,2,FALSE))*HLOOKUP(AQ311,'Annuity Calc'!$H$7:$BE$11,5,FALSE),(IF(AQ311&lt;=(-1),AQ311,0)))</f>
        <v>#N/A</v>
      </c>
      <c r="AR315" s="159" t="e">
        <f>IF($D311&gt;=1,($B310/HLOOKUP($D311,'Annuity Calc'!$H$7:$BE$11,2,FALSE))*HLOOKUP(AR311,'Annuity Calc'!$H$7:$BE$11,5,FALSE),(IF(AR311&lt;=(-1),AR311,0)))</f>
        <v>#N/A</v>
      </c>
      <c r="AS315" s="159" t="e">
        <f>IF($D311&gt;=1,($B310/HLOOKUP($D311,'Annuity Calc'!$H$7:$BE$11,2,FALSE))*HLOOKUP(AS311,'Annuity Calc'!$H$7:$BE$11,5,FALSE),(IF(AS311&lt;=(-1),AS311,0)))</f>
        <v>#N/A</v>
      </c>
      <c r="AT315" s="159" t="e">
        <f>IF($D311&gt;=1,($B310/HLOOKUP($D311,'Annuity Calc'!$H$7:$BE$11,2,FALSE))*HLOOKUP(AT311,'Annuity Calc'!$H$7:$BE$11,5,FALSE),(IF(AT311&lt;=(-1),AT311,0)))</f>
        <v>#N/A</v>
      </c>
      <c r="AU315" s="159" t="e">
        <f>IF($D311&gt;=1,($B310/HLOOKUP($D311,'Annuity Calc'!$H$7:$BE$11,2,FALSE))*HLOOKUP(AU311,'Annuity Calc'!$H$7:$BE$11,5,FALSE),(IF(AU311&lt;=(-1),AU311,0)))</f>
        <v>#N/A</v>
      </c>
      <c r="AV315" s="159" t="e">
        <f>IF($D311&gt;=1,($B310/HLOOKUP($D311,'Annuity Calc'!$H$7:$BE$11,2,FALSE))*HLOOKUP(AV311,'Annuity Calc'!$H$7:$BE$11,5,FALSE),(IF(AV311&lt;=(-1),AV311,0)))</f>
        <v>#N/A</v>
      </c>
      <c r="AW315" s="159" t="e">
        <f>IF($D311&gt;=1,($B310/HLOOKUP($D311,'Annuity Calc'!$H$7:$BE$11,2,FALSE))*HLOOKUP(AW311,'Annuity Calc'!$H$7:$BE$11,5,FALSE),(IF(AW311&lt;=(-1),AW311,0)))</f>
        <v>#N/A</v>
      </c>
      <c r="AX315" s="159" t="e">
        <f>IF($D311&gt;=1,($B310/HLOOKUP($D311,'Annuity Calc'!$H$7:$BE$11,2,FALSE))*HLOOKUP(AX311,'Annuity Calc'!$H$7:$BE$11,5,FALSE),(IF(AX311&lt;=(-1),AX311,0)))</f>
        <v>#N/A</v>
      </c>
      <c r="AY315" s="159" t="e">
        <f>IF($D311&gt;=1,($B310/HLOOKUP($D311,'Annuity Calc'!$H$7:$BE$11,2,FALSE))*HLOOKUP(AY311,'Annuity Calc'!$H$7:$BE$11,5,FALSE),(IF(AY311&lt;=(-1),AY311,0)))</f>
        <v>#N/A</v>
      </c>
      <c r="AZ315" s="159" t="e">
        <f>IF($D311&gt;=1,($B310/HLOOKUP($D311,'Annuity Calc'!$H$7:$BE$11,2,FALSE))*HLOOKUP(AZ311,'Annuity Calc'!$H$7:$BE$11,5,FALSE),(IF(AZ311&lt;=(-1),AZ311,0)))</f>
        <v>#N/A</v>
      </c>
      <c r="BA315" s="159" t="e">
        <f>IF($D311&gt;=1,($B310/HLOOKUP($D311,'Annuity Calc'!$H$7:$BE$11,2,FALSE))*HLOOKUP(BA311,'Annuity Calc'!$H$7:$BE$11,5,FALSE),(IF(BA311&lt;=(-1),BA311,0)))</f>
        <v>#N/A</v>
      </c>
      <c r="BB315" s="159" t="e">
        <f>IF($D311&gt;=1,($B310/HLOOKUP($D311,'Annuity Calc'!$H$7:$BE$11,2,FALSE))*HLOOKUP(BB311,'Annuity Calc'!$H$7:$BE$11,5,FALSE),(IF(BB311&lt;=(-1),BB311,0)))</f>
        <v>#N/A</v>
      </c>
      <c r="BC315" s="159" t="e">
        <f>IF($D311&gt;=1,($B310/HLOOKUP($D311,'Annuity Calc'!$H$7:$BE$11,2,FALSE))*HLOOKUP(BC311,'Annuity Calc'!$H$7:$BE$11,5,FALSE),(IF(BC311&lt;=(-1),BC311,0)))</f>
        <v>#N/A</v>
      </c>
      <c r="BD315" s="159" t="e">
        <f>IF($D311&gt;=1,($B310/HLOOKUP($D311,'Annuity Calc'!$H$7:$BE$11,2,FALSE))*HLOOKUP(BD311,'Annuity Calc'!$H$7:$BE$11,5,FALSE),(IF(BD311&lt;=(-1),BD311,0)))</f>
        <v>#N/A</v>
      </c>
      <c r="BE315" s="159" t="e">
        <f>IF($D311&gt;=1,($B310/HLOOKUP($D311,'Annuity Calc'!$H$7:$BE$11,2,FALSE))*HLOOKUP(BE311,'Annuity Calc'!$H$7:$BE$11,5,FALSE),(IF(BE311&lt;=(-1),BE311,0)))</f>
        <v>#N/A</v>
      </c>
      <c r="BF315" s="159" t="e">
        <f>IF($D311&gt;=1,($B310/HLOOKUP($D311,'Annuity Calc'!$H$7:$BE$11,2,FALSE))*HLOOKUP(BF311,'Annuity Calc'!$H$7:$BE$11,5,FALSE),(IF(BF311&lt;=(-1),BF311,0)))</f>
        <v>#N/A</v>
      </c>
      <c r="BG315" s="159" t="e">
        <f>IF($D311&gt;=1,($B310/HLOOKUP($D311,'Annuity Calc'!$H$7:$BE$11,2,FALSE))*HLOOKUP(BG311,'Annuity Calc'!$H$7:$BE$11,5,FALSE),(IF(BG311&lt;=(-1),BG311,0)))</f>
        <v>#N/A</v>
      </c>
      <c r="BH315" s="159" t="e">
        <f>IF($D311&gt;=1,($B310/HLOOKUP($D311,'Annuity Calc'!$H$7:$BE$11,2,FALSE))*HLOOKUP(BH311,'Annuity Calc'!$H$7:$BE$11,5,FALSE),(IF(BH311&lt;=(-1),BH311,0)))</f>
        <v>#N/A</v>
      </c>
      <c r="BI315" s="159" t="e">
        <f>IF($D311&gt;=1,($B310/HLOOKUP($D311,'Annuity Calc'!$H$7:$BE$11,2,FALSE))*HLOOKUP(BI311,'Annuity Calc'!$H$7:$BE$11,5,FALSE),(IF(BI311&lt;=(-1),BI311,0)))</f>
        <v>#N/A</v>
      </c>
    </row>
    <row r="316" spans="1:61" s="19" customFormat="1" ht="12.75">
      <c r="D316" s="19">
        <f>D312-D313</f>
        <v>84941096.8503768</v>
      </c>
      <c r="E316" s="19">
        <f t="shared" ref="E316:BI316" si="2117">E312-E313</f>
        <v>80395638.98391515</v>
      </c>
      <c r="F316" s="19">
        <f t="shared" si="2117"/>
        <v>75654228.188691944</v>
      </c>
      <c r="G316" s="19">
        <f t="shared" si="2117"/>
        <v>70708417.009815231</v>
      </c>
      <c r="H316" s="19">
        <f t="shared" si="2117"/>
        <v>65549393.825883262</v>
      </c>
      <c r="I316" s="19">
        <f t="shared" si="2117"/>
        <v>60167967.149907231</v>
      </c>
      <c r="J316" s="19">
        <f t="shared" si="2117"/>
        <v>54554549.253452919</v>
      </c>
      <c r="K316" s="19">
        <f t="shared" si="2117"/>
        <v>48699139.084825382</v>
      </c>
      <c r="L316" s="19">
        <f t="shared" si="2117"/>
        <v>42591304.450863197</v>
      </c>
      <c r="M316" s="19">
        <f t="shared" si="2117"/>
        <v>36220163.430596791</v>
      </c>
      <c r="N316" s="19">
        <f t="shared" si="2117"/>
        <v>29574364.987656731</v>
      </c>
      <c r="O316" s="19">
        <f t="shared" si="2117"/>
        <v>22642068.746890467</v>
      </c>
      <c r="P316" s="19">
        <f t="shared" si="2117"/>
        <v>15410923.899156857</v>
      </c>
      <c r="Q316" s="19">
        <f t="shared" si="2117"/>
        <v>7868047.1967145354</v>
      </c>
      <c r="R316" s="19">
        <f t="shared" si="2117"/>
        <v>0</v>
      </c>
      <c r="S316" s="19" t="e">
        <f t="shared" si="2117"/>
        <v>#N/A</v>
      </c>
      <c r="T316" s="19" t="e">
        <f t="shared" si="2117"/>
        <v>#N/A</v>
      </c>
      <c r="U316" s="19" t="e">
        <f t="shared" si="2117"/>
        <v>#N/A</v>
      </c>
      <c r="V316" s="19" t="e">
        <f t="shared" si="2117"/>
        <v>#N/A</v>
      </c>
      <c r="W316" s="19" t="e">
        <f t="shared" si="2117"/>
        <v>#N/A</v>
      </c>
      <c r="X316" s="19" t="e">
        <f t="shared" si="2117"/>
        <v>#N/A</v>
      </c>
      <c r="Y316" s="19" t="e">
        <f t="shared" si="2117"/>
        <v>#N/A</v>
      </c>
      <c r="Z316" s="19" t="e">
        <f t="shared" si="2117"/>
        <v>#N/A</v>
      </c>
      <c r="AA316" s="19" t="e">
        <f t="shared" si="2117"/>
        <v>#N/A</v>
      </c>
      <c r="AB316" s="19" t="e">
        <f t="shared" si="2117"/>
        <v>#N/A</v>
      </c>
      <c r="AC316" s="19" t="e">
        <f t="shared" si="2117"/>
        <v>#N/A</v>
      </c>
      <c r="AD316" s="19" t="e">
        <f t="shared" si="2117"/>
        <v>#N/A</v>
      </c>
      <c r="AE316" s="19" t="e">
        <f t="shared" si="2117"/>
        <v>#N/A</v>
      </c>
      <c r="AF316" s="19" t="e">
        <f t="shared" si="2117"/>
        <v>#N/A</v>
      </c>
      <c r="AG316" s="19" t="e">
        <f t="shared" si="2117"/>
        <v>#N/A</v>
      </c>
      <c r="AH316" s="19" t="e">
        <f t="shared" si="2117"/>
        <v>#N/A</v>
      </c>
      <c r="AI316" s="19" t="e">
        <f t="shared" si="2117"/>
        <v>#N/A</v>
      </c>
      <c r="AJ316" s="19" t="e">
        <f t="shared" si="2117"/>
        <v>#N/A</v>
      </c>
      <c r="AK316" s="19" t="e">
        <f t="shared" si="2117"/>
        <v>#N/A</v>
      </c>
      <c r="AL316" s="19" t="e">
        <f t="shared" si="2117"/>
        <v>#N/A</v>
      </c>
      <c r="AM316" s="19" t="e">
        <f t="shared" si="2117"/>
        <v>#N/A</v>
      </c>
      <c r="AN316" s="19" t="e">
        <f t="shared" si="2117"/>
        <v>#N/A</v>
      </c>
      <c r="AO316" s="19" t="e">
        <f t="shared" si="2117"/>
        <v>#N/A</v>
      </c>
      <c r="AP316" s="19" t="e">
        <f t="shared" si="2117"/>
        <v>#N/A</v>
      </c>
      <c r="AQ316" s="19" t="e">
        <f t="shared" si="2117"/>
        <v>#N/A</v>
      </c>
      <c r="AR316" s="19" t="e">
        <f t="shared" si="2117"/>
        <v>#N/A</v>
      </c>
      <c r="AS316" s="19" t="e">
        <f t="shared" si="2117"/>
        <v>#N/A</v>
      </c>
      <c r="AT316" s="19" t="e">
        <f t="shared" si="2117"/>
        <v>#N/A</v>
      </c>
      <c r="AU316" s="19" t="e">
        <f t="shared" si="2117"/>
        <v>#N/A</v>
      </c>
      <c r="AV316" s="19" t="e">
        <f t="shared" si="2117"/>
        <v>#N/A</v>
      </c>
      <c r="AW316" s="19" t="e">
        <f t="shared" si="2117"/>
        <v>#N/A</v>
      </c>
      <c r="AX316" s="19" t="e">
        <f t="shared" si="2117"/>
        <v>#N/A</v>
      </c>
      <c r="AY316" s="19" t="e">
        <f t="shared" si="2117"/>
        <v>#N/A</v>
      </c>
      <c r="AZ316" s="19" t="e">
        <f t="shared" si="2117"/>
        <v>#N/A</v>
      </c>
      <c r="BA316" s="19" t="e">
        <f t="shared" si="2117"/>
        <v>#N/A</v>
      </c>
      <c r="BB316" s="19" t="e">
        <f t="shared" si="2117"/>
        <v>#N/A</v>
      </c>
      <c r="BC316" s="19" t="e">
        <f t="shared" si="2117"/>
        <v>#N/A</v>
      </c>
      <c r="BD316" s="19" t="e">
        <f t="shared" si="2117"/>
        <v>#N/A</v>
      </c>
      <c r="BE316" s="19" t="e">
        <f t="shared" si="2117"/>
        <v>#N/A</v>
      </c>
      <c r="BF316" s="19" t="e">
        <f t="shared" si="2117"/>
        <v>#N/A</v>
      </c>
      <c r="BG316" s="19" t="e">
        <f t="shared" si="2117"/>
        <v>#N/A</v>
      </c>
      <c r="BH316" s="19" t="e">
        <f t="shared" si="2117"/>
        <v>#N/A</v>
      </c>
      <c r="BI316" s="19" t="e">
        <f t="shared" si="2117"/>
        <v>#N/A</v>
      </c>
    </row>
    <row r="317" spans="1:61" s="19" customFormat="1" ht="12.75"/>
    <row r="318" spans="1:61" s="19" customFormat="1" ht="12.75">
      <c r="C318" s="19" t="s">
        <v>446</v>
      </c>
      <c r="E318" s="19">
        <f>D312</f>
        <v>89298700.126725152</v>
      </c>
      <c r="F318" s="19">
        <f t="shared" ref="F318:F322" si="2118">E312</f>
        <v>84941096.8503768</v>
      </c>
      <c r="G318" s="19">
        <f t="shared" ref="G318:G322" si="2119">F312</f>
        <v>80395638.98391515</v>
      </c>
      <c r="H318" s="19">
        <f t="shared" ref="H318:H322" si="2120">G312</f>
        <v>75654228.188691944</v>
      </c>
      <c r="I318" s="19">
        <f t="shared" ref="I318:I322" si="2121">H312</f>
        <v>70708417.009815231</v>
      </c>
      <c r="J318" s="19">
        <f t="shared" ref="J318:J322" si="2122">I312</f>
        <v>65549393.825883262</v>
      </c>
      <c r="K318" s="19">
        <f t="shared" ref="K318:K322" si="2123">J312</f>
        <v>60167967.149907231</v>
      </c>
      <c r="L318" s="19">
        <f t="shared" ref="L318:L322" si="2124">K312</f>
        <v>54554549.253452919</v>
      </c>
      <c r="M318" s="19">
        <f t="shared" ref="M318:M322" si="2125">L312</f>
        <v>48699139.084825382</v>
      </c>
      <c r="N318" s="19">
        <f t="shared" ref="N318:N322" si="2126">M312</f>
        <v>42591304.450863197</v>
      </c>
      <c r="O318" s="19">
        <f t="shared" ref="O318:O322" si="2127">N312</f>
        <v>36220163.430596791</v>
      </c>
      <c r="P318" s="19">
        <f t="shared" ref="P318:P322" si="2128">O312</f>
        <v>29574364.987656731</v>
      </c>
      <c r="Q318" s="19">
        <f t="shared" ref="Q318:Q322" si="2129">P312</f>
        <v>22642068.746890467</v>
      </c>
      <c r="R318" s="19">
        <f t="shared" ref="R318:R322" si="2130">Q312</f>
        <v>15410923.899156857</v>
      </c>
      <c r="S318" s="19">
        <f t="shared" ref="S318:S322" si="2131">R312</f>
        <v>7868047.1967145354</v>
      </c>
      <c r="T318" s="19">
        <f t="shared" ref="T318:T322" si="2132">S312</f>
        <v>0</v>
      </c>
      <c r="U318" s="19" t="e">
        <f t="shared" ref="U318:U322" si="2133">T312</f>
        <v>#N/A</v>
      </c>
      <c r="V318" s="19" t="e">
        <f t="shared" ref="V318:V322" si="2134">U312</f>
        <v>#N/A</v>
      </c>
      <c r="W318" s="19" t="e">
        <f t="shared" ref="W318:W322" si="2135">V312</f>
        <v>#N/A</v>
      </c>
      <c r="X318" s="19" t="e">
        <f t="shared" ref="X318:X322" si="2136">W312</f>
        <v>#N/A</v>
      </c>
      <c r="Y318" s="19" t="e">
        <f t="shared" ref="Y318:Y322" si="2137">X312</f>
        <v>#N/A</v>
      </c>
      <c r="Z318" s="19" t="e">
        <f t="shared" ref="Z318:Z322" si="2138">Y312</f>
        <v>#N/A</v>
      </c>
      <c r="AA318" s="19" t="e">
        <f t="shared" ref="AA318:AA322" si="2139">Z312</f>
        <v>#N/A</v>
      </c>
      <c r="AB318" s="19" t="e">
        <f t="shared" ref="AB318:AB322" si="2140">AA312</f>
        <v>#N/A</v>
      </c>
      <c r="AC318" s="19" t="e">
        <f t="shared" ref="AC318:AC322" si="2141">AB312</f>
        <v>#N/A</v>
      </c>
      <c r="AD318" s="19" t="e">
        <f t="shared" ref="AD318:AD322" si="2142">AC312</f>
        <v>#N/A</v>
      </c>
      <c r="AE318" s="19" t="e">
        <f t="shared" ref="AE318:AE322" si="2143">AD312</f>
        <v>#N/A</v>
      </c>
      <c r="AF318" s="19" t="e">
        <f t="shared" ref="AF318:AF322" si="2144">AE312</f>
        <v>#N/A</v>
      </c>
      <c r="AG318" s="19" t="e">
        <f t="shared" ref="AG318:AG322" si="2145">AF312</f>
        <v>#N/A</v>
      </c>
      <c r="AH318" s="19" t="e">
        <f t="shared" ref="AH318:AH322" si="2146">AG312</f>
        <v>#N/A</v>
      </c>
      <c r="AI318" s="19" t="e">
        <f t="shared" ref="AI318:AI322" si="2147">AH312</f>
        <v>#N/A</v>
      </c>
      <c r="AJ318" s="19" t="e">
        <f t="shared" ref="AJ318:AJ322" si="2148">AI312</f>
        <v>#N/A</v>
      </c>
      <c r="AK318" s="19" t="e">
        <f t="shared" ref="AK318:AK322" si="2149">AJ312</f>
        <v>#N/A</v>
      </c>
      <c r="AL318" s="19" t="e">
        <f t="shared" ref="AL318:AL322" si="2150">AK312</f>
        <v>#N/A</v>
      </c>
      <c r="AM318" s="19" t="e">
        <f t="shared" ref="AM318:AM322" si="2151">AL312</f>
        <v>#N/A</v>
      </c>
      <c r="AN318" s="19" t="e">
        <f t="shared" ref="AN318:AN322" si="2152">AM312</f>
        <v>#N/A</v>
      </c>
      <c r="AO318" s="19" t="e">
        <f t="shared" ref="AO318:AO322" si="2153">AN312</f>
        <v>#N/A</v>
      </c>
      <c r="AP318" s="19" t="e">
        <f t="shared" ref="AP318:AP322" si="2154">AO312</f>
        <v>#N/A</v>
      </c>
      <c r="AQ318" s="19" t="e">
        <f t="shared" ref="AQ318:AQ322" si="2155">AP312</f>
        <v>#N/A</v>
      </c>
      <c r="AR318" s="19" t="e">
        <f t="shared" ref="AR318:AR322" si="2156">AQ312</f>
        <v>#N/A</v>
      </c>
      <c r="AS318" s="19" t="e">
        <f t="shared" ref="AS318:AS322" si="2157">AR312</f>
        <v>#N/A</v>
      </c>
      <c r="AT318" s="19" t="e">
        <f t="shared" ref="AT318:AT322" si="2158">AS312</f>
        <v>#N/A</v>
      </c>
      <c r="AU318" s="19" t="e">
        <f t="shared" ref="AU318:AU322" si="2159">AT312</f>
        <v>#N/A</v>
      </c>
      <c r="AV318" s="19" t="e">
        <f t="shared" ref="AV318:AV322" si="2160">AU312</f>
        <v>#N/A</v>
      </c>
      <c r="AW318" s="19" t="e">
        <f t="shared" ref="AW318:AW322" si="2161">AV312</f>
        <v>#N/A</v>
      </c>
      <c r="AX318" s="19" t="e">
        <f t="shared" ref="AX318:AX322" si="2162">AW312</f>
        <v>#N/A</v>
      </c>
      <c r="AY318" s="19" t="e">
        <f t="shared" ref="AY318:AY322" si="2163">AX312</f>
        <v>#N/A</v>
      </c>
      <c r="AZ318" s="19" t="e">
        <f t="shared" ref="AZ318:AZ322" si="2164">AY312</f>
        <v>#N/A</v>
      </c>
      <c r="BA318" s="19" t="e">
        <f t="shared" ref="BA318:BA322" si="2165">AZ312</f>
        <v>#N/A</v>
      </c>
      <c r="BB318" s="19" t="e">
        <f t="shared" ref="BB318:BB322" si="2166">BA312</f>
        <v>#N/A</v>
      </c>
      <c r="BC318" s="19" t="e">
        <f t="shared" ref="BC318:BC322" si="2167">BB312</f>
        <v>#N/A</v>
      </c>
      <c r="BD318" s="19" t="e">
        <f t="shared" ref="BD318:BD322" si="2168">BC312</f>
        <v>#N/A</v>
      </c>
      <c r="BE318" s="19" t="e">
        <f t="shared" ref="BE318:BE322" si="2169">BD312</f>
        <v>#N/A</v>
      </c>
      <c r="BF318" s="19" t="e">
        <f t="shared" ref="BF318:BF322" si="2170">BE312</f>
        <v>#N/A</v>
      </c>
      <c r="BG318" s="19" t="e">
        <f t="shared" ref="BG318:BG322" si="2171">BF312</f>
        <v>#N/A</v>
      </c>
      <c r="BH318" s="19" t="e">
        <f t="shared" ref="BH318:BH322" si="2172">BG312</f>
        <v>#N/A</v>
      </c>
      <c r="BI318" s="19" t="e">
        <f t="shared" ref="BI318:BI322" si="2173">BH312</f>
        <v>#N/A</v>
      </c>
    </row>
    <row r="319" spans="1:61" s="19" customFormat="1" ht="12.75">
      <c r="C319" s="19" t="s">
        <v>422</v>
      </c>
      <c r="E319" s="19">
        <f>D313</f>
        <v>4357603.276348358</v>
      </c>
      <c r="F319" s="19">
        <f t="shared" si="2118"/>
        <v>4545457.8664616495</v>
      </c>
      <c r="G319" s="19">
        <f t="shared" si="2119"/>
        <v>4741410.7952231998</v>
      </c>
      <c r="H319" s="19">
        <f t="shared" si="2120"/>
        <v>4945811.1788767073</v>
      </c>
      <c r="I319" s="19">
        <f t="shared" si="2121"/>
        <v>5159023.183931971</v>
      </c>
      <c r="J319" s="19">
        <f t="shared" si="2122"/>
        <v>5381426.6759760296</v>
      </c>
      <c r="K319" s="19">
        <f t="shared" si="2123"/>
        <v>5613417.896454311</v>
      </c>
      <c r="L319" s="19">
        <f t="shared" si="2124"/>
        <v>5855410.1686275378</v>
      </c>
      <c r="M319" s="19">
        <f t="shared" si="2125"/>
        <v>6107834.6339621805</v>
      </c>
      <c r="N319" s="19">
        <f t="shared" si="2126"/>
        <v>6371141.0202664034</v>
      </c>
      <c r="O319" s="19">
        <f t="shared" si="2127"/>
        <v>6645798.44294006</v>
      </c>
      <c r="P319" s="19">
        <f t="shared" si="2128"/>
        <v>6932296.2407662636</v>
      </c>
      <c r="Q319" s="19">
        <f t="shared" si="2129"/>
        <v>7231144.8477336103</v>
      </c>
      <c r="R319" s="19">
        <f t="shared" si="2130"/>
        <v>7542876.7024423219</v>
      </c>
      <c r="S319" s="19">
        <f t="shared" si="2131"/>
        <v>7868047.1967145316</v>
      </c>
      <c r="T319" s="19" t="e">
        <f t="shared" si="2132"/>
        <v>#N/A</v>
      </c>
      <c r="U319" s="19" t="e">
        <f t="shared" si="2133"/>
        <v>#N/A</v>
      </c>
      <c r="V319" s="19" t="e">
        <f t="shared" si="2134"/>
        <v>#N/A</v>
      </c>
      <c r="W319" s="19" t="e">
        <f t="shared" si="2135"/>
        <v>#N/A</v>
      </c>
      <c r="X319" s="19" t="e">
        <f t="shared" si="2136"/>
        <v>#N/A</v>
      </c>
      <c r="Y319" s="19" t="e">
        <f t="shared" si="2137"/>
        <v>#N/A</v>
      </c>
      <c r="Z319" s="19" t="e">
        <f t="shared" si="2138"/>
        <v>#N/A</v>
      </c>
      <c r="AA319" s="19" t="e">
        <f t="shared" si="2139"/>
        <v>#N/A</v>
      </c>
      <c r="AB319" s="19" t="e">
        <f t="shared" si="2140"/>
        <v>#N/A</v>
      </c>
      <c r="AC319" s="19" t="e">
        <f t="shared" si="2141"/>
        <v>#N/A</v>
      </c>
      <c r="AD319" s="19" t="e">
        <f t="shared" si="2142"/>
        <v>#N/A</v>
      </c>
      <c r="AE319" s="19" t="e">
        <f t="shared" si="2143"/>
        <v>#N/A</v>
      </c>
      <c r="AF319" s="19" t="e">
        <f t="shared" si="2144"/>
        <v>#N/A</v>
      </c>
      <c r="AG319" s="19" t="e">
        <f t="shared" si="2145"/>
        <v>#N/A</v>
      </c>
      <c r="AH319" s="19" t="e">
        <f t="shared" si="2146"/>
        <v>#N/A</v>
      </c>
      <c r="AI319" s="19" t="e">
        <f t="shared" si="2147"/>
        <v>#N/A</v>
      </c>
      <c r="AJ319" s="19" t="e">
        <f t="shared" si="2148"/>
        <v>#N/A</v>
      </c>
      <c r="AK319" s="19" t="e">
        <f t="shared" si="2149"/>
        <v>#N/A</v>
      </c>
      <c r="AL319" s="19" t="e">
        <f t="shared" si="2150"/>
        <v>#N/A</v>
      </c>
      <c r="AM319" s="19" t="e">
        <f t="shared" si="2151"/>
        <v>#N/A</v>
      </c>
      <c r="AN319" s="19" t="e">
        <f t="shared" si="2152"/>
        <v>#N/A</v>
      </c>
      <c r="AO319" s="19" t="e">
        <f t="shared" si="2153"/>
        <v>#N/A</v>
      </c>
      <c r="AP319" s="19" t="e">
        <f t="shared" si="2154"/>
        <v>#N/A</v>
      </c>
      <c r="AQ319" s="19" t="e">
        <f t="shared" si="2155"/>
        <v>#N/A</v>
      </c>
      <c r="AR319" s="19" t="e">
        <f t="shared" si="2156"/>
        <v>#N/A</v>
      </c>
      <c r="AS319" s="19" t="e">
        <f t="shared" si="2157"/>
        <v>#N/A</v>
      </c>
      <c r="AT319" s="19" t="e">
        <f t="shared" si="2158"/>
        <v>#N/A</v>
      </c>
      <c r="AU319" s="19" t="e">
        <f t="shared" si="2159"/>
        <v>#N/A</v>
      </c>
      <c r="AV319" s="19" t="e">
        <f t="shared" si="2160"/>
        <v>#N/A</v>
      </c>
      <c r="AW319" s="19" t="e">
        <f t="shared" si="2161"/>
        <v>#N/A</v>
      </c>
      <c r="AX319" s="19" t="e">
        <f t="shared" si="2162"/>
        <v>#N/A</v>
      </c>
      <c r="AY319" s="19" t="e">
        <f t="shared" si="2163"/>
        <v>#N/A</v>
      </c>
      <c r="AZ319" s="19" t="e">
        <f t="shared" si="2164"/>
        <v>#N/A</v>
      </c>
      <c r="BA319" s="19" t="e">
        <f t="shared" si="2165"/>
        <v>#N/A</v>
      </c>
      <c r="BB319" s="19" t="e">
        <f t="shared" si="2166"/>
        <v>#N/A</v>
      </c>
      <c r="BC319" s="19" t="e">
        <f t="shared" si="2167"/>
        <v>#N/A</v>
      </c>
      <c r="BD319" s="19" t="e">
        <f t="shared" si="2168"/>
        <v>#N/A</v>
      </c>
      <c r="BE319" s="19" t="e">
        <f t="shared" si="2169"/>
        <v>#N/A</v>
      </c>
      <c r="BF319" s="19" t="e">
        <f t="shared" si="2170"/>
        <v>#N/A</v>
      </c>
      <c r="BG319" s="19" t="e">
        <f t="shared" si="2171"/>
        <v>#N/A</v>
      </c>
      <c r="BH319" s="19" t="e">
        <f t="shared" si="2172"/>
        <v>#N/A</v>
      </c>
      <c r="BI319" s="19" t="e">
        <f t="shared" si="2173"/>
        <v>#N/A</v>
      </c>
    </row>
    <row r="320" spans="1:61" s="19" customFormat="1" ht="12.75">
      <c r="C320" s="19" t="s">
        <v>423</v>
      </c>
      <c r="E320" s="19">
        <f>D314</f>
        <v>3676459.7162168506</v>
      </c>
      <c r="F320" s="19">
        <f t="shared" si="2118"/>
        <v>3488605.126103559</v>
      </c>
      <c r="G320" s="19">
        <f t="shared" si="2119"/>
        <v>3292652.1973420088</v>
      </c>
      <c r="H320" s="19">
        <f t="shared" si="2120"/>
        <v>3088251.8136885012</v>
      </c>
      <c r="I320" s="19">
        <f t="shared" si="2121"/>
        <v>2875039.8086332381</v>
      </c>
      <c r="J320" s="19">
        <f t="shared" si="2122"/>
        <v>2652636.316589179</v>
      </c>
      <c r="K320" s="19">
        <f t="shared" si="2123"/>
        <v>2420645.0961108981</v>
      </c>
      <c r="L320" s="19">
        <f t="shared" si="2124"/>
        <v>2178652.8239376713</v>
      </c>
      <c r="M320" s="19">
        <f t="shared" si="2125"/>
        <v>1926228.3586030286</v>
      </c>
      <c r="N320" s="19">
        <f t="shared" si="2126"/>
        <v>1662921.9722988054</v>
      </c>
      <c r="O320" s="19">
        <f t="shared" si="2127"/>
        <v>1388264.5496251485</v>
      </c>
      <c r="P320" s="19">
        <f t="shared" si="2128"/>
        <v>1101766.7517989448</v>
      </c>
      <c r="Q320" s="19">
        <f t="shared" si="2129"/>
        <v>802918.14483159804</v>
      </c>
      <c r="R320" s="19">
        <f t="shared" si="2130"/>
        <v>491186.29012288636</v>
      </c>
      <c r="S320" s="19">
        <f t="shared" si="2131"/>
        <v>166015.79585067663</v>
      </c>
      <c r="T320" s="19" t="e">
        <f t="shared" si="2132"/>
        <v>#N/A</v>
      </c>
      <c r="U320" s="19" t="e">
        <f t="shared" si="2133"/>
        <v>#N/A</v>
      </c>
      <c r="V320" s="19" t="e">
        <f t="shared" si="2134"/>
        <v>#N/A</v>
      </c>
      <c r="W320" s="19" t="e">
        <f t="shared" si="2135"/>
        <v>#N/A</v>
      </c>
      <c r="X320" s="19" t="e">
        <f t="shared" si="2136"/>
        <v>#N/A</v>
      </c>
      <c r="Y320" s="19" t="e">
        <f t="shared" si="2137"/>
        <v>#N/A</v>
      </c>
      <c r="Z320" s="19" t="e">
        <f t="shared" si="2138"/>
        <v>#N/A</v>
      </c>
      <c r="AA320" s="19" t="e">
        <f t="shared" si="2139"/>
        <v>#N/A</v>
      </c>
      <c r="AB320" s="19" t="e">
        <f t="shared" si="2140"/>
        <v>#N/A</v>
      </c>
      <c r="AC320" s="19" t="e">
        <f t="shared" si="2141"/>
        <v>#N/A</v>
      </c>
      <c r="AD320" s="19" t="e">
        <f t="shared" si="2142"/>
        <v>#N/A</v>
      </c>
      <c r="AE320" s="19" t="e">
        <f t="shared" si="2143"/>
        <v>#N/A</v>
      </c>
      <c r="AF320" s="19" t="e">
        <f t="shared" si="2144"/>
        <v>#N/A</v>
      </c>
      <c r="AG320" s="19" t="e">
        <f t="shared" si="2145"/>
        <v>#N/A</v>
      </c>
      <c r="AH320" s="19" t="e">
        <f t="shared" si="2146"/>
        <v>#N/A</v>
      </c>
      <c r="AI320" s="19" t="e">
        <f t="shared" si="2147"/>
        <v>#N/A</v>
      </c>
      <c r="AJ320" s="19" t="e">
        <f t="shared" si="2148"/>
        <v>#N/A</v>
      </c>
      <c r="AK320" s="19" t="e">
        <f t="shared" si="2149"/>
        <v>#N/A</v>
      </c>
      <c r="AL320" s="19" t="e">
        <f t="shared" si="2150"/>
        <v>#N/A</v>
      </c>
      <c r="AM320" s="19" t="e">
        <f t="shared" si="2151"/>
        <v>#N/A</v>
      </c>
      <c r="AN320" s="19" t="e">
        <f t="shared" si="2152"/>
        <v>#N/A</v>
      </c>
      <c r="AO320" s="19" t="e">
        <f t="shared" si="2153"/>
        <v>#N/A</v>
      </c>
      <c r="AP320" s="19" t="e">
        <f t="shared" si="2154"/>
        <v>#N/A</v>
      </c>
      <c r="AQ320" s="19" t="e">
        <f t="shared" si="2155"/>
        <v>#N/A</v>
      </c>
      <c r="AR320" s="19" t="e">
        <f t="shared" si="2156"/>
        <v>#N/A</v>
      </c>
      <c r="AS320" s="19" t="e">
        <f t="shared" si="2157"/>
        <v>#N/A</v>
      </c>
      <c r="AT320" s="19" t="e">
        <f t="shared" si="2158"/>
        <v>#N/A</v>
      </c>
      <c r="AU320" s="19" t="e">
        <f t="shared" si="2159"/>
        <v>#N/A</v>
      </c>
      <c r="AV320" s="19" t="e">
        <f t="shared" si="2160"/>
        <v>#N/A</v>
      </c>
      <c r="AW320" s="19" t="e">
        <f t="shared" si="2161"/>
        <v>#N/A</v>
      </c>
      <c r="AX320" s="19" t="e">
        <f t="shared" si="2162"/>
        <v>#N/A</v>
      </c>
      <c r="AY320" s="19" t="e">
        <f t="shared" si="2163"/>
        <v>#N/A</v>
      </c>
      <c r="AZ320" s="19" t="e">
        <f t="shared" si="2164"/>
        <v>#N/A</v>
      </c>
      <c r="BA320" s="19" t="e">
        <f t="shared" si="2165"/>
        <v>#N/A</v>
      </c>
      <c r="BB320" s="19" t="e">
        <f t="shared" si="2166"/>
        <v>#N/A</v>
      </c>
      <c r="BC320" s="19" t="e">
        <f t="shared" si="2167"/>
        <v>#N/A</v>
      </c>
      <c r="BD320" s="19" t="e">
        <f t="shared" si="2168"/>
        <v>#N/A</v>
      </c>
      <c r="BE320" s="19" t="e">
        <f t="shared" si="2169"/>
        <v>#N/A</v>
      </c>
      <c r="BF320" s="19" t="e">
        <f t="shared" si="2170"/>
        <v>#N/A</v>
      </c>
      <c r="BG320" s="19" t="e">
        <f t="shared" si="2171"/>
        <v>#N/A</v>
      </c>
      <c r="BH320" s="19" t="e">
        <f t="shared" si="2172"/>
        <v>#N/A</v>
      </c>
      <c r="BI320" s="19" t="e">
        <f t="shared" si="2173"/>
        <v>#N/A</v>
      </c>
    </row>
    <row r="321" spans="3:61" s="19" customFormat="1" ht="12.75">
      <c r="C321" s="19" t="s">
        <v>147</v>
      </c>
      <c r="E321" s="19">
        <f>D315</f>
        <v>8034062.992565209</v>
      </c>
      <c r="F321" s="19">
        <f t="shared" si="2118"/>
        <v>8034062.992565209</v>
      </c>
      <c r="G321" s="19">
        <f t="shared" si="2119"/>
        <v>8034062.992565209</v>
      </c>
      <c r="H321" s="19">
        <f t="shared" si="2120"/>
        <v>8034062.992565209</v>
      </c>
      <c r="I321" s="19">
        <f t="shared" si="2121"/>
        <v>8034062.992565209</v>
      </c>
      <c r="J321" s="19">
        <f t="shared" si="2122"/>
        <v>8034062.992565209</v>
      </c>
      <c r="K321" s="19">
        <f t="shared" si="2123"/>
        <v>8034062.992565209</v>
      </c>
      <c r="L321" s="19">
        <f t="shared" si="2124"/>
        <v>8034062.992565209</v>
      </c>
      <c r="M321" s="19">
        <f t="shared" si="2125"/>
        <v>8034062.992565209</v>
      </c>
      <c r="N321" s="19">
        <f t="shared" si="2126"/>
        <v>8034062.992565209</v>
      </c>
      <c r="O321" s="19">
        <f t="shared" si="2127"/>
        <v>8034062.992565209</v>
      </c>
      <c r="P321" s="19">
        <f t="shared" si="2128"/>
        <v>8034062.992565209</v>
      </c>
      <c r="Q321" s="19">
        <f t="shared" si="2129"/>
        <v>8034062.992565209</v>
      </c>
      <c r="R321" s="19">
        <f t="shared" si="2130"/>
        <v>8034062.992565209</v>
      </c>
      <c r="S321" s="19">
        <f t="shared" si="2131"/>
        <v>8034062.992565209</v>
      </c>
      <c r="T321" s="19" t="e">
        <f t="shared" si="2132"/>
        <v>#N/A</v>
      </c>
      <c r="U321" s="19" t="e">
        <f t="shared" si="2133"/>
        <v>#N/A</v>
      </c>
      <c r="V321" s="19" t="e">
        <f t="shared" si="2134"/>
        <v>#N/A</v>
      </c>
      <c r="W321" s="19" t="e">
        <f t="shared" si="2135"/>
        <v>#N/A</v>
      </c>
      <c r="X321" s="19" t="e">
        <f t="shared" si="2136"/>
        <v>#N/A</v>
      </c>
      <c r="Y321" s="19" t="e">
        <f t="shared" si="2137"/>
        <v>#N/A</v>
      </c>
      <c r="Z321" s="19" t="e">
        <f t="shared" si="2138"/>
        <v>#N/A</v>
      </c>
      <c r="AA321" s="19" t="e">
        <f t="shared" si="2139"/>
        <v>#N/A</v>
      </c>
      <c r="AB321" s="19" t="e">
        <f t="shared" si="2140"/>
        <v>#N/A</v>
      </c>
      <c r="AC321" s="19" t="e">
        <f t="shared" si="2141"/>
        <v>#N/A</v>
      </c>
      <c r="AD321" s="19" t="e">
        <f t="shared" si="2142"/>
        <v>#N/A</v>
      </c>
      <c r="AE321" s="19" t="e">
        <f t="shared" si="2143"/>
        <v>#N/A</v>
      </c>
      <c r="AF321" s="19" t="e">
        <f t="shared" si="2144"/>
        <v>#N/A</v>
      </c>
      <c r="AG321" s="19" t="e">
        <f t="shared" si="2145"/>
        <v>#N/A</v>
      </c>
      <c r="AH321" s="19" t="e">
        <f t="shared" si="2146"/>
        <v>#N/A</v>
      </c>
      <c r="AI321" s="19" t="e">
        <f t="shared" si="2147"/>
        <v>#N/A</v>
      </c>
      <c r="AJ321" s="19" t="e">
        <f t="shared" si="2148"/>
        <v>#N/A</v>
      </c>
      <c r="AK321" s="19" t="e">
        <f t="shared" si="2149"/>
        <v>#N/A</v>
      </c>
      <c r="AL321" s="19" t="e">
        <f t="shared" si="2150"/>
        <v>#N/A</v>
      </c>
      <c r="AM321" s="19" t="e">
        <f t="shared" si="2151"/>
        <v>#N/A</v>
      </c>
      <c r="AN321" s="19" t="e">
        <f t="shared" si="2152"/>
        <v>#N/A</v>
      </c>
      <c r="AO321" s="19" t="e">
        <f t="shared" si="2153"/>
        <v>#N/A</v>
      </c>
      <c r="AP321" s="19" t="e">
        <f t="shared" si="2154"/>
        <v>#N/A</v>
      </c>
      <c r="AQ321" s="19" t="e">
        <f t="shared" si="2155"/>
        <v>#N/A</v>
      </c>
      <c r="AR321" s="19" t="e">
        <f t="shared" si="2156"/>
        <v>#N/A</v>
      </c>
      <c r="AS321" s="19" t="e">
        <f t="shared" si="2157"/>
        <v>#N/A</v>
      </c>
      <c r="AT321" s="19" t="e">
        <f t="shared" si="2158"/>
        <v>#N/A</v>
      </c>
      <c r="AU321" s="19" t="e">
        <f t="shared" si="2159"/>
        <v>#N/A</v>
      </c>
      <c r="AV321" s="19" t="e">
        <f t="shared" si="2160"/>
        <v>#N/A</v>
      </c>
      <c r="AW321" s="19" t="e">
        <f t="shared" si="2161"/>
        <v>#N/A</v>
      </c>
      <c r="AX321" s="19" t="e">
        <f t="shared" si="2162"/>
        <v>#N/A</v>
      </c>
      <c r="AY321" s="19" t="e">
        <f t="shared" si="2163"/>
        <v>#N/A</v>
      </c>
      <c r="AZ321" s="19" t="e">
        <f t="shared" si="2164"/>
        <v>#N/A</v>
      </c>
      <c r="BA321" s="19" t="e">
        <f t="shared" si="2165"/>
        <v>#N/A</v>
      </c>
      <c r="BB321" s="19" t="e">
        <f t="shared" si="2166"/>
        <v>#N/A</v>
      </c>
      <c r="BC321" s="19" t="e">
        <f t="shared" si="2167"/>
        <v>#N/A</v>
      </c>
      <c r="BD321" s="19" t="e">
        <f t="shared" si="2168"/>
        <v>#N/A</v>
      </c>
      <c r="BE321" s="19" t="e">
        <f t="shared" si="2169"/>
        <v>#N/A</v>
      </c>
      <c r="BF321" s="19" t="e">
        <f t="shared" si="2170"/>
        <v>#N/A</v>
      </c>
      <c r="BG321" s="19" t="e">
        <f t="shared" si="2171"/>
        <v>#N/A</v>
      </c>
      <c r="BH321" s="19" t="e">
        <f t="shared" si="2172"/>
        <v>#N/A</v>
      </c>
      <c r="BI321" s="19" t="e">
        <f t="shared" si="2173"/>
        <v>#N/A</v>
      </c>
    </row>
    <row r="322" spans="3:61" s="19" customFormat="1" ht="12.75">
      <c r="C322" s="19" t="s">
        <v>424</v>
      </c>
      <c r="E322" s="19">
        <f>D316</f>
        <v>84941096.8503768</v>
      </c>
      <c r="F322" s="19">
        <f t="shared" si="2118"/>
        <v>80395638.98391515</v>
      </c>
      <c r="G322" s="19">
        <f t="shared" si="2119"/>
        <v>75654228.188691944</v>
      </c>
      <c r="H322" s="19">
        <f t="shared" si="2120"/>
        <v>70708417.009815231</v>
      </c>
      <c r="I322" s="19">
        <f t="shared" si="2121"/>
        <v>65549393.825883262</v>
      </c>
      <c r="J322" s="19">
        <f t="shared" si="2122"/>
        <v>60167967.149907231</v>
      </c>
      <c r="K322" s="19">
        <f t="shared" si="2123"/>
        <v>54554549.253452919</v>
      </c>
      <c r="L322" s="19">
        <f t="shared" si="2124"/>
        <v>48699139.084825382</v>
      </c>
      <c r="M322" s="19">
        <f t="shared" si="2125"/>
        <v>42591304.450863197</v>
      </c>
      <c r="N322" s="19">
        <f t="shared" si="2126"/>
        <v>36220163.430596791</v>
      </c>
      <c r="O322" s="19">
        <f t="shared" si="2127"/>
        <v>29574364.987656731</v>
      </c>
      <c r="P322" s="19">
        <f t="shared" si="2128"/>
        <v>22642068.746890467</v>
      </c>
      <c r="Q322" s="19">
        <f t="shared" si="2129"/>
        <v>15410923.899156857</v>
      </c>
      <c r="R322" s="19">
        <f t="shared" si="2130"/>
        <v>7868047.1967145354</v>
      </c>
      <c r="S322" s="19">
        <f t="shared" si="2131"/>
        <v>0</v>
      </c>
      <c r="T322" s="19" t="e">
        <f t="shared" si="2132"/>
        <v>#N/A</v>
      </c>
      <c r="U322" s="19" t="e">
        <f t="shared" si="2133"/>
        <v>#N/A</v>
      </c>
      <c r="V322" s="19" t="e">
        <f t="shared" si="2134"/>
        <v>#N/A</v>
      </c>
      <c r="W322" s="19" t="e">
        <f t="shared" si="2135"/>
        <v>#N/A</v>
      </c>
      <c r="X322" s="19" t="e">
        <f t="shared" si="2136"/>
        <v>#N/A</v>
      </c>
      <c r="Y322" s="19" t="e">
        <f t="shared" si="2137"/>
        <v>#N/A</v>
      </c>
      <c r="Z322" s="19" t="e">
        <f t="shared" si="2138"/>
        <v>#N/A</v>
      </c>
      <c r="AA322" s="19" t="e">
        <f t="shared" si="2139"/>
        <v>#N/A</v>
      </c>
      <c r="AB322" s="19" t="e">
        <f t="shared" si="2140"/>
        <v>#N/A</v>
      </c>
      <c r="AC322" s="19" t="e">
        <f t="shared" si="2141"/>
        <v>#N/A</v>
      </c>
      <c r="AD322" s="19" t="e">
        <f t="shared" si="2142"/>
        <v>#N/A</v>
      </c>
      <c r="AE322" s="19" t="e">
        <f t="shared" si="2143"/>
        <v>#N/A</v>
      </c>
      <c r="AF322" s="19" t="e">
        <f t="shared" si="2144"/>
        <v>#N/A</v>
      </c>
      <c r="AG322" s="19" t="e">
        <f t="shared" si="2145"/>
        <v>#N/A</v>
      </c>
      <c r="AH322" s="19" t="e">
        <f t="shared" si="2146"/>
        <v>#N/A</v>
      </c>
      <c r="AI322" s="19" t="e">
        <f t="shared" si="2147"/>
        <v>#N/A</v>
      </c>
      <c r="AJ322" s="19" t="e">
        <f t="shared" si="2148"/>
        <v>#N/A</v>
      </c>
      <c r="AK322" s="19" t="e">
        <f t="shared" si="2149"/>
        <v>#N/A</v>
      </c>
      <c r="AL322" s="19" t="e">
        <f t="shared" si="2150"/>
        <v>#N/A</v>
      </c>
      <c r="AM322" s="19" t="e">
        <f t="shared" si="2151"/>
        <v>#N/A</v>
      </c>
      <c r="AN322" s="19" t="e">
        <f t="shared" si="2152"/>
        <v>#N/A</v>
      </c>
      <c r="AO322" s="19" t="e">
        <f t="shared" si="2153"/>
        <v>#N/A</v>
      </c>
      <c r="AP322" s="19" t="e">
        <f t="shared" si="2154"/>
        <v>#N/A</v>
      </c>
      <c r="AQ322" s="19" t="e">
        <f t="shared" si="2155"/>
        <v>#N/A</v>
      </c>
      <c r="AR322" s="19" t="e">
        <f t="shared" si="2156"/>
        <v>#N/A</v>
      </c>
      <c r="AS322" s="19" t="e">
        <f t="shared" si="2157"/>
        <v>#N/A</v>
      </c>
      <c r="AT322" s="19" t="e">
        <f t="shared" si="2158"/>
        <v>#N/A</v>
      </c>
      <c r="AU322" s="19" t="e">
        <f t="shared" si="2159"/>
        <v>#N/A</v>
      </c>
      <c r="AV322" s="19" t="e">
        <f t="shared" si="2160"/>
        <v>#N/A</v>
      </c>
      <c r="AW322" s="19" t="e">
        <f t="shared" si="2161"/>
        <v>#N/A</v>
      </c>
      <c r="AX322" s="19" t="e">
        <f t="shared" si="2162"/>
        <v>#N/A</v>
      </c>
      <c r="AY322" s="19" t="e">
        <f t="shared" si="2163"/>
        <v>#N/A</v>
      </c>
      <c r="AZ322" s="19" t="e">
        <f t="shared" si="2164"/>
        <v>#N/A</v>
      </c>
      <c r="BA322" s="19" t="e">
        <f t="shared" si="2165"/>
        <v>#N/A</v>
      </c>
      <c r="BB322" s="19" t="e">
        <f t="shared" si="2166"/>
        <v>#N/A</v>
      </c>
      <c r="BC322" s="19" t="e">
        <f t="shared" si="2167"/>
        <v>#N/A</v>
      </c>
      <c r="BD322" s="19" t="e">
        <f t="shared" si="2168"/>
        <v>#N/A</v>
      </c>
      <c r="BE322" s="19" t="e">
        <f t="shared" si="2169"/>
        <v>#N/A</v>
      </c>
      <c r="BF322" s="19" t="e">
        <f t="shared" si="2170"/>
        <v>#N/A</v>
      </c>
      <c r="BG322" s="19" t="e">
        <f t="shared" si="2171"/>
        <v>#N/A</v>
      </c>
      <c r="BH322" s="19" t="e">
        <f t="shared" si="2172"/>
        <v>#N/A</v>
      </c>
      <c r="BI322" s="19" t="e">
        <f t="shared" si="2173"/>
        <v>#N/A</v>
      </c>
    </row>
    <row r="323" spans="3:61" s="19" customFormat="1" ht="12.75"/>
    <row r="324" spans="3:61" s="19" customFormat="1" ht="12.75">
      <c r="C324" s="19" t="s">
        <v>446</v>
      </c>
      <c r="F324" s="19">
        <f>E318</f>
        <v>89298700.126725152</v>
      </c>
      <c r="G324" s="19">
        <f t="shared" ref="G324:G328" si="2174">F318</f>
        <v>84941096.8503768</v>
      </c>
      <c r="H324" s="19">
        <f t="shared" ref="H324:H328" si="2175">G318</f>
        <v>80395638.98391515</v>
      </c>
      <c r="I324" s="19">
        <f t="shared" ref="I324:I328" si="2176">H318</f>
        <v>75654228.188691944</v>
      </c>
      <c r="J324" s="19">
        <f t="shared" ref="J324:J328" si="2177">I318</f>
        <v>70708417.009815231</v>
      </c>
      <c r="K324" s="19">
        <f t="shared" ref="K324:K328" si="2178">J318</f>
        <v>65549393.825883262</v>
      </c>
      <c r="L324" s="19">
        <f t="shared" ref="L324:L328" si="2179">K318</f>
        <v>60167967.149907231</v>
      </c>
      <c r="M324" s="19">
        <f t="shared" ref="M324:M328" si="2180">L318</f>
        <v>54554549.253452919</v>
      </c>
      <c r="N324" s="19">
        <f t="shared" ref="N324:N328" si="2181">M318</f>
        <v>48699139.084825382</v>
      </c>
      <c r="O324" s="19">
        <f t="shared" ref="O324:O328" si="2182">N318</f>
        <v>42591304.450863197</v>
      </c>
      <c r="P324" s="19">
        <f t="shared" ref="P324:P328" si="2183">O318</f>
        <v>36220163.430596791</v>
      </c>
      <c r="Q324" s="19">
        <f t="shared" ref="Q324:Q328" si="2184">P318</f>
        <v>29574364.987656731</v>
      </c>
      <c r="R324" s="19">
        <f t="shared" ref="R324:R328" si="2185">Q318</f>
        <v>22642068.746890467</v>
      </c>
      <c r="S324" s="19">
        <f t="shared" ref="S324:S328" si="2186">R318</f>
        <v>15410923.899156857</v>
      </c>
      <c r="T324" s="19">
        <f t="shared" ref="T324:T328" si="2187">S318</f>
        <v>7868047.1967145354</v>
      </c>
      <c r="U324" s="19">
        <f t="shared" ref="U324:U328" si="2188">T318</f>
        <v>0</v>
      </c>
      <c r="V324" s="19" t="e">
        <f t="shared" ref="V324:V328" si="2189">U318</f>
        <v>#N/A</v>
      </c>
      <c r="W324" s="19" t="e">
        <f t="shared" ref="W324:W328" si="2190">V318</f>
        <v>#N/A</v>
      </c>
      <c r="X324" s="19" t="e">
        <f t="shared" ref="X324:X328" si="2191">W318</f>
        <v>#N/A</v>
      </c>
      <c r="Y324" s="19" t="e">
        <f t="shared" ref="Y324:Y328" si="2192">X318</f>
        <v>#N/A</v>
      </c>
      <c r="Z324" s="19" t="e">
        <f t="shared" ref="Z324:Z328" si="2193">Y318</f>
        <v>#N/A</v>
      </c>
      <c r="AA324" s="19" t="e">
        <f t="shared" ref="AA324:AA328" si="2194">Z318</f>
        <v>#N/A</v>
      </c>
      <c r="AB324" s="19" t="e">
        <f t="shared" ref="AB324:AB328" si="2195">AA318</f>
        <v>#N/A</v>
      </c>
      <c r="AC324" s="19" t="e">
        <f t="shared" ref="AC324:AC328" si="2196">AB318</f>
        <v>#N/A</v>
      </c>
      <c r="AD324" s="19" t="e">
        <f t="shared" ref="AD324:AD328" si="2197">AC318</f>
        <v>#N/A</v>
      </c>
      <c r="AE324" s="19" t="e">
        <f t="shared" ref="AE324:AE328" si="2198">AD318</f>
        <v>#N/A</v>
      </c>
      <c r="AF324" s="19" t="e">
        <f t="shared" ref="AF324:AF328" si="2199">AE318</f>
        <v>#N/A</v>
      </c>
      <c r="AG324" s="19" t="e">
        <f t="shared" ref="AG324:AG328" si="2200">AF318</f>
        <v>#N/A</v>
      </c>
      <c r="AH324" s="19" t="e">
        <f t="shared" ref="AH324:AH328" si="2201">AG318</f>
        <v>#N/A</v>
      </c>
      <c r="AI324" s="19" t="e">
        <f t="shared" ref="AI324:AI328" si="2202">AH318</f>
        <v>#N/A</v>
      </c>
      <c r="AJ324" s="19" t="e">
        <f t="shared" ref="AJ324:AJ328" si="2203">AI318</f>
        <v>#N/A</v>
      </c>
      <c r="AK324" s="19" t="e">
        <f t="shared" ref="AK324:AK328" si="2204">AJ318</f>
        <v>#N/A</v>
      </c>
      <c r="AL324" s="19" t="e">
        <f t="shared" ref="AL324:AL328" si="2205">AK318</f>
        <v>#N/A</v>
      </c>
      <c r="AM324" s="19" t="e">
        <f t="shared" ref="AM324:AM328" si="2206">AL318</f>
        <v>#N/A</v>
      </c>
      <c r="AN324" s="19" t="e">
        <f t="shared" ref="AN324:AN328" si="2207">AM318</f>
        <v>#N/A</v>
      </c>
      <c r="AO324" s="19" t="e">
        <f t="shared" ref="AO324:AO328" si="2208">AN318</f>
        <v>#N/A</v>
      </c>
      <c r="AP324" s="19" t="e">
        <f t="shared" ref="AP324:AP328" si="2209">AO318</f>
        <v>#N/A</v>
      </c>
      <c r="AQ324" s="19" t="e">
        <f t="shared" ref="AQ324:AQ328" si="2210">AP318</f>
        <v>#N/A</v>
      </c>
      <c r="AR324" s="19" t="e">
        <f t="shared" ref="AR324:AR328" si="2211">AQ318</f>
        <v>#N/A</v>
      </c>
      <c r="AS324" s="19" t="e">
        <f t="shared" ref="AS324:AS328" si="2212">AR318</f>
        <v>#N/A</v>
      </c>
      <c r="AT324" s="19" t="e">
        <f t="shared" ref="AT324:AT328" si="2213">AS318</f>
        <v>#N/A</v>
      </c>
      <c r="AU324" s="19" t="e">
        <f t="shared" ref="AU324:AU328" si="2214">AT318</f>
        <v>#N/A</v>
      </c>
      <c r="AV324" s="19" t="e">
        <f t="shared" ref="AV324:AV328" si="2215">AU318</f>
        <v>#N/A</v>
      </c>
      <c r="AW324" s="19" t="e">
        <f t="shared" ref="AW324:AW328" si="2216">AV318</f>
        <v>#N/A</v>
      </c>
      <c r="AX324" s="19" t="e">
        <f t="shared" ref="AX324:AX328" si="2217">AW318</f>
        <v>#N/A</v>
      </c>
      <c r="AY324" s="19" t="e">
        <f t="shared" ref="AY324:AY328" si="2218">AX318</f>
        <v>#N/A</v>
      </c>
      <c r="AZ324" s="19" t="e">
        <f t="shared" ref="AZ324:AZ328" si="2219">AY318</f>
        <v>#N/A</v>
      </c>
      <c r="BA324" s="19" t="e">
        <f t="shared" ref="BA324:BA328" si="2220">AZ318</f>
        <v>#N/A</v>
      </c>
      <c r="BB324" s="19" t="e">
        <f t="shared" ref="BB324:BB328" si="2221">BA318</f>
        <v>#N/A</v>
      </c>
      <c r="BC324" s="19" t="e">
        <f t="shared" ref="BC324:BC328" si="2222">BB318</f>
        <v>#N/A</v>
      </c>
      <c r="BD324" s="19" t="e">
        <f t="shared" ref="BD324:BD328" si="2223">BC318</f>
        <v>#N/A</v>
      </c>
      <c r="BE324" s="19" t="e">
        <f t="shared" ref="BE324:BE328" si="2224">BD318</f>
        <v>#N/A</v>
      </c>
      <c r="BF324" s="19" t="e">
        <f t="shared" ref="BF324:BF328" si="2225">BE318</f>
        <v>#N/A</v>
      </c>
      <c r="BG324" s="19" t="e">
        <f t="shared" ref="BG324:BG328" si="2226">BF318</f>
        <v>#N/A</v>
      </c>
      <c r="BH324" s="19" t="e">
        <f t="shared" ref="BH324:BH328" si="2227">BG318</f>
        <v>#N/A</v>
      </c>
      <c r="BI324" s="19" t="e">
        <f t="shared" ref="BI324:BI328" si="2228">BH318</f>
        <v>#N/A</v>
      </c>
    </row>
    <row r="325" spans="3:61" s="19" customFormat="1" ht="12.75">
      <c r="C325" s="19" t="s">
        <v>422</v>
      </c>
      <c r="F325" s="19">
        <f>E319</f>
        <v>4357603.276348358</v>
      </c>
      <c r="G325" s="19">
        <f t="shared" si="2174"/>
        <v>4545457.8664616495</v>
      </c>
      <c r="H325" s="19">
        <f t="shared" si="2175"/>
        <v>4741410.7952231998</v>
      </c>
      <c r="I325" s="19">
        <f t="shared" si="2176"/>
        <v>4945811.1788767073</v>
      </c>
      <c r="J325" s="19">
        <f t="shared" si="2177"/>
        <v>5159023.183931971</v>
      </c>
      <c r="K325" s="19">
        <f t="shared" si="2178"/>
        <v>5381426.6759760296</v>
      </c>
      <c r="L325" s="19">
        <f t="shared" si="2179"/>
        <v>5613417.896454311</v>
      </c>
      <c r="M325" s="19">
        <f t="shared" si="2180"/>
        <v>5855410.1686275378</v>
      </c>
      <c r="N325" s="19">
        <f t="shared" si="2181"/>
        <v>6107834.6339621805</v>
      </c>
      <c r="O325" s="19">
        <f t="shared" si="2182"/>
        <v>6371141.0202664034</v>
      </c>
      <c r="P325" s="19">
        <f t="shared" si="2183"/>
        <v>6645798.44294006</v>
      </c>
      <c r="Q325" s="19">
        <f t="shared" si="2184"/>
        <v>6932296.2407662636</v>
      </c>
      <c r="R325" s="19">
        <f t="shared" si="2185"/>
        <v>7231144.8477336103</v>
      </c>
      <c r="S325" s="19">
        <f t="shared" si="2186"/>
        <v>7542876.7024423219</v>
      </c>
      <c r="T325" s="19">
        <f t="shared" si="2187"/>
        <v>7868047.1967145316</v>
      </c>
      <c r="U325" s="19" t="e">
        <f t="shared" si="2188"/>
        <v>#N/A</v>
      </c>
      <c r="V325" s="19" t="e">
        <f t="shared" si="2189"/>
        <v>#N/A</v>
      </c>
      <c r="W325" s="19" t="e">
        <f t="shared" si="2190"/>
        <v>#N/A</v>
      </c>
      <c r="X325" s="19" t="e">
        <f t="shared" si="2191"/>
        <v>#N/A</v>
      </c>
      <c r="Y325" s="19" t="e">
        <f t="shared" si="2192"/>
        <v>#N/A</v>
      </c>
      <c r="Z325" s="19" t="e">
        <f t="shared" si="2193"/>
        <v>#N/A</v>
      </c>
      <c r="AA325" s="19" t="e">
        <f t="shared" si="2194"/>
        <v>#N/A</v>
      </c>
      <c r="AB325" s="19" t="e">
        <f t="shared" si="2195"/>
        <v>#N/A</v>
      </c>
      <c r="AC325" s="19" t="e">
        <f t="shared" si="2196"/>
        <v>#N/A</v>
      </c>
      <c r="AD325" s="19" t="e">
        <f t="shared" si="2197"/>
        <v>#N/A</v>
      </c>
      <c r="AE325" s="19" t="e">
        <f t="shared" si="2198"/>
        <v>#N/A</v>
      </c>
      <c r="AF325" s="19" t="e">
        <f t="shared" si="2199"/>
        <v>#N/A</v>
      </c>
      <c r="AG325" s="19" t="e">
        <f t="shared" si="2200"/>
        <v>#N/A</v>
      </c>
      <c r="AH325" s="19" t="e">
        <f t="shared" si="2201"/>
        <v>#N/A</v>
      </c>
      <c r="AI325" s="19" t="e">
        <f t="shared" si="2202"/>
        <v>#N/A</v>
      </c>
      <c r="AJ325" s="19" t="e">
        <f t="shared" si="2203"/>
        <v>#N/A</v>
      </c>
      <c r="AK325" s="19" t="e">
        <f t="shared" si="2204"/>
        <v>#N/A</v>
      </c>
      <c r="AL325" s="19" t="e">
        <f t="shared" si="2205"/>
        <v>#N/A</v>
      </c>
      <c r="AM325" s="19" t="e">
        <f t="shared" si="2206"/>
        <v>#N/A</v>
      </c>
      <c r="AN325" s="19" t="e">
        <f t="shared" si="2207"/>
        <v>#N/A</v>
      </c>
      <c r="AO325" s="19" t="e">
        <f t="shared" si="2208"/>
        <v>#N/A</v>
      </c>
      <c r="AP325" s="19" t="e">
        <f t="shared" si="2209"/>
        <v>#N/A</v>
      </c>
      <c r="AQ325" s="19" t="e">
        <f t="shared" si="2210"/>
        <v>#N/A</v>
      </c>
      <c r="AR325" s="19" t="e">
        <f t="shared" si="2211"/>
        <v>#N/A</v>
      </c>
      <c r="AS325" s="19" t="e">
        <f t="shared" si="2212"/>
        <v>#N/A</v>
      </c>
      <c r="AT325" s="19" t="e">
        <f t="shared" si="2213"/>
        <v>#N/A</v>
      </c>
      <c r="AU325" s="19" t="e">
        <f t="shared" si="2214"/>
        <v>#N/A</v>
      </c>
      <c r="AV325" s="19" t="e">
        <f t="shared" si="2215"/>
        <v>#N/A</v>
      </c>
      <c r="AW325" s="19" t="e">
        <f t="shared" si="2216"/>
        <v>#N/A</v>
      </c>
      <c r="AX325" s="19" t="e">
        <f t="shared" si="2217"/>
        <v>#N/A</v>
      </c>
      <c r="AY325" s="19" t="e">
        <f t="shared" si="2218"/>
        <v>#N/A</v>
      </c>
      <c r="AZ325" s="19" t="e">
        <f t="shared" si="2219"/>
        <v>#N/A</v>
      </c>
      <c r="BA325" s="19" t="e">
        <f t="shared" si="2220"/>
        <v>#N/A</v>
      </c>
      <c r="BB325" s="19" t="e">
        <f t="shared" si="2221"/>
        <v>#N/A</v>
      </c>
      <c r="BC325" s="19" t="e">
        <f t="shared" si="2222"/>
        <v>#N/A</v>
      </c>
      <c r="BD325" s="19" t="e">
        <f t="shared" si="2223"/>
        <v>#N/A</v>
      </c>
      <c r="BE325" s="19" t="e">
        <f t="shared" si="2224"/>
        <v>#N/A</v>
      </c>
      <c r="BF325" s="19" t="e">
        <f t="shared" si="2225"/>
        <v>#N/A</v>
      </c>
      <c r="BG325" s="19" t="e">
        <f t="shared" si="2226"/>
        <v>#N/A</v>
      </c>
      <c r="BH325" s="19" t="e">
        <f t="shared" si="2227"/>
        <v>#N/A</v>
      </c>
      <c r="BI325" s="19" t="e">
        <f t="shared" si="2228"/>
        <v>#N/A</v>
      </c>
    </row>
    <row r="326" spans="3:61" s="19" customFormat="1" ht="12.75">
      <c r="C326" s="19" t="s">
        <v>423</v>
      </c>
      <c r="F326" s="19">
        <f>E320</f>
        <v>3676459.7162168506</v>
      </c>
      <c r="G326" s="19">
        <f t="shared" si="2174"/>
        <v>3488605.126103559</v>
      </c>
      <c r="H326" s="19">
        <f t="shared" si="2175"/>
        <v>3292652.1973420088</v>
      </c>
      <c r="I326" s="19">
        <f t="shared" si="2176"/>
        <v>3088251.8136885012</v>
      </c>
      <c r="J326" s="19">
        <f t="shared" si="2177"/>
        <v>2875039.8086332381</v>
      </c>
      <c r="K326" s="19">
        <f t="shared" si="2178"/>
        <v>2652636.316589179</v>
      </c>
      <c r="L326" s="19">
        <f t="shared" si="2179"/>
        <v>2420645.0961108981</v>
      </c>
      <c r="M326" s="19">
        <f t="shared" si="2180"/>
        <v>2178652.8239376713</v>
      </c>
      <c r="N326" s="19">
        <f t="shared" si="2181"/>
        <v>1926228.3586030286</v>
      </c>
      <c r="O326" s="19">
        <f t="shared" si="2182"/>
        <v>1662921.9722988054</v>
      </c>
      <c r="P326" s="19">
        <f t="shared" si="2183"/>
        <v>1388264.5496251485</v>
      </c>
      <c r="Q326" s="19">
        <f t="shared" si="2184"/>
        <v>1101766.7517989448</v>
      </c>
      <c r="R326" s="19">
        <f t="shared" si="2185"/>
        <v>802918.14483159804</v>
      </c>
      <c r="S326" s="19">
        <f t="shared" si="2186"/>
        <v>491186.29012288636</v>
      </c>
      <c r="T326" s="19">
        <f t="shared" si="2187"/>
        <v>166015.79585067663</v>
      </c>
      <c r="U326" s="19" t="e">
        <f t="shared" si="2188"/>
        <v>#N/A</v>
      </c>
      <c r="V326" s="19" t="e">
        <f t="shared" si="2189"/>
        <v>#N/A</v>
      </c>
      <c r="W326" s="19" t="e">
        <f t="shared" si="2190"/>
        <v>#N/A</v>
      </c>
      <c r="X326" s="19" t="e">
        <f t="shared" si="2191"/>
        <v>#N/A</v>
      </c>
      <c r="Y326" s="19" t="e">
        <f t="shared" si="2192"/>
        <v>#N/A</v>
      </c>
      <c r="Z326" s="19" t="e">
        <f t="shared" si="2193"/>
        <v>#N/A</v>
      </c>
      <c r="AA326" s="19" t="e">
        <f t="shared" si="2194"/>
        <v>#N/A</v>
      </c>
      <c r="AB326" s="19" t="e">
        <f t="shared" si="2195"/>
        <v>#N/A</v>
      </c>
      <c r="AC326" s="19" t="e">
        <f t="shared" si="2196"/>
        <v>#N/A</v>
      </c>
      <c r="AD326" s="19" t="e">
        <f t="shared" si="2197"/>
        <v>#N/A</v>
      </c>
      <c r="AE326" s="19" t="e">
        <f t="shared" si="2198"/>
        <v>#N/A</v>
      </c>
      <c r="AF326" s="19" t="e">
        <f t="shared" si="2199"/>
        <v>#N/A</v>
      </c>
      <c r="AG326" s="19" t="e">
        <f t="shared" si="2200"/>
        <v>#N/A</v>
      </c>
      <c r="AH326" s="19" t="e">
        <f t="shared" si="2201"/>
        <v>#N/A</v>
      </c>
      <c r="AI326" s="19" t="e">
        <f t="shared" si="2202"/>
        <v>#N/A</v>
      </c>
      <c r="AJ326" s="19" t="e">
        <f t="shared" si="2203"/>
        <v>#N/A</v>
      </c>
      <c r="AK326" s="19" t="e">
        <f t="shared" si="2204"/>
        <v>#N/A</v>
      </c>
      <c r="AL326" s="19" t="e">
        <f t="shared" si="2205"/>
        <v>#N/A</v>
      </c>
      <c r="AM326" s="19" t="e">
        <f t="shared" si="2206"/>
        <v>#N/A</v>
      </c>
      <c r="AN326" s="19" t="e">
        <f t="shared" si="2207"/>
        <v>#N/A</v>
      </c>
      <c r="AO326" s="19" t="e">
        <f t="shared" si="2208"/>
        <v>#N/A</v>
      </c>
      <c r="AP326" s="19" t="e">
        <f t="shared" si="2209"/>
        <v>#N/A</v>
      </c>
      <c r="AQ326" s="19" t="e">
        <f t="shared" si="2210"/>
        <v>#N/A</v>
      </c>
      <c r="AR326" s="19" t="e">
        <f t="shared" si="2211"/>
        <v>#N/A</v>
      </c>
      <c r="AS326" s="19" t="e">
        <f t="shared" si="2212"/>
        <v>#N/A</v>
      </c>
      <c r="AT326" s="19" t="e">
        <f t="shared" si="2213"/>
        <v>#N/A</v>
      </c>
      <c r="AU326" s="19" t="e">
        <f t="shared" si="2214"/>
        <v>#N/A</v>
      </c>
      <c r="AV326" s="19" t="e">
        <f t="shared" si="2215"/>
        <v>#N/A</v>
      </c>
      <c r="AW326" s="19" t="e">
        <f t="shared" si="2216"/>
        <v>#N/A</v>
      </c>
      <c r="AX326" s="19" t="e">
        <f t="shared" si="2217"/>
        <v>#N/A</v>
      </c>
      <c r="AY326" s="19" t="e">
        <f t="shared" si="2218"/>
        <v>#N/A</v>
      </c>
      <c r="AZ326" s="19" t="e">
        <f t="shared" si="2219"/>
        <v>#N/A</v>
      </c>
      <c r="BA326" s="19" t="e">
        <f t="shared" si="2220"/>
        <v>#N/A</v>
      </c>
      <c r="BB326" s="19" t="e">
        <f t="shared" si="2221"/>
        <v>#N/A</v>
      </c>
      <c r="BC326" s="19" t="e">
        <f t="shared" si="2222"/>
        <v>#N/A</v>
      </c>
      <c r="BD326" s="19" t="e">
        <f t="shared" si="2223"/>
        <v>#N/A</v>
      </c>
      <c r="BE326" s="19" t="e">
        <f t="shared" si="2224"/>
        <v>#N/A</v>
      </c>
      <c r="BF326" s="19" t="e">
        <f t="shared" si="2225"/>
        <v>#N/A</v>
      </c>
      <c r="BG326" s="19" t="e">
        <f t="shared" si="2226"/>
        <v>#N/A</v>
      </c>
      <c r="BH326" s="19" t="e">
        <f t="shared" si="2227"/>
        <v>#N/A</v>
      </c>
      <c r="BI326" s="19" t="e">
        <f t="shared" si="2228"/>
        <v>#N/A</v>
      </c>
    </row>
    <row r="327" spans="3:61" s="19" customFormat="1" ht="12.75">
      <c r="C327" s="19" t="s">
        <v>147</v>
      </c>
      <c r="F327" s="19">
        <f>E321</f>
        <v>8034062.992565209</v>
      </c>
      <c r="G327" s="19">
        <f t="shared" si="2174"/>
        <v>8034062.992565209</v>
      </c>
      <c r="H327" s="19">
        <f t="shared" si="2175"/>
        <v>8034062.992565209</v>
      </c>
      <c r="I327" s="19">
        <f t="shared" si="2176"/>
        <v>8034062.992565209</v>
      </c>
      <c r="J327" s="19">
        <f t="shared" si="2177"/>
        <v>8034062.992565209</v>
      </c>
      <c r="K327" s="19">
        <f t="shared" si="2178"/>
        <v>8034062.992565209</v>
      </c>
      <c r="L327" s="19">
        <f t="shared" si="2179"/>
        <v>8034062.992565209</v>
      </c>
      <c r="M327" s="19">
        <f t="shared" si="2180"/>
        <v>8034062.992565209</v>
      </c>
      <c r="N327" s="19">
        <f t="shared" si="2181"/>
        <v>8034062.992565209</v>
      </c>
      <c r="O327" s="19">
        <f t="shared" si="2182"/>
        <v>8034062.992565209</v>
      </c>
      <c r="P327" s="19">
        <f t="shared" si="2183"/>
        <v>8034062.992565209</v>
      </c>
      <c r="Q327" s="19">
        <f t="shared" si="2184"/>
        <v>8034062.992565209</v>
      </c>
      <c r="R327" s="19">
        <f t="shared" si="2185"/>
        <v>8034062.992565209</v>
      </c>
      <c r="S327" s="19">
        <f t="shared" si="2186"/>
        <v>8034062.992565209</v>
      </c>
      <c r="T327" s="19">
        <f t="shared" si="2187"/>
        <v>8034062.992565209</v>
      </c>
      <c r="U327" s="19" t="e">
        <f t="shared" si="2188"/>
        <v>#N/A</v>
      </c>
      <c r="V327" s="19" t="e">
        <f t="shared" si="2189"/>
        <v>#N/A</v>
      </c>
      <c r="W327" s="19" t="e">
        <f t="shared" si="2190"/>
        <v>#N/A</v>
      </c>
      <c r="X327" s="19" t="e">
        <f t="shared" si="2191"/>
        <v>#N/A</v>
      </c>
      <c r="Y327" s="19" t="e">
        <f t="shared" si="2192"/>
        <v>#N/A</v>
      </c>
      <c r="Z327" s="19" t="e">
        <f t="shared" si="2193"/>
        <v>#N/A</v>
      </c>
      <c r="AA327" s="19" t="e">
        <f t="shared" si="2194"/>
        <v>#N/A</v>
      </c>
      <c r="AB327" s="19" t="e">
        <f t="shared" si="2195"/>
        <v>#N/A</v>
      </c>
      <c r="AC327" s="19" t="e">
        <f t="shared" si="2196"/>
        <v>#N/A</v>
      </c>
      <c r="AD327" s="19" t="e">
        <f t="shared" si="2197"/>
        <v>#N/A</v>
      </c>
      <c r="AE327" s="19" t="e">
        <f t="shared" si="2198"/>
        <v>#N/A</v>
      </c>
      <c r="AF327" s="19" t="e">
        <f t="shared" si="2199"/>
        <v>#N/A</v>
      </c>
      <c r="AG327" s="19" t="e">
        <f t="shared" si="2200"/>
        <v>#N/A</v>
      </c>
      <c r="AH327" s="19" t="e">
        <f t="shared" si="2201"/>
        <v>#N/A</v>
      </c>
      <c r="AI327" s="19" t="e">
        <f t="shared" si="2202"/>
        <v>#N/A</v>
      </c>
      <c r="AJ327" s="19" t="e">
        <f t="shared" si="2203"/>
        <v>#N/A</v>
      </c>
      <c r="AK327" s="19" t="e">
        <f t="shared" si="2204"/>
        <v>#N/A</v>
      </c>
      <c r="AL327" s="19" t="e">
        <f t="shared" si="2205"/>
        <v>#N/A</v>
      </c>
      <c r="AM327" s="19" t="e">
        <f t="shared" si="2206"/>
        <v>#N/A</v>
      </c>
      <c r="AN327" s="19" t="e">
        <f t="shared" si="2207"/>
        <v>#N/A</v>
      </c>
      <c r="AO327" s="19" t="e">
        <f t="shared" si="2208"/>
        <v>#N/A</v>
      </c>
      <c r="AP327" s="19" t="e">
        <f t="shared" si="2209"/>
        <v>#N/A</v>
      </c>
      <c r="AQ327" s="19" t="e">
        <f t="shared" si="2210"/>
        <v>#N/A</v>
      </c>
      <c r="AR327" s="19" t="e">
        <f t="shared" si="2211"/>
        <v>#N/A</v>
      </c>
      <c r="AS327" s="19" t="e">
        <f t="shared" si="2212"/>
        <v>#N/A</v>
      </c>
      <c r="AT327" s="19" t="e">
        <f t="shared" si="2213"/>
        <v>#N/A</v>
      </c>
      <c r="AU327" s="19" t="e">
        <f t="shared" si="2214"/>
        <v>#N/A</v>
      </c>
      <c r="AV327" s="19" t="e">
        <f t="shared" si="2215"/>
        <v>#N/A</v>
      </c>
      <c r="AW327" s="19" t="e">
        <f t="shared" si="2216"/>
        <v>#N/A</v>
      </c>
      <c r="AX327" s="19" t="e">
        <f t="shared" si="2217"/>
        <v>#N/A</v>
      </c>
      <c r="AY327" s="19" t="e">
        <f t="shared" si="2218"/>
        <v>#N/A</v>
      </c>
      <c r="AZ327" s="19" t="e">
        <f t="shared" si="2219"/>
        <v>#N/A</v>
      </c>
      <c r="BA327" s="19" t="e">
        <f t="shared" si="2220"/>
        <v>#N/A</v>
      </c>
      <c r="BB327" s="19" t="e">
        <f t="shared" si="2221"/>
        <v>#N/A</v>
      </c>
      <c r="BC327" s="19" t="e">
        <f t="shared" si="2222"/>
        <v>#N/A</v>
      </c>
      <c r="BD327" s="19" t="e">
        <f t="shared" si="2223"/>
        <v>#N/A</v>
      </c>
      <c r="BE327" s="19" t="e">
        <f t="shared" si="2224"/>
        <v>#N/A</v>
      </c>
      <c r="BF327" s="19" t="e">
        <f t="shared" si="2225"/>
        <v>#N/A</v>
      </c>
      <c r="BG327" s="19" t="e">
        <f t="shared" si="2226"/>
        <v>#N/A</v>
      </c>
      <c r="BH327" s="19" t="e">
        <f t="shared" si="2227"/>
        <v>#N/A</v>
      </c>
      <c r="BI327" s="19" t="e">
        <f t="shared" si="2228"/>
        <v>#N/A</v>
      </c>
    </row>
    <row r="328" spans="3:61" s="19" customFormat="1" ht="12.75">
      <c r="C328" s="19" t="s">
        <v>424</v>
      </c>
      <c r="F328" s="19">
        <f>E322</f>
        <v>84941096.8503768</v>
      </c>
      <c r="G328" s="19">
        <f t="shared" si="2174"/>
        <v>80395638.98391515</v>
      </c>
      <c r="H328" s="19">
        <f t="shared" si="2175"/>
        <v>75654228.188691944</v>
      </c>
      <c r="I328" s="19">
        <f t="shared" si="2176"/>
        <v>70708417.009815231</v>
      </c>
      <c r="J328" s="19">
        <f t="shared" si="2177"/>
        <v>65549393.825883262</v>
      </c>
      <c r="K328" s="19">
        <f t="shared" si="2178"/>
        <v>60167967.149907231</v>
      </c>
      <c r="L328" s="19">
        <f t="shared" si="2179"/>
        <v>54554549.253452919</v>
      </c>
      <c r="M328" s="19">
        <f t="shared" si="2180"/>
        <v>48699139.084825382</v>
      </c>
      <c r="N328" s="19">
        <f t="shared" si="2181"/>
        <v>42591304.450863197</v>
      </c>
      <c r="O328" s="19">
        <f t="shared" si="2182"/>
        <v>36220163.430596791</v>
      </c>
      <c r="P328" s="19">
        <f t="shared" si="2183"/>
        <v>29574364.987656731</v>
      </c>
      <c r="Q328" s="19">
        <f t="shared" si="2184"/>
        <v>22642068.746890467</v>
      </c>
      <c r="R328" s="19">
        <f t="shared" si="2185"/>
        <v>15410923.899156857</v>
      </c>
      <c r="S328" s="19">
        <f t="shared" si="2186"/>
        <v>7868047.1967145354</v>
      </c>
      <c r="T328" s="19">
        <f t="shared" si="2187"/>
        <v>0</v>
      </c>
      <c r="U328" s="19" t="e">
        <f t="shared" si="2188"/>
        <v>#N/A</v>
      </c>
      <c r="V328" s="19" t="e">
        <f t="shared" si="2189"/>
        <v>#N/A</v>
      </c>
      <c r="W328" s="19" t="e">
        <f t="shared" si="2190"/>
        <v>#N/A</v>
      </c>
      <c r="X328" s="19" t="e">
        <f t="shared" si="2191"/>
        <v>#N/A</v>
      </c>
      <c r="Y328" s="19" t="e">
        <f t="shared" si="2192"/>
        <v>#N/A</v>
      </c>
      <c r="Z328" s="19" t="e">
        <f t="shared" si="2193"/>
        <v>#N/A</v>
      </c>
      <c r="AA328" s="19" t="e">
        <f t="shared" si="2194"/>
        <v>#N/A</v>
      </c>
      <c r="AB328" s="19" t="e">
        <f t="shared" si="2195"/>
        <v>#N/A</v>
      </c>
      <c r="AC328" s="19" t="e">
        <f t="shared" si="2196"/>
        <v>#N/A</v>
      </c>
      <c r="AD328" s="19" t="e">
        <f t="shared" si="2197"/>
        <v>#N/A</v>
      </c>
      <c r="AE328" s="19" t="e">
        <f t="shared" si="2198"/>
        <v>#N/A</v>
      </c>
      <c r="AF328" s="19" t="e">
        <f t="shared" si="2199"/>
        <v>#N/A</v>
      </c>
      <c r="AG328" s="19" t="e">
        <f t="shared" si="2200"/>
        <v>#N/A</v>
      </c>
      <c r="AH328" s="19" t="e">
        <f t="shared" si="2201"/>
        <v>#N/A</v>
      </c>
      <c r="AI328" s="19" t="e">
        <f t="shared" si="2202"/>
        <v>#N/A</v>
      </c>
      <c r="AJ328" s="19" t="e">
        <f t="shared" si="2203"/>
        <v>#N/A</v>
      </c>
      <c r="AK328" s="19" t="e">
        <f t="shared" si="2204"/>
        <v>#N/A</v>
      </c>
      <c r="AL328" s="19" t="e">
        <f t="shared" si="2205"/>
        <v>#N/A</v>
      </c>
      <c r="AM328" s="19" t="e">
        <f t="shared" si="2206"/>
        <v>#N/A</v>
      </c>
      <c r="AN328" s="19" t="e">
        <f t="shared" si="2207"/>
        <v>#N/A</v>
      </c>
      <c r="AO328" s="19" t="e">
        <f t="shared" si="2208"/>
        <v>#N/A</v>
      </c>
      <c r="AP328" s="19" t="e">
        <f t="shared" si="2209"/>
        <v>#N/A</v>
      </c>
      <c r="AQ328" s="19" t="e">
        <f t="shared" si="2210"/>
        <v>#N/A</v>
      </c>
      <c r="AR328" s="19" t="e">
        <f t="shared" si="2211"/>
        <v>#N/A</v>
      </c>
      <c r="AS328" s="19" t="e">
        <f t="shared" si="2212"/>
        <v>#N/A</v>
      </c>
      <c r="AT328" s="19" t="e">
        <f t="shared" si="2213"/>
        <v>#N/A</v>
      </c>
      <c r="AU328" s="19" t="e">
        <f t="shared" si="2214"/>
        <v>#N/A</v>
      </c>
      <c r="AV328" s="19" t="e">
        <f t="shared" si="2215"/>
        <v>#N/A</v>
      </c>
      <c r="AW328" s="19" t="e">
        <f t="shared" si="2216"/>
        <v>#N/A</v>
      </c>
      <c r="AX328" s="19" t="e">
        <f t="shared" si="2217"/>
        <v>#N/A</v>
      </c>
      <c r="AY328" s="19" t="e">
        <f t="shared" si="2218"/>
        <v>#N/A</v>
      </c>
      <c r="AZ328" s="19" t="e">
        <f t="shared" si="2219"/>
        <v>#N/A</v>
      </c>
      <c r="BA328" s="19" t="e">
        <f t="shared" si="2220"/>
        <v>#N/A</v>
      </c>
      <c r="BB328" s="19" t="e">
        <f t="shared" si="2221"/>
        <v>#N/A</v>
      </c>
      <c r="BC328" s="19" t="e">
        <f t="shared" si="2222"/>
        <v>#N/A</v>
      </c>
      <c r="BD328" s="19" t="e">
        <f t="shared" si="2223"/>
        <v>#N/A</v>
      </c>
      <c r="BE328" s="19" t="e">
        <f t="shared" si="2224"/>
        <v>#N/A</v>
      </c>
      <c r="BF328" s="19" t="e">
        <f t="shared" si="2225"/>
        <v>#N/A</v>
      </c>
      <c r="BG328" s="19" t="e">
        <f t="shared" si="2226"/>
        <v>#N/A</v>
      </c>
      <c r="BH328" s="19" t="e">
        <f t="shared" si="2227"/>
        <v>#N/A</v>
      </c>
      <c r="BI328" s="19" t="e">
        <f t="shared" si="2228"/>
        <v>#N/A</v>
      </c>
    </row>
    <row r="329" spans="3:61" s="19" customFormat="1" ht="12.75"/>
    <row r="330" spans="3:61" s="19" customFormat="1" ht="12.75">
      <c r="C330" s="19" t="s">
        <v>446</v>
      </c>
      <c r="G330" s="19">
        <f>F324</f>
        <v>89298700.126725152</v>
      </c>
      <c r="H330" s="19">
        <f t="shared" ref="H330:H334" si="2229">G324</f>
        <v>84941096.8503768</v>
      </c>
      <c r="I330" s="19">
        <f t="shared" ref="I330:I334" si="2230">H324</f>
        <v>80395638.98391515</v>
      </c>
      <c r="J330" s="19">
        <f t="shared" ref="J330:J334" si="2231">I324</f>
        <v>75654228.188691944</v>
      </c>
      <c r="K330" s="19">
        <f t="shared" ref="K330:K334" si="2232">J324</f>
        <v>70708417.009815231</v>
      </c>
      <c r="L330" s="19">
        <f t="shared" ref="L330:L334" si="2233">K324</f>
        <v>65549393.825883262</v>
      </c>
      <c r="M330" s="19">
        <f t="shared" ref="M330:M334" si="2234">L324</f>
        <v>60167967.149907231</v>
      </c>
      <c r="N330" s="19">
        <f t="shared" ref="N330:N334" si="2235">M324</f>
        <v>54554549.253452919</v>
      </c>
      <c r="O330" s="19">
        <f t="shared" ref="O330:O334" si="2236">N324</f>
        <v>48699139.084825382</v>
      </c>
      <c r="P330" s="19">
        <f t="shared" ref="P330:P334" si="2237">O324</f>
        <v>42591304.450863197</v>
      </c>
      <c r="Q330" s="19">
        <f t="shared" ref="Q330:Q334" si="2238">P324</f>
        <v>36220163.430596791</v>
      </c>
      <c r="R330" s="19">
        <f t="shared" ref="R330:R334" si="2239">Q324</f>
        <v>29574364.987656731</v>
      </c>
      <c r="S330" s="19">
        <f t="shared" ref="S330:S334" si="2240">R324</f>
        <v>22642068.746890467</v>
      </c>
      <c r="T330" s="19">
        <f t="shared" ref="T330:T334" si="2241">S324</f>
        <v>15410923.899156857</v>
      </c>
      <c r="U330" s="19">
        <f t="shared" ref="U330:U334" si="2242">T324</f>
        <v>7868047.1967145354</v>
      </c>
      <c r="V330" s="19">
        <f t="shared" ref="V330:V334" si="2243">U324</f>
        <v>0</v>
      </c>
      <c r="W330" s="19" t="e">
        <f t="shared" ref="W330:W334" si="2244">V324</f>
        <v>#N/A</v>
      </c>
      <c r="X330" s="19" t="e">
        <f t="shared" ref="X330:X334" si="2245">W324</f>
        <v>#N/A</v>
      </c>
      <c r="Y330" s="19" t="e">
        <f t="shared" ref="Y330:Y334" si="2246">X324</f>
        <v>#N/A</v>
      </c>
      <c r="Z330" s="19" t="e">
        <f t="shared" ref="Z330:Z334" si="2247">Y324</f>
        <v>#N/A</v>
      </c>
      <c r="AA330" s="19" t="e">
        <f t="shared" ref="AA330:AA334" si="2248">Z324</f>
        <v>#N/A</v>
      </c>
      <c r="AB330" s="19" t="e">
        <f t="shared" ref="AB330:AB334" si="2249">AA324</f>
        <v>#N/A</v>
      </c>
      <c r="AC330" s="19" t="e">
        <f t="shared" ref="AC330:AC334" si="2250">AB324</f>
        <v>#N/A</v>
      </c>
      <c r="AD330" s="19" t="e">
        <f t="shared" ref="AD330:AD334" si="2251">AC324</f>
        <v>#N/A</v>
      </c>
      <c r="AE330" s="19" t="e">
        <f t="shared" ref="AE330:AE334" si="2252">AD324</f>
        <v>#N/A</v>
      </c>
      <c r="AF330" s="19" t="e">
        <f t="shared" ref="AF330:AF334" si="2253">AE324</f>
        <v>#N/A</v>
      </c>
      <c r="AG330" s="19" t="e">
        <f t="shared" ref="AG330:AG334" si="2254">AF324</f>
        <v>#N/A</v>
      </c>
      <c r="AH330" s="19" t="e">
        <f t="shared" ref="AH330:AH334" si="2255">AG324</f>
        <v>#N/A</v>
      </c>
      <c r="AI330" s="19" t="e">
        <f t="shared" ref="AI330:AI334" si="2256">AH324</f>
        <v>#N/A</v>
      </c>
      <c r="AJ330" s="19" t="e">
        <f t="shared" ref="AJ330:AJ334" si="2257">AI324</f>
        <v>#N/A</v>
      </c>
      <c r="AK330" s="19" t="e">
        <f t="shared" ref="AK330:AK334" si="2258">AJ324</f>
        <v>#N/A</v>
      </c>
      <c r="AL330" s="19" t="e">
        <f t="shared" ref="AL330:AL334" si="2259">AK324</f>
        <v>#N/A</v>
      </c>
      <c r="AM330" s="19" t="e">
        <f t="shared" ref="AM330:AM334" si="2260">AL324</f>
        <v>#N/A</v>
      </c>
      <c r="AN330" s="19" t="e">
        <f t="shared" ref="AN330:AN334" si="2261">AM324</f>
        <v>#N/A</v>
      </c>
      <c r="AO330" s="19" t="e">
        <f t="shared" ref="AO330:AO334" si="2262">AN324</f>
        <v>#N/A</v>
      </c>
      <c r="AP330" s="19" t="e">
        <f t="shared" ref="AP330:AP334" si="2263">AO324</f>
        <v>#N/A</v>
      </c>
      <c r="AQ330" s="19" t="e">
        <f t="shared" ref="AQ330:AQ334" si="2264">AP324</f>
        <v>#N/A</v>
      </c>
      <c r="AR330" s="19" t="e">
        <f t="shared" ref="AR330:AR334" si="2265">AQ324</f>
        <v>#N/A</v>
      </c>
      <c r="AS330" s="19" t="e">
        <f t="shared" ref="AS330:AS334" si="2266">AR324</f>
        <v>#N/A</v>
      </c>
      <c r="AT330" s="19" t="e">
        <f t="shared" ref="AT330:AT334" si="2267">AS324</f>
        <v>#N/A</v>
      </c>
      <c r="AU330" s="19" t="e">
        <f t="shared" ref="AU330:AU334" si="2268">AT324</f>
        <v>#N/A</v>
      </c>
      <c r="AV330" s="19" t="e">
        <f t="shared" ref="AV330:AV334" si="2269">AU324</f>
        <v>#N/A</v>
      </c>
      <c r="AW330" s="19" t="e">
        <f t="shared" ref="AW330:AW334" si="2270">AV324</f>
        <v>#N/A</v>
      </c>
      <c r="AX330" s="19" t="e">
        <f t="shared" ref="AX330:AX334" si="2271">AW324</f>
        <v>#N/A</v>
      </c>
      <c r="AY330" s="19" t="e">
        <f t="shared" ref="AY330:AY334" si="2272">AX324</f>
        <v>#N/A</v>
      </c>
      <c r="AZ330" s="19" t="e">
        <f t="shared" ref="AZ330:AZ334" si="2273">AY324</f>
        <v>#N/A</v>
      </c>
      <c r="BA330" s="19" t="e">
        <f t="shared" ref="BA330:BA334" si="2274">AZ324</f>
        <v>#N/A</v>
      </c>
      <c r="BB330" s="19" t="e">
        <f t="shared" ref="BB330:BB334" si="2275">BA324</f>
        <v>#N/A</v>
      </c>
      <c r="BC330" s="19" t="e">
        <f t="shared" ref="BC330:BC334" si="2276">BB324</f>
        <v>#N/A</v>
      </c>
      <c r="BD330" s="19" t="e">
        <f t="shared" ref="BD330:BD334" si="2277">BC324</f>
        <v>#N/A</v>
      </c>
      <c r="BE330" s="19" t="e">
        <f t="shared" ref="BE330:BE334" si="2278">BD324</f>
        <v>#N/A</v>
      </c>
      <c r="BF330" s="19" t="e">
        <f t="shared" ref="BF330:BF334" si="2279">BE324</f>
        <v>#N/A</v>
      </c>
      <c r="BG330" s="19" t="e">
        <f t="shared" ref="BG330:BG334" si="2280">BF324</f>
        <v>#N/A</v>
      </c>
      <c r="BH330" s="19" t="e">
        <f t="shared" ref="BH330:BH334" si="2281">BG324</f>
        <v>#N/A</v>
      </c>
      <c r="BI330" s="19" t="e">
        <f t="shared" ref="BI330:BI334" si="2282">BH324</f>
        <v>#N/A</v>
      </c>
    </row>
    <row r="331" spans="3:61" s="19" customFormat="1" ht="12.75">
      <c r="C331" s="19" t="s">
        <v>422</v>
      </c>
      <c r="G331" s="19">
        <f>F325</f>
        <v>4357603.276348358</v>
      </c>
      <c r="H331" s="19">
        <f t="shared" si="2229"/>
        <v>4545457.8664616495</v>
      </c>
      <c r="I331" s="19">
        <f t="shared" si="2230"/>
        <v>4741410.7952231998</v>
      </c>
      <c r="J331" s="19">
        <f t="shared" si="2231"/>
        <v>4945811.1788767073</v>
      </c>
      <c r="K331" s="19">
        <f t="shared" si="2232"/>
        <v>5159023.183931971</v>
      </c>
      <c r="L331" s="19">
        <f t="shared" si="2233"/>
        <v>5381426.6759760296</v>
      </c>
      <c r="M331" s="19">
        <f t="shared" si="2234"/>
        <v>5613417.896454311</v>
      </c>
      <c r="N331" s="19">
        <f t="shared" si="2235"/>
        <v>5855410.1686275378</v>
      </c>
      <c r="O331" s="19">
        <f t="shared" si="2236"/>
        <v>6107834.6339621805</v>
      </c>
      <c r="P331" s="19">
        <f t="shared" si="2237"/>
        <v>6371141.0202664034</v>
      </c>
      <c r="Q331" s="19">
        <f t="shared" si="2238"/>
        <v>6645798.44294006</v>
      </c>
      <c r="R331" s="19">
        <f t="shared" si="2239"/>
        <v>6932296.2407662636</v>
      </c>
      <c r="S331" s="19">
        <f t="shared" si="2240"/>
        <v>7231144.8477336103</v>
      </c>
      <c r="T331" s="19">
        <f t="shared" si="2241"/>
        <v>7542876.7024423219</v>
      </c>
      <c r="U331" s="19">
        <f t="shared" si="2242"/>
        <v>7868047.1967145316</v>
      </c>
      <c r="V331" s="19" t="e">
        <f t="shared" si="2243"/>
        <v>#N/A</v>
      </c>
      <c r="W331" s="19" t="e">
        <f t="shared" si="2244"/>
        <v>#N/A</v>
      </c>
      <c r="X331" s="19" t="e">
        <f t="shared" si="2245"/>
        <v>#N/A</v>
      </c>
      <c r="Y331" s="19" t="e">
        <f t="shared" si="2246"/>
        <v>#N/A</v>
      </c>
      <c r="Z331" s="19" t="e">
        <f t="shared" si="2247"/>
        <v>#N/A</v>
      </c>
      <c r="AA331" s="19" t="e">
        <f t="shared" si="2248"/>
        <v>#N/A</v>
      </c>
      <c r="AB331" s="19" t="e">
        <f t="shared" si="2249"/>
        <v>#N/A</v>
      </c>
      <c r="AC331" s="19" t="e">
        <f t="shared" si="2250"/>
        <v>#N/A</v>
      </c>
      <c r="AD331" s="19" t="e">
        <f t="shared" si="2251"/>
        <v>#N/A</v>
      </c>
      <c r="AE331" s="19" t="e">
        <f t="shared" si="2252"/>
        <v>#N/A</v>
      </c>
      <c r="AF331" s="19" t="e">
        <f t="shared" si="2253"/>
        <v>#N/A</v>
      </c>
      <c r="AG331" s="19" t="e">
        <f t="shared" si="2254"/>
        <v>#N/A</v>
      </c>
      <c r="AH331" s="19" t="e">
        <f t="shared" si="2255"/>
        <v>#N/A</v>
      </c>
      <c r="AI331" s="19" t="e">
        <f t="shared" si="2256"/>
        <v>#N/A</v>
      </c>
      <c r="AJ331" s="19" t="e">
        <f t="shared" si="2257"/>
        <v>#N/A</v>
      </c>
      <c r="AK331" s="19" t="e">
        <f t="shared" si="2258"/>
        <v>#N/A</v>
      </c>
      <c r="AL331" s="19" t="e">
        <f t="shared" si="2259"/>
        <v>#N/A</v>
      </c>
      <c r="AM331" s="19" t="e">
        <f t="shared" si="2260"/>
        <v>#N/A</v>
      </c>
      <c r="AN331" s="19" t="e">
        <f t="shared" si="2261"/>
        <v>#N/A</v>
      </c>
      <c r="AO331" s="19" t="e">
        <f t="shared" si="2262"/>
        <v>#N/A</v>
      </c>
      <c r="AP331" s="19" t="e">
        <f t="shared" si="2263"/>
        <v>#N/A</v>
      </c>
      <c r="AQ331" s="19" t="e">
        <f t="shared" si="2264"/>
        <v>#N/A</v>
      </c>
      <c r="AR331" s="19" t="e">
        <f t="shared" si="2265"/>
        <v>#N/A</v>
      </c>
      <c r="AS331" s="19" t="e">
        <f t="shared" si="2266"/>
        <v>#N/A</v>
      </c>
      <c r="AT331" s="19" t="e">
        <f t="shared" si="2267"/>
        <v>#N/A</v>
      </c>
      <c r="AU331" s="19" t="e">
        <f t="shared" si="2268"/>
        <v>#N/A</v>
      </c>
      <c r="AV331" s="19" t="e">
        <f t="shared" si="2269"/>
        <v>#N/A</v>
      </c>
      <c r="AW331" s="19" t="e">
        <f t="shared" si="2270"/>
        <v>#N/A</v>
      </c>
      <c r="AX331" s="19" t="e">
        <f t="shared" si="2271"/>
        <v>#N/A</v>
      </c>
      <c r="AY331" s="19" t="e">
        <f t="shared" si="2272"/>
        <v>#N/A</v>
      </c>
      <c r="AZ331" s="19" t="e">
        <f t="shared" si="2273"/>
        <v>#N/A</v>
      </c>
      <c r="BA331" s="19" t="e">
        <f t="shared" si="2274"/>
        <v>#N/A</v>
      </c>
      <c r="BB331" s="19" t="e">
        <f t="shared" si="2275"/>
        <v>#N/A</v>
      </c>
      <c r="BC331" s="19" t="e">
        <f t="shared" si="2276"/>
        <v>#N/A</v>
      </c>
      <c r="BD331" s="19" t="e">
        <f t="shared" si="2277"/>
        <v>#N/A</v>
      </c>
      <c r="BE331" s="19" t="e">
        <f t="shared" si="2278"/>
        <v>#N/A</v>
      </c>
      <c r="BF331" s="19" t="e">
        <f t="shared" si="2279"/>
        <v>#N/A</v>
      </c>
      <c r="BG331" s="19" t="e">
        <f t="shared" si="2280"/>
        <v>#N/A</v>
      </c>
      <c r="BH331" s="19" t="e">
        <f t="shared" si="2281"/>
        <v>#N/A</v>
      </c>
      <c r="BI331" s="19" t="e">
        <f t="shared" si="2282"/>
        <v>#N/A</v>
      </c>
    </row>
    <row r="332" spans="3:61" s="19" customFormat="1" ht="12.75">
      <c r="C332" s="19" t="s">
        <v>423</v>
      </c>
      <c r="G332" s="19">
        <f>F326</f>
        <v>3676459.7162168506</v>
      </c>
      <c r="H332" s="19">
        <f t="shared" si="2229"/>
        <v>3488605.126103559</v>
      </c>
      <c r="I332" s="19">
        <f t="shared" si="2230"/>
        <v>3292652.1973420088</v>
      </c>
      <c r="J332" s="19">
        <f t="shared" si="2231"/>
        <v>3088251.8136885012</v>
      </c>
      <c r="K332" s="19">
        <f t="shared" si="2232"/>
        <v>2875039.8086332381</v>
      </c>
      <c r="L332" s="19">
        <f t="shared" si="2233"/>
        <v>2652636.316589179</v>
      </c>
      <c r="M332" s="19">
        <f t="shared" si="2234"/>
        <v>2420645.0961108981</v>
      </c>
      <c r="N332" s="19">
        <f t="shared" si="2235"/>
        <v>2178652.8239376713</v>
      </c>
      <c r="O332" s="19">
        <f t="shared" si="2236"/>
        <v>1926228.3586030286</v>
      </c>
      <c r="P332" s="19">
        <f t="shared" si="2237"/>
        <v>1662921.9722988054</v>
      </c>
      <c r="Q332" s="19">
        <f t="shared" si="2238"/>
        <v>1388264.5496251485</v>
      </c>
      <c r="R332" s="19">
        <f t="shared" si="2239"/>
        <v>1101766.7517989448</v>
      </c>
      <c r="S332" s="19">
        <f t="shared" si="2240"/>
        <v>802918.14483159804</v>
      </c>
      <c r="T332" s="19">
        <f t="shared" si="2241"/>
        <v>491186.29012288636</v>
      </c>
      <c r="U332" s="19">
        <f t="shared" si="2242"/>
        <v>166015.79585067663</v>
      </c>
      <c r="V332" s="19" t="e">
        <f t="shared" si="2243"/>
        <v>#N/A</v>
      </c>
      <c r="W332" s="19" t="e">
        <f t="shared" si="2244"/>
        <v>#N/A</v>
      </c>
      <c r="X332" s="19" t="e">
        <f t="shared" si="2245"/>
        <v>#N/A</v>
      </c>
      <c r="Y332" s="19" t="e">
        <f t="shared" si="2246"/>
        <v>#N/A</v>
      </c>
      <c r="Z332" s="19" t="e">
        <f t="shared" si="2247"/>
        <v>#N/A</v>
      </c>
      <c r="AA332" s="19" t="e">
        <f t="shared" si="2248"/>
        <v>#N/A</v>
      </c>
      <c r="AB332" s="19" t="e">
        <f t="shared" si="2249"/>
        <v>#N/A</v>
      </c>
      <c r="AC332" s="19" t="e">
        <f t="shared" si="2250"/>
        <v>#N/A</v>
      </c>
      <c r="AD332" s="19" t="e">
        <f t="shared" si="2251"/>
        <v>#N/A</v>
      </c>
      <c r="AE332" s="19" t="e">
        <f t="shared" si="2252"/>
        <v>#N/A</v>
      </c>
      <c r="AF332" s="19" t="e">
        <f t="shared" si="2253"/>
        <v>#N/A</v>
      </c>
      <c r="AG332" s="19" t="e">
        <f t="shared" si="2254"/>
        <v>#N/A</v>
      </c>
      <c r="AH332" s="19" t="e">
        <f t="shared" si="2255"/>
        <v>#N/A</v>
      </c>
      <c r="AI332" s="19" t="e">
        <f t="shared" si="2256"/>
        <v>#N/A</v>
      </c>
      <c r="AJ332" s="19" t="e">
        <f t="shared" si="2257"/>
        <v>#N/A</v>
      </c>
      <c r="AK332" s="19" t="e">
        <f t="shared" si="2258"/>
        <v>#N/A</v>
      </c>
      <c r="AL332" s="19" t="e">
        <f t="shared" si="2259"/>
        <v>#N/A</v>
      </c>
      <c r="AM332" s="19" t="e">
        <f t="shared" si="2260"/>
        <v>#N/A</v>
      </c>
      <c r="AN332" s="19" t="e">
        <f t="shared" si="2261"/>
        <v>#N/A</v>
      </c>
      <c r="AO332" s="19" t="e">
        <f t="shared" si="2262"/>
        <v>#N/A</v>
      </c>
      <c r="AP332" s="19" t="e">
        <f t="shared" si="2263"/>
        <v>#N/A</v>
      </c>
      <c r="AQ332" s="19" t="e">
        <f t="shared" si="2264"/>
        <v>#N/A</v>
      </c>
      <c r="AR332" s="19" t="e">
        <f t="shared" si="2265"/>
        <v>#N/A</v>
      </c>
      <c r="AS332" s="19" t="e">
        <f t="shared" si="2266"/>
        <v>#N/A</v>
      </c>
      <c r="AT332" s="19" t="e">
        <f t="shared" si="2267"/>
        <v>#N/A</v>
      </c>
      <c r="AU332" s="19" t="e">
        <f t="shared" si="2268"/>
        <v>#N/A</v>
      </c>
      <c r="AV332" s="19" t="e">
        <f t="shared" si="2269"/>
        <v>#N/A</v>
      </c>
      <c r="AW332" s="19" t="e">
        <f t="shared" si="2270"/>
        <v>#N/A</v>
      </c>
      <c r="AX332" s="19" t="e">
        <f t="shared" si="2271"/>
        <v>#N/A</v>
      </c>
      <c r="AY332" s="19" t="e">
        <f t="shared" si="2272"/>
        <v>#N/A</v>
      </c>
      <c r="AZ332" s="19" t="e">
        <f t="shared" si="2273"/>
        <v>#N/A</v>
      </c>
      <c r="BA332" s="19" t="e">
        <f t="shared" si="2274"/>
        <v>#N/A</v>
      </c>
      <c r="BB332" s="19" t="e">
        <f t="shared" si="2275"/>
        <v>#N/A</v>
      </c>
      <c r="BC332" s="19" t="e">
        <f t="shared" si="2276"/>
        <v>#N/A</v>
      </c>
      <c r="BD332" s="19" t="e">
        <f t="shared" si="2277"/>
        <v>#N/A</v>
      </c>
      <c r="BE332" s="19" t="e">
        <f t="shared" si="2278"/>
        <v>#N/A</v>
      </c>
      <c r="BF332" s="19" t="e">
        <f t="shared" si="2279"/>
        <v>#N/A</v>
      </c>
      <c r="BG332" s="19" t="e">
        <f t="shared" si="2280"/>
        <v>#N/A</v>
      </c>
      <c r="BH332" s="19" t="e">
        <f t="shared" si="2281"/>
        <v>#N/A</v>
      </c>
      <c r="BI332" s="19" t="e">
        <f t="shared" si="2282"/>
        <v>#N/A</v>
      </c>
    </row>
    <row r="333" spans="3:61" s="19" customFormat="1" ht="12.75">
      <c r="C333" s="19" t="s">
        <v>147</v>
      </c>
      <c r="G333" s="19">
        <f>F327</f>
        <v>8034062.992565209</v>
      </c>
      <c r="H333" s="19">
        <f t="shared" si="2229"/>
        <v>8034062.992565209</v>
      </c>
      <c r="I333" s="19">
        <f t="shared" si="2230"/>
        <v>8034062.992565209</v>
      </c>
      <c r="J333" s="19">
        <f t="shared" si="2231"/>
        <v>8034062.992565209</v>
      </c>
      <c r="K333" s="19">
        <f t="shared" si="2232"/>
        <v>8034062.992565209</v>
      </c>
      <c r="L333" s="19">
        <f t="shared" si="2233"/>
        <v>8034062.992565209</v>
      </c>
      <c r="M333" s="19">
        <f t="shared" si="2234"/>
        <v>8034062.992565209</v>
      </c>
      <c r="N333" s="19">
        <f t="shared" si="2235"/>
        <v>8034062.992565209</v>
      </c>
      <c r="O333" s="19">
        <f t="shared" si="2236"/>
        <v>8034062.992565209</v>
      </c>
      <c r="P333" s="19">
        <f t="shared" si="2237"/>
        <v>8034062.992565209</v>
      </c>
      <c r="Q333" s="19">
        <f t="shared" si="2238"/>
        <v>8034062.992565209</v>
      </c>
      <c r="R333" s="19">
        <f t="shared" si="2239"/>
        <v>8034062.992565209</v>
      </c>
      <c r="S333" s="19">
        <f t="shared" si="2240"/>
        <v>8034062.992565209</v>
      </c>
      <c r="T333" s="19">
        <f t="shared" si="2241"/>
        <v>8034062.992565209</v>
      </c>
      <c r="U333" s="19">
        <f t="shared" si="2242"/>
        <v>8034062.992565209</v>
      </c>
      <c r="V333" s="19" t="e">
        <f t="shared" si="2243"/>
        <v>#N/A</v>
      </c>
      <c r="W333" s="19" t="e">
        <f t="shared" si="2244"/>
        <v>#N/A</v>
      </c>
      <c r="X333" s="19" t="e">
        <f t="shared" si="2245"/>
        <v>#N/A</v>
      </c>
      <c r="Y333" s="19" t="e">
        <f t="shared" si="2246"/>
        <v>#N/A</v>
      </c>
      <c r="Z333" s="19" t="e">
        <f t="shared" si="2247"/>
        <v>#N/A</v>
      </c>
      <c r="AA333" s="19" t="e">
        <f t="shared" si="2248"/>
        <v>#N/A</v>
      </c>
      <c r="AB333" s="19" t="e">
        <f t="shared" si="2249"/>
        <v>#N/A</v>
      </c>
      <c r="AC333" s="19" t="e">
        <f t="shared" si="2250"/>
        <v>#N/A</v>
      </c>
      <c r="AD333" s="19" t="e">
        <f t="shared" si="2251"/>
        <v>#N/A</v>
      </c>
      <c r="AE333" s="19" t="e">
        <f t="shared" si="2252"/>
        <v>#N/A</v>
      </c>
      <c r="AF333" s="19" t="e">
        <f t="shared" si="2253"/>
        <v>#N/A</v>
      </c>
      <c r="AG333" s="19" t="e">
        <f t="shared" si="2254"/>
        <v>#N/A</v>
      </c>
      <c r="AH333" s="19" t="e">
        <f t="shared" si="2255"/>
        <v>#N/A</v>
      </c>
      <c r="AI333" s="19" t="e">
        <f t="shared" si="2256"/>
        <v>#N/A</v>
      </c>
      <c r="AJ333" s="19" t="e">
        <f t="shared" si="2257"/>
        <v>#N/A</v>
      </c>
      <c r="AK333" s="19" t="e">
        <f t="shared" si="2258"/>
        <v>#N/A</v>
      </c>
      <c r="AL333" s="19" t="e">
        <f t="shared" si="2259"/>
        <v>#N/A</v>
      </c>
      <c r="AM333" s="19" t="e">
        <f t="shared" si="2260"/>
        <v>#N/A</v>
      </c>
      <c r="AN333" s="19" t="e">
        <f t="shared" si="2261"/>
        <v>#N/A</v>
      </c>
      <c r="AO333" s="19" t="e">
        <f t="shared" si="2262"/>
        <v>#N/A</v>
      </c>
      <c r="AP333" s="19" t="e">
        <f t="shared" si="2263"/>
        <v>#N/A</v>
      </c>
      <c r="AQ333" s="19" t="e">
        <f t="shared" si="2264"/>
        <v>#N/A</v>
      </c>
      <c r="AR333" s="19" t="e">
        <f t="shared" si="2265"/>
        <v>#N/A</v>
      </c>
      <c r="AS333" s="19" t="e">
        <f t="shared" si="2266"/>
        <v>#N/A</v>
      </c>
      <c r="AT333" s="19" t="e">
        <f t="shared" si="2267"/>
        <v>#N/A</v>
      </c>
      <c r="AU333" s="19" t="e">
        <f t="shared" si="2268"/>
        <v>#N/A</v>
      </c>
      <c r="AV333" s="19" t="e">
        <f t="shared" si="2269"/>
        <v>#N/A</v>
      </c>
      <c r="AW333" s="19" t="e">
        <f t="shared" si="2270"/>
        <v>#N/A</v>
      </c>
      <c r="AX333" s="19" t="e">
        <f t="shared" si="2271"/>
        <v>#N/A</v>
      </c>
      <c r="AY333" s="19" t="e">
        <f t="shared" si="2272"/>
        <v>#N/A</v>
      </c>
      <c r="AZ333" s="19" t="e">
        <f t="shared" si="2273"/>
        <v>#N/A</v>
      </c>
      <c r="BA333" s="19" t="e">
        <f t="shared" si="2274"/>
        <v>#N/A</v>
      </c>
      <c r="BB333" s="19" t="e">
        <f t="shared" si="2275"/>
        <v>#N/A</v>
      </c>
      <c r="BC333" s="19" t="e">
        <f t="shared" si="2276"/>
        <v>#N/A</v>
      </c>
      <c r="BD333" s="19" t="e">
        <f t="shared" si="2277"/>
        <v>#N/A</v>
      </c>
      <c r="BE333" s="19" t="e">
        <f t="shared" si="2278"/>
        <v>#N/A</v>
      </c>
      <c r="BF333" s="19" t="e">
        <f t="shared" si="2279"/>
        <v>#N/A</v>
      </c>
      <c r="BG333" s="19" t="e">
        <f t="shared" si="2280"/>
        <v>#N/A</v>
      </c>
      <c r="BH333" s="19" t="e">
        <f t="shared" si="2281"/>
        <v>#N/A</v>
      </c>
      <c r="BI333" s="19" t="e">
        <f t="shared" si="2282"/>
        <v>#N/A</v>
      </c>
    </row>
    <row r="334" spans="3:61" s="19" customFormat="1" ht="12.75">
      <c r="C334" s="19" t="s">
        <v>424</v>
      </c>
      <c r="G334" s="19">
        <f>F328</f>
        <v>84941096.8503768</v>
      </c>
      <c r="H334" s="19">
        <f t="shared" si="2229"/>
        <v>80395638.98391515</v>
      </c>
      <c r="I334" s="19">
        <f t="shared" si="2230"/>
        <v>75654228.188691944</v>
      </c>
      <c r="J334" s="19">
        <f t="shared" si="2231"/>
        <v>70708417.009815231</v>
      </c>
      <c r="K334" s="19">
        <f t="shared" si="2232"/>
        <v>65549393.825883262</v>
      </c>
      <c r="L334" s="19">
        <f t="shared" si="2233"/>
        <v>60167967.149907231</v>
      </c>
      <c r="M334" s="19">
        <f t="shared" si="2234"/>
        <v>54554549.253452919</v>
      </c>
      <c r="N334" s="19">
        <f t="shared" si="2235"/>
        <v>48699139.084825382</v>
      </c>
      <c r="O334" s="19">
        <f t="shared" si="2236"/>
        <v>42591304.450863197</v>
      </c>
      <c r="P334" s="19">
        <f t="shared" si="2237"/>
        <v>36220163.430596791</v>
      </c>
      <c r="Q334" s="19">
        <f t="shared" si="2238"/>
        <v>29574364.987656731</v>
      </c>
      <c r="R334" s="19">
        <f t="shared" si="2239"/>
        <v>22642068.746890467</v>
      </c>
      <c r="S334" s="19">
        <f t="shared" si="2240"/>
        <v>15410923.899156857</v>
      </c>
      <c r="T334" s="19">
        <f t="shared" si="2241"/>
        <v>7868047.1967145354</v>
      </c>
      <c r="U334" s="19">
        <f t="shared" si="2242"/>
        <v>0</v>
      </c>
      <c r="V334" s="19" t="e">
        <f t="shared" si="2243"/>
        <v>#N/A</v>
      </c>
      <c r="W334" s="19" t="e">
        <f t="shared" si="2244"/>
        <v>#N/A</v>
      </c>
      <c r="X334" s="19" t="e">
        <f t="shared" si="2245"/>
        <v>#N/A</v>
      </c>
      <c r="Y334" s="19" t="e">
        <f t="shared" si="2246"/>
        <v>#N/A</v>
      </c>
      <c r="Z334" s="19" t="e">
        <f t="shared" si="2247"/>
        <v>#N/A</v>
      </c>
      <c r="AA334" s="19" t="e">
        <f t="shared" si="2248"/>
        <v>#N/A</v>
      </c>
      <c r="AB334" s="19" t="e">
        <f t="shared" si="2249"/>
        <v>#N/A</v>
      </c>
      <c r="AC334" s="19" t="e">
        <f t="shared" si="2250"/>
        <v>#N/A</v>
      </c>
      <c r="AD334" s="19" t="e">
        <f t="shared" si="2251"/>
        <v>#N/A</v>
      </c>
      <c r="AE334" s="19" t="e">
        <f t="shared" si="2252"/>
        <v>#N/A</v>
      </c>
      <c r="AF334" s="19" t="e">
        <f t="shared" si="2253"/>
        <v>#N/A</v>
      </c>
      <c r="AG334" s="19" t="e">
        <f t="shared" si="2254"/>
        <v>#N/A</v>
      </c>
      <c r="AH334" s="19" t="e">
        <f t="shared" si="2255"/>
        <v>#N/A</v>
      </c>
      <c r="AI334" s="19" t="e">
        <f t="shared" si="2256"/>
        <v>#N/A</v>
      </c>
      <c r="AJ334" s="19" t="e">
        <f t="shared" si="2257"/>
        <v>#N/A</v>
      </c>
      <c r="AK334" s="19" t="e">
        <f t="shared" si="2258"/>
        <v>#N/A</v>
      </c>
      <c r="AL334" s="19" t="e">
        <f t="shared" si="2259"/>
        <v>#N/A</v>
      </c>
      <c r="AM334" s="19" t="e">
        <f t="shared" si="2260"/>
        <v>#N/A</v>
      </c>
      <c r="AN334" s="19" t="e">
        <f t="shared" si="2261"/>
        <v>#N/A</v>
      </c>
      <c r="AO334" s="19" t="e">
        <f t="shared" si="2262"/>
        <v>#N/A</v>
      </c>
      <c r="AP334" s="19" t="e">
        <f t="shared" si="2263"/>
        <v>#N/A</v>
      </c>
      <c r="AQ334" s="19" t="e">
        <f t="shared" si="2264"/>
        <v>#N/A</v>
      </c>
      <c r="AR334" s="19" t="e">
        <f t="shared" si="2265"/>
        <v>#N/A</v>
      </c>
      <c r="AS334" s="19" t="e">
        <f t="shared" si="2266"/>
        <v>#N/A</v>
      </c>
      <c r="AT334" s="19" t="e">
        <f t="shared" si="2267"/>
        <v>#N/A</v>
      </c>
      <c r="AU334" s="19" t="e">
        <f t="shared" si="2268"/>
        <v>#N/A</v>
      </c>
      <c r="AV334" s="19" t="e">
        <f t="shared" si="2269"/>
        <v>#N/A</v>
      </c>
      <c r="AW334" s="19" t="e">
        <f t="shared" si="2270"/>
        <v>#N/A</v>
      </c>
      <c r="AX334" s="19" t="e">
        <f t="shared" si="2271"/>
        <v>#N/A</v>
      </c>
      <c r="AY334" s="19" t="e">
        <f t="shared" si="2272"/>
        <v>#N/A</v>
      </c>
      <c r="AZ334" s="19" t="e">
        <f t="shared" si="2273"/>
        <v>#N/A</v>
      </c>
      <c r="BA334" s="19" t="e">
        <f t="shared" si="2274"/>
        <v>#N/A</v>
      </c>
      <c r="BB334" s="19" t="e">
        <f t="shared" si="2275"/>
        <v>#N/A</v>
      </c>
      <c r="BC334" s="19" t="e">
        <f t="shared" si="2276"/>
        <v>#N/A</v>
      </c>
      <c r="BD334" s="19" t="e">
        <f t="shared" si="2277"/>
        <v>#N/A</v>
      </c>
      <c r="BE334" s="19" t="e">
        <f t="shared" si="2278"/>
        <v>#N/A</v>
      </c>
      <c r="BF334" s="19" t="e">
        <f t="shared" si="2279"/>
        <v>#N/A</v>
      </c>
      <c r="BG334" s="19" t="e">
        <f t="shared" si="2280"/>
        <v>#N/A</v>
      </c>
      <c r="BH334" s="19" t="e">
        <f t="shared" si="2281"/>
        <v>#N/A</v>
      </c>
      <c r="BI334" s="19" t="e">
        <f t="shared" si="2282"/>
        <v>#N/A</v>
      </c>
    </row>
    <row r="335" spans="3:61" s="19" customFormat="1" ht="12.75"/>
    <row r="336" spans="3:61" s="19" customFormat="1" ht="12.75">
      <c r="C336" s="19" t="s">
        <v>446</v>
      </c>
      <c r="H336" s="19">
        <f>G330</f>
        <v>89298700.126725152</v>
      </c>
      <c r="I336" s="19">
        <f t="shared" ref="I336:I340" si="2283">H330</f>
        <v>84941096.8503768</v>
      </c>
      <c r="J336" s="19">
        <f t="shared" ref="J336:J340" si="2284">I330</f>
        <v>80395638.98391515</v>
      </c>
      <c r="K336" s="19">
        <f t="shared" ref="K336:K340" si="2285">J330</f>
        <v>75654228.188691944</v>
      </c>
      <c r="L336" s="19">
        <f t="shared" ref="L336:L340" si="2286">K330</f>
        <v>70708417.009815231</v>
      </c>
      <c r="M336" s="19">
        <f t="shared" ref="M336:M340" si="2287">L330</f>
        <v>65549393.825883262</v>
      </c>
      <c r="N336" s="19">
        <f t="shared" ref="N336:N340" si="2288">M330</f>
        <v>60167967.149907231</v>
      </c>
      <c r="O336" s="19">
        <f t="shared" ref="O336:O340" si="2289">N330</f>
        <v>54554549.253452919</v>
      </c>
      <c r="P336" s="19">
        <f t="shared" ref="P336:P340" si="2290">O330</f>
        <v>48699139.084825382</v>
      </c>
      <c r="Q336" s="19">
        <f t="shared" ref="Q336:Q340" si="2291">P330</f>
        <v>42591304.450863197</v>
      </c>
      <c r="R336" s="19">
        <f t="shared" ref="R336:R340" si="2292">Q330</f>
        <v>36220163.430596791</v>
      </c>
      <c r="S336" s="19">
        <f t="shared" ref="S336:S340" si="2293">R330</f>
        <v>29574364.987656731</v>
      </c>
      <c r="T336" s="19">
        <f t="shared" ref="T336:T340" si="2294">S330</f>
        <v>22642068.746890467</v>
      </c>
      <c r="U336" s="19">
        <f t="shared" ref="U336:U340" si="2295">T330</f>
        <v>15410923.899156857</v>
      </c>
      <c r="V336" s="19">
        <f t="shared" ref="V336:V340" si="2296">U330</f>
        <v>7868047.1967145354</v>
      </c>
      <c r="W336" s="19">
        <f t="shared" ref="W336:W340" si="2297">V330</f>
        <v>0</v>
      </c>
      <c r="X336" s="19" t="e">
        <f t="shared" ref="X336:X340" si="2298">W330</f>
        <v>#N/A</v>
      </c>
      <c r="Y336" s="19" t="e">
        <f t="shared" ref="Y336:Y340" si="2299">X330</f>
        <v>#N/A</v>
      </c>
      <c r="Z336" s="19" t="e">
        <f t="shared" ref="Z336:Z340" si="2300">Y330</f>
        <v>#N/A</v>
      </c>
      <c r="AA336" s="19" t="e">
        <f t="shared" ref="AA336:AA340" si="2301">Z330</f>
        <v>#N/A</v>
      </c>
      <c r="AB336" s="19" t="e">
        <f t="shared" ref="AB336:AB340" si="2302">AA330</f>
        <v>#N/A</v>
      </c>
      <c r="AC336" s="19" t="e">
        <f t="shared" ref="AC336:AC340" si="2303">AB330</f>
        <v>#N/A</v>
      </c>
      <c r="AD336" s="19" t="e">
        <f t="shared" ref="AD336:AD340" si="2304">AC330</f>
        <v>#N/A</v>
      </c>
      <c r="AE336" s="19" t="e">
        <f t="shared" ref="AE336:AE340" si="2305">AD330</f>
        <v>#N/A</v>
      </c>
      <c r="AF336" s="19" t="e">
        <f t="shared" ref="AF336:AF340" si="2306">AE330</f>
        <v>#N/A</v>
      </c>
      <c r="AG336" s="19" t="e">
        <f t="shared" ref="AG336:AG340" si="2307">AF330</f>
        <v>#N/A</v>
      </c>
      <c r="AH336" s="19" t="e">
        <f t="shared" ref="AH336:AH340" si="2308">AG330</f>
        <v>#N/A</v>
      </c>
      <c r="AI336" s="19" t="e">
        <f t="shared" ref="AI336:AI340" si="2309">AH330</f>
        <v>#N/A</v>
      </c>
      <c r="AJ336" s="19" t="e">
        <f t="shared" ref="AJ336:AJ340" si="2310">AI330</f>
        <v>#N/A</v>
      </c>
      <c r="AK336" s="19" t="e">
        <f t="shared" ref="AK336:AK340" si="2311">AJ330</f>
        <v>#N/A</v>
      </c>
      <c r="AL336" s="19" t="e">
        <f t="shared" ref="AL336:AL340" si="2312">AK330</f>
        <v>#N/A</v>
      </c>
      <c r="AM336" s="19" t="e">
        <f t="shared" ref="AM336:AM340" si="2313">AL330</f>
        <v>#N/A</v>
      </c>
      <c r="AN336" s="19" t="e">
        <f t="shared" ref="AN336:AN340" si="2314">AM330</f>
        <v>#N/A</v>
      </c>
      <c r="AO336" s="19" t="e">
        <f t="shared" ref="AO336:AO340" si="2315">AN330</f>
        <v>#N/A</v>
      </c>
      <c r="AP336" s="19" t="e">
        <f t="shared" ref="AP336:AP340" si="2316">AO330</f>
        <v>#N/A</v>
      </c>
      <c r="AQ336" s="19" t="e">
        <f t="shared" ref="AQ336:AQ340" si="2317">AP330</f>
        <v>#N/A</v>
      </c>
      <c r="AR336" s="19" t="e">
        <f t="shared" ref="AR336:AR340" si="2318">AQ330</f>
        <v>#N/A</v>
      </c>
      <c r="AS336" s="19" t="e">
        <f t="shared" ref="AS336:AS340" si="2319">AR330</f>
        <v>#N/A</v>
      </c>
      <c r="AT336" s="19" t="e">
        <f t="shared" ref="AT336:AT340" si="2320">AS330</f>
        <v>#N/A</v>
      </c>
      <c r="AU336" s="19" t="e">
        <f t="shared" ref="AU336:AU340" si="2321">AT330</f>
        <v>#N/A</v>
      </c>
      <c r="AV336" s="19" t="e">
        <f t="shared" ref="AV336:AV340" si="2322">AU330</f>
        <v>#N/A</v>
      </c>
      <c r="AW336" s="19" t="e">
        <f t="shared" ref="AW336:AW340" si="2323">AV330</f>
        <v>#N/A</v>
      </c>
      <c r="AX336" s="19" t="e">
        <f t="shared" ref="AX336:AX340" si="2324">AW330</f>
        <v>#N/A</v>
      </c>
      <c r="AY336" s="19" t="e">
        <f t="shared" ref="AY336:AY340" si="2325">AX330</f>
        <v>#N/A</v>
      </c>
      <c r="AZ336" s="19" t="e">
        <f t="shared" ref="AZ336:AZ340" si="2326">AY330</f>
        <v>#N/A</v>
      </c>
      <c r="BA336" s="19" t="e">
        <f t="shared" ref="BA336:BA340" si="2327">AZ330</f>
        <v>#N/A</v>
      </c>
      <c r="BB336" s="19" t="e">
        <f t="shared" ref="BB336:BB340" si="2328">BA330</f>
        <v>#N/A</v>
      </c>
      <c r="BC336" s="19" t="e">
        <f t="shared" ref="BC336:BC340" si="2329">BB330</f>
        <v>#N/A</v>
      </c>
      <c r="BD336" s="19" t="e">
        <f t="shared" ref="BD336:BD340" si="2330">BC330</f>
        <v>#N/A</v>
      </c>
      <c r="BE336" s="19" t="e">
        <f t="shared" ref="BE336:BE340" si="2331">BD330</f>
        <v>#N/A</v>
      </c>
      <c r="BF336" s="19" t="e">
        <f t="shared" ref="BF336:BF340" si="2332">BE330</f>
        <v>#N/A</v>
      </c>
      <c r="BG336" s="19" t="e">
        <f t="shared" ref="BG336:BG340" si="2333">BF330</f>
        <v>#N/A</v>
      </c>
      <c r="BH336" s="19" t="e">
        <f t="shared" ref="BH336:BH340" si="2334">BG330</f>
        <v>#N/A</v>
      </c>
      <c r="BI336" s="19" t="e">
        <f t="shared" ref="BI336:BI340" si="2335">BH330</f>
        <v>#N/A</v>
      </c>
    </row>
    <row r="337" spans="1:61" s="19" customFormat="1" ht="12.75">
      <c r="C337" s="19" t="s">
        <v>422</v>
      </c>
      <c r="H337" s="19">
        <f>G331</f>
        <v>4357603.276348358</v>
      </c>
      <c r="I337" s="19">
        <f t="shared" si="2283"/>
        <v>4545457.8664616495</v>
      </c>
      <c r="J337" s="19">
        <f t="shared" si="2284"/>
        <v>4741410.7952231998</v>
      </c>
      <c r="K337" s="19">
        <f t="shared" si="2285"/>
        <v>4945811.1788767073</v>
      </c>
      <c r="L337" s="19">
        <f t="shared" si="2286"/>
        <v>5159023.183931971</v>
      </c>
      <c r="M337" s="19">
        <f t="shared" si="2287"/>
        <v>5381426.6759760296</v>
      </c>
      <c r="N337" s="19">
        <f t="shared" si="2288"/>
        <v>5613417.896454311</v>
      </c>
      <c r="O337" s="19">
        <f t="shared" si="2289"/>
        <v>5855410.1686275378</v>
      </c>
      <c r="P337" s="19">
        <f t="shared" si="2290"/>
        <v>6107834.6339621805</v>
      </c>
      <c r="Q337" s="19">
        <f t="shared" si="2291"/>
        <v>6371141.0202664034</v>
      </c>
      <c r="R337" s="19">
        <f t="shared" si="2292"/>
        <v>6645798.44294006</v>
      </c>
      <c r="S337" s="19">
        <f t="shared" si="2293"/>
        <v>6932296.2407662636</v>
      </c>
      <c r="T337" s="19">
        <f t="shared" si="2294"/>
        <v>7231144.8477336103</v>
      </c>
      <c r="U337" s="19">
        <f t="shared" si="2295"/>
        <v>7542876.7024423219</v>
      </c>
      <c r="V337" s="19">
        <f t="shared" si="2296"/>
        <v>7868047.1967145316</v>
      </c>
      <c r="W337" s="19" t="e">
        <f t="shared" si="2297"/>
        <v>#N/A</v>
      </c>
      <c r="X337" s="19" t="e">
        <f t="shared" si="2298"/>
        <v>#N/A</v>
      </c>
      <c r="Y337" s="19" t="e">
        <f t="shared" si="2299"/>
        <v>#N/A</v>
      </c>
      <c r="Z337" s="19" t="e">
        <f t="shared" si="2300"/>
        <v>#N/A</v>
      </c>
      <c r="AA337" s="19" t="e">
        <f t="shared" si="2301"/>
        <v>#N/A</v>
      </c>
      <c r="AB337" s="19" t="e">
        <f t="shared" si="2302"/>
        <v>#N/A</v>
      </c>
      <c r="AC337" s="19" t="e">
        <f t="shared" si="2303"/>
        <v>#N/A</v>
      </c>
      <c r="AD337" s="19" t="e">
        <f t="shared" si="2304"/>
        <v>#N/A</v>
      </c>
      <c r="AE337" s="19" t="e">
        <f t="shared" si="2305"/>
        <v>#N/A</v>
      </c>
      <c r="AF337" s="19" t="e">
        <f t="shared" si="2306"/>
        <v>#N/A</v>
      </c>
      <c r="AG337" s="19" t="e">
        <f t="shared" si="2307"/>
        <v>#N/A</v>
      </c>
      <c r="AH337" s="19" t="e">
        <f t="shared" si="2308"/>
        <v>#N/A</v>
      </c>
      <c r="AI337" s="19" t="e">
        <f t="shared" si="2309"/>
        <v>#N/A</v>
      </c>
      <c r="AJ337" s="19" t="e">
        <f t="shared" si="2310"/>
        <v>#N/A</v>
      </c>
      <c r="AK337" s="19" t="e">
        <f t="shared" si="2311"/>
        <v>#N/A</v>
      </c>
      <c r="AL337" s="19" t="e">
        <f t="shared" si="2312"/>
        <v>#N/A</v>
      </c>
      <c r="AM337" s="19" t="e">
        <f t="shared" si="2313"/>
        <v>#N/A</v>
      </c>
      <c r="AN337" s="19" t="e">
        <f t="shared" si="2314"/>
        <v>#N/A</v>
      </c>
      <c r="AO337" s="19" t="e">
        <f t="shared" si="2315"/>
        <v>#N/A</v>
      </c>
      <c r="AP337" s="19" t="e">
        <f t="shared" si="2316"/>
        <v>#N/A</v>
      </c>
      <c r="AQ337" s="19" t="e">
        <f t="shared" si="2317"/>
        <v>#N/A</v>
      </c>
      <c r="AR337" s="19" t="e">
        <f t="shared" si="2318"/>
        <v>#N/A</v>
      </c>
      <c r="AS337" s="19" t="e">
        <f t="shared" si="2319"/>
        <v>#N/A</v>
      </c>
      <c r="AT337" s="19" t="e">
        <f t="shared" si="2320"/>
        <v>#N/A</v>
      </c>
      <c r="AU337" s="19" t="e">
        <f t="shared" si="2321"/>
        <v>#N/A</v>
      </c>
      <c r="AV337" s="19" t="e">
        <f t="shared" si="2322"/>
        <v>#N/A</v>
      </c>
      <c r="AW337" s="19" t="e">
        <f t="shared" si="2323"/>
        <v>#N/A</v>
      </c>
      <c r="AX337" s="19" t="e">
        <f t="shared" si="2324"/>
        <v>#N/A</v>
      </c>
      <c r="AY337" s="19" t="e">
        <f t="shared" si="2325"/>
        <v>#N/A</v>
      </c>
      <c r="AZ337" s="19" t="e">
        <f t="shared" si="2326"/>
        <v>#N/A</v>
      </c>
      <c r="BA337" s="19" t="e">
        <f t="shared" si="2327"/>
        <v>#N/A</v>
      </c>
      <c r="BB337" s="19" t="e">
        <f t="shared" si="2328"/>
        <v>#N/A</v>
      </c>
      <c r="BC337" s="19" t="e">
        <f t="shared" si="2329"/>
        <v>#N/A</v>
      </c>
      <c r="BD337" s="19" t="e">
        <f t="shared" si="2330"/>
        <v>#N/A</v>
      </c>
      <c r="BE337" s="19" t="e">
        <f t="shared" si="2331"/>
        <v>#N/A</v>
      </c>
      <c r="BF337" s="19" t="e">
        <f t="shared" si="2332"/>
        <v>#N/A</v>
      </c>
      <c r="BG337" s="19" t="e">
        <f t="shared" si="2333"/>
        <v>#N/A</v>
      </c>
      <c r="BH337" s="19" t="e">
        <f t="shared" si="2334"/>
        <v>#N/A</v>
      </c>
      <c r="BI337" s="19" t="e">
        <f t="shared" si="2335"/>
        <v>#N/A</v>
      </c>
    </row>
    <row r="338" spans="1:61" s="19" customFormat="1" ht="12.75">
      <c r="C338" s="19" t="s">
        <v>423</v>
      </c>
      <c r="H338" s="19">
        <f>G332</f>
        <v>3676459.7162168506</v>
      </c>
      <c r="I338" s="19">
        <f t="shared" si="2283"/>
        <v>3488605.126103559</v>
      </c>
      <c r="J338" s="19">
        <f t="shared" si="2284"/>
        <v>3292652.1973420088</v>
      </c>
      <c r="K338" s="19">
        <f t="shared" si="2285"/>
        <v>3088251.8136885012</v>
      </c>
      <c r="L338" s="19">
        <f t="shared" si="2286"/>
        <v>2875039.8086332381</v>
      </c>
      <c r="M338" s="19">
        <f t="shared" si="2287"/>
        <v>2652636.316589179</v>
      </c>
      <c r="N338" s="19">
        <f t="shared" si="2288"/>
        <v>2420645.0961108981</v>
      </c>
      <c r="O338" s="19">
        <f t="shared" si="2289"/>
        <v>2178652.8239376713</v>
      </c>
      <c r="P338" s="19">
        <f t="shared" si="2290"/>
        <v>1926228.3586030286</v>
      </c>
      <c r="Q338" s="19">
        <f t="shared" si="2291"/>
        <v>1662921.9722988054</v>
      </c>
      <c r="R338" s="19">
        <f t="shared" si="2292"/>
        <v>1388264.5496251485</v>
      </c>
      <c r="S338" s="19">
        <f t="shared" si="2293"/>
        <v>1101766.7517989448</v>
      </c>
      <c r="T338" s="19">
        <f t="shared" si="2294"/>
        <v>802918.14483159804</v>
      </c>
      <c r="U338" s="19">
        <f t="shared" si="2295"/>
        <v>491186.29012288636</v>
      </c>
      <c r="V338" s="19">
        <f t="shared" si="2296"/>
        <v>166015.79585067663</v>
      </c>
      <c r="W338" s="19" t="e">
        <f t="shared" si="2297"/>
        <v>#N/A</v>
      </c>
      <c r="X338" s="19" t="e">
        <f t="shared" si="2298"/>
        <v>#N/A</v>
      </c>
      <c r="Y338" s="19" t="e">
        <f t="shared" si="2299"/>
        <v>#N/A</v>
      </c>
      <c r="Z338" s="19" t="e">
        <f t="shared" si="2300"/>
        <v>#N/A</v>
      </c>
      <c r="AA338" s="19" t="e">
        <f t="shared" si="2301"/>
        <v>#N/A</v>
      </c>
      <c r="AB338" s="19" t="e">
        <f t="shared" si="2302"/>
        <v>#N/A</v>
      </c>
      <c r="AC338" s="19" t="e">
        <f t="shared" si="2303"/>
        <v>#N/A</v>
      </c>
      <c r="AD338" s="19" t="e">
        <f t="shared" si="2304"/>
        <v>#N/A</v>
      </c>
      <c r="AE338" s="19" t="e">
        <f t="shared" si="2305"/>
        <v>#N/A</v>
      </c>
      <c r="AF338" s="19" t="e">
        <f t="shared" si="2306"/>
        <v>#N/A</v>
      </c>
      <c r="AG338" s="19" t="e">
        <f t="shared" si="2307"/>
        <v>#N/A</v>
      </c>
      <c r="AH338" s="19" t="e">
        <f t="shared" si="2308"/>
        <v>#N/A</v>
      </c>
      <c r="AI338" s="19" t="e">
        <f t="shared" si="2309"/>
        <v>#N/A</v>
      </c>
      <c r="AJ338" s="19" t="e">
        <f t="shared" si="2310"/>
        <v>#N/A</v>
      </c>
      <c r="AK338" s="19" t="e">
        <f t="shared" si="2311"/>
        <v>#N/A</v>
      </c>
      <c r="AL338" s="19" t="e">
        <f t="shared" si="2312"/>
        <v>#N/A</v>
      </c>
      <c r="AM338" s="19" t="e">
        <f t="shared" si="2313"/>
        <v>#N/A</v>
      </c>
      <c r="AN338" s="19" t="e">
        <f t="shared" si="2314"/>
        <v>#N/A</v>
      </c>
      <c r="AO338" s="19" t="e">
        <f t="shared" si="2315"/>
        <v>#N/A</v>
      </c>
      <c r="AP338" s="19" t="e">
        <f t="shared" si="2316"/>
        <v>#N/A</v>
      </c>
      <c r="AQ338" s="19" t="e">
        <f t="shared" si="2317"/>
        <v>#N/A</v>
      </c>
      <c r="AR338" s="19" t="e">
        <f t="shared" si="2318"/>
        <v>#N/A</v>
      </c>
      <c r="AS338" s="19" t="e">
        <f t="shared" si="2319"/>
        <v>#N/A</v>
      </c>
      <c r="AT338" s="19" t="e">
        <f t="shared" si="2320"/>
        <v>#N/A</v>
      </c>
      <c r="AU338" s="19" t="e">
        <f t="shared" si="2321"/>
        <v>#N/A</v>
      </c>
      <c r="AV338" s="19" t="e">
        <f t="shared" si="2322"/>
        <v>#N/A</v>
      </c>
      <c r="AW338" s="19" t="e">
        <f t="shared" si="2323"/>
        <v>#N/A</v>
      </c>
      <c r="AX338" s="19" t="e">
        <f t="shared" si="2324"/>
        <v>#N/A</v>
      </c>
      <c r="AY338" s="19" t="e">
        <f t="shared" si="2325"/>
        <v>#N/A</v>
      </c>
      <c r="AZ338" s="19" t="e">
        <f t="shared" si="2326"/>
        <v>#N/A</v>
      </c>
      <c r="BA338" s="19" t="e">
        <f t="shared" si="2327"/>
        <v>#N/A</v>
      </c>
      <c r="BB338" s="19" t="e">
        <f t="shared" si="2328"/>
        <v>#N/A</v>
      </c>
      <c r="BC338" s="19" t="e">
        <f t="shared" si="2329"/>
        <v>#N/A</v>
      </c>
      <c r="BD338" s="19" t="e">
        <f t="shared" si="2330"/>
        <v>#N/A</v>
      </c>
      <c r="BE338" s="19" t="e">
        <f t="shared" si="2331"/>
        <v>#N/A</v>
      </c>
      <c r="BF338" s="19" t="e">
        <f t="shared" si="2332"/>
        <v>#N/A</v>
      </c>
      <c r="BG338" s="19" t="e">
        <f t="shared" si="2333"/>
        <v>#N/A</v>
      </c>
      <c r="BH338" s="19" t="e">
        <f t="shared" si="2334"/>
        <v>#N/A</v>
      </c>
      <c r="BI338" s="19" t="e">
        <f t="shared" si="2335"/>
        <v>#N/A</v>
      </c>
    </row>
    <row r="339" spans="1:61" s="19" customFormat="1" ht="12.75">
      <c r="C339" s="19" t="s">
        <v>147</v>
      </c>
      <c r="H339" s="19">
        <f>G333</f>
        <v>8034062.992565209</v>
      </c>
      <c r="I339" s="19">
        <f t="shared" si="2283"/>
        <v>8034062.992565209</v>
      </c>
      <c r="J339" s="19">
        <f t="shared" si="2284"/>
        <v>8034062.992565209</v>
      </c>
      <c r="K339" s="19">
        <f t="shared" si="2285"/>
        <v>8034062.992565209</v>
      </c>
      <c r="L339" s="19">
        <f t="shared" si="2286"/>
        <v>8034062.992565209</v>
      </c>
      <c r="M339" s="19">
        <f t="shared" si="2287"/>
        <v>8034062.992565209</v>
      </c>
      <c r="N339" s="19">
        <f t="shared" si="2288"/>
        <v>8034062.992565209</v>
      </c>
      <c r="O339" s="19">
        <f t="shared" si="2289"/>
        <v>8034062.992565209</v>
      </c>
      <c r="P339" s="19">
        <f t="shared" si="2290"/>
        <v>8034062.992565209</v>
      </c>
      <c r="Q339" s="19">
        <f t="shared" si="2291"/>
        <v>8034062.992565209</v>
      </c>
      <c r="R339" s="19">
        <f t="shared" si="2292"/>
        <v>8034062.992565209</v>
      </c>
      <c r="S339" s="19">
        <f t="shared" si="2293"/>
        <v>8034062.992565209</v>
      </c>
      <c r="T339" s="19">
        <f t="shared" si="2294"/>
        <v>8034062.992565209</v>
      </c>
      <c r="U339" s="19">
        <f t="shared" si="2295"/>
        <v>8034062.992565209</v>
      </c>
      <c r="V339" s="19">
        <f t="shared" si="2296"/>
        <v>8034062.992565209</v>
      </c>
      <c r="W339" s="19" t="e">
        <f t="shared" si="2297"/>
        <v>#N/A</v>
      </c>
      <c r="X339" s="19" t="e">
        <f t="shared" si="2298"/>
        <v>#N/A</v>
      </c>
      <c r="Y339" s="19" t="e">
        <f t="shared" si="2299"/>
        <v>#N/A</v>
      </c>
      <c r="Z339" s="19" t="e">
        <f t="shared" si="2300"/>
        <v>#N/A</v>
      </c>
      <c r="AA339" s="19" t="e">
        <f t="shared" si="2301"/>
        <v>#N/A</v>
      </c>
      <c r="AB339" s="19" t="e">
        <f t="shared" si="2302"/>
        <v>#N/A</v>
      </c>
      <c r="AC339" s="19" t="e">
        <f t="shared" si="2303"/>
        <v>#N/A</v>
      </c>
      <c r="AD339" s="19" t="e">
        <f t="shared" si="2304"/>
        <v>#N/A</v>
      </c>
      <c r="AE339" s="19" t="e">
        <f t="shared" si="2305"/>
        <v>#N/A</v>
      </c>
      <c r="AF339" s="19" t="e">
        <f t="shared" si="2306"/>
        <v>#N/A</v>
      </c>
      <c r="AG339" s="19" t="e">
        <f t="shared" si="2307"/>
        <v>#N/A</v>
      </c>
      <c r="AH339" s="19" t="e">
        <f t="shared" si="2308"/>
        <v>#N/A</v>
      </c>
      <c r="AI339" s="19" t="e">
        <f t="shared" si="2309"/>
        <v>#N/A</v>
      </c>
      <c r="AJ339" s="19" t="e">
        <f t="shared" si="2310"/>
        <v>#N/A</v>
      </c>
      <c r="AK339" s="19" t="e">
        <f t="shared" si="2311"/>
        <v>#N/A</v>
      </c>
      <c r="AL339" s="19" t="e">
        <f t="shared" si="2312"/>
        <v>#N/A</v>
      </c>
      <c r="AM339" s="19" t="e">
        <f t="shared" si="2313"/>
        <v>#N/A</v>
      </c>
      <c r="AN339" s="19" t="e">
        <f t="shared" si="2314"/>
        <v>#N/A</v>
      </c>
      <c r="AO339" s="19" t="e">
        <f t="shared" si="2315"/>
        <v>#N/A</v>
      </c>
      <c r="AP339" s="19" t="e">
        <f t="shared" si="2316"/>
        <v>#N/A</v>
      </c>
      <c r="AQ339" s="19" t="e">
        <f t="shared" si="2317"/>
        <v>#N/A</v>
      </c>
      <c r="AR339" s="19" t="e">
        <f t="shared" si="2318"/>
        <v>#N/A</v>
      </c>
      <c r="AS339" s="19" t="e">
        <f t="shared" si="2319"/>
        <v>#N/A</v>
      </c>
      <c r="AT339" s="19" t="e">
        <f t="shared" si="2320"/>
        <v>#N/A</v>
      </c>
      <c r="AU339" s="19" t="e">
        <f t="shared" si="2321"/>
        <v>#N/A</v>
      </c>
      <c r="AV339" s="19" t="e">
        <f t="shared" si="2322"/>
        <v>#N/A</v>
      </c>
      <c r="AW339" s="19" t="e">
        <f t="shared" si="2323"/>
        <v>#N/A</v>
      </c>
      <c r="AX339" s="19" t="e">
        <f t="shared" si="2324"/>
        <v>#N/A</v>
      </c>
      <c r="AY339" s="19" t="e">
        <f t="shared" si="2325"/>
        <v>#N/A</v>
      </c>
      <c r="AZ339" s="19" t="e">
        <f t="shared" si="2326"/>
        <v>#N/A</v>
      </c>
      <c r="BA339" s="19" t="e">
        <f t="shared" si="2327"/>
        <v>#N/A</v>
      </c>
      <c r="BB339" s="19" t="e">
        <f t="shared" si="2328"/>
        <v>#N/A</v>
      </c>
      <c r="BC339" s="19" t="e">
        <f t="shared" si="2329"/>
        <v>#N/A</v>
      </c>
      <c r="BD339" s="19" t="e">
        <f t="shared" si="2330"/>
        <v>#N/A</v>
      </c>
      <c r="BE339" s="19" t="e">
        <f t="shared" si="2331"/>
        <v>#N/A</v>
      </c>
      <c r="BF339" s="19" t="e">
        <f t="shared" si="2332"/>
        <v>#N/A</v>
      </c>
      <c r="BG339" s="19" t="e">
        <f t="shared" si="2333"/>
        <v>#N/A</v>
      </c>
      <c r="BH339" s="19" t="e">
        <f t="shared" si="2334"/>
        <v>#N/A</v>
      </c>
      <c r="BI339" s="19" t="e">
        <f t="shared" si="2335"/>
        <v>#N/A</v>
      </c>
    </row>
    <row r="340" spans="1:61" s="19" customFormat="1" ht="12.75">
      <c r="C340" s="19" t="s">
        <v>424</v>
      </c>
      <c r="H340" s="19">
        <f>G334</f>
        <v>84941096.8503768</v>
      </c>
      <c r="I340" s="19">
        <f t="shared" si="2283"/>
        <v>80395638.98391515</v>
      </c>
      <c r="J340" s="19">
        <f t="shared" si="2284"/>
        <v>75654228.188691944</v>
      </c>
      <c r="K340" s="19">
        <f t="shared" si="2285"/>
        <v>70708417.009815231</v>
      </c>
      <c r="L340" s="19">
        <f t="shared" si="2286"/>
        <v>65549393.825883262</v>
      </c>
      <c r="M340" s="19">
        <f t="shared" si="2287"/>
        <v>60167967.149907231</v>
      </c>
      <c r="N340" s="19">
        <f t="shared" si="2288"/>
        <v>54554549.253452919</v>
      </c>
      <c r="O340" s="19">
        <f t="shared" si="2289"/>
        <v>48699139.084825382</v>
      </c>
      <c r="P340" s="19">
        <f t="shared" si="2290"/>
        <v>42591304.450863197</v>
      </c>
      <c r="Q340" s="19">
        <f t="shared" si="2291"/>
        <v>36220163.430596791</v>
      </c>
      <c r="R340" s="19">
        <f t="shared" si="2292"/>
        <v>29574364.987656731</v>
      </c>
      <c r="S340" s="19">
        <f t="shared" si="2293"/>
        <v>22642068.746890467</v>
      </c>
      <c r="T340" s="19">
        <f t="shared" si="2294"/>
        <v>15410923.899156857</v>
      </c>
      <c r="U340" s="19">
        <f t="shared" si="2295"/>
        <v>7868047.1967145354</v>
      </c>
      <c r="V340" s="19">
        <f t="shared" si="2296"/>
        <v>0</v>
      </c>
      <c r="W340" s="19" t="e">
        <f t="shared" si="2297"/>
        <v>#N/A</v>
      </c>
      <c r="X340" s="19" t="e">
        <f t="shared" si="2298"/>
        <v>#N/A</v>
      </c>
      <c r="Y340" s="19" t="e">
        <f t="shared" si="2299"/>
        <v>#N/A</v>
      </c>
      <c r="Z340" s="19" t="e">
        <f t="shared" si="2300"/>
        <v>#N/A</v>
      </c>
      <c r="AA340" s="19" t="e">
        <f t="shared" si="2301"/>
        <v>#N/A</v>
      </c>
      <c r="AB340" s="19" t="e">
        <f t="shared" si="2302"/>
        <v>#N/A</v>
      </c>
      <c r="AC340" s="19" t="e">
        <f t="shared" si="2303"/>
        <v>#N/A</v>
      </c>
      <c r="AD340" s="19" t="e">
        <f t="shared" si="2304"/>
        <v>#N/A</v>
      </c>
      <c r="AE340" s="19" t="e">
        <f t="shared" si="2305"/>
        <v>#N/A</v>
      </c>
      <c r="AF340" s="19" t="e">
        <f t="shared" si="2306"/>
        <v>#N/A</v>
      </c>
      <c r="AG340" s="19" t="e">
        <f t="shared" si="2307"/>
        <v>#N/A</v>
      </c>
      <c r="AH340" s="19" t="e">
        <f t="shared" si="2308"/>
        <v>#N/A</v>
      </c>
      <c r="AI340" s="19" t="e">
        <f t="shared" si="2309"/>
        <v>#N/A</v>
      </c>
      <c r="AJ340" s="19" t="e">
        <f t="shared" si="2310"/>
        <v>#N/A</v>
      </c>
      <c r="AK340" s="19" t="e">
        <f t="shared" si="2311"/>
        <v>#N/A</v>
      </c>
      <c r="AL340" s="19" t="e">
        <f t="shared" si="2312"/>
        <v>#N/A</v>
      </c>
      <c r="AM340" s="19" t="e">
        <f t="shared" si="2313"/>
        <v>#N/A</v>
      </c>
      <c r="AN340" s="19" t="e">
        <f t="shared" si="2314"/>
        <v>#N/A</v>
      </c>
      <c r="AO340" s="19" t="e">
        <f t="shared" si="2315"/>
        <v>#N/A</v>
      </c>
      <c r="AP340" s="19" t="e">
        <f t="shared" si="2316"/>
        <v>#N/A</v>
      </c>
      <c r="AQ340" s="19" t="e">
        <f t="shared" si="2317"/>
        <v>#N/A</v>
      </c>
      <c r="AR340" s="19" t="e">
        <f t="shared" si="2318"/>
        <v>#N/A</v>
      </c>
      <c r="AS340" s="19" t="e">
        <f t="shared" si="2319"/>
        <v>#N/A</v>
      </c>
      <c r="AT340" s="19" t="e">
        <f t="shared" si="2320"/>
        <v>#N/A</v>
      </c>
      <c r="AU340" s="19" t="e">
        <f t="shared" si="2321"/>
        <v>#N/A</v>
      </c>
      <c r="AV340" s="19" t="e">
        <f t="shared" si="2322"/>
        <v>#N/A</v>
      </c>
      <c r="AW340" s="19" t="e">
        <f t="shared" si="2323"/>
        <v>#N/A</v>
      </c>
      <c r="AX340" s="19" t="e">
        <f t="shared" si="2324"/>
        <v>#N/A</v>
      </c>
      <c r="AY340" s="19" t="e">
        <f t="shared" si="2325"/>
        <v>#N/A</v>
      </c>
      <c r="AZ340" s="19" t="e">
        <f t="shared" si="2326"/>
        <v>#N/A</v>
      </c>
      <c r="BA340" s="19" t="e">
        <f t="shared" si="2327"/>
        <v>#N/A</v>
      </c>
      <c r="BB340" s="19" t="e">
        <f t="shared" si="2328"/>
        <v>#N/A</v>
      </c>
      <c r="BC340" s="19" t="e">
        <f t="shared" si="2329"/>
        <v>#N/A</v>
      </c>
      <c r="BD340" s="19" t="e">
        <f t="shared" si="2330"/>
        <v>#N/A</v>
      </c>
      <c r="BE340" s="19" t="e">
        <f t="shared" si="2331"/>
        <v>#N/A</v>
      </c>
      <c r="BF340" s="19" t="e">
        <f t="shared" si="2332"/>
        <v>#N/A</v>
      </c>
      <c r="BG340" s="19" t="e">
        <f t="shared" si="2333"/>
        <v>#N/A</v>
      </c>
      <c r="BH340" s="19" t="e">
        <f t="shared" si="2334"/>
        <v>#N/A</v>
      </c>
      <c r="BI340" s="19" t="e">
        <f t="shared" si="2335"/>
        <v>#N/A</v>
      </c>
    </row>
    <row r="344" spans="1:61" s="19" customFormat="1" ht="12.75">
      <c r="A344" s="50" t="s">
        <v>442</v>
      </c>
    </row>
    <row r="345" spans="1:61" s="19" customFormat="1" ht="12.75">
      <c r="A345" s="19" t="s">
        <v>443</v>
      </c>
      <c r="B345" s="19">
        <f>Inputs!L118</f>
        <v>287249389.96125168</v>
      </c>
      <c r="D345" s="19">
        <f>B346</f>
        <v>20</v>
      </c>
      <c r="E345" s="19">
        <f>IF(D345&gt;0,D345-1,0)</f>
        <v>19</v>
      </c>
      <c r="F345" s="19">
        <f>IF(E345&gt;0,E345-1,0)</f>
        <v>18</v>
      </c>
      <c r="G345" s="19">
        <f>IF(F345&gt;0,F345-1,0)</f>
        <v>17</v>
      </c>
      <c r="H345" s="19">
        <f t="shared" ref="H345" si="2336">IF(G345&gt;0,G345-1,0)</f>
        <v>16</v>
      </c>
      <c r="I345" s="19">
        <f t="shared" ref="I345" si="2337">IF(H345&gt;0,H345-1,0)</f>
        <v>15</v>
      </c>
      <c r="J345" s="19">
        <f t="shared" ref="J345" si="2338">IF(I345&gt;0,I345-1,0)</f>
        <v>14</v>
      </c>
      <c r="K345" s="19">
        <f t="shared" ref="K345" si="2339">IF(J345&gt;0,J345-1,0)</f>
        <v>13</v>
      </c>
      <c r="L345" s="19">
        <f t="shared" ref="L345" si="2340">IF(K345&gt;0,K345-1,0)</f>
        <v>12</v>
      </c>
      <c r="M345" s="19">
        <f t="shared" ref="M345" si="2341">IF(L345&gt;0,L345-1,0)</f>
        <v>11</v>
      </c>
      <c r="N345" s="19">
        <f t="shared" ref="N345" si="2342">IF(M345&gt;0,M345-1,0)</f>
        <v>10</v>
      </c>
      <c r="O345" s="19">
        <f t="shared" ref="O345" si="2343">IF(N345&gt;0,N345-1,0)</f>
        <v>9</v>
      </c>
      <c r="P345" s="19">
        <f t="shared" ref="P345" si="2344">IF(O345&gt;0,O345-1,0)</f>
        <v>8</v>
      </c>
      <c r="Q345" s="19">
        <f t="shared" ref="Q345" si="2345">IF(P345&gt;0,P345-1,0)</f>
        <v>7</v>
      </c>
      <c r="R345" s="19">
        <f t="shared" ref="R345" si="2346">IF(Q345&gt;0,Q345-1,0)</f>
        <v>6</v>
      </c>
      <c r="S345" s="19">
        <f t="shared" ref="S345" si="2347">IF(R345&gt;0,R345-1,0)</f>
        <v>5</v>
      </c>
      <c r="T345" s="19">
        <f t="shared" ref="T345" si="2348">IF(S345&gt;0,S345-1,0)</f>
        <v>4</v>
      </c>
      <c r="U345" s="19">
        <f t="shared" ref="U345" si="2349">IF(T345&gt;0,T345-1,0)</f>
        <v>3</v>
      </c>
      <c r="V345" s="19">
        <f t="shared" ref="V345" si="2350">IF(U345&gt;0,U345-1,0)</f>
        <v>2</v>
      </c>
      <c r="W345" s="19">
        <f t="shared" ref="W345" si="2351">IF(V345&gt;0,V345-1,0)</f>
        <v>1</v>
      </c>
      <c r="X345" s="19">
        <f t="shared" ref="X345" si="2352">IF(W345&gt;0,W345-1,0)</f>
        <v>0</v>
      </c>
      <c r="Y345" s="19">
        <f t="shared" ref="Y345" si="2353">IF(X345&gt;0,X345-1,0)</f>
        <v>0</v>
      </c>
      <c r="Z345" s="19">
        <f t="shared" ref="Z345" si="2354">IF(Y345&gt;0,Y345-1,0)</f>
        <v>0</v>
      </c>
      <c r="AA345" s="19">
        <f t="shared" ref="AA345" si="2355">IF(Z345&gt;0,Z345-1,0)</f>
        <v>0</v>
      </c>
      <c r="AB345" s="19">
        <f t="shared" ref="AB345" si="2356">IF(AA345&gt;0,AA345-1,0)</f>
        <v>0</v>
      </c>
      <c r="AC345" s="19">
        <f t="shared" ref="AC345" si="2357">IF(AB345&gt;0,AB345-1,0)</f>
        <v>0</v>
      </c>
      <c r="AD345" s="19">
        <f t="shared" ref="AD345" si="2358">IF(AC345&gt;0,AC345-1,0)</f>
        <v>0</v>
      </c>
      <c r="AE345" s="19">
        <f t="shared" ref="AE345" si="2359">IF(AD345&gt;0,AD345-1,0)</f>
        <v>0</v>
      </c>
      <c r="AF345" s="19">
        <f t="shared" ref="AF345" si="2360">IF(AE345&gt;0,AE345-1,0)</f>
        <v>0</v>
      </c>
      <c r="AG345" s="19">
        <f t="shared" ref="AG345" si="2361">IF(AF345&gt;0,AF345-1,0)</f>
        <v>0</v>
      </c>
      <c r="AH345" s="19">
        <f t="shared" ref="AH345" si="2362">IF(AG345&gt;0,AG345-1,0)</f>
        <v>0</v>
      </c>
      <c r="AI345" s="19">
        <f t="shared" ref="AI345" si="2363">IF(AH345&gt;0,AH345-1,0)</f>
        <v>0</v>
      </c>
      <c r="AJ345" s="19">
        <f t="shared" ref="AJ345" si="2364">IF(AI345&gt;0,AI345-1,0)</f>
        <v>0</v>
      </c>
      <c r="AK345" s="19">
        <f t="shared" ref="AK345" si="2365">IF(AJ345&gt;0,AJ345-1,0)</f>
        <v>0</v>
      </c>
      <c r="AL345" s="19">
        <f t="shared" ref="AL345" si="2366">IF(AK345&gt;0,AK345-1,0)</f>
        <v>0</v>
      </c>
      <c r="AM345" s="19">
        <f t="shared" ref="AM345" si="2367">IF(AL345&gt;0,AL345-1,0)</f>
        <v>0</v>
      </c>
      <c r="AN345" s="19">
        <f t="shared" ref="AN345" si="2368">IF(AM345&gt;0,AM345-1,0)</f>
        <v>0</v>
      </c>
      <c r="AO345" s="19">
        <f t="shared" ref="AO345" si="2369">IF(AN345&gt;0,AN345-1,0)</f>
        <v>0</v>
      </c>
      <c r="AP345" s="19">
        <f t="shared" ref="AP345" si="2370">IF(AO345&gt;0,AO345-1,0)</f>
        <v>0</v>
      </c>
      <c r="AQ345" s="19">
        <f t="shared" ref="AQ345" si="2371">IF(AP345&gt;0,AP345-1,0)</f>
        <v>0</v>
      </c>
      <c r="AR345" s="19">
        <f t="shared" ref="AR345" si="2372">IF(AQ345&gt;0,AQ345-1,0)</f>
        <v>0</v>
      </c>
      <c r="AS345" s="19">
        <f t="shared" ref="AS345" si="2373">IF(AR345&gt;0,AR345-1,0)</f>
        <v>0</v>
      </c>
      <c r="AT345" s="19">
        <f t="shared" ref="AT345" si="2374">IF(AS345&gt;0,AS345-1,0)</f>
        <v>0</v>
      </c>
      <c r="AU345" s="19">
        <f t="shared" ref="AU345" si="2375">IF(AT345&gt;0,AT345-1,0)</f>
        <v>0</v>
      </c>
      <c r="AV345" s="19">
        <f t="shared" ref="AV345" si="2376">IF(AU345&gt;0,AU345-1,0)</f>
        <v>0</v>
      </c>
      <c r="AW345" s="19">
        <f t="shared" ref="AW345" si="2377">IF(AV345&gt;0,AV345-1,0)</f>
        <v>0</v>
      </c>
      <c r="AX345" s="19">
        <f t="shared" ref="AX345" si="2378">IF(AW345&gt;0,AW345-1,0)</f>
        <v>0</v>
      </c>
      <c r="AY345" s="19">
        <f t="shared" ref="AY345" si="2379">IF(AX345&gt;0,AX345-1,0)</f>
        <v>0</v>
      </c>
      <c r="AZ345" s="19">
        <f t="shared" ref="AZ345" si="2380">IF(AY345&gt;0,AY345-1,0)</f>
        <v>0</v>
      </c>
      <c r="BA345" s="19">
        <f t="shared" ref="BA345" si="2381">IF(AZ345&gt;0,AZ345-1,0)</f>
        <v>0</v>
      </c>
      <c r="BB345" s="19">
        <f t="shared" ref="BB345" si="2382">IF(BA345&gt;0,BA345-1,0)</f>
        <v>0</v>
      </c>
      <c r="BC345" s="19">
        <f t="shared" ref="BC345" si="2383">IF(BB345&gt;0,BB345-1,0)</f>
        <v>0</v>
      </c>
      <c r="BD345" s="19">
        <f t="shared" ref="BD345" si="2384">IF(BC345&gt;0,BC345-1,0)</f>
        <v>0</v>
      </c>
      <c r="BE345" s="19">
        <f t="shared" ref="BE345" si="2385">IF(BD345&gt;0,BD345-1,0)</f>
        <v>0</v>
      </c>
      <c r="BF345" s="19">
        <f t="shared" ref="BF345" si="2386">IF(BE345&gt;0,BE345-1,0)</f>
        <v>0</v>
      </c>
      <c r="BG345" s="19">
        <f t="shared" ref="BG345" si="2387">IF(BF345&gt;0,BF345-1,0)</f>
        <v>0</v>
      </c>
      <c r="BH345" s="19">
        <f t="shared" ref="BH345" si="2388">IF(BG345&gt;0,BG345-1,0)</f>
        <v>0</v>
      </c>
      <c r="BI345" s="19">
        <f t="shared" ref="BI345" si="2389">IF(BH345&gt;0,BH345-1,0)</f>
        <v>0</v>
      </c>
    </row>
    <row r="346" spans="1:61" s="19" customFormat="1">
      <c r="A346" s="16" t="s">
        <v>60</v>
      </c>
      <c r="B346" s="50">
        <v>20</v>
      </c>
      <c r="C346" s="19" t="s">
        <v>421</v>
      </c>
      <c r="D346" s="19">
        <f>IFERROR(D358,0)+IFERROR(D364,0)+IFERROR(D370,0)+IFERROR(D376,0)+IFERROR(D382,0)</f>
        <v>57449877.992250338</v>
      </c>
      <c r="E346" s="19">
        <f t="shared" ref="E346:BI350" si="2390">IFERROR(E358,0)+IFERROR(E364,0)+IFERROR(E370,0)+IFERROR(E376,0)+IFERROR(E382,0)</f>
        <v>113031920.68759583</v>
      </c>
      <c r="F346" s="19">
        <f t="shared" si="2390"/>
        <v>166665606.42955536</v>
      </c>
      <c r="G346" s="19">
        <f t="shared" si="2390"/>
        <v>218266942.30421233</v>
      </c>
      <c r="H346" s="19">
        <f t="shared" si="2390"/>
        <v>267748314.49565083</v>
      </c>
      <c r="I346" s="19">
        <f t="shared" si="2390"/>
        <v>257568454.19802168</v>
      </c>
      <c r="J346" s="19">
        <f t="shared" si="2390"/>
        <v>246949744.06429088</v>
      </c>
      <c r="K346" s="19">
        <f t="shared" si="2390"/>
        <v>235873265.4479332</v>
      </c>
      <c r="L346" s="19">
        <f t="shared" si="2390"/>
        <v>224319284.1268965</v>
      </c>
      <c r="M346" s="19">
        <f t="shared" si="2390"/>
        <v>212267215.14445645</v>
      </c>
      <c r="N346" s="19">
        <f t="shared" si="2390"/>
        <v>199695586.1343742</v>
      </c>
      <c r="O346" s="19">
        <f t="shared" si="2390"/>
        <v>186581999.06501567</v>
      </c>
      <c r="P346" s="19">
        <f t="shared" si="2390"/>
        <v>172903090.33427513</v>
      </c>
      <c r="Q346" s="19">
        <f t="shared" si="2390"/>
        <v>158634489.14420545</v>
      </c>
      <c r="R346" s="19">
        <f t="shared" si="2390"/>
        <v>143750774.08119583</v>
      </c>
      <c r="S346" s="19">
        <f t="shared" si="2390"/>
        <v>128225427.82433698</v>
      </c>
      <c r="T346" s="19">
        <f t="shared" si="2390"/>
        <v>112030789.90128192</v>
      </c>
      <c r="U346" s="19">
        <f t="shared" si="2390"/>
        <v>95138007.407430157</v>
      </c>
      <c r="V346" s="19">
        <f t="shared" si="2390"/>
        <v>77516983.600634724</v>
      </c>
      <c r="W346" s="19">
        <f t="shared" si="2390"/>
        <v>59136324.279847294</v>
      </c>
      <c r="X346" s="19">
        <f t="shared" si="2390"/>
        <v>39963281.852167204</v>
      </c>
      <c r="Y346" s="19">
        <f t="shared" si="2390"/>
        <v>24308174.282966044</v>
      </c>
      <c r="Z346" s="19">
        <f t="shared" si="2390"/>
        <v>12322658.381956559</v>
      </c>
      <c r="AA346" s="19">
        <f t="shared" si="2390"/>
        <v>4164928.8252013577</v>
      </c>
      <c r="AB346" s="19">
        <f t="shared" si="2390"/>
        <v>-6.5192580223083496E-9</v>
      </c>
      <c r="AC346" s="19">
        <f t="shared" si="2390"/>
        <v>0</v>
      </c>
      <c r="AD346" s="19">
        <f t="shared" si="2390"/>
        <v>0</v>
      </c>
      <c r="AE346" s="19">
        <f t="shared" si="2390"/>
        <v>0</v>
      </c>
      <c r="AF346" s="19">
        <f t="shared" si="2390"/>
        <v>0</v>
      </c>
      <c r="AG346" s="19">
        <f t="shared" si="2390"/>
        <v>0</v>
      </c>
      <c r="AH346" s="19">
        <f t="shared" si="2390"/>
        <v>0</v>
      </c>
      <c r="AI346" s="19">
        <f t="shared" si="2390"/>
        <v>0</v>
      </c>
      <c r="AJ346" s="19">
        <f t="shared" si="2390"/>
        <v>0</v>
      </c>
      <c r="AK346" s="19">
        <f t="shared" si="2390"/>
        <v>0</v>
      </c>
      <c r="AL346" s="19">
        <f t="shared" si="2390"/>
        <v>0</v>
      </c>
      <c r="AM346" s="19">
        <f t="shared" si="2390"/>
        <v>0</v>
      </c>
      <c r="AN346" s="19">
        <f t="shared" si="2390"/>
        <v>0</v>
      </c>
      <c r="AO346" s="19">
        <f t="shared" si="2390"/>
        <v>0</v>
      </c>
      <c r="AP346" s="19">
        <f t="shared" si="2390"/>
        <v>0</v>
      </c>
      <c r="AQ346" s="19">
        <f t="shared" si="2390"/>
        <v>0</v>
      </c>
      <c r="AR346" s="19">
        <f t="shared" si="2390"/>
        <v>0</v>
      </c>
      <c r="AS346" s="19">
        <f t="shared" si="2390"/>
        <v>0</v>
      </c>
      <c r="AT346" s="19">
        <f t="shared" si="2390"/>
        <v>0</v>
      </c>
      <c r="AU346" s="19">
        <f t="shared" si="2390"/>
        <v>0</v>
      </c>
      <c r="AV346" s="19">
        <f t="shared" si="2390"/>
        <v>0</v>
      </c>
      <c r="AW346" s="19">
        <f t="shared" si="2390"/>
        <v>0</v>
      </c>
      <c r="AX346" s="19">
        <f t="shared" si="2390"/>
        <v>0</v>
      </c>
      <c r="AY346" s="19">
        <f t="shared" si="2390"/>
        <v>0</v>
      </c>
      <c r="AZ346" s="19">
        <f t="shared" si="2390"/>
        <v>0</v>
      </c>
      <c r="BA346" s="19">
        <f t="shared" si="2390"/>
        <v>0</v>
      </c>
      <c r="BB346" s="19">
        <f t="shared" si="2390"/>
        <v>0</v>
      </c>
      <c r="BC346" s="19">
        <f t="shared" si="2390"/>
        <v>0</v>
      </c>
      <c r="BD346" s="19">
        <f t="shared" si="2390"/>
        <v>0</v>
      </c>
      <c r="BE346" s="19">
        <f t="shared" si="2390"/>
        <v>0</v>
      </c>
      <c r="BF346" s="19">
        <f t="shared" si="2390"/>
        <v>0</v>
      </c>
      <c r="BG346" s="19">
        <f t="shared" si="2390"/>
        <v>0</v>
      </c>
      <c r="BH346" s="19">
        <f t="shared" si="2390"/>
        <v>0</v>
      </c>
      <c r="BI346" s="19">
        <f t="shared" si="2390"/>
        <v>0</v>
      </c>
    </row>
    <row r="347" spans="1:61" s="19" customFormat="1" ht="12.75">
      <c r="C347" s="19" t="s">
        <v>444</v>
      </c>
      <c r="D347" s="19">
        <f>IFERROR(D359,0)+IFERROR(D365,0)+IFERROR(D371,0)+IFERROR(D377,0)+IFERROR(D383,0)</f>
        <v>1867835.296904848</v>
      </c>
      <c r="E347" s="19">
        <f t="shared" si="2390"/>
        <v>3816192.2502908325</v>
      </c>
      <c r="F347" s="19">
        <f t="shared" si="2390"/>
        <v>5848542.1175933443</v>
      </c>
      <c r="G347" s="19">
        <f t="shared" si="2390"/>
        <v>7968505.8008118495</v>
      </c>
      <c r="H347" s="19">
        <f t="shared" si="2390"/>
        <v>10179860.297629111</v>
      </c>
      <c r="I347" s="19">
        <f t="shared" si="2390"/>
        <v>10618710.133730805</v>
      </c>
      <c r="J347" s="19">
        <f t="shared" si="2390"/>
        <v>11076478.616357669</v>
      </c>
      <c r="K347" s="19">
        <f t="shared" si="2390"/>
        <v>11553981.321036693</v>
      </c>
      <c r="L347" s="19">
        <f t="shared" si="2390"/>
        <v>12052068.982440051</v>
      </c>
      <c r="M347" s="19">
        <f t="shared" si="2390"/>
        <v>12571629.010082271</v>
      </c>
      <c r="N347" s="19">
        <f t="shared" si="2390"/>
        <v>13113587.069358472</v>
      </c>
      <c r="O347" s="19">
        <f t="shared" si="2390"/>
        <v>13678908.730740562</v>
      </c>
      <c r="P347" s="19">
        <f t="shared" si="2390"/>
        <v>14268601.190069659</v>
      </c>
      <c r="Q347" s="19">
        <f t="shared" si="2390"/>
        <v>14883715.063009631</v>
      </c>
      <c r="R347" s="19">
        <f t="shared" si="2390"/>
        <v>15525346.256858855</v>
      </c>
      <c r="S347" s="19">
        <f t="shared" si="2390"/>
        <v>16194637.92305504</v>
      </c>
      <c r="T347" s="19">
        <f t="shared" si="2390"/>
        <v>16892782.493851773</v>
      </c>
      <c r="U347" s="19">
        <f t="shared" si="2390"/>
        <v>17621023.806795429</v>
      </c>
      <c r="V347" s="19">
        <f t="shared" si="2390"/>
        <v>18380659.32078743</v>
      </c>
      <c r="W347" s="19">
        <f t="shared" si="2390"/>
        <v>19173042.427680094</v>
      </c>
      <c r="X347" s="19">
        <f t="shared" si="2390"/>
        <v>15655107.569201168</v>
      </c>
      <c r="Y347" s="19">
        <f t="shared" si="2390"/>
        <v>11985515.901009493</v>
      </c>
      <c r="Z347" s="19">
        <f t="shared" si="2390"/>
        <v>8157729.5567552065</v>
      </c>
      <c r="AA347" s="19">
        <f t="shared" si="2390"/>
        <v>4164928.8252013708</v>
      </c>
      <c r="AB347" s="19">
        <f t="shared" si="2390"/>
        <v>0</v>
      </c>
      <c r="AC347" s="19">
        <f t="shared" si="2390"/>
        <v>0</v>
      </c>
      <c r="AD347" s="19">
        <f t="shared" si="2390"/>
        <v>0</v>
      </c>
      <c r="AE347" s="19">
        <f t="shared" si="2390"/>
        <v>0</v>
      </c>
      <c r="AF347" s="19">
        <f t="shared" si="2390"/>
        <v>0</v>
      </c>
      <c r="AG347" s="19">
        <f t="shared" si="2390"/>
        <v>0</v>
      </c>
      <c r="AH347" s="19">
        <f t="shared" si="2390"/>
        <v>0</v>
      </c>
      <c r="AI347" s="19">
        <f t="shared" si="2390"/>
        <v>0</v>
      </c>
      <c r="AJ347" s="19">
        <f t="shared" si="2390"/>
        <v>0</v>
      </c>
      <c r="AK347" s="19">
        <f t="shared" si="2390"/>
        <v>0</v>
      </c>
      <c r="AL347" s="19">
        <f t="shared" si="2390"/>
        <v>0</v>
      </c>
      <c r="AM347" s="19">
        <f t="shared" si="2390"/>
        <v>0</v>
      </c>
      <c r="AN347" s="19">
        <f t="shared" si="2390"/>
        <v>0</v>
      </c>
      <c r="AO347" s="19">
        <f t="shared" si="2390"/>
        <v>0</v>
      </c>
      <c r="AP347" s="19">
        <f t="shared" si="2390"/>
        <v>0</v>
      </c>
      <c r="AQ347" s="19">
        <f t="shared" si="2390"/>
        <v>0</v>
      </c>
      <c r="AR347" s="19">
        <f t="shared" si="2390"/>
        <v>0</v>
      </c>
      <c r="AS347" s="19">
        <f t="shared" si="2390"/>
        <v>0</v>
      </c>
      <c r="AT347" s="19">
        <f t="shared" si="2390"/>
        <v>0</v>
      </c>
      <c r="AU347" s="19">
        <f t="shared" si="2390"/>
        <v>0</v>
      </c>
      <c r="AV347" s="19">
        <f t="shared" si="2390"/>
        <v>0</v>
      </c>
      <c r="AW347" s="19">
        <f t="shared" si="2390"/>
        <v>0</v>
      </c>
      <c r="AX347" s="19">
        <f t="shared" si="2390"/>
        <v>0</v>
      </c>
      <c r="AY347" s="19">
        <f t="shared" si="2390"/>
        <v>0</v>
      </c>
      <c r="AZ347" s="19">
        <f t="shared" si="2390"/>
        <v>0</v>
      </c>
      <c r="BA347" s="19">
        <f t="shared" si="2390"/>
        <v>0</v>
      </c>
      <c r="BB347" s="19">
        <f t="shared" si="2390"/>
        <v>0</v>
      </c>
      <c r="BC347" s="19">
        <f t="shared" si="2390"/>
        <v>0</v>
      </c>
      <c r="BD347" s="19">
        <f t="shared" si="2390"/>
        <v>0</v>
      </c>
      <c r="BE347" s="19">
        <f t="shared" si="2390"/>
        <v>0</v>
      </c>
      <c r="BF347" s="19">
        <f t="shared" si="2390"/>
        <v>0</v>
      </c>
      <c r="BG347" s="19">
        <f t="shared" si="2390"/>
        <v>0</v>
      </c>
      <c r="BH347" s="19">
        <f t="shared" si="2390"/>
        <v>0</v>
      </c>
      <c r="BI347" s="19">
        <f t="shared" si="2390"/>
        <v>0</v>
      </c>
    </row>
    <row r="348" spans="1:61" s="19" customFormat="1" ht="12.75">
      <c r="C348" s="19" t="s">
        <v>423</v>
      </c>
      <c r="D348" s="19">
        <f>IFERROR(D360,0)+IFERROR(D366,0)+IFERROR(D372,0)+IFERROR(D378,0)+IFERROR(D384,0)</f>
        <v>2384973.5265082717</v>
      </c>
      <c r="E348" s="19">
        <f t="shared" si="2390"/>
        <v>4689425.3965354068</v>
      </c>
      <c r="F348" s="19">
        <f t="shared" si="2390"/>
        <v>6909884.3526460147</v>
      </c>
      <c r="G348" s="19">
        <f t="shared" si="2390"/>
        <v>9042729.4928406291</v>
      </c>
      <c r="H348" s="19">
        <f t="shared" si="2390"/>
        <v>11084183.819436491</v>
      </c>
      <c r="I348" s="19">
        <f t="shared" si="2390"/>
        <v>10645333.983334795</v>
      </c>
      <c r="J348" s="19">
        <f t="shared" si="2390"/>
        <v>10187565.500707928</v>
      </c>
      <c r="K348" s="19">
        <f t="shared" si="2390"/>
        <v>9710062.7960289083</v>
      </c>
      <c r="L348" s="19">
        <f t="shared" si="2390"/>
        <v>9211975.1346255485</v>
      </c>
      <c r="M348" s="19">
        <f t="shared" si="2390"/>
        <v>8692415.1069833264</v>
      </c>
      <c r="N348" s="19">
        <f t="shared" si="2390"/>
        <v>8150457.0477071274</v>
      </c>
      <c r="O348" s="19">
        <f t="shared" si="2390"/>
        <v>7585135.386325038</v>
      </c>
      <c r="P348" s="19">
        <f t="shared" si="2390"/>
        <v>6995442.9269959405</v>
      </c>
      <c r="Q348" s="19">
        <f t="shared" si="2390"/>
        <v>6380329.0540559683</v>
      </c>
      <c r="R348" s="19">
        <f t="shared" si="2390"/>
        <v>5738697.8602067428</v>
      </c>
      <c r="S348" s="19">
        <f t="shared" si="2390"/>
        <v>5069406.1940105585</v>
      </c>
      <c r="T348" s="19">
        <f t="shared" si="2390"/>
        <v>4371261.6232138248</v>
      </c>
      <c r="U348" s="19">
        <f t="shared" si="2390"/>
        <v>3643020.3102701688</v>
      </c>
      <c r="V348" s="19">
        <f t="shared" si="2390"/>
        <v>2883384.7962781708</v>
      </c>
      <c r="W348" s="19">
        <f t="shared" si="2390"/>
        <v>2091001.6893855063</v>
      </c>
      <c r="X348" s="19">
        <f t="shared" si="2390"/>
        <v>1356127.7244513121</v>
      </c>
      <c r="Y348" s="19">
        <f t="shared" si="2390"/>
        <v>772910.56922986766</v>
      </c>
      <c r="Z348" s="19">
        <f t="shared" si="2390"/>
        <v>347888.09007103276</v>
      </c>
      <c r="AA348" s="19">
        <f t="shared" si="2390"/>
        <v>87879.998211748927</v>
      </c>
      <c r="AB348" s="19">
        <f t="shared" si="2390"/>
        <v>0</v>
      </c>
      <c r="AC348" s="19">
        <f t="shared" si="2390"/>
        <v>0</v>
      </c>
      <c r="AD348" s="19">
        <f t="shared" si="2390"/>
        <v>0</v>
      </c>
      <c r="AE348" s="19">
        <f t="shared" si="2390"/>
        <v>0</v>
      </c>
      <c r="AF348" s="19">
        <f t="shared" si="2390"/>
        <v>0</v>
      </c>
      <c r="AG348" s="19">
        <f t="shared" si="2390"/>
        <v>0</v>
      </c>
      <c r="AH348" s="19">
        <f t="shared" si="2390"/>
        <v>0</v>
      </c>
      <c r="AI348" s="19">
        <f t="shared" si="2390"/>
        <v>0</v>
      </c>
      <c r="AJ348" s="19">
        <f t="shared" si="2390"/>
        <v>0</v>
      </c>
      <c r="AK348" s="19">
        <f t="shared" si="2390"/>
        <v>0</v>
      </c>
      <c r="AL348" s="19">
        <f t="shared" si="2390"/>
        <v>0</v>
      </c>
      <c r="AM348" s="19">
        <f t="shared" si="2390"/>
        <v>0</v>
      </c>
      <c r="AN348" s="19">
        <f t="shared" si="2390"/>
        <v>0</v>
      </c>
      <c r="AO348" s="19">
        <f t="shared" si="2390"/>
        <v>0</v>
      </c>
      <c r="AP348" s="19">
        <f t="shared" si="2390"/>
        <v>0</v>
      </c>
      <c r="AQ348" s="19">
        <f t="shared" si="2390"/>
        <v>0</v>
      </c>
      <c r="AR348" s="19">
        <f t="shared" si="2390"/>
        <v>0</v>
      </c>
      <c r="AS348" s="19">
        <f t="shared" si="2390"/>
        <v>0</v>
      </c>
      <c r="AT348" s="19">
        <f t="shared" si="2390"/>
        <v>0</v>
      </c>
      <c r="AU348" s="19">
        <f t="shared" si="2390"/>
        <v>0</v>
      </c>
      <c r="AV348" s="19">
        <f t="shared" si="2390"/>
        <v>0</v>
      </c>
      <c r="AW348" s="19">
        <f t="shared" si="2390"/>
        <v>0</v>
      </c>
      <c r="AX348" s="19">
        <f t="shared" si="2390"/>
        <v>0</v>
      </c>
      <c r="AY348" s="19">
        <f t="shared" si="2390"/>
        <v>0</v>
      </c>
      <c r="AZ348" s="19">
        <f t="shared" si="2390"/>
        <v>0</v>
      </c>
      <c r="BA348" s="19">
        <f t="shared" si="2390"/>
        <v>0</v>
      </c>
      <c r="BB348" s="19">
        <f t="shared" si="2390"/>
        <v>0</v>
      </c>
      <c r="BC348" s="19">
        <f t="shared" si="2390"/>
        <v>0</v>
      </c>
      <c r="BD348" s="19">
        <f t="shared" si="2390"/>
        <v>0</v>
      </c>
      <c r="BE348" s="19">
        <f t="shared" si="2390"/>
        <v>0</v>
      </c>
      <c r="BF348" s="19">
        <f t="shared" si="2390"/>
        <v>0</v>
      </c>
      <c r="BG348" s="19">
        <f t="shared" si="2390"/>
        <v>0</v>
      </c>
      <c r="BH348" s="19">
        <f t="shared" si="2390"/>
        <v>0</v>
      </c>
      <c r="BI348" s="19">
        <f t="shared" si="2390"/>
        <v>0</v>
      </c>
    </row>
    <row r="349" spans="1:61" s="19" customFormat="1" ht="12.75">
      <c r="C349" s="19" t="s">
        <v>445</v>
      </c>
      <c r="D349" s="19">
        <f>IFERROR(D361,0)+IFERROR(D367,0)+IFERROR(D373,0)+IFERROR(D379,0)+IFERROR(D385,0)</f>
        <v>4252808.8234131197</v>
      </c>
      <c r="E349" s="19">
        <f t="shared" si="2390"/>
        <v>8505617.6468262393</v>
      </c>
      <c r="F349" s="19">
        <f t="shared" si="2390"/>
        <v>12758426.47023936</v>
      </c>
      <c r="G349" s="19">
        <f t="shared" si="2390"/>
        <v>17011235.293652479</v>
      </c>
      <c r="H349" s="19">
        <f t="shared" si="2390"/>
        <v>21264044.117065597</v>
      </c>
      <c r="I349" s="19">
        <f t="shared" si="2390"/>
        <v>21264044.117065597</v>
      </c>
      <c r="J349" s="19">
        <f t="shared" si="2390"/>
        <v>21264044.117065597</v>
      </c>
      <c r="K349" s="19">
        <f t="shared" si="2390"/>
        <v>21264044.117065597</v>
      </c>
      <c r="L349" s="19">
        <f t="shared" si="2390"/>
        <v>21264044.117065597</v>
      </c>
      <c r="M349" s="19">
        <f t="shared" si="2390"/>
        <v>21264044.117065597</v>
      </c>
      <c r="N349" s="19">
        <f t="shared" si="2390"/>
        <v>21264044.117065597</v>
      </c>
      <c r="O349" s="19">
        <f t="shared" si="2390"/>
        <v>21264044.117065597</v>
      </c>
      <c r="P349" s="19">
        <f t="shared" si="2390"/>
        <v>21264044.117065597</v>
      </c>
      <c r="Q349" s="19">
        <f t="shared" si="2390"/>
        <v>21264044.117065597</v>
      </c>
      <c r="R349" s="19">
        <f t="shared" si="2390"/>
        <v>21264044.117065597</v>
      </c>
      <c r="S349" s="19">
        <f t="shared" si="2390"/>
        <v>21264044.117065597</v>
      </c>
      <c r="T349" s="19">
        <f t="shared" si="2390"/>
        <v>21264044.117065597</v>
      </c>
      <c r="U349" s="19">
        <f t="shared" si="2390"/>
        <v>21264044.117065597</v>
      </c>
      <c r="V349" s="19">
        <f t="shared" si="2390"/>
        <v>21264044.117065597</v>
      </c>
      <c r="W349" s="19">
        <f t="shared" si="2390"/>
        <v>21264044.117065597</v>
      </c>
      <c r="X349" s="19">
        <f t="shared" si="2390"/>
        <v>17011235.293652479</v>
      </c>
      <c r="Y349" s="19">
        <f t="shared" si="2390"/>
        <v>12758426.47023936</v>
      </c>
      <c r="Z349" s="19">
        <f t="shared" si="2390"/>
        <v>8505617.6468262393</v>
      </c>
      <c r="AA349" s="19">
        <f t="shared" si="2390"/>
        <v>4252808.8234131197</v>
      </c>
      <c r="AB349" s="19">
        <f t="shared" si="2390"/>
        <v>0</v>
      </c>
      <c r="AC349" s="19">
        <f t="shared" si="2390"/>
        <v>0</v>
      </c>
      <c r="AD349" s="19">
        <f t="shared" si="2390"/>
        <v>0</v>
      </c>
      <c r="AE349" s="19">
        <f t="shared" si="2390"/>
        <v>0</v>
      </c>
      <c r="AF349" s="19">
        <f t="shared" si="2390"/>
        <v>0</v>
      </c>
      <c r="AG349" s="19">
        <f t="shared" si="2390"/>
        <v>0</v>
      </c>
      <c r="AH349" s="19">
        <f t="shared" si="2390"/>
        <v>0</v>
      </c>
      <c r="AI349" s="19">
        <f t="shared" si="2390"/>
        <v>0</v>
      </c>
      <c r="AJ349" s="19">
        <f t="shared" si="2390"/>
        <v>0</v>
      </c>
      <c r="AK349" s="19">
        <f t="shared" si="2390"/>
        <v>0</v>
      </c>
      <c r="AL349" s="19">
        <f t="shared" si="2390"/>
        <v>0</v>
      </c>
      <c r="AM349" s="19">
        <f t="shared" si="2390"/>
        <v>0</v>
      </c>
      <c r="AN349" s="19">
        <f t="shared" si="2390"/>
        <v>0</v>
      </c>
      <c r="AO349" s="19">
        <f t="shared" si="2390"/>
        <v>0</v>
      </c>
      <c r="AP349" s="19">
        <f t="shared" si="2390"/>
        <v>0</v>
      </c>
      <c r="AQ349" s="19">
        <f t="shared" si="2390"/>
        <v>0</v>
      </c>
      <c r="AR349" s="19">
        <f t="shared" si="2390"/>
        <v>0</v>
      </c>
      <c r="AS349" s="19">
        <f t="shared" si="2390"/>
        <v>0</v>
      </c>
      <c r="AT349" s="19">
        <f t="shared" si="2390"/>
        <v>0</v>
      </c>
      <c r="AU349" s="19">
        <f t="shared" si="2390"/>
        <v>0</v>
      </c>
      <c r="AV349" s="19">
        <f t="shared" si="2390"/>
        <v>0</v>
      </c>
      <c r="AW349" s="19">
        <f t="shared" si="2390"/>
        <v>0</v>
      </c>
      <c r="AX349" s="19">
        <f t="shared" si="2390"/>
        <v>0</v>
      </c>
      <c r="AY349" s="19">
        <f t="shared" si="2390"/>
        <v>0</v>
      </c>
      <c r="AZ349" s="19">
        <f t="shared" si="2390"/>
        <v>0</v>
      </c>
      <c r="BA349" s="19">
        <f t="shared" si="2390"/>
        <v>0</v>
      </c>
      <c r="BB349" s="19">
        <f t="shared" si="2390"/>
        <v>0</v>
      </c>
      <c r="BC349" s="19">
        <f t="shared" si="2390"/>
        <v>0</v>
      </c>
      <c r="BD349" s="19">
        <f t="shared" si="2390"/>
        <v>0</v>
      </c>
      <c r="BE349" s="19">
        <f t="shared" si="2390"/>
        <v>0</v>
      </c>
      <c r="BF349" s="19">
        <f t="shared" si="2390"/>
        <v>0</v>
      </c>
      <c r="BG349" s="19">
        <f t="shared" si="2390"/>
        <v>0</v>
      </c>
      <c r="BH349" s="19">
        <f t="shared" si="2390"/>
        <v>0</v>
      </c>
      <c r="BI349" s="19">
        <f t="shared" si="2390"/>
        <v>0</v>
      </c>
    </row>
    <row r="350" spans="1:61" s="19" customFormat="1" ht="12.75">
      <c r="C350" s="19" t="s">
        <v>424</v>
      </c>
      <c r="D350" s="19">
        <f>IFERROR(D362,0)+IFERROR(D368,0)+IFERROR(D374,0)+IFERROR(D380,0)+IFERROR(D386,0)</f>
        <v>55582042.695345491</v>
      </c>
      <c r="E350" s="19">
        <f t="shared" si="2390"/>
        <v>109215728.437305</v>
      </c>
      <c r="F350" s="19">
        <f t="shared" si="2390"/>
        <v>160817064.31196198</v>
      </c>
      <c r="G350" s="19">
        <f t="shared" si="2390"/>
        <v>210298436.50340047</v>
      </c>
      <c r="H350" s="19">
        <f t="shared" si="2390"/>
        <v>257568454.19802168</v>
      </c>
      <c r="I350" s="19">
        <f t="shared" si="2390"/>
        <v>246949744.06429088</v>
      </c>
      <c r="J350" s="19">
        <f t="shared" si="2390"/>
        <v>235873265.4479332</v>
      </c>
      <c r="K350" s="19">
        <f t="shared" si="2390"/>
        <v>224319284.1268965</v>
      </c>
      <c r="L350" s="19">
        <f t="shared" si="2390"/>
        <v>212267215.14445645</v>
      </c>
      <c r="M350" s="19">
        <f t="shared" si="2390"/>
        <v>199695586.1343742</v>
      </c>
      <c r="N350" s="19">
        <f t="shared" si="2390"/>
        <v>186581999.06501567</v>
      </c>
      <c r="O350" s="19">
        <f t="shared" si="2390"/>
        <v>172903090.33427513</v>
      </c>
      <c r="P350" s="19">
        <f t="shared" si="2390"/>
        <v>158634489.14420545</v>
      </c>
      <c r="Q350" s="19">
        <f t="shared" si="2390"/>
        <v>143750774.08119583</v>
      </c>
      <c r="R350" s="19">
        <f t="shared" si="2390"/>
        <v>128225427.82433698</v>
      </c>
      <c r="S350" s="19">
        <f t="shared" si="2390"/>
        <v>112030789.90128192</v>
      </c>
      <c r="T350" s="19">
        <f t="shared" si="2390"/>
        <v>95138007.407430157</v>
      </c>
      <c r="U350" s="19">
        <f t="shared" si="2390"/>
        <v>77516983.600634724</v>
      </c>
      <c r="V350" s="19">
        <f t="shared" si="2390"/>
        <v>59136324.279847294</v>
      </c>
      <c r="W350" s="19">
        <f t="shared" si="2390"/>
        <v>39963281.852167204</v>
      </c>
      <c r="X350" s="19">
        <f t="shared" si="2390"/>
        <v>24308174.282966044</v>
      </c>
      <c r="Y350" s="19">
        <f t="shared" si="2390"/>
        <v>12322658.381956559</v>
      </c>
      <c r="Z350" s="19">
        <f t="shared" si="2390"/>
        <v>4164928.8252013577</v>
      </c>
      <c r="AA350" s="19">
        <f t="shared" si="2390"/>
        <v>-6.5192580223083496E-9</v>
      </c>
      <c r="AB350" s="19">
        <f t="shared" si="2390"/>
        <v>0</v>
      </c>
      <c r="AC350" s="19">
        <f t="shared" si="2390"/>
        <v>0</v>
      </c>
      <c r="AD350" s="19">
        <f t="shared" si="2390"/>
        <v>0</v>
      </c>
      <c r="AE350" s="19">
        <f t="shared" si="2390"/>
        <v>0</v>
      </c>
      <c r="AF350" s="19">
        <f t="shared" ref="AF350:BI350" si="2391">IFERROR(AF362,0)+IFERROR(AF368,0)+IFERROR(AF374,0)+IFERROR(AF380,0)+IFERROR(AF386,0)</f>
        <v>0</v>
      </c>
      <c r="AG350" s="19">
        <f t="shared" si="2391"/>
        <v>0</v>
      </c>
      <c r="AH350" s="19">
        <f t="shared" si="2391"/>
        <v>0</v>
      </c>
      <c r="AI350" s="19">
        <f t="shared" si="2391"/>
        <v>0</v>
      </c>
      <c r="AJ350" s="19">
        <f t="shared" si="2391"/>
        <v>0</v>
      </c>
      <c r="AK350" s="19">
        <f t="shared" si="2391"/>
        <v>0</v>
      </c>
      <c r="AL350" s="19">
        <f t="shared" si="2391"/>
        <v>0</v>
      </c>
      <c r="AM350" s="19">
        <f t="shared" si="2391"/>
        <v>0</v>
      </c>
      <c r="AN350" s="19">
        <f t="shared" si="2391"/>
        <v>0</v>
      </c>
      <c r="AO350" s="19">
        <f t="shared" si="2391"/>
        <v>0</v>
      </c>
      <c r="AP350" s="19">
        <f t="shared" si="2391"/>
        <v>0</v>
      </c>
      <c r="AQ350" s="19">
        <f t="shared" si="2391"/>
        <v>0</v>
      </c>
      <c r="AR350" s="19">
        <f t="shared" si="2391"/>
        <v>0</v>
      </c>
      <c r="AS350" s="19">
        <f t="shared" si="2391"/>
        <v>0</v>
      </c>
      <c r="AT350" s="19">
        <f t="shared" si="2391"/>
        <v>0</v>
      </c>
      <c r="AU350" s="19">
        <f t="shared" si="2391"/>
        <v>0</v>
      </c>
      <c r="AV350" s="19">
        <f t="shared" si="2391"/>
        <v>0</v>
      </c>
      <c r="AW350" s="19">
        <f t="shared" si="2391"/>
        <v>0</v>
      </c>
      <c r="AX350" s="19">
        <f t="shared" si="2391"/>
        <v>0</v>
      </c>
      <c r="AY350" s="19">
        <f t="shared" si="2391"/>
        <v>0</v>
      </c>
      <c r="AZ350" s="19">
        <f t="shared" si="2391"/>
        <v>0</v>
      </c>
      <c r="BA350" s="19">
        <f t="shared" si="2391"/>
        <v>0</v>
      </c>
      <c r="BB350" s="19">
        <f t="shared" si="2391"/>
        <v>0</v>
      </c>
      <c r="BC350" s="19">
        <f t="shared" si="2391"/>
        <v>0</v>
      </c>
      <c r="BD350" s="19">
        <f t="shared" si="2391"/>
        <v>0</v>
      </c>
      <c r="BE350" s="19">
        <f t="shared" si="2391"/>
        <v>0</v>
      </c>
      <c r="BF350" s="19">
        <f t="shared" si="2391"/>
        <v>0</v>
      </c>
      <c r="BG350" s="19">
        <f t="shared" si="2391"/>
        <v>0</v>
      </c>
      <c r="BH350" s="19">
        <f t="shared" si="2391"/>
        <v>0</v>
      </c>
      <c r="BI350" s="19">
        <f t="shared" si="2391"/>
        <v>0</v>
      </c>
    </row>
    <row r="351" spans="1:61" s="19" customFormat="1" ht="12.75"/>
    <row r="352" spans="1:61" s="19" customFormat="1" ht="12.75"/>
    <row r="353" spans="1:61" s="19" customFormat="1" ht="12.75"/>
    <row r="354" spans="1:61" s="19" customFormat="1" ht="12.75"/>
    <row r="355" spans="1:61" s="19" customFormat="1" ht="12.75"/>
    <row r="356" spans="1:61" s="19" customFormat="1" ht="12.75">
      <c r="A356" s="19" t="s">
        <v>427</v>
      </c>
      <c r="B356" s="19">
        <f>B345/5</f>
        <v>57449877.992250338</v>
      </c>
      <c r="D356" s="19">
        <v>2020</v>
      </c>
      <c r="E356" s="19">
        <v>2021</v>
      </c>
      <c r="F356" s="19">
        <v>2022</v>
      </c>
      <c r="G356" s="19">
        <v>2023</v>
      </c>
      <c r="H356" s="19">
        <v>2024</v>
      </c>
      <c r="I356" s="19">
        <v>2025</v>
      </c>
      <c r="J356" s="19">
        <v>2026</v>
      </c>
      <c r="K356" s="19">
        <v>2027</v>
      </c>
      <c r="L356" s="19">
        <v>2028</v>
      </c>
      <c r="M356" s="19">
        <v>2029</v>
      </c>
      <c r="N356" s="19">
        <v>2030</v>
      </c>
      <c r="O356" s="19">
        <v>2031</v>
      </c>
      <c r="P356" s="19">
        <v>2032</v>
      </c>
      <c r="Q356" s="19">
        <v>2033</v>
      </c>
      <c r="R356" s="19">
        <v>2034</v>
      </c>
      <c r="S356" s="19">
        <v>2035</v>
      </c>
      <c r="T356" s="19">
        <v>2036</v>
      </c>
      <c r="U356" s="19">
        <v>2037</v>
      </c>
      <c r="V356" s="19">
        <v>2038</v>
      </c>
      <c r="W356" s="19">
        <v>2039</v>
      </c>
      <c r="X356" s="19">
        <v>2040</v>
      </c>
      <c r="Y356" s="19">
        <v>2041</v>
      </c>
      <c r="Z356" s="19">
        <v>2042</v>
      </c>
      <c r="AA356" s="19">
        <v>2043</v>
      </c>
      <c r="AB356" s="19">
        <v>2044</v>
      </c>
      <c r="AC356" s="19">
        <v>2045</v>
      </c>
      <c r="AD356" s="19">
        <v>2046</v>
      </c>
      <c r="AE356" s="19">
        <v>2047</v>
      </c>
      <c r="AF356" s="19">
        <v>2048</v>
      </c>
      <c r="AG356" s="19">
        <v>2049</v>
      </c>
      <c r="AH356" s="19">
        <v>2050</v>
      </c>
      <c r="AI356" s="19">
        <v>2051</v>
      </c>
      <c r="AJ356" s="19">
        <v>2052</v>
      </c>
      <c r="AK356" s="19">
        <v>2053</v>
      </c>
      <c r="AL356" s="19">
        <v>2054</v>
      </c>
      <c r="AM356" s="19">
        <v>2055</v>
      </c>
      <c r="AN356" s="19">
        <v>2056</v>
      </c>
      <c r="AO356" s="19">
        <v>2057</v>
      </c>
      <c r="AP356" s="19">
        <v>2058</v>
      </c>
      <c r="AQ356" s="19">
        <v>2059</v>
      </c>
      <c r="AR356" s="19">
        <v>2060</v>
      </c>
      <c r="AS356" s="19">
        <v>2061</v>
      </c>
      <c r="AT356" s="19">
        <v>2062</v>
      </c>
      <c r="AU356" s="19">
        <v>2063</v>
      </c>
      <c r="AV356" s="19">
        <v>2064</v>
      </c>
      <c r="AW356" s="19">
        <v>2065</v>
      </c>
      <c r="AX356" s="19">
        <v>2066</v>
      </c>
      <c r="AY356" s="19">
        <v>2067</v>
      </c>
      <c r="AZ356" s="19">
        <v>2068</v>
      </c>
      <c r="BA356" s="19">
        <v>2069</v>
      </c>
      <c r="BB356" s="19">
        <v>2070</v>
      </c>
      <c r="BC356" s="19">
        <v>2071</v>
      </c>
      <c r="BD356" s="19">
        <v>2072</v>
      </c>
      <c r="BE356" s="19">
        <v>2073</v>
      </c>
      <c r="BF356" s="19">
        <v>2074</v>
      </c>
      <c r="BG356" s="19">
        <v>2075</v>
      </c>
      <c r="BH356" s="19">
        <v>2076</v>
      </c>
      <c r="BI356" s="19">
        <v>2077</v>
      </c>
    </row>
    <row r="357" spans="1:61" s="19" customFormat="1" ht="12.75">
      <c r="A357" s="19" t="s">
        <v>60</v>
      </c>
      <c r="B357" s="19">
        <f>B346</f>
        <v>20</v>
      </c>
      <c r="D357" s="19">
        <f>B357</f>
        <v>20</v>
      </c>
      <c r="E357" s="19">
        <f>IF(D357&gt;0,D357-1,0)</f>
        <v>19</v>
      </c>
      <c r="F357" s="19">
        <f t="shared" ref="F357" si="2392">IF(E357&gt;0,E357-1,0)</f>
        <v>18</v>
      </c>
      <c r="G357" s="19">
        <f t="shared" ref="G357" si="2393">IF(F357&gt;0,F357-1,0)</f>
        <v>17</v>
      </c>
      <c r="H357" s="19">
        <f t="shared" ref="H357" si="2394">IF(G357&gt;0,G357-1,0)</f>
        <v>16</v>
      </c>
      <c r="I357" s="19">
        <f t="shared" ref="I357" si="2395">IF(H357&gt;0,H357-1,0)</f>
        <v>15</v>
      </c>
      <c r="J357" s="19">
        <f t="shared" ref="J357" si="2396">IF(I357&gt;0,I357-1,0)</f>
        <v>14</v>
      </c>
      <c r="K357" s="19">
        <f t="shared" ref="K357" si="2397">IF(J357&gt;0,J357-1,0)</f>
        <v>13</v>
      </c>
      <c r="L357" s="19">
        <f t="shared" ref="L357" si="2398">IF(K357&gt;0,K357-1,0)</f>
        <v>12</v>
      </c>
      <c r="M357" s="19">
        <f t="shared" ref="M357" si="2399">IF(L357&gt;0,L357-1,0)</f>
        <v>11</v>
      </c>
      <c r="N357" s="19">
        <f t="shared" ref="N357" si="2400">IF(M357&gt;0,M357-1,0)</f>
        <v>10</v>
      </c>
      <c r="O357" s="19">
        <f t="shared" ref="O357" si="2401">IF(N357&gt;0,N357-1,0)</f>
        <v>9</v>
      </c>
      <c r="P357" s="19">
        <f t="shared" ref="P357" si="2402">IF(O357&gt;0,O357-1,0)</f>
        <v>8</v>
      </c>
      <c r="Q357" s="19">
        <f t="shared" ref="Q357" si="2403">IF(P357&gt;0,P357-1,0)</f>
        <v>7</v>
      </c>
      <c r="R357" s="19">
        <f t="shared" ref="R357" si="2404">IF(Q357&gt;0,Q357-1,0)</f>
        <v>6</v>
      </c>
      <c r="S357" s="19">
        <f t="shared" ref="S357" si="2405">IF(R357&gt;0,R357-1,0)</f>
        <v>5</v>
      </c>
      <c r="T357" s="19">
        <f t="shared" ref="T357" si="2406">IF(S357&gt;0,S357-1,0)</f>
        <v>4</v>
      </c>
      <c r="U357" s="19">
        <f t="shared" ref="U357" si="2407">IF(T357&gt;0,T357-1,0)</f>
        <v>3</v>
      </c>
      <c r="V357" s="19">
        <f t="shared" ref="V357" si="2408">IF(U357&gt;0,U357-1,0)</f>
        <v>2</v>
      </c>
      <c r="W357" s="19">
        <f t="shared" ref="W357" si="2409">IF(V357&gt;0,V357-1,0)</f>
        <v>1</v>
      </c>
      <c r="X357" s="19">
        <f t="shared" ref="X357" si="2410">IF(W357&gt;0,W357-1,0)</f>
        <v>0</v>
      </c>
      <c r="Y357" s="19">
        <f t="shared" ref="Y357" si="2411">IF(X357&gt;0,X357-1,0)</f>
        <v>0</v>
      </c>
      <c r="Z357" s="19">
        <f t="shared" ref="Z357" si="2412">IF(Y357&gt;0,Y357-1,0)</f>
        <v>0</v>
      </c>
      <c r="AA357" s="19">
        <f t="shared" ref="AA357" si="2413">IF(Z357&gt;0,Z357-1,0)</f>
        <v>0</v>
      </c>
      <c r="AB357" s="19">
        <f t="shared" ref="AB357" si="2414">IF(AA357&gt;0,AA357-1,0)</f>
        <v>0</v>
      </c>
      <c r="AC357" s="19">
        <f t="shared" ref="AC357" si="2415">IF(AB357&gt;0,AB357-1,0)</f>
        <v>0</v>
      </c>
      <c r="AD357" s="19">
        <f t="shared" ref="AD357" si="2416">IF(AC357&gt;0,AC357-1,0)</f>
        <v>0</v>
      </c>
      <c r="AE357" s="19">
        <f t="shared" ref="AE357" si="2417">IF(AD357&gt;0,AD357-1,0)</f>
        <v>0</v>
      </c>
      <c r="AF357" s="19">
        <f t="shared" ref="AF357" si="2418">IF(AE357&gt;0,AE357-1,0)</f>
        <v>0</v>
      </c>
      <c r="AG357" s="19">
        <f t="shared" ref="AG357" si="2419">IF(AF357&gt;0,AF357-1,0)</f>
        <v>0</v>
      </c>
      <c r="AH357" s="19">
        <f t="shared" ref="AH357" si="2420">IF(AG357&gt;0,AG357-1,0)</f>
        <v>0</v>
      </c>
      <c r="AI357" s="19">
        <f t="shared" ref="AI357" si="2421">IF(AH357&gt;0,AH357-1,0)</f>
        <v>0</v>
      </c>
      <c r="AJ357" s="19">
        <f t="shared" ref="AJ357" si="2422">IF(AI357&gt;0,AI357-1,0)</f>
        <v>0</v>
      </c>
      <c r="AK357" s="19">
        <f t="shared" ref="AK357" si="2423">IF(AJ357&gt;0,AJ357-1,0)</f>
        <v>0</v>
      </c>
      <c r="AL357" s="19">
        <f t="shared" ref="AL357" si="2424">IF(AK357&gt;0,AK357-1,0)</f>
        <v>0</v>
      </c>
      <c r="AM357" s="19">
        <f t="shared" ref="AM357" si="2425">IF(AL357&gt;0,AL357-1,0)</f>
        <v>0</v>
      </c>
      <c r="AN357" s="19">
        <f t="shared" ref="AN357" si="2426">IF(AM357&gt;0,AM357-1,0)</f>
        <v>0</v>
      </c>
      <c r="AO357" s="19">
        <f t="shared" ref="AO357" si="2427">IF(AN357&gt;0,AN357-1,0)</f>
        <v>0</v>
      </c>
      <c r="AP357" s="19">
        <f t="shared" ref="AP357" si="2428">IF(AO357&gt;0,AO357-1,0)</f>
        <v>0</v>
      </c>
      <c r="AQ357" s="19">
        <f t="shared" ref="AQ357" si="2429">IF(AP357&gt;0,AP357-1,0)</f>
        <v>0</v>
      </c>
      <c r="AR357" s="19">
        <f t="shared" ref="AR357" si="2430">IF(AQ357&gt;0,AQ357-1,0)</f>
        <v>0</v>
      </c>
      <c r="AS357" s="19">
        <f t="shared" ref="AS357" si="2431">IF(AR357&gt;0,AR357-1,0)</f>
        <v>0</v>
      </c>
      <c r="AT357" s="19">
        <f t="shared" ref="AT357" si="2432">IF(AS357&gt;0,AS357-1,0)</f>
        <v>0</v>
      </c>
      <c r="AU357" s="19">
        <f t="shared" ref="AU357" si="2433">IF(AT357&gt;0,AT357-1,0)</f>
        <v>0</v>
      </c>
      <c r="AV357" s="19">
        <f t="shared" ref="AV357" si="2434">IF(AU357&gt;0,AU357-1,0)</f>
        <v>0</v>
      </c>
      <c r="AW357" s="19">
        <f t="shared" ref="AW357" si="2435">IF(AV357&gt;0,AV357-1,0)</f>
        <v>0</v>
      </c>
      <c r="AX357" s="19">
        <f t="shared" ref="AX357" si="2436">IF(AW357&gt;0,AW357-1,0)</f>
        <v>0</v>
      </c>
      <c r="AY357" s="19">
        <f t="shared" ref="AY357" si="2437">IF(AX357&gt;0,AX357-1,0)</f>
        <v>0</v>
      </c>
      <c r="AZ357" s="19">
        <f t="shared" ref="AZ357" si="2438">IF(AY357&gt;0,AY357-1,0)</f>
        <v>0</v>
      </c>
      <c r="BA357" s="19">
        <f t="shared" ref="BA357" si="2439">IF(AZ357&gt;0,AZ357-1,0)</f>
        <v>0</v>
      </c>
      <c r="BB357" s="19">
        <f t="shared" ref="BB357" si="2440">IF(BA357&gt;0,BA357-1,0)</f>
        <v>0</v>
      </c>
      <c r="BC357" s="19">
        <f t="shared" ref="BC357" si="2441">IF(BB357&gt;0,BB357-1,0)</f>
        <v>0</v>
      </c>
      <c r="BD357" s="19">
        <f t="shared" ref="BD357" si="2442">IF(BC357&gt;0,BC357-1,0)</f>
        <v>0</v>
      </c>
      <c r="BE357" s="19">
        <f t="shared" ref="BE357" si="2443">IF(BD357&gt;0,BD357-1,0)</f>
        <v>0</v>
      </c>
      <c r="BF357" s="19">
        <f t="shared" ref="BF357" si="2444">IF(BE357&gt;0,BE357-1,0)</f>
        <v>0</v>
      </c>
      <c r="BG357" s="19">
        <f t="shared" ref="BG357" si="2445">IF(BF357&gt;0,BF357-1,0)</f>
        <v>0</v>
      </c>
      <c r="BH357" s="19">
        <f t="shared" ref="BH357" si="2446">IF(BG357&gt;0,BG357-1,0)</f>
        <v>0</v>
      </c>
      <c r="BI357" s="19">
        <f t="shared" ref="BI357" si="2447">IF(BH357&gt;0,BH357-1,0)</f>
        <v>0</v>
      </c>
    </row>
    <row r="358" spans="1:61" s="19" customFormat="1" ht="12.75">
      <c r="D358" s="19">
        <f>B356</f>
        <v>57449877.992250338</v>
      </c>
      <c r="E358" s="19">
        <f>D362</f>
        <v>55582042.695345491</v>
      </c>
      <c r="F358" s="19">
        <f>E362</f>
        <v>53633685.741959505</v>
      </c>
      <c r="G358" s="19">
        <f t="shared" ref="G358" si="2448">F362</f>
        <v>51601335.87465699</v>
      </c>
      <c r="H358" s="19">
        <f t="shared" ref="H358" si="2449">G362</f>
        <v>49481372.191438481</v>
      </c>
      <c r="I358" s="19">
        <f t="shared" ref="I358" si="2450">H362</f>
        <v>47270017.69462122</v>
      </c>
      <c r="J358" s="19">
        <f t="shared" ref="J358" si="2451">I362</f>
        <v>44963332.561614677</v>
      </c>
      <c r="K358" s="19">
        <f t="shared" ref="K358" si="2452">J362</f>
        <v>42557207.125601828</v>
      </c>
      <c r="L358" s="19">
        <f t="shared" ref="L358" si="2453">K362</f>
        <v>40047354.553620294</v>
      </c>
      <c r="M358" s="19">
        <f t="shared" ref="M358" si="2454">L362</f>
        <v>37429303.208998427</v>
      </c>
      <c r="N358" s="19">
        <f t="shared" ref="N358" si="2455">M362</f>
        <v>34698388.684538946</v>
      </c>
      <c r="O358" s="19">
        <f t="shared" ref="O358" si="2456">N362</f>
        <v>31849745.492256202</v>
      </c>
      <c r="P358" s="19">
        <f t="shared" ref="P358" si="2457">O362</f>
        <v>28878298.394861259</v>
      </c>
      <c r="Q358" s="19">
        <f t="shared" ref="Q358" si="2458">P362</f>
        <v>25778753.363550629</v>
      </c>
      <c r="R358" s="19">
        <f t="shared" ref="R358" si="2459">Q362</f>
        <v>22545588.145988792</v>
      </c>
      <c r="S358" s="19">
        <f t="shared" ref="S358" si="2460">R362</f>
        <v>19173042.427680086</v>
      </c>
      <c r="T358" s="19">
        <f t="shared" ref="T358" si="2461">S362</f>
        <v>15655107.56920116</v>
      </c>
      <c r="U358" s="19">
        <f t="shared" ref="U358" si="2462">T362</f>
        <v>11985515.901009485</v>
      </c>
      <c r="V358" s="19">
        <f t="shared" ref="V358" si="2463">U362</f>
        <v>8157729.5567552</v>
      </c>
      <c r="W358" s="19">
        <f t="shared" ref="W358" si="2464">V362</f>
        <v>4164928.8252013642</v>
      </c>
      <c r="X358" s="19">
        <f t="shared" ref="X358" si="2465">W362</f>
        <v>-6.5192580223083496E-9</v>
      </c>
      <c r="Y358" s="19" t="e">
        <f t="shared" ref="Y358" si="2466">X362</f>
        <v>#N/A</v>
      </c>
      <c r="Z358" s="19" t="e">
        <f t="shared" ref="Z358" si="2467">Y362</f>
        <v>#N/A</v>
      </c>
      <c r="AA358" s="19" t="e">
        <f t="shared" ref="AA358" si="2468">Z362</f>
        <v>#N/A</v>
      </c>
      <c r="AB358" s="19" t="e">
        <f t="shared" ref="AB358" si="2469">AA362</f>
        <v>#N/A</v>
      </c>
      <c r="AC358" s="19" t="e">
        <f t="shared" ref="AC358" si="2470">AB362</f>
        <v>#N/A</v>
      </c>
      <c r="AD358" s="19" t="e">
        <f t="shared" ref="AD358" si="2471">AC362</f>
        <v>#N/A</v>
      </c>
      <c r="AE358" s="19" t="e">
        <f t="shared" ref="AE358" si="2472">AD362</f>
        <v>#N/A</v>
      </c>
      <c r="AF358" s="19" t="e">
        <f t="shared" ref="AF358" si="2473">AE362</f>
        <v>#N/A</v>
      </c>
      <c r="AG358" s="19" t="e">
        <f t="shared" ref="AG358" si="2474">AF362</f>
        <v>#N/A</v>
      </c>
      <c r="AH358" s="19" t="e">
        <f t="shared" ref="AH358" si="2475">AG362</f>
        <v>#N/A</v>
      </c>
      <c r="AI358" s="19" t="e">
        <f t="shared" ref="AI358" si="2476">AH362</f>
        <v>#N/A</v>
      </c>
      <c r="AJ358" s="19" t="e">
        <f t="shared" ref="AJ358" si="2477">AI362</f>
        <v>#N/A</v>
      </c>
      <c r="AK358" s="19" t="e">
        <f t="shared" ref="AK358" si="2478">AJ362</f>
        <v>#N/A</v>
      </c>
      <c r="AL358" s="19" t="e">
        <f t="shared" ref="AL358" si="2479">AK362</f>
        <v>#N/A</v>
      </c>
      <c r="AM358" s="19" t="e">
        <f t="shared" ref="AM358" si="2480">AL362</f>
        <v>#N/A</v>
      </c>
      <c r="AN358" s="19" t="e">
        <f t="shared" ref="AN358" si="2481">AM362</f>
        <v>#N/A</v>
      </c>
      <c r="AO358" s="19" t="e">
        <f t="shared" ref="AO358" si="2482">AN362</f>
        <v>#N/A</v>
      </c>
      <c r="AP358" s="19" t="e">
        <f t="shared" ref="AP358" si="2483">AO362</f>
        <v>#N/A</v>
      </c>
      <c r="AQ358" s="19" t="e">
        <f t="shared" ref="AQ358" si="2484">AP362</f>
        <v>#N/A</v>
      </c>
      <c r="AR358" s="19" t="e">
        <f t="shared" ref="AR358" si="2485">AQ362</f>
        <v>#N/A</v>
      </c>
      <c r="AS358" s="19" t="e">
        <f t="shared" ref="AS358" si="2486">AR362</f>
        <v>#N/A</v>
      </c>
      <c r="AT358" s="19" t="e">
        <f t="shared" ref="AT358" si="2487">AS362</f>
        <v>#N/A</v>
      </c>
      <c r="AU358" s="19" t="e">
        <f t="shared" ref="AU358" si="2488">AT362</f>
        <v>#N/A</v>
      </c>
      <c r="AV358" s="19" t="e">
        <f t="shared" ref="AV358" si="2489">AU362</f>
        <v>#N/A</v>
      </c>
      <c r="AW358" s="19" t="e">
        <f t="shared" ref="AW358" si="2490">AV362</f>
        <v>#N/A</v>
      </c>
      <c r="AX358" s="19" t="e">
        <f t="shared" ref="AX358" si="2491">AW362</f>
        <v>#N/A</v>
      </c>
      <c r="AY358" s="19" t="e">
        <f t="shared" ref="AY358" si="2492">AX362</f>
        <v>#N/A</v>
      </c>
      <c r="AZ358" s="19" t="e">
        <f t="shared" ref="AZ358" si="2493">AY362</f>
        <v>#N/A</v>
      </c>
      <c r="BA358" s="19" t="e">
        <f t="shared" ref="BA358" si="2494">AZ362</f>
        <v>#N/A</v>
      </c>
      <c r="BB358" s="19" t="e">
        <f t="shared" ref="BB358" si="2495">BA362</f>
        <v>#N/A</v>
      </c>
      <c r="BC358" s="19" t="e">
        <f t="shared" ref="BC358" si="2496">BB362</f>
        <v>#N/A</v>
      </c>
      <c r="BD358" s="19" t="e">
        <f t="shared" ref="BD358" si="2497">BC362</f>
        <v>#N/A</v>
      </c>
      <c r="BE358" s="19" t="e">
        <f t="shared" ref="BE358" si="2498">BD362</f>
        <v>#N/A</v>
      </c>
      <c r="BF358" s="19" t="e">
        <f t="shared" ref="BF358" si="2499">BE362</f>
        <v>#N/A</v>
      </c>
      <c r="BG358" s="19" t="e">
        <f t="shared" ref="BG358" si="2500">BF362</f>
        <v>#N/A</v>
      </c>
      <c r="BH358" s="19" t="e">
        <f t="shared" ref="BH358" si="2501">BG362</f>
        <v>#N/A</v>
      </c>
      <c r="BI358" s="19" t="e">
        <f t="shared" ref="BI358" si="2502">BH362</f>
        <v>#N/A</v>
      </c>
    </row>
    <row r="359" spans="1:61" s="19" customFormat="1" ht="12.75">
      <c r="C359" s="19" t="s">
        <v>422</v>
      </c>
      <c r="D359" s="159">
        <f>IF($D357&gt;=1,($B356/HLOOKUP($D357,'Annuity Calc'!$H$7:$BE$11,2,FALSE))*HLOOKUP(D357,'Annuity Calc'!$H$7:$BE$11,3,FALSE),(IF(D357&lt;=(-1),D357,0)))</f>
        <v>1867835.296904848</v>
      </c>
      <c r="E359" s="159">
        <f>IF($D357&gt;=1,($B356/HLOOKUP($D357,'Annuity Calc'!$H$7:$BE$11,2,FALSE))*HLOOKUP(E357,'Annuity Calc'!$H$7:$BE$11,3,FALSE),(IF(E357&lt;=(-1),E357,0)))</f>
        <v>1948356.9533859848</v>
      </c>
      <c r="F359" s="159">
        <f>IF($D357&gt;=1,($B356/HLOOKUP($D357,'Annuity Calc'!$H$7:$BE$11,2,FALSE))*HLOOKUP(F357,'Annuity Calc'!$H$7:$BE$11,3,FALSE),(IF(F357&lt;=(-1),F357,0)))</f>
        <v>2032349.8673025118</v>
      </c>
      <c r="G359" s="159">
        <f>IF($D357&gt;=1,($B356/HLOOKUP($D357,'Annuity Calc'!$H$7:$BE$11,2,FALSE))*HLOOKUP(G357,'Annuity Calc'!$H$7:$BE$11,3,FALSE),(IF(G357&lt;=(-1),G357,0)))</f>
        <v>2119963.6832185052</v>
      </c>
      <c r="H359" s="159">
        <f>IF($D357&gt;=1,($B356/HLOOKUP($D357,'Annuity Calc'!$H$7:$BE$11,2,FALSE))*HLOOKUP(H357,'Annuity Calc'!$H$7:$BE$11,3,FALSE),(IF(H357&lt;=(-1),H357,0)))</f>
        <v>2211354.49681726</v>
      </c>
      <c r="I359" s="159">
        <f>IF($D357&gt;=1,($B356/HLOOKUP($D357,'Annuity Calc'!$H$7:$BE$11,2,FALSE))*HLOOKUP(I357,'Annuity Calc'!$H$7:$BE$11,3,FALSE),(IF(I357&lt;=(-1),I357,0)))</f>
        <v>2306685.133006542</v>
      </c>
      <c r="J359" s="159">
        <f>IF($D357&gt;=1,($B356/HLOOKUP($D357,'Annuity Calc'!$H$7:$BE$11,2,FALSE))*HLOOKUP(J357,'Annuity Calc'!$H$7:$BE$11,3,FALSE),(IF(J357&lt;=(-1),J357,0)))</f>
        <v>2406125.4360128515</v>
      </c>
      <c r="K359" s="159">
        <f>IF($D357&gt;=1,($B356/HLOOKUP($D357,'Annuity Calc'!$H$7:$BE$11,2,FALSE))*HLOOKUP(K357,'Annuity Calc'!$H$7:$BE$11,3,FALSE),(IF(K357&lt;=(-1),K357,0)))</f>
        <v>2509852.571981533</v>
      </c>
      <c r="L359" s="159">
        <f>IF($D357&gt;=1,($B356/HLOOKUP($D357,'Annuity Calc'!$H$7:$BE$11,2,FALSE))*HLOOKUP(L357,'Annuity Calc'!$H$7:$BE$11,3,FALSE),(IF(L357&lt;=(-1),L357,0)))</f>
        <v>2618051.3446218646</v>
      </c>
      <c r="M359" s="159">
        <f>IF($D357&gt;=1,($B356/HLOOKUP($D357,'Annuity Calc'!$H$7:$BE$11,2,FALSE))*HLOOKUP(M357,'Annuity Calc'!$H$7:$BE$11,3,FALSE),(IF(M357&lt;=(-1),M357,0)))</f>
        <v>2730914.5244594808</v>
      </c>
      <c r="N359" s="159">
        <f>IF($D357&gt;=1,($B356/HLOOKUP($D357,'Annuity Calc'!$H$7:$BE$11,2,FALSE))*HLOOKUP(N357,'Annuity Calc'!$H$7:$BE$11,3,FALSE),(IF(N357&lt;=(-1),N357,0)))</f>
        <v>2848643.1922827419</v>
      </c>
      <c r="O359" s="159">
        <f>IF($D357&gt;=1,($B356/HLOOKUP($D357,'Annuity Calc'!$H$7:$BE$11,2,FALSE))*HLOOKUP(O357,'Annuity Calc'!$H$7:$BE$11,3,FALSE),(IF(O357&lt;=(-1),O357,0)))</f>
        <v>2971447.0973949414</v>
      </c>
      <c r="P359" s="159">
        <f>IF($D357&gt;=1,($B356/HLOOKUP($D357,'Annuity Calc'!$H$7:$BE$11,2,FALSE))*HLOOKUP(P357,'Annuity Calc'!$H$7:$BE$11,3,FALSE),(IF(P357&lt;=(-1),P357,0)))</f>
        <v>3099545.0313106291</v>
      </c>
      <c r="Q359" s="159">
        <f>IF($D357&gt;=1,($B356/HLOOKUP($D357,'Annuity Calc'!$H$7:$BE$11,2,FALSE))*HLOOKUP(Q357,'Annuity Calc'!$H$7:$BE$11,3,FALSE),(IF(Q357&lt;=(-1),Q357,0)))</f>
        <v>3233165.2175618378</v>
      </c>
      <c r="R359" s="159">
        <f>IF($D357&gt;=1,($B356/HLOOKUP($D357,'Annuity Calc'!$H$7:$BE$11,2,FALSE))*HLOOKUP(R357,'Annuity Calc'!$H$7:$BE$11,3,FALSE),(IF(R357&lt;=(-1),R357,0)))</f>
        <v>3372545.7183087063</v>
      </c>
      <c r="S359" s="159">
        <f>IF($D357&gt;=1,($B356/HLOOKUP($D357,'Annuity Calc'!$H$7:$BE$11,2,FALSE))*HLOOKUP(S357,'Annuity Calc'!$H$7:$BE$11,3,FALSE),(IF(S357&lt;=(-1),S357,0)))</f>
        <v>3517934.8584789257</v>
      </c>
      <c r="T359" s="159">
        <f>IF($D357&gt;=1,($B356/HLOOKUP($D357,'Annuity Calc'!$H$7:$BE$11,2,FALSE))*HLOOKUP(T357,'Annuity Calc'!$H$7:$BE$11,3,FALSE),(IF(T357&lt;=(-1),T357,0)))</f>
        <v>3669591.6681916756</v>
      </c>
      <c r="U359" s="159">
        <f>IF($D357&gt;=1,($B356/HLOOKUP($D357,'Annuity Calc'!$H$7:$BE$11,2,FALSE))*HLOOKUP(U357,'Annuity Calc'!$H$7:$BE$11,3,FALSE),(IF(U357&lt;=(-1),U357,0)))</f>
        <v>3827786.3442542851</v>
      </c>
      <c r="V359" s="159">
        <f>IF($D357&gt;=1,($B356/HLOOKUP($D357,'Annuity Calc'!$H$7:$BE$11,2,FALSE))*HLOOKUP(V357,'Annuity Calc'!$H$7:$BE$11,3,FALSE),(IF(V357&lt;=(-1),V357,0)))</f>
        <v>3992800.7315538358</v>
      </c>
      <c r="W359" s="159">
        <f>IF($D357&gt;=1,($B356/HLOOKUP($D357,'Annuity Calc'!$H$7:$BE$11,2,FALSE))*HLOOKUP(W357,'Annuity Calc'!$H$7:$BE$11,3,FALSE),(IF(W357&lt;=(-1),W357,0)))</f>
        <v>4164928.8252013708</v>
      </c>
      <c r="X359" s="159" t="e">
        <f>IF($D357&gt;=1,($B356/HLOOKUP($D357,'Annuity Calc'!$H$7:$BE$11,2,FALSE))*HLOOKUP(X357,'Annuity Calc'!$H$7:$BE$11,3,FALSE),(IF(X357&lt;=(-1),X357,0)))</f>
        <v>#N/A</v>
      </c>
      <c r="Y359" s="159" t="e">
        <f>IF($D357&gt;=1,($B356/HLOOKUP($D357,'Annuity Calc'!$H$7:$BE$11,2,FALSE))*HLOOKUP(Y357,'Annuity Calc'!$H$7:$BE$11,3,FALSE),(IF(Y357&lt;=(-1),Y357,0)))</f>
        <v>#N/A</v>
      </c>
      <c r="Z359" s="159" t="e">
        <f>IF($D357&gt;=1,($B356/HLOOKUP($D357,'Annuity Calc'!$H$7:$BE$11,2,FALSE))*HLOOKUP(Z357,'Annuity Calc'!$H$7:$BE$11,3,FALSE),(IF(Z357&lt;=(-1),Z357,0)))</f>
        <v>#N/A</v>
      </c>
      <c r="AA359" s="159" t="e">
        <f>IF($D357&gt;=1,($B356/HLOOKUP($D357,'Annuity Calc'!$H$7:$BE$11,2,FALSE))*HLOOKUP(AA357,'Annuity Calc'!$H$7:$BE$11,3,FALSE),(IF(AA357&lt;=(-1),AA357,0)))</f>
        <v>#N/A</v>
      </c>
      <c r="AB359" s="159" t="e">
        <f>IF($D357&gt;=1,($B356/HLOOKUP($D357,'Annuity Calc'!$H$7:$BE$11,2,FALSE))*HLOOKUP(AB357,'Annuity Calc'!$H$7:$BE$11,3,FALSE),(IF(AB357&lt;=(-1),AB357,0)))</f>
        <v>#N/A</v>
      </c>
      <c r="AC359" s="159" t="e">
        <f>IF($D357&gt;=1,($B356/HLOOKUP($D357,'Annuity Calc'!$H$7:$BE$11,2,FALSE))*HLOOKUP(AC357,'Annuity Calc'!$H$7:$BE$11,3,FALSE),(IF(AC357&lt;=(-1),AC357,0)))</f>
        <v>#N/A</v>
      </c>
      <c r="AD359" s="159" t="e">
        <f>IF($D357&gt;=1,($B356/HLOOKUP($D357,'Annuity Calc'!$H$7:$BE$11,2,FALSE))*HLOOKUP(AD357,'Annuity Calc'!$H$7:$BE$11,3,FALSE),(IF(AD357&lt;=(-1),AD357,0)))</f>
        <v>#N/A</v>
      </c>
      <c r="AE359" s="159" t="e">
        <f>IF($D357&gt;=1,($B356/HLOOKUP($D357,'Annuity Calc'!$H$7:$BE$11,2,FALSE))*HLOOKUP(AE357,'Annuity Calc'!$H$7:$BE$11,3,FALSE),(IF(AE357&lt;=(-1),AE357,0)))</f>
        <v>#N/A</v>
      </c>
      <c r="AF359" s="159" t="e">
        <f>IF($D357&gt;=1,($B356/HLOOKUP($D357,'Annuity Calc'!$H$7:$BE$11,2,FALSE))*HLOOKUP(AF357,'Annuity Calc'!$H$7:$BE$11,3,FALSE),(IF(AF357&lt;=(-1),AF357,0)))</f>
        <v>#N/A</v>
      </c>
      <c r="AG359" s="159" t="e">
        <f>IF($D357&gt;=1,($B356/HLOOKUP($D357,'Annuity Calc'!$H$7:$BE$11,2,FALSE))*HLOOKUP(AG357,'Annuity Calc'!$H$7:$BE$11,3,FALSE),(IF(AG357&lt;=(-1),AG357,0)))</f>
        <v>#N/A</v>
      </c>
      <c r="AH359" s="159" t="e">
        <f>IF($D357&gt;=1,($B356/HLOOKUP($D357,'Annuity Calc'!$H$7:$BE$11,2,FALSE))*HLOOKUP(AH357,'Annuity Calc'!$H$7:$BE$11,3,FALSE),(IF(AH357&lt;=(-1),AH357,0)))</f>
        <v>#N/A</v>
      </c>
      <c r="AI359" s="159" t="e">
        <f>IF($D357&gt;=1,($B356/HLOOKUP($D357,'Annuity Calc'!$H$7:$BE$11,2,FALSE))*HLOOKUP(AI357,'Annuity Calc'!$H$7:$BE$11,3,FALSE),(IF(AI357&lt;=(-1),AI357,0)))</f>
        <v>#N/A</v>
      </c>
      <c r="AJ359" s="159" t="e">
        <f>IF($D357&gt;=1,($B356/HLOOKUP($D357,'Annuity Calc'!$H$7:$BE$11,2,FALSE))*HLOOKUP(AJ357,'Annuity Calc'!$H$7:$BE$11,3,FALSE),(IF(AJ357&lt;=(-1),AJ357,0)))</f>
        <v>#N/A</v>
      </c>
      <c r="AK359" s="159" t="e">
        <f>IF($D357&gt;=1,($B356/HLOOKUP($D357,'Annuity Calc'!$H$7:$BE$11,2,FALSE))*HLOOKUP(AK357,'Annuity Calc'!$H$7:$BE$11,3,FALSE),(IF(AK357&lt;=(-1),AK357,0)))</f>
        <v>#N/A</v>
      </c>
      <c r="AL359" s="159" t="e">
        <f>IF($D357&gt;=1,($B356/HLOOKUP($D357,'Annuity Calc'!$H$7:$BE$11,2,FALSE))*HLOOKUP(AL357,'Annuity Calc'!$H$7:$BE$11,3,FALSE),(IF(AL357&lt;=(-1),AL357,0)))</f>
        <v>#N/A</v>
      </c>
      <c r="AM359" s="159" t="e">
        <f>IF($D357&gt;=1,($B356/HLOOKUP($D357,'Annuity Calc'!$H$7:$BE$11,2,FALSE))*HLOOKUP(AM357,'Annuity Calc'!$H$7:$BE$11,3,FALSE),(IF(AM357&lt;=(-1),AM357,0)))</f>
        <v>#N/A</v>
      </c>
      <c r="AN359" s="159" t="e">
        <f>IF($D357&gt;=1,($B356/HLOOKUP($D357,'Annuity Calc'!$H$7:$BE$11,2,FALSE))*HLOOKUP(AN357,'Annuity Calc'!$H$7:$BE$11,3,FALSE),(IF(AN357&lt;=(-1),AN357,0)))</f>
        <v>#N/A</v>
      </c>
      <c r="AO359" s="159" t="e">
        <f>IF($D357&gt;=1,($B356/HLOOKUP($D357,'Annuity Calc'!$H$7:$BE$11,2,FALSE))*HLOOKUP(AO357,'Annuity Calc'!$H$7:$BE$11,3,FALSE),(IF(AO357&lt;=(-1),AO357,0)))</f>
        <v>#N/A</v>
      </c>
      <c r="AP359" s="159" t="e">
        <f>IF($D357&gt;=1,($B356/HLOOKUP($D357,'Annuity Calc'!$H$7:$BE$11,2,FALSE))*HLOOKUP(AP357,'Annuity Calc'!$H$7:$BE$11,3,FALSE),(IF(AP357&lt;=(-1),AP357,0)))</f>
        <v>#N/A</v>
      </c>
      <c r="AQ359" s="159" t="e">
        <f>IF($D357&gt;=1,($B356/HLOOKUP($D357,'Annuity Calc'!$H$7:$BE$11,2,FALSE))*HLOOKUP(AQ357,'Annuity Calc'!$H$7:$BE$11,3,FALSE),(IF(AQ357&lt;=(-1),AQ357,0)))</f>
        <v>#N/A</v>
      </c>
      <c r="AR359" s="159" t="e">
        <f>IF($D357&gt;=1,($B356/HLOOKUP($D357,'Annuity Calc'!$H$7:$BE$11,2,FALSE))*HLOOKUP(AR357,'Annuity Calc'!$H$7:$BE$11,3,FALSE),(IF(AR357&lt;=(-1),AR357,0)))</f>
        <v>#N/A</v>
      </c>
      <c r="AS359" s="159" t="e">
        <f>IF($D357&gt;=1,($B356/HLOOKUP($D357,'Annuity Calc'!$H$7:$BE$11,2,FALSE))*HLOOKUP(AS357,'Annuity Calc'!$H$7:$BE$11,3,FALSE),(IF(AS357&lt;=(-1),AS357,0)))</f>
        <v>#N/A</v>
      </c>
      <c r="AT359" s="159" t="e">
        <f>IF($D357&gt;=1,($B356/HLOOKUP($D357,'Annuity Calc'!$H$7:$BE$11,2,FALSE))*HLOOKUP(AT357,'Annuity Calc'!$H$7:$BE$11,3,FALSE),(IF(AT357&lt;=(-1),AT357,0)))</f>
        <v>#N/A</v>
      </c>
      <c r="AU359" s="159" t="e">
        <f>IF($D357&gt;=1,($B356/HLOOKUP($D357,'Annuity Calc'!$H$7:$BE$11,2,FALSE))*HLOOKUP(AU357,'Annuity Calc'!$H$7:$BE$11,3,FALSE),(IF(AU357&lt;=(-1),AU357,0)))</f>
        <v>#N/A</v>
      </c>
      <c r="AV359" s="159" t="e">
        <f>IF($D357&gt;=1,($B356/HLOOKUP($D357,'Annuity Calc'!$H$7:$BE$11,2,FALSE))*HLOOKUP(AV357,'Annuity Calc'!$H$7:$BE$11,3,FALSE),(IF(AV357&lt;=(-1),AV357,0)))</f>
        <v>#N/A</v>
      </c>
      <c r="AW359" s="159" t="e">
        <f>IF($D357&gt;=1,($B356/HLOOKUP($D357,'Annuity Calc'!$H$7:$BE$11,2,FALSE))*HLOOKUP(AW357,'Annuity Calc'!$H$7:$BE$11,3,FALSE),(IF(AW357&lt;=(-1),AW357,0)))</f>
        <v>#N/A</v>
      </c>
      <c r="AX359" s="159" t="e">
        <f>IF($D357&gt;=1,($B356/HLOOKUP($D357,'Annuity Calc'!$H$7:$BE$11,2,FALSE))*HLOOKUP(AX357,'Annuity Calc'!$H$7:$BE$11,3,FALSE),(IF(AX357&lt;=(-1),AX357,0)))</f>
        <v>#N/A</v>
      </c>
      <c r="AY359" s="159" t="e">
        <f>IF($D357&gt;=1,($B356/HLOOKUP($D357,'Annuity Calc'!$H$7:$BE$11,2,FALSE))*HLOOKUP(AY357,'Annuity Calc'!$H$7:$BE$11,3,FALSE),(IF(AY357&lt;=(-1),AY357,0)))</f>
        <v>#N/A</v>
      </c>
      <c r="AZ359" s="159" t="e">
        <f>IF($D357&gt;=1,($B356/HLOOKUP($D357,'Annuity Calc'!$H$7:$BE$11,2,FALSE))*HLOOKUP(AZ357,'Annuity Calc'!$H$7:$BE$11,3,FALSE),(IF(AZ357&lt;=(-1),AZ357,0)))</f>
        <v>#N/A</v>
      </c>
      <c r="BA359" s="159" t="e">
        <f>IF($D357&gt;=1,($B356/HLOOKUP($D357,'Annuity Calc'!$H$7:$BE$11,2,FALSE))*HLOOKUP(BA357,'Annuity Calc'!$H$7:$BE$11,3,FALSE),(IF(BA357&lt;=(-1),BA357,0)))</f>
        <v>#N/A</v>
      </c>
      <c r="BB359" s="159" t="e">
        <f>IF($D357&gt;=1,($B356/HLOOKUP($D357,'Annuity Calc'!$H$7:$BE$11,2,FALSE))*HLOOKUP(BB357,'Annuity Calc'!$H$7:$BE$11,3,FALSE),(IF(BB357&lt;=(-1),BB357,0)))</f>
        <v>#N/A</v>
      </c>
      <c r="BC359" s="159" t="e">
        <f>IF($D357&gt;=1,($B356/HLOOKUP($D357,'Annuity Calc'!$H$7:$BE$11,2,FALSE))*HLOOKUP(BC357,'Annuity Calc'!$H$7:$BE$11,3,FALSE),(IF(BC357&lt;=(-1),BC357,0)))</f>
        <v>#N/A</v>
      </c>
      <c r="BD359" s="159" t="e">
        <f>IF($D357&gt;=1,($B356/HLOOKUP($D357,'Annuity Calc'!$H$7:$BE$11,2,FALSE))*HLOOKUP(BD357,'Annuity Calc'!$H$7:$BE$11,3,FALSE),(IF(BD357&lt;=(-1),BD357,0)))</f>
        <v>#N/A</v>
      </c>
      <c r="BE359" s="159" t="e">
        <f>IF($D357&gt;=1,($B356/HLOOKUP($D357,'Annuity Calc'!$H$7:$BE$11,2,FALSE))*HLOOKUP(BE357,'Annuity Calc'!$H$7:$BE$11,3,FALSE),(IF(BE357&lt;=(-1),BE357,0)))</f>
        <v>#N/A</v>
      </c>
      <c r="BF359" s="159" t="e">
        <f>IF($D357&gt;=1,($B356/HLOOKUP($D357,'Annuity Calc'!$H$7:$BE$11,2,FALSE))*HLOOKUP(BF357,'Annuity Calc'!$H$7:$BE$11,3,FALSE),(IF(BF357&lt;=(-1),BF357,0)))</f>
        <v>#N/A</v>
      </c>
      <c r="BG359" s="159" t="e">
        <f>IF($D357&gt;=1,($B356/HLOOKUP($D357,'Annuity Calc'!$H$7:$BE$11,2,FALSE))*HLOOKUP(BG357,'Annuity Calc'!$H$7:$BE$11,3,FALSE),(IF(BG357&lt;=(-1),BG357,0)))</f>
        <v>#N/A</v>
      </c>
      <c r="BH359" s="159" t="e">
        <f>IF($D357&gt;=1,($B356/HLOOKUP($D357,'Annuity Calc'!$H$7:$BE$11,2,FALSE))*HLOOKUP(BH357,'Annuity Calc'!$H$7:$BE$11,3,FALSE),(IF(BH357&lt;=(-1),BH357,0)))</f>
        <v>#N/A</v>
      </c>
      <c r="BI359" s="159" t="e">
        <f>IF($D357&gt;=1,($B356/HLOOKUP($D357,'Annuity Calc'!$H$7:$BE$11,2,FALSE))*HLOOKUP(BI357,'Annuity Calc'!$H$7:$BE$11,3,FALSE),(IF(BI357&lt;=(-1),BI357,0)))</f>
        <v>#N/A</v>
      </c>
    </row>
    <row r="360" spans="1:61" s="19" customFormat="1" ht="12.75">
      <c r="C360" s="19" t="s">
        <v>423</v>
      </c>
      <c r="D360" s="159">
        <f>IF($D357&gt;=1,($B356/HLOOKUP($D357,'Annuity Calc'!$H$7:$BE$11,2,FALSE))*HLOOKUP(D357,'Annuity Calc'!$H$7:$BE$11,4,FALSE),(IF(D357&lt;=(-1),D357,0)))</f>
        <v>2384973.5265082717</v>
      </c>
      <c r="E360" s="159">
        <f>IF($D357&gt;=1,($B356/HLOOKUP($D357,'Annuity Calc'!$H$7:$BE$11,2,FALSE))*HLOOKUP(E357,'Annuity Calc'!$H$7:$BE$11,4,FALSE),(IF(E357&lt;=(-1),E357,0)))</f>
        <v>2304451.8700271351</v>
      </c>
      <c r="F360" s="159">
        <f>IF($D357&gt;=1,($B356/HLOOKUP($D357,'Annuity Calc'!$H$7:$BE$11,2,FALSE))*HLOOKUP(F357,'Annuity Calc'!$H$7:$BE$11,4,FALSE),(IF(F357&lt;=(-1),F357,0)))</f>
        <v>2220458.9561106078</v>
      </c>
      <c r="G360" s="159">
        <f>IF($D357&gt;=1,($B356/HLOOKUP($D357,'Annuity Calc'!$H$7:$BE$11,2,FALSE))*HLOOKUP(G357,'Annuity Calc'!$H$7:$BE$11,4,FALSE),(IF(G357&lt;=(-1),G357,0)))</f>
        <v>2132845.1401946144</v>
      </c>
      <c r="H360" s="159">
        <f>IF($D357&gt;=1,($B356/HLOOKUP($D357,'Annuity Calc'!$H$7:$BE$11,2,FALSE))*HLOOKUP(H357,'Annuity Calc'!$H$7:$BE$11,4,FALSE),(IF(H357&lt;=(-1),H357,0)))</f>
        <v>2041454.3265958601</v>
      </c>
      <c r="I360" s="159">
        <f>IF($D357&gt;=1,($B356/HLOOKUP($D357,'Annuity Calc'!$H$7:$BE$11,2,FALSE))*HLOOKUP(I357,'Annuity Calc'!$H$7:$BE$11,4,FALSE),(IF(I357&lt;=(-1),I357,0)))</f>
        <v>1946123.6904065777</v>
      </c>
      <c r="J360" s="159">
        <f>IF($D357&gt;=1,($B356/HLOOKUP($D357,'Annuity Calc'!$H$7:$BE$11,2,FALSE))*HLOOKUP(J357,'Annuity Calc'!$H$7:$BE$11,4,FALSE),(IF(J357&lt;=(-1),J357,0)))</f>
        <v>1846683.3874002681</v>
      </c>
      <c r="K360" s="159">
        <f>IF($D357&gt;=1,($B356/HLOOKUP($D357,'Annuity Calc'!$H$7:$BE$11,2,FALSE))*HLOOKUP(K357,'Annuity Calc'!$H$7:$BE$11,4,FALSE),(IF(K357&lt;=(-1),K357,0)))</f>
        <v>1742956.2514315869</v>
      </c>
      <c r="L360" s="159">
        <f>IF($D357&gt;=1,($B356/HLOOKUP($D357,'Annuity Calc'!$H$7:$BE$11,2,FALSE))*HLOOKUP(L357,'Annuity Calc'!$H$7:$BE$11,4,FALSE),(IF(L357&lt;=(-1),L357,0)))</f>
        <v>1634757.4787912553</v>
      </c>
      <c r="M360" s="159">
        <f>IF($D357&gt;=1,($B356/HLOOKUP($D357,'Annuity Calc'!$H$7:$BE$11,2,FALSE))*HLOOKUP(M357,'Annuity Calc'!$H$7:$BE$11,4,FALSE),(IF(M357&lt;=(-1),M357,0)))</f>
        <v>1521894.2989536389</v>
      </c>
      <c r="N360" s="159">
        <f>IF($D357&gt;=1,($B356/HLOOKUP($D357,'Annuity Calc'!$H$7:$BE$11,2,FALSE))*HLOOKUP(N357,'Annuity Calc'!$H$7:$BE$11,4,FALSE),(IF(N357&lt;=(-1),N357,0)))</f>
        <v>1404165.6311303778</v>
      </c>
      <c r="O360" s="159">
        <f>IF($D357&gt;=1,($B356/HLOOKUP($D357,'Annuity Calc'!$H$7:$BE$11,2,FALSE))*HLOOKUP(O357,'Annuity Calc'!$H$7:$BE$11,4,FALSE),(IF(O357&lt;=(-1),O357,0)))</f>
        <v>1281361.7260181783</v>
      </c>
      <c r="P360" s="159">
        <f>IF($D357&gt;=1,($B356/HLOOKUP($D357,'Annuity Calc'!$H$7:$BE$11,2,FALSE))*HLOOKUP(P357,'Annuity Calc'!$H$7:$BE$11,4,FALSE),(IF(P357&lt;=(-1),P357,0)))</f>
        <v>1153263.7921024908</v>
      </c>
      <c r="Q360" s="159">
        <f>IF($D357&gt;=1,($B356/HLOOKUP($D357,'Annuity Calc'!$H$7:$BE$11,2,FALSE))*HLOOKUP(Q357,'Annuity Calc'!$H$7:$BE$11,4,FALSE),(IF(Q357&lt;=(-1),Q357,0)))</f>
        <v>1019643.605851282</v>
      </c>
      <c r="R360" s="159">
        <f>IF($D357&gt;=1,($B356/HLOOKUP($D357,'Annuity Calc'!$H$7:$BE$11,2,FALSE))*HLOOKUP(R357,'Annuity Calc'!$H$7:$BE$11,4,FALSE),(IF(R357&lt;=(-1),R357,0)))</f>
        <v>880263.10510441347</v>
      </c>
      <c r="S360" s="159">
        <f>IF($D357&gt;=1,($B356/HLOOKUP($D357,'Annuity Calc'!$H$7:$BE$11,2,FALSE))*HLOOKUP(S357,'Annuity Calc'!$H$7:$BE$11,4,FALSE),(IF(S357&lt;=(-1),S357,0)))</f>
        <v>734873.96493419423</v>
      </c>
      <c r="T360" s="159">
        <f>IF($D357&gt;=1,($B356/HLOOKUP($D357,'Annuity Calc'!$H$7:$BE$11,2,FALSE))*HLOOKUP(T357,'Annuity Calc'!$H$7:$BE$11,4,FALSE),(IF(T357&lt;=(-1),T357,0)))</f>
        <v>583217.15522144444</v>
      </c>
      <c r="U360" s="159">
        <f>IF($D357&gt;=1,($B356/HLOOKUP($D357,'Annuity Calc'!$H$7:$BE$11,2,FALSE))*HLOOKUP(U357,'Annuity Calc'!$H$7:$BE$11,4,FALSE),(IF(U357&lt;=(-1),U357,0)))</f>
        <v>425022.4791588349</v>
      </c>
      <c r="V360" s="159">
        <f>IF($D357&gt;=1,($B356/HLOOKUP($D357,'Annuity Calc'!$H$7:$BE$11,2,FALSE))*HLOOKUP(V357,'Annuity Calc'!$H$7:$BE$11,4,FALSE),(IF(V357&lt;=(-1),V357,0)))</f>
        <v>260008.09185928386</v>
      </c>
      <c r="W360" s="159">
        <f>IF($D357&gt;=1,($B356/HLOOKUP($D357,'Annuity Calc'!$H$7:$BE$11,2,FALSE))*HLOOKUP(W357,'Annuity Calc'!$H$7:$BE$11,4,FALSE),(IF(W357&lt;=(-1),W357,0)))</f>
        <v>87879.998211748927</v>
      </c>
      <c r="X360" s="159" t="e">
        <f>IF($D357&gt;=1,($B356/HLOOKUP($D357,'Annuity Calc'!$H$7:$BE$11,2,FALSE))*HLOOKUP(X357,'Annuity Calc'!$H$7:$BE$11,4,FALSE),(IF(X357&lt;=(-1),X357,0)))</f>
        <v>#N/A</v>
      </c>
      <c r="Y360" s="159" t="e">
        <f>IF($D357&gt;=1,($B356/HLOOKUP($D357,'Annuity Calc'!$H$7:$BE$11,2,FALSE))*HLOOKUP(Y357,'Annuity Calc'!$H$7:$BE$11,4,FALSE),(IF(Y357&lt;=(-1),Y357,0)))</f>
        <v>#N/A</v>
      </c>
      <c r="Z360" s="159" t="e">
        <f>IF($D357&gt;=1,($B356/HLOOKUP($D357,'Annuity Calc'!$H$7:$BE$11,2,FALSE))*HLOOKUP(Z357,'Annuity Calc'!$H$7:$BE$11,4,FALSE),(IF(Z357&lt;=(-1),Z357,0)))</f>
        <v>#N/A</v>
      </c>
      <c r="AA360" s="159" t="e">
        <f>IF($D357&gt;=1,($B356/HLOOKUP($D357,'Annuity Calc'!$H$7:$BE$11,2,FALSE))*HLOOKUP(AA357,'Annuity Calc'!$H$7:$BE$11,4,FALSE),(IF(AA357&lt;=(-1),AA357,0)))</f>
        <v>#N/A</v>
      </c>
      <c r="AB360" s="159" t="e">
        <f>IF($D357&gt;=1,($B356/HLOOKUP($D357,'Annuity Calc'!$H$7:$BE$11,2,FALSE))*HLOOKUP(AB357,'Annuity Calc'!$H$7:$BE$11,4,FALSE),(IF(AB357&lt;=(-1),AB357,0)))</f>
        <v>#N/A</v>
      </c>
      <c r="AC360" s="159" t="e">
        <f>IF($D357&gt;=1,($B356/HLOOKUP($D357,'Annuity Calc'!$H$7:$BE$11,2,FALSE))*HLOOKUP(AC357,'Annuity Calc'!$H$7:$BE$11,4,FALSE),(IF(AC357&lt;=(-1),AC357,0)))</f>
        <v>#N/A</v>
      </c>
      <c r="AD360" s="159" t="e">
        <f>IF($D357&gt;=1,($B356/HLOOKUP($D357,'Annuity Calc'!$H$7:$BE$11,2,FALSE))*HLOOKUP(AD357,'Annuity Calc'!$H$7:$BE$11,4,FALSE),(IF(AD357&lt;=(-1),AD357,0)))</f>
        <v>#N/A</v>
      </c>
      <c r="AE360" s="159" t="e">
        <f>IF($D357&gt;=1,($B356/HLOOKUP($D357,'Annuity Calc'!$H$7:$BE$11,2,FALSE))*HLOOKUP(AE357,'Annuity Calc'!$H$7:$BE$11,4,FALSE),(IF(AE357&lt;=(-1),AE357,0)))</f>
        <v>#N/A</v>
      </c>
      <c r="AF360" s="159" t="e">
        <f>IF($D357&gt;=1,($B356/HLOOKUP($D357,'Annuity Calc'!$H$7:$BE$11,2,FALSE))*HLOOKUP(AF357,'Annuity Calc'!$H$7:$BE$11,4,FALSE),(IF(AF357&lt;=(-1),AF357,0)))</f>
        <v>#N/A</v>
      </c>
      <c r="AG360" s="159" t="e">
        <f>IF($D357&gt;=1,($B356/HLOOKUP($D357,'Annuity Calc'!$H$7:$BE$11,2,FALSE))*HLOOKUP(AG357,'Annuity Calc'!$H$7:$BE$11,4,FALSE),(IF(AG357&lt;=(-1),AG357,0)))</f>
        <v>#N/A</v>
      </c>
      <c r="AH360" s="159" t="e">
        <f>IF($D357&gt;=1,($B356/HLOOKUP($D357,'Annuity Calc'!$H$7:$BE$11,2,FALSE))*HLOOKUP(AH357,'Annuity Calc'!$H$7:$BE$11,4,FALSE),(IF(AH357&lt;=(-1),AH357,0)))</f>
        <v>#N/A</v>
      </c>
      <c r="AI360" s="159" t="e">
        <f>IF($D357&gt;=1,($B356/HLOOKUP($D357,'Annuity Calc'!$H$7:$BE$11,2,FALSE))*HLOOKUP(AI357,'Annuity Calc'!$H$7:$BE$11,4,FALSE),(IF(AI357&lt;=(-1),AI357,0)))</f>
        <v>#N/A</v>
      </c>
      <c r="AJ360" s="159" t="e">
        <f>IF($D357&gt;=1,($B356/HLOOKUP($D357,'Annuity Calc'!$H$7:$BE$11,2,FALSE))*HLOOKUP(AJ357,'Annuity Calc'!$H$7:$BE$11,4,FALSE),(IF(AJ357&lt;=(-1),AJ357,0)))</f>
        <v>#N/A</v>
      </c>
      <c r="AK360" s="159" t="e">
        <f>IF($D357&gt;=1,($B356/HLOOKUP($D357,'Annuity Calc'!$H$7:$BE$11,2,FALSE))*HLOOKUP(AK357,'Annuity Calc'!$H$7:$BE$11,4,FALSE),(IF(AK357&lt;=(-1),AK357,0)))</f>
        <v>#N/A</v>
      </c>
      <c r="AL360" s="159" t="e">
        <f>IF($D357&gt;=1,($B356/HLOOKUP($D357,'Annuity Calc'!$H$7:$BE$11,2,FALSE))*HLOOKUP(AL357,'Annuity Calc'!$H$7:$BE$11,4,FALSE),(IF(AL357&lt;=(-1),AL357,0)))</f>
        <v>#N/A</v>
      </c>
      <c r="AM360" s="159" t="e">
        <f>IF($D357&gt;=1,($B356/HLOOKUP($D357,'Annuity Calc'!$H$7:$BE$11,2,FALSE))*HLOOKUP(AM357,'Annuity Calc'!$H$7:$BE$11,4,FALSE),(IF(AM357&lt;=(-1),AM357,0)))</f>
        <v>#N/A</v>
      </c>
      <c r="AN360" s="159" t="e">
        <f>IF($D357&gt;=1,($B356/HLOOKUP($D357,'Annuity Calc'!$H$7:$BE$11,2,FALSE))*HLOOKUP(AN357,'Annuity Calc'!$H$7:$BE$11,4,FALSE),(IF(AN357&lt;=(-1),AN357,0)))</f>
        <v>#N/A</v>
      </c>
      <c r="AO360" s="159" t="e">
        <f>IF($D357&gt;=1,($B356/HLOOKUP($D357,'Annuity Calc'!$H$7:$BE$11,2,FALSE))*HLOOKUP(AO357,'Annuity Calc'!$H$7:$BE$11,4,FALSE),(IF(AO357&lt;=(-1),AO357,0)))</f>
        <v>#N/A</v>
      </c>
      <c r="AP360" s="159" t="e">
        <f>IF($D357&gt;=1,($B356/HLOOKUP($D357,'Annuity Calc'!$H$7:$BE$11,2,FALSE))*HLOOKUP(AP357,'Annuity Calc'!$H$7:$BE$11,4,FALSE),(IF(AP357&lt;=(-1),AP357,0)))</f>
        <v>#N/A</v>
      </c>
      <c r="AQ360" s="159" t="e">
        <f>IF($D357&gt;=1,($B356/HLOOKUP($D357,'Annuity Calc'!$H$7:$BE$11,2,FALSE))*HLOOKUP(AQ357,'Annuity Calc'!$H$7:$BE$11,4,FALSE),(IF(AQ357&lt;=(-1),AQ357,0)))</f>
        <v>#N/A</v>
      </c>
      <c r="AR360" s="159" t="e">
        <f>IF($D357&gt;=1,($B356/HLOOKUP($D357,'Annuity Calc'!$H$7:$BE$11,2,FALSE))*HLOOKUP(AR357,'Annuity Calc'!$H$7:$BE$11,4,FALSE),(IF(AR357&lt;=(-1),AR357,0)))</f>
        <v>#N/A</v>
      </c>
      <c r="AS360" s="159" t="e">
        <f>IF($D357&gt;=1,($B356/HLOOKUP($D357,'Annuity Calc'!$H$7:$BE$11,2,FALSE))*HLOOKUP(AS357,'Annuity Calc'!$H$7:$BE$11,4,FALSE),(IF(AS357&lt;=(-1),AS357,0)))</f>
        <v>#N/A</v>
      </c>
      <c r="AT360" s="159" t="e">
        <f>IF($D357&gt;=1,($B356/HLOOKUP($D357,'Annuity Calc'!$H$7:$BE$11,2,FALSE))*HLOOKUP(AT357,'Annuity Calc'!$H$7:$BE$11,4,FALSE),(IF(AT357&lt;=(-1),AT357,0)))</f>
        <v>#N/A</v>
      </c>
      <c r="AU360" s="159" t="e">
        <f>IF($D357&gt;=1,($B356/HLOOKUP($D357,'Annuity Calc'!$H$7:$BE$11,2,FALSE))*HLOOKUP(AU357,'Annuity Calc'!$H$7:$BE$11,4,FALSE),(IF(AU357&lt;=(-1),AU357,0)))</f>
        <v>#N/A</v>
      </c>
      <c r="AV360" s="159" t="e">
        <f>IF($D357&gt;=1,($B356/HLOOKUP($D357,'Annuity Calc'!$H$7:$BE$11,2,FALSE))*HLOOKUP(AV357,'Annuity Calc'!$H$7:$BE$11,4,FALSE),(IF(AV357&lt;=(-1),AV357,0)))</f>
        <v>#N/A</v>
      </c>
      <c r="AW360" s="159" t="e">
        <f>IF($D357&gt;=1,($B356/HLOOKUP($D357,'Annuity Calc'!$H$7:$BE$11,2,FALSE))*HLOOKUP(AW357,'Annuity Calc'!$H$7:$BE$11,4,FALSE),(IF(AW357&lt;=(-1),AW357,0)))</f>
        <v>#N/A</v>
      </c>
      <c r="AX360" s="159" t="e">
        <f>IF($D357&gt;=1,($B356/HLOOKUP($D357,'Annuity Calc'!$H$7:$BE$11,2,FALSE))*HLOOKUP(AX357,'Annuity Calc'!$H$7:$BE$11,4,FALSE),(IF(AX357&lt;=(-1),AX357,0)))</f>
        <v>#N/A</v>
      </c>
      <c r="AY360" s="159" t="e">
        <f>IF($D357&gt;=1,($B356/HLOOKUP($D357,'Annuity Calc'!$H$7:$BE$11,2,FALSE))*HLOOKUP(AY357,'Annuity Calc'!$H$7:$BE$11,4,FALSE),(IF(AY357&lt;=(-1),AY357,0)))</f>
        <v>#N/A</v>
      </c>
      <c r="AZ360" s="159" t="e">
        <f>IF($D357&gt;=1,($B356/HLOOKUP($D357,'Annuity Calc'!$H$7:$BE$11,2,FALSE))*HLOOKUP(AZ357,'Annuity Calc'!$H$7:$BE$11,4,FALSE),(IF(AZ357&lt;=(-1),AZ357,0)))</f>
        <v>#N/A</v>
      </c>
      <c r="BA360" s="159" t="e">
        <f>IF($D357&gt;=1,($B356/HLOOKUP($D357,'Annuity Calc'!$H$7:$BE$11,2,FALSE))*HLOOKUP(BA357,'Annuity Calc'!$H$7:$BE$11,4,FALSE),(IF(BA357&lt;=(-1),BA357,0)))</f>
        <v>#N/A</v>
      </c>
      <c r="BB360" s="159" t="e">
        <f>IF($D357&gt;=1,($B356/HLOOKUP($D357,'Annuity Calc'!$H$7:$BE$11,2,FALSE))*HLOOKUP(BB357,'Annuity Calc'!$H$7:$BE$11,4,FALSE),(IF(BB357&lt;=(-1),BB357,0)))</f>
        <v>#N/A</v>
      </c>
      <c r="BC360" s="159" t="e">
        <f>IF($D357&gt;=1,($B356/HLOOKUP($D357,'Annuity Calc'!$H$7:$BE$11,2,FALSE))*HLOOKUP(BC357,'Annuity Calc'!$H$7:$BE$11,4,FALSE),(IF(BC357&lt;=(-1),BC357,0)))</f>
        <v>#N/A</v>
      </c>
      <c r="BD360" s="159" t="e">
        <f>IF($D357&gt;=1,($B356/HLOOKUP($D357,'Annuity Calc'!$H$7:$BE$11,2,FALSE))*HLOOKUP(BD357,'Annuity Calc'!$H$7:$BE$11,4,FALSE),(IF(BD357&lt;=(-1),BD357,0)))</f>
        <v>#N/A</v>
      </c>
      <c r="BE360" s="159" t="e">
        <f>IF($D357&gt;=1,($B356/HLOOKUP($D357,'Annuity Calc'!$H$7:$BE$11,2,FALSE))*HLOOKUP(BE357,'Annuity Calc'!$H$7:$BE$11,4,FALSE),(IF(BE357&lt;=(-1),BE357,0)))</f>
        <v>#N/A</v>
      </c>
      <c r="BF360" s="159" t="e">
        <f>IF($D357&gt;=1,($B356/HLOOKUP($D357,'Annuity Calc'!$H$7:$BE$11,2,FALSE))*HLOOKUP(BF357,'Annuity Calc'!$H$7:$BE$11,4,FALSE),(IF(BF357&lt;=(-1),BF357,0)))</f>
        <v>#N/A</v>
      </c>
      <c r="BG360" s="159" t="e">
        <f>IF($D357&gt;=1,($B356/HLOOKUP($D357,'Annuity Calc'!$H$7:$BE$11,2,FALSE))*HLOOKUP(BG357,'Annuity Calc'!$H$7:$BE$11,4,FALSE),(IF(BG357&lt;=(-1),BG357,0)))</f>
        <v>#N/A</v>
      </c>
      <c r="BH360" s="159" t="e">
        <f>IF($D357&gt;=1,($B356/HLOOKUP($D357,'Annuity Calc'!$H$7:$BE$11,2,FALSE))*HLOOKUP(BH357,'Annuity Calc'!$H$7:$BE$11,4,FALSE),(IF(BH357&lt;=(-1),BH357,0)))</f>
        <v>#N/A</v>
      </c>
      <c r="BI360" s="159" t="e">
        <f>IF($D357&gt;=1,($B356/HLOOKUP($D357,'Annuity Calc'!$H$7:$BE$11,2,FALSE))*HLOOKUP(BI357,'Annuity Calc'!$H$7:$BE$11,4,FALSE),(IF(BI357&lt;=(-1),BI357,0)))</f>
        <v>#N/A</v>
      </c>
    </row>
    <row r="361" spans="1:61" s="19" customFormat="1" ht="12.75">
      <c r="C361" s="19" t="s">
        <v>147</v>
      </c>
      <c r="D361" s="159">
        <f>IF($D357&gt;=1,($B356/HLOOKUP($D357,'Annuity Calc'!$H$7:$BE$11,2,FALSE))*HLOOKUP(D357,'Annuity Calc'!$H$7:$BE$11,5,FALSE),(IF(D357&lt;=(-1),D357,0)))</f>
        <v>4252808.8234131197</v>
      </c>
      <c r="E361" s="159">
        <f>IF($D357&gt;=1,($B356/HLOOKUP($D357,'Annuity Calc'!$H$7:$BE$11,2,FALSE))*HLOOKUP(E357,'Annuity Calc'!$H$7:$BE$11,5,FALSE),(IF(E357&lt;=(-1),E357,0)))</f>
        <v>4252808.8234131197</v>
      </c>
      <c r="F361" s="159">
        <f>IF($D357&gt;=1,($B356/HLOOKUP($D357,'Annuity Calc'!$H$7:$BE$11,2,FALSE))*HLOOKUP(F357,'Annuity Calc'!$H$7:$BE$11,5,FALSE),(IF(F357&lt;=(-1),F357,0)))</f>
        <v>4252808.8234131197</v>
      </c>
      <c r="G361" s="159">
        <f>IF($D357&gt;=1,($B356/HLOOKUP($D357,'Annuity Calc'!$H$7:$BE$11,2,FALSE))*HLOOKUP(G357,'Annuity Calc'!$H$7:$BE$11,5,FALSE),(IF(G357&lt;=(-1),G357,0)))</f>
        <v>4252808.8234131197</v>
      </c>
      <c r="H361" s="159">
        <f>IF($D357&gt;=1,($B356/HLOOKUP($D357,'Annuity Calc'!$H$7:$BE$11,2,FALSE))*HLOOKUP(H357,'Annuity Calc'!$H$7:$BE$11,5,FALSE),(IF(H357&lt;=(-1),H357,0)))</f>
        <v>4252808.8234131197</v>
      </c>
      <c r="I361" s="159">
        <f>IF($D357&gt;=1,($B356/HLOOKUP($D357,'Annuity Calc'!$H$7:$BE$11,2,FALSE))*HLOOKUP(I357,'Annuity Calc'!$H$7:$BE$11,5,FALSE),(IF(I357&lt;=(-1),I357,0)))</f>
        <v>4252808.8234131197</v>
      </c>
      <c r="J361" s="159">
        <f>IF($D357&gt;=1,($B356/HLOOKUP($D357,'Annuity Calc'!$H$7:$BE$11,2,FALSE))*HLOOKUP(J357,'Annuity Calc'!$H$7:$BE$11,5,FALSE),(IF(J357&lt;=(-1),J357,0)))</f>
        <v>4252808.8234131197</v>
      </c>
      <c r="K361" s="159">
        <f>IF($D357&gt;=1,($B356/HLOOKUP($D357,'Annuity Calc'!$H$7:$BE$11,2,FALSE))*HLOOKUP(K357,'Annuity Calc'!$H$7:$BE$11,5,FALSE),(IF(K357&lt;=(-1),K357,0)))</f>
        <v>4252808.8234131197</v>
      </c>
      <c r="L361" s="159">
        <f>IF($D357&gt;=1,($B356/HLOOKUP($D357,'Annuity Calc'!$H$7:$BE$11,2,FALSE))*HLOOKUP(L357,'Annuity Calc'!$H$7:$BE$11,5,FALSE),(IF(L357&lt;=(-1),L357,0)))</f>
        <v>4252808.8234131197</v>
      </c>
      <c r="M361" s="159">
        <f>IF($D357&gt;=1,($B356/HLOOKUP($D357,'Annuity Calc'!$H$7:$BE$11,2,FALSE))*HLOOKUP(M357,'Annuity Calc'!$H$7:$BE$11,5,FALSE),(IF(M357&lt;=(-1),M357,0)))</f>
        <v>4252808.8234131197</v>
      </c>
      <c r="N361" s="159">
        <f>IF($D357&gt;=1,($B356/HLOOKUP($D357,'Annuity Calc'!$H$7:$BE$11,2,FALSE))*HLOOKUP(N357,'Annuity Calc'!$H$7:$BE$11,5,FALSE),(IF(N357&lt;=(-1),N357,0)))</f>
        <v>4252808.8234131197</v>
      </c>
      <c r="O361" s="159">
        <f>IF($D357&gt;=1,($B356/HLOOKUP($D357,'Annuity Calc'!$H$7:$BE$11,2,FALSE))*HLOOKUP(O357,'Annuity Calc'!$H$7:$BE$11,5,FALSE),(IF(O357&lt;=(-1),O357,0)))</f>
        <v>4252808.8234131197</v>
      </c>
      <c r="P361" s="159">
        <f>IF($D357&gt;=1,($B356/HLOOKUP($D357,'Annuity Calc'!$H$7:$BE$11,2,FALSE))*HLOOKUP(P357,'Annuity Calc'!$H$7:$BE$11,5,FALSE),(IF(P357&lt;=(-1),P357,0)))</f>
        <v>4252808.8234131197</v>
      </c>
      <c r="Q361" s="159">
        <f>IF($D357&gt;=1,($B356/HLOOKUP($D357,'Annuity Calc'!$H$7:$BE$11,2,FALSE))*HLOOKUP(Q357,'Annuity Calc'!$H$7:$BE$11,5,FALSE),(IF(Q357&lt;=(-1),Q357,0)))</f>
        <v>4252808.8234131197</v>
      </c>
      <c r="R361" s="159">
        <f>IF($D357&gt;=1,($B356/HLOOKUP($D357,'Annuity Calc'!$H$7:$BE$11,2,FALSE))*HLOOKUP(R357,'Annuity Calc'!$H$7:$BE$11,5,FALSE),(IF(R357&lt;=(-1),R357,0)))</f>
        <v>4252808.8234131197</v>
      </c>
      <c r="S361" s="159">
        <f>IF($D357&gt;=1,($B356/HLOOKUP($D357,'Annuity Calc'!$H$7:$BE$11,2,FALSE))*HLOOKUP(S357,'Annuity Calc'!$H$7:$BE$11,5,FALSE),(IF(S357&lt;=(-1),S357,0)))</f>
        <v>4252808.8234131197</v>
      </c>
      <c r="T361" s="159">
        <f>IF($D357&gt;=1,($B356/HLOOKUP($D357,'Annuity Calc'!$H$7:$BE$11,2,FALSE))*HLOOKUP(T357,'Annuity Calc'!$H$7:$BE$11,5,FALSE),(IF(T357&lt;=(-1),T357,0)))</f>
        <v>4252808.8234131197</v>
      </c>
      <c r="U361" s="159">
        <f>IF($D357&gt;=1,($B356/HLOOKUP($D357,'Annuity Calc'!$H$7:$BE$11,2,FALSE))*HLOOKUP(U357,'Annuity Calc'!$H$7:$BE$11,5,FALSE),(IF(U357&lt;=(-1),U357,0)))</f>
        <v>4252808.8234131197</v>
      </c>
      <c r="V361" s="159">
        <f>IF($D357&gt;=1,($B356/HLOOKUP($D357,'Annuity Calc'!$H$7:$BE$11,2,FALSE))*HLOOKUP(V357,'Annuity Calc'!$H$7:$BE$11,5,FALSE),(IF(V357&lt;=(-1),V357,0)))</f>
        <v>4252808.8234131197</v>
      </c>
      <c r="W361" s="159">
        <f>IF($D357&gt;=1,($B356/HLOOKUP($D357,'Annuity Calc'!$H$7:$BE$11,2,FALSE))*HLOOKUP(W357,'Annuity Calc'!$H$7:$BE$11,5,FALSE),(IF(W357&lt;=(-1),W357,0)))</f>
        <v>4252808.8234131197</v>
      </c>
      <c r="X361" s="159" t="e">
        <f>IF($D357&gt;=1,($B356/HLOOKUP($D357,'Annuity Calc'!$H$7:$BE$11,2,FALSE))*HLOOKUP(X357,'Annuity Calc'!$H$7:$BE$11,5,FALSE),(IF(X357&lt;=(-1),X357,0)))</f>
        <v>#N/A</v>
      </c>
      <c r="Y361" s="159" t="e">
        <f>IF($D357&gt;=1,($B356/HLOOKUP($D357,'Annuity Calc'!$H$7:$BE$11,2,FALSE))*HLOOKUP(Y357,'Annuity Calc'!$H$7:$BE$11,5,FALSE),(IF(Y357&lt;=(-1),Y357,0)))</f>
        <v>#N/A</v>
      </c>
      <c r="Z361" s="159" t="e">
        <f>IF($D357&gt;=1,($B356/HLOOKUP($D357,'Annuity Calc'!$H$7:$BE$11,2,FALSE))*HLOOKUP(Z357,'Annuity Calc'!$H$7:$BE$11,5,FALSE),(IF(Z357&lt;=(-1),Z357,0)))</f>
        <v>#N/A</v>
      </c>
      <c r="AA361" s="159" t="e">
        <f>IF($D357&gt;=1,($B356/HLOOKUP($D357,'Annuity Calc'!$H$7:$BE$11,2,FALSE))*HLOOKUP(AA357,'Annuity Calc'!$H$7:$BE$11,5,FALSE),(IF(AA357&lt;=(-1),AA357,0)))</f>
        <v>#N/A</v>
      </c>
      <c r="AB361" s="159" t="e">
        <f>IF($D357&gt;=1,($B356/HLOOKUP($D357,'Annuity Calc'!$H$7:$BE$11,2,FALSE))*HLOOKUP(AB357,'Annuity Calc'!$H$7:$BE$11,5,FALSE),(IF(AB357&lt;=(-1),AB357,0)))</f>
        <v>#N/A</v>
      </c>
      <c r="AC361" s="159" t="e">
        <f>IF($D357&gt;=1,($B356/HLOOKUP($D357,'Annuity Calc'!$H$7:$BE$11,2,FALSE))*HLOOKUP(AC357,'Annuity Calc'!$H$7:$BE$11,5,FALSE),(IF(AC357&lt;=(-1),AC357,0)))</f>
        <v>#N/A</v>
      </c>
      <c r="AD361" s="159" t="e">
        <f>IF($D357&gt;=1,($B356/HLOOKUP($D357,'Annuity Calc'!$H$7:$BE$11,2,FALSE))*HLOOKUP(AD357,'Annuity Calc'!$H$7:$BE$11,5,FALSE),(IF(AD357&lt;=(-1),AD357,0)))</f>
        <v>#N/A</v>
      </c>
      <c r="AE361" s="159" t="e">
        <f>IF($D357&gt;=1,($B356/HLOOKUP($D357,'Annuity Calc'!$H$7:$BE$11,2,FALSE))*HLOOKUP(AE357,'Annuity Calc'!$H$7:$BE$11,5,FALSE),(IF(AE357&lt;=(-1),AE357,0)))</f>
        <v>#N/A</v>
      </c>
      <c r="AF361" s="159" t="e">
        <f>IF($D357&gt;=1,($B356/HLOOKUP($D357,'Annuity Calc'!$H$7:$BE$11,2,FALSE))*HLOOKUP(AF357,'Annuity Calc'!$H$7:$BE$11,5,FALSE),(IF(AF357&lt;=(-1),AF357,0)))</f>
        <v>#N/A</v>
      </c>
      <c r="AG361" s="159" t="e">
        <f>IF($D357&gt;=1,($B356/HLOOKUP($D357,'Annuity Calc'!$H$7:$BE$11,2,FALSE))*HLOOKUP(AG357,'Annuity Calc'!$H$7:$BE$11,5,FALSE),(IF(AG357&lt;=(-1),AG357,0)))</f>
        <v>#N/A</v>
      </c>
      <c r="AH361" s="159" t="e">
        <f>IF($D357&gt;=1,($B356/HLOOKUP($D357,'Annuity Calc'!$H$7:$BE$11,2,FALSE))*HLOOKUP(AH357,'Annuity Calc'!$H$7:$BE$11,5,FALSE),(IF(AH357&lt;=(-1),AH357,0)))</f>
        <v>#N/A</v>
      </c>
      <c r="AI361" s="159" t="e">
        <f>IF($D357&gt;=1,($B356/HLOOKUP($D357,'Annuity Calc'!$H$7:$BE$11,2,FALSE))*HLOOKUP(AI357,'Annuity Calc'!$H$7:$BE$11,5,FALSE),(IF(AI357&lt;=(-1),AI357,0)))</f>
        <v>#N/A</v>
      </c>
      <c r="AJ361" s="159" t="e">
        <f>IF($D357&gt;=1,($B356/HLOOKUP($D357,'Annuity Calc'!$H$7:$BE$11,2,FALSE))*HLOOKUP(AJ357,'Annuity Calc'!$H$7:$BE$11,5,FALSE),(IF(AJ357&lt;=(-1),AJ357,0)))</f>
        <v>#N/A</v>
      </c>
      <c r="AK361" s="159" t="e">
        <f>IF($D357&gt;=1,($B356/HLOOKUP($D357,'Annuity Calc'!$H$7:$BE$11,2,FALSE))*HLOOKUP(AK357,'Annuity Calc'!$H$7:$BE$11,5,FALSE),(IF(AK357&lt;=(-1),AK357,0)))</f>
        <v>#N/A</v>
      </c>
      <c r="AL361" s="159" t="e">
        <f>IF($D357&gt;=1,($B356/HLOOKUP($D357,'Annuity Calc'!$H$7:$BE$11,2,FALSE))*HLOOKUP(AL357,'Annuity Calc'!$H$7:$BE$11,5,FALSE),(IF(AL357&lt;=(-1),AL357,0)))</f>
        <v>#N/A</v>
      </c>
      <c r="AM361" s="159" t="e">
        <f>IF($D357&gt;=1,($B356/HLOOKUP($D357,'Annuity Calc'!$H$7:$BE$11,2,FALSE))*HLOOKUP(AM357,'Annuity Calc'!$H$7:$BE$11,5,FALSE),(IF(AM357&lt;=(-1),AM357,0)))</f>
        <v>#N/A</v>
      </c>
      <c r="AN361" s="159" t="e">
        <f>IF($D357&gt;=1,($B356/HLOOKUP($D357,'Annuity Calc'!$H$7:$BE$11,2,FALSE))*HLOOKUP(AN357,'Annuity Calc'!$H$7:$BE$11,5,FALSE),(IF(AN357&lt;=(-1),AN357,0)))</f>
        <v>#N/A</v>
      </c>
      <c r="AO361" s="159" t="e">
        <f>IF($D357&gt;=1,($B356/HLOOKUP($D357,'Annuity Calc'!$H$7:$BE$11,2,FALSE))*HLOOKUP(AO357,'Annuity Calc'!$H$7:$BE$11,5,FALSE),(IF(AO357&lt;=(-1),AO357,0)))</f>
        <v>#N/A</v>
      </c>
      <c r="AP361" s="159" t="e">
        <f>IF($D357&gt;=1,($B356/HLOOKUP($D357,'Annuity Calc'!$H$7:$BE$11,2,FALSE))*HLOOKUP(AP357,'Annuity Calc'!$H$7:$BE$11,5,FALSE),(IF(AP357&lt;=(-1),AP357,0)))</f>
        <v>#N/A</v>
      </c>
      <c r="AQ361" s="159" t="e">
        <f>IF($D357&gt;=1,($B356/HLOOKUP($D357,'Annuity Calc'!$H$7:$BE$11,2,FALSE))*HLOOKUP(AQ357,'Annuity Calc'!$H$7:$BE$11,5,FALSE),(IF(AQ357&lt;=(-1),AQ357,0)))</f>
        <v>#N/A</v>
      </c>
      <c r="AR361" s="159" t="e">
        <f>IF($D357&gt;=1,($B356/HLOOKUP($D357,'Annuity Calc'!$H$7:$BE$11,2,FALSE))*HLOOKUP(AR357,'Annuity Calc'!$H$7:$BE$11,5,FALSE),(IF(AR357&lt;=(-1),AR357,0)))</f>
        <v>#N/A</v>
      </c>
      <c r="AS361" s="159" t="e">
        <f>IF($D357&gt;=1,($B356/HLOOKUP($D357,'Annuity Calc'!$H$7:$BE$11,2,FALSE))*HLOOKUP(AS357,'Annuity Calc'!$H$7:$BE$11,5,FALSE),(IF(AS357&lt;=(-1),AS357,0)))</f>
        <v>#N/A</v>
      </c>
      <c r="AT361" s="159" t="e">
        <f>IF($D357&gt;=1,($B356/HLOOKUP($D357,'Annuity Calc'!$H$7:$BE$11,2,FALSE))*HLOOKUP(AT357,'Annuity Calc'!$H$7:$BE$11,5,FALSE),(IF(AT357&lt;=(-1),AT357,0)))</f>
        <v>#N/A</v>
      </c>
      <c r="AU361" s="159" t="e">
        <f>IF($D357&gt;=1,($B356/HLOOKUP($D357,'Annuity Calc'!$H$7:$BE$11,2,FALSE))*HLOOKUP(AU357,'Annuity Calc'!$H$7:$BE$11,5,FALSE),(IF(AU357&lt;=(-1),AU357,0)))</f>
        <v>#N/A</v>
      </c>
      <c r="AV361" s="159" t="e">
        <f>IF($D357&gt;=1,($B356/HLOOKUP($D357,'Annuity Calc'!$H$7:$BE$11,2,FALSE))*HLOOKUP(AV357,'Annuity Calc'!$H$7:$BE$11,5,FALSE),(IF(AV357&lt;=(-1),AV357,0)))</f>
        <v>#N/A</v>
      </c>
      <c r="AW361" s="159" t="e">
        <f>IF($D357&gt;=1,($B356/HLOOKUP($D357,'Annuity Calc'!$H$7:$BE$11,2,FALSE))*HLOOKUP(AW357,'Annuity Calc'!$H$7:$BE$11,5,FALSE),(IF(AW357&lt;=(-1),AW357,0)))</f>
        <v>#N/A</v>
      </c>
      <c r="AX361" s="159" t="e">
        <f>IF($D357&gt;=1,($B356/HLOOKUP($D357,'Annuity Calc'!$H$7:$BE$11,2,FALSE))*HLOOKUP(AX357,'Annuity Calc'!$H$7:$BE$11,5,FALSE),(IF(AX357&lt;=(-1),AX357,0)))</f>
        <v>#N/A</v>
      </c>
      <c r="AY361" s="159" t="e">
        <f>IF($D357&gt;=1,($B356/HLOOKUP($D357,'Annuity Calc'!$H$7:$BE$11,2,FALSE))*HLOOKUP(AY357,'Annuity Calc'!$H$7:$BE$11,5,FALSE),(IF(AY357&lt;=(-1),AY357,0)))</f>
        <v>#N/A</v>
      </c>
      <c r="AZ361" s="159" t="e">
        <f>IF($D357&gt;=1,($B356/HLOOKUP($D357,'Annuity Calc'!$H$7:$BE$11,2,FALSE))*HLOOKUP(AZ357,'Annuity Calc'!$H$7:$BE$11,5,FALSE),(IF(AZ357&lt;=(-1),AZ357,0)))</f>
        <v>#N/A</v>
      </c>
      <c r="BA361" s="159" t="e">
        <f>IF($D357&gt;=1,($B356/HLOOKUP($D357,'Annuity Calc'!$H$7:$BE$11,2,FALSE))*HLOOKUP(BA357,'Annuity Calc'!$H$7:$BE$11,5,FALSE),(IF(BA357&lt;=(-1),BA357,0)))</f>
        <v>#N/A</v>
      </c>
      <c r="BB361" s="159" t="e">
        <f>IF($D357&gt;=1,($B356/HLOOKUP($D357,'Annuity Calc'!$H$7:$BE$11,2,FALSE))*HLOOKUP(BB357,'Annuity Calc'!$H$7:$BE$11,5,FALSE),(IF(BB357&lt;=(-1),BB357,0)))</f>
        <v>#N/A</v>
      </c>
      <c r="BC361" s="159" t="e">
        <f>IF($D357&gt;=1,($B356/HLOOKUP($D357,'Annuity Calc'!$H$7:$BE$11,2,FALSE))*HLOOKUP(BC357,'Annuity Calc'!$H$7:$BE$11,5,FALSE),(IF(BC357&lt;=(-1),BC357,0)))</f>
        <v>#N/A</v>
      </c>
      <c r="BD361" s="159" t="e">
        <f>IF($D357&gt;=1,($B356/HLOOKUP($D357,'Annuity Calc'!$H$7:$BE$11,2,FALSE))*HLOOKUP(BD357,'Annuity Calc'!$H$7:$BE$11,5,FALSE),(IF(BD357&lt;=(-1),BD357,0)))</f>
        <v>#N/A</v>
      </c>
      <c r="BE361" s="159" t="e">
        <f>IF($D357&gt;=1,($B356/HLOOKUP($D357,'Annuity Calc'!$H$7:$BE$11,2,FALSE))*HLOOKUP(BE357,'Annuity Calc'!$H$7:$BE$11,5,FALSE),(IF(BE357&lt;=(-1),BE357,0)))</f>
        <v>#N/A</v>
      </c>
      <c r="BF361" s="159" t="e">
        <f>IF($D357&gt;=1,($B356/HLOOKUP($D357,'Annuity Calc'!$H$7:$BE$11,2,FALSE))*HLOOKUP(BF357,'Annuity Calc'!$H$7:$BE$11,5,FALSE),(IF(BF357&lt;=(-1),BF357,0)))</f>
        <v>#N/A</v>
      </c>
      <c r="BG361" s="159" t="e">
        <f>IF($D357&gt;=1,($B356/HLOOKUP($D357,'Annuity Calc'!$H$7:$BE$11,2,FALSE))*HLOOKUP(BG357,'Annuity Calc'!$H$7:$BE$11,5,FALSE),(IF(BG357&lt;=(-1),BG357,0)))</f>
        <v>#N/A</v>
      </c>
      <c r="BH361" s="159" t="e">
        <f>IF($D357&gt;=1,($B356/HLOOKUP($D357,'Annuity Calc'!$H$7:$BE$11,2,FALSE))*HLOOKUP(BH357,'Annuity Calc'!$H$7:$BE$11,5,FALSE),(IF(BH357&lt;=(-1),BH357,0)))</f>
        <v>#N/A</v>
      </c>
      <c r="BI361" s="159" t="e">
        <f>IF($D357&gt;=1,($B356/HLOOKUP($D357,'Annuity Calc'!$H$7:$BE$11,2,FALSE))*HLOOKUP(BI357,'Annuity Calc'!$H$7:$BE$11,5,FALSE),(IF(BI357&lt;=(-1),BI357,0)))</f>
        <v>#N/A</v>
      </c>
    </row>
    <row r="362" spans="1:61" s="19" customFormat="1" ht="12.75">
      <c r="D362" s="19">
        <f>D358-D359</f>
        <v>55582042.695345491</v>
      </c>
      <c r="E362" s="19">
        <f t="shared" ref="E362:BI362" si="2503">E358-E359</f>
        <v>53633685.741959505</v>
      </c>
      <c r="F362" s="19">
        <f t="shared" si="2503"/>
        <v>51601335.87465699</v>
      </c>
      <c r="G362" s="19">
        <f t="shared" si="2503"/>
        <v>49481372.191438481</v>
      </c>
      <c r="H362" s="19">
        <f t="shared" si="2503"/>
        <v>47270017.69462122</v>
      </c>
      <c r="I362" s="19">
        <f t="shared" si="2503"/>
        <v>44963332.561614677</v>
      </c>
      <c r="J362" s="19">
        <f t="shared" si="2503"/>
        <v>42557207.125601828</v>
      </c>
      <c r="K362" s="19">
        <f t="shared" si="2503"/>
        <v>40047354.553620294</v>
      </c>
      <c r="L362" s="19">
        <f t="shared" si="2503"/>
        <v>37429303.208998427</v>
      </c>
      <c r="M362" s="19">
        <f t="shared" si="2503"/>
        <v>34698388.684538946</v>
      </c>
      <c r="N362" s="19">
        <f t="shared" si="2503"/>
        <v>31849745.492256202</v>
      </c>
      <c r="O362" s="19">
        <f t="shared" si="2503"/>
        <v>28878298.394861259</v>
      </c>
      <c r="P362" s="19">
        <f t="shared" si="2503"/>
        <v>25778753.363550629</v>
      </c>
      <c r="Q362" s="19">
        <f t="shared" si="2503"/>
        <v>22545588.145988792</v>
      </c>
      <c r="R362" s="19">
        <f t="shared" si="2503"/>
        <v>19173042.427680086</v>
      </c>
      <c r="S362" s="19">
        <f t="shared" si="2503"/>
        <v>15655107.56920116</v>
      </c>
      <c r="T362" s="19">
        <f t="shared" si="2503"/>
        <v>11985515.901009485</v>
      </c>
      <c r="U362" s="19">
        <f t="shared" si="2503"/>
        <v>8157729.5567552</v>
      </c>
      <c r="V362" s="19">
        <f t="shared" si="2503"/>
        <v>4164928.8252013642</v>
      </c>
      <c r="W362" s="19">
        <f t="shared" si="2503"/>
        <v>-6.5192580223083496E-9</v>
      </c>
      <c r="X362" s="19" t="e">
        <f t="shared" si="2503"/>
        <v>#N/A</v>
      </c>
      <c r="Y362" s="19" t="e">
        <f t="shared" si="2503"/>
        <v>#N/A</v>
      </c>
      <c r="Z362" s="19" t="e">
        <f t="shared" si="2503"/>
        <v>#N/A</v>
      </c>
      <c r="AA362" s="19" t="e">
        <f t="shared" si="2503"/>
        <v>#N/A</v>
      </c>
      <c r="AB362" s="19" t="e">
        <f t="shared" si="2503"/>
        <v>#N/A</v>
      </c>
      <c r="AC362" s="19" t="e">
        <f t="shared" si="2503"/>
        <v>#N/A</v>
      </c>
      <c r="AD362" s="19" t="e">
        <f t="shared" si="2503"/>
        <v>#N/A</v>
      </c>
      <c r="AE362" s="19" t="e">
        <f t="shared" si="2503"/>
        <v>#N/A</v>
      </c>
      <c r="AF362" s="19" t="e">
        <f t="shared" si="2503"/>
        <v>#N/A</v>
      </c>
      <c r="AG362" s="19" t="e">
        <f t="shared" si="2503"/>
        <v>#N/A</v>
      </c>
      <c r="AH362" s="19" t="e">
        <f t="shared" si="2503"/>
        <v>#N/A</v>
      </c>
      <c r="AI362" s="19" t="e">
        <f t="shared" si="2503"/>
        <v>#N/A</v>
      </c>
      <c r="AJ362" s="19" t="e">
        <f t="shared" si="2503"/>
        <v>#N/A</v>
      </c>
      <c r="AK362" s="19" t="e">
        <f t="shared" si="2503"/>
        <v>#N/A</v>
      </c>
      <c r="AL362" s="19" t="e">
        <f t="shared" si="2503"/>
        <v>#N/A</v>
      </c>
      <c r="AM362" s="19" t="e">
        <f t="shared" si="2503"/>
        <v>#N/A</v>
      </c>
      <c r="AN362" s="19" t="e">
        <f t="shared" si="2503"/>
        <v>#N/A</v>
      </c>
      <c r="AO362" s="19" t="e">
        <f t="shared" si="2503"/>
        <v>#N/A</v>
      </c>
      <c r="AP362" s="19" t="e">
        <f t="shared" si="2503"/>
        <v>#N/A</v>
      </c>
      <c r="AQ362" s="19" t="e">
        <f t="shared" si="2503"/>
        <v>#N/A</v>
      </c>
      <c r="AR362" s="19" t="e">
        <f t="shared" si="2503"/>
        <v>#N/A</v>
      </c>
      <c r="AS362" s="19" t="e">
        <f t="shared" si="2503"/>
        <v>#N/A</v>
      </c>
      <c r="AT362" s="19" t="e">
        <f t="shared" si="2503"/>
        <v>#N/A</v>
      </c>
      <c r="AU362" s="19" t="e">
        <f t="shared" si="2503"/>
        <v>#N/A</v>
      </c>
      <c r="AV362" s="19" t="e">
        <f t="shared" si="2503"/>
        <v>#N/A</v>
      </c>
      <c r="AW362" s="19" t="e">
        <f t="shared" si="2503"/>
        <v>#N/A</v>
      </c>
      <c r="AX362" s="19" t="e">
        <f t="shared" si="2503"/>
        <v>#N/A</v>
      </c>
      <c r="AY362" s="19" t="e">
        <f t="shared" si="2503"/>
        <v>#N/A</v>
      </c>
      <c r="AZ362" s="19" t="e">
        <f t="shared" si="2503"/>
        <v>#N/A</v>
      </c>
      <c r="BA362" s="19" t="e">
        <f t="shared" si="2503"/>
        <v>#N/A</v>
      </c>
      <c r="BB362" s="19" t="e">
        <f t="shared" si="2503"/>
        <v>#N/A</v>
      </c>
      <c r="BC362" s="19" t="e">
        <f t="shared" si="2503"/>
        <v>#N/A</v>
      </c>
      <c r="BD362" s="19" t="e">
        <f t="shared" si="2503"/>
        <v>#N/A</v>
      </c>
      <c r="BE362" s="19" t="e">
        <f t="shared" si="2503"/>
        <v>#N/A</v>
      </c>
      <c r="BF362" s="19" t="e">
        <f t="shared" si="2503"/>
        <v>#N/A</v>
      </c>
      <c r="BG362" s="19" t="e">
        <f t="shared" si="2503"/>
        <v>#N/A</v>
      </c>
      <c r="BH362" s="19" t="e">
        <f t="shared" si="2503"/>
        <v>#N/A</v>
      </c>
      <c r="BI362" s="19" t="e">
        <f t="shared" si="2503"/>
        <v>#N/A</v>
      </c>
    </row>
    <row r="363" spans="1:61" s="19" customFormat="1" ht="12.75"/>
    <row r="364" spans="1:61" s="19" customFormat="1" ht="12.75">
      <c r="C364" s="19" t="s">
        <v>446</v>
      </c>
      <c r="E364" s="19">
        <f>D358</f>
        <v>57449877.992250338</v>
      </c>
      <c r="F364" s="19">
        <f t="shared" ref="F364:F368" si="2504">E358</f>
        <v>55582042.695345491</v>
      </c>
      <c r="G364" s="19">
        <f t="shared" ref="G364:G368" si="2505">F358</f>
        <v>53633685.741959505</v>
      </c>
      <c r="H364" s="19">
        <f t="shared" ref="H364:H368" si="2506">G358</f>
        <v>51601335.87465699</v>
      </c>
      <c r="I364" s="19">
        <f t="shared" ref="I364:I368" si="2507">H358</f>
        <v>49481372.191438481</v>
      </c>
      <c r="J364" s="19">
        <f t="shared" ref="J364:J368" si="2508">I358</f>
        <v>47270017.69462122</v>
      </c>
      <c r="K364" s="19">
        <f t="shared" ref="K364:K368" si="2509">J358</f>
        <v>44963332.561614677</v>
      </c>
      <c r="L364" s="19">
        <f t="shared" ref="L364:L368" si="2510">K358</f>
        <v>42557207.125601828</v>
      </c>
      <c r="M364" s="19">
        <f t="shared" ref="M364:M368" si="2511">L358</f>
        <v>40047354.553620294</v>
      </c>
      <c r="N364" s="19">
        <f t="shared" ref="N364:N368" si="2512">M358</f>
        <v>37429303.208998427</v>
      </c>
      <c r="O364" s="19">
        <f t="shared" ref="O364:O368" si="2513">N358</f>
        <v>34698388.684538946</v>
      </c>
      <c r="P364" s="19">
        <f t="shared" ref="P364:P368" si="2514">O358</f>
        <v>31849745.492256202</v>
      </c>
      <c r="Q364" s="19">
        <f t="shared" ref="Q364:Q368" si="2515">P358</f>
        <v>28878298.394861259</v>
      </c>
      <c r="R364" s="19">
        <f t="shared" ref="R364:R368" si="2516">Q358</f>
        <v>25778753.363550629</v>
      </c>
      <c r="S364" s="19">
        <f t="shared" ref="S364:S368" si="2517">R358</f>
        <v>22545588.145988792</v>
      </c>
      <c r="T364" s="19">
        <f t="shared" ref="T364:T368" si="2518">S358</f>
        <v>19173042.427680086</v>
      </c>
      <c r="U364" s="19">
        <f t="shared" ref="U364:U368" si="2519">T358</f>
        <v>15655107.56920116</v>
      </c>
      <c r="V364" s="19">
        <f t="shared" ref="V364:V368" si="2520">U358</f>
        <v>11985515.901009485</v>
      </c>
      <c r="W364" s="19">
        <f t="shared" ref="W364:W368" si="2521">V358</f>
        <v>8157729.5567552</v>
      </c>
      <c r="X364" s="19">
        <f t="shared" ref="X364:X368" si="2522">W358</f>
        <v>4164928.8252013642</v>
      </c>
      <c r="Y364" s="19">
        <f t="shared" ref="Y364:Y368" si="2523">X358</f>
        <v>-6.5192580223083496E-9</v>
      </c>
      <c r="Z364" s="19" t="e">
        <f t="shared" ref="Z364:Z368" si="2524">Y358</f>
        <v>#N/A</v>
      </c>
      <c r="AA364" s="19" t="e">
        <f t="shared" ref="AA364:AA368" si="2525">Z358</f>
        <v>#N/A</v>
      </c>
      <c r="AB364" s="19" t="e">
        <f t="shared" ref="AB364:AB368" si="2526">AA358</f>
        <v>#N/A</v>
      </c>
      <c r="AC364" s="19" t="e">
        <f t="shared" ref="AC364:AC368" si="2527">AB358</f>
        <v>#N/A</v>
      </c>
      <c r="AD364" s="19" t="e">
        <f t="shared" ref="AD364:AD368" si="2528">AC358</f>
        <v>#N/A</v>
      </c>
      <c r="AE364" s="19" t="e">
        <f t="shared" ref="AE364:AE368" si="2529">AD358</f>
        <v>#N/A</v>
      </c>
      <c r="AF364" s="19" t="e">
        <f t="shared" ref="AF364:AF368" si="2530">AE358</f>
        <v>#N/A</v>
      </c>
      <c r="AG364" s="19" t="e">
        <f t="shared" ref="AG364:AG368" si="2531">AF358</f>
        <v>#N/A</v>
      </c>
      <c r="AH364" s="19" t="e">
        <f t="shared" ref="AH364:AH368" si="2532">AG358</f>
        <v>#N/A</v>
      </c>
      <c r="AI364" s="19" t="e">
        <f t="shared" ref="AI364:AI368" si="2533">AH358</f>
        <v>#N/A</v>
      </c>
      <c r="AJ364" s="19" t="e">
        <f t="shared" ref="AJ364:AJ368" si="2534">AI358</f>
        <v>#N/A</v>
      </c>
      <c r="AK364" s="19" t="e">
        <f t="shared" ref="AK364:AK368" si="2535">AJ358</f>
        <v>#N/A</v>
      </c>
      <c r="AL364" s="19" t="e">
        <f t="shared" ref="AL364:AL368" si="2536">AK358</f>
        <v>#N/A</v>
      </c>
      <c r="AM364" s="19" t="e">
        <f t="shared" ref="AM364:AM368" si="2537">AL358</f>
        <v>#N/A</v>
      </c>
      <c r="AN364" s="19" t="e">
        <f t="shared" ref="AN364:AN368" si="2538">AM358</f>
        <v>#N/A</v>
      </c>
      <c r="AO364" s="19" t="e">
        <f t="shared" ref="AO364:AO368" si="2539">AN358</f>
        <v>#N/A</v>
      </c>
      <c r="AP364" s="19" t="e">
        <f t="shared" ref="AP364:AP368" si="2540">AO358</f>
        <v>#N/A</v>
      </c>
      <c r="AQ364" s="19" t="e">
        <f t="shared" ref="AQ364:AQ368" si="2541">AP358</f>
        <v>#N/A</v>
      </c>
      <c r="AR364" s="19" t="e">
        <f t="shared" ref="AR364:AR368" si="2542">AQ358</f>
        <v>#N/A</v>
      </c>
      <c r="AS364" s="19" t="e">
        <f t="shared" ref="AS364:AS368" si="2543">AR358</f>
        <v>#N/A</v>
      </c>
      <c r="AT364" s="19" t="e">
        <f t="shared" ref="AT364:AT368" si="2544">AS358</f>
        <v>#N/A</v>
      </c>
      <c r="AU364" s="19" t="e">
        <f t="shared" ref="AU364:AU368" si="2545">AT358</f>
        <v>#N/A</v>
      </c>
      <c r="AV364" s="19" t="e">
        <f t="shared" ref="AV364:AV368" si="2546">AU358</f>
        <v>#N/A</v>
      </c>
      <c r="AW364" s="19" t="e">
        <f t="shared" ref="AW364:AW368" si="2547">AV358</f>
        <v>#N/A</v>
      </c>
      <c r="AX364" s="19" t="e">
        <f t="shared" ref="AX364:AX368" si="2548">AW358</f>
        <v>#N/A</v>
      </c>
      <c r="AY364" s="19" t="e">
        <f t="shared" ref="AY364:AY368" si="2549">AX358</f>
        <v>#N/A</v>
      </c>
      <c r="AZ364" s="19" t="e">
        <f t="shared" ref="AZ364:AZ368" si="2550">AY358</f>
        <v>#N/A</v>
      </c>
      <c r="BA364" s="19" t="e">
        <f t="shared" ref="BA364:BA368" si="2551">AZ358</f>
        <v>#N/A</v>
      </c>
      <c r="BB364" s="19" t="e">
        <f t="shared" ref="BB364:BB368" si="2552">BA358</f>
        <v>#N/A</v>
      </c>
      <c r="BC364" s="19" t="e">
        <f t="shared" ref="BC364:BC368" si="2553">BB358</f>
        <v>#N/A</v>
      </c>
      <c r="BD364" s="19" t="e">
        <f t="shared" ref="BD364:BD368" si="2554">BC358</f>
        <v>#N/A</v>
      </c>
      <c r="BE364" s="19" t="e">
        <f t="shared" ref="BE364:BE368" si="2555">BD358</f>
        <v>#N/A</v>
      </c>
      <c r="BF364" s="19" t="e">
        <f t="shared" ref="BF364:BF368" si="2556">BE358</f>
        <v>#N/A</v>
      </c>
      <c r="BG364" s="19" t="e">
        <f t="shared" ref="BG364:BG368" si="2557">BF358</f>
        <v>#N/A</v>
      </c>
      <c r="BH364" s="19" t="e">
        <f t="shared" ref="BH364:BH368" si="2558">BG358</f>
        <v>#N/A</v>
      </c>
      <c r="BI364" s="19" t="e">
        <f t="shared" ref="BI364:BI368" si="2559">BH358</f>
        <v>#N/A</v>
      </c>
    </row>
    <row r="365" spans="1:61" s="19" customFormat="1" ht="12.75">
      <c r="C365" s="19" t="s">
        <v>422</v>
      </c>
      <c r="E365" s="19">
        <f>D359</f>
        <v>1867835.296904848</v>
      </c>
      <c r="F365" s="19">
        <f t="shared" si="2504"/>
        <v>1948356.9533859848</v>
      </c>
      <c r="G365" s="19">
        <f t="shared" si="2505"/>
        <v>2032349.8673025118</v>
      </c>
      <c r="H365" s="19">
        <f t="shared" si="2506"/>
        <v>2119963.6832185052</v>
      </c>
      <c r="I365" s="19">
        <f t="shared" si="2507"/>
        <v>2211354.49681726</v>
      </c>
      <c r="J365" s="19">
        <f t="shared" si="2508"/>
        <v>2306685.133006542</v>
      </c>
      <c r="K365" s="19">
        <f t="shared" si="2509"/>
        <v>2406125.4360128515</v>
      </c>
      <c r="L365" s="19">
        <f t="shared" si="2510"/>
        <v>2509852.571981533</v>
      </c>
      <c r="M365" s="19">
        <f t="shared" si="2511"/>
        <v>2618051.3446218646</v>
      </c>
      <c r="N365" s="19">
        <f t="shared" si="2512"/>
        <v>2730914.5244594808</v>
      </c>
      <c r="O365" s="19">
        <f t="shared" si="2513"/>
        <v>2848643.1922827419</v>
      </c>
      <c r="P365" s="19">
        <f t="shared" si="2514"/>
        <v>2971447.0973949414</v>
      </c>
      <c r="Q365" s="19">
        <f t="shared" si="2515"/>
        <v>3099545.0313106291</v>
      </c>
      <c r="R365" s="19">
        <f t="shared" si="2516"/>
        <v>3233165.2175618378</v>
      </c>
      <c r="S365" s="19">
        <f t="shared" si="2517"/>
        <v>3372545.7183087063</v>
      </c>
      <c r="T365" s="19">
        <f t="shared" si="2518"/>
        <v>3517934.8584789257</v>
      </c>
      <c r="U365" s="19">
        <f t="shared" si="2519"/>
        <v>3669591.6681916756</v>
      </c>
      <c r="V365" s="19">
        <f t="shared" si="2520"/>
        <v>3827786.3442542851</v>
      </c>
      <c r="W365" s="19">
        <f t="shared" si="2521"/>
        <v>3992800.7315538358</v>
      </c>
      <c r="X365" s="19">
        <f t="shared" si="2522"/>
        <v>4164928.8252013708</v>
      </c>
      <c r="Y365" s="19" t="e">
        <f t="shared" si="2523"/>
        <v>#N/A</v>
      </c>
      <c r="Z365" s="19" t="e">
        <f t="shared" si="2524"/>
        <v>#N/A</v>
      </c>
      <c r="AA365" s="19" t="e">
        <f t="shared" si="2525"/>
        <v>#N/A</v>
      </c>
      <c r="AB365" s="19" t="e">
        <f t="shared" si="2526"/>
        <v>#N/A</v>
      </c>
      <c r="AC365" s="19" t="e">
        <f t="shared" si="2527"/>
        <v>#N/A</v>
      </c>
      <c r="AD365" s="19" t="e">
        <f t="shared" si="2528"/>
        <v>#N/A</v>
      </c>
      <c r="AE365" s="19" t="e">
        <f t="shared" si="2529"/>
        <v>#N/A</v>
      </c>
      <c r="AF365" s="19" t="e">
        <f t="shared" si="2530"/>
        <v>#N/A</v>
      </c>
      <c r="AG365" s="19" t="e">
        <f t="shared" si="2531"/>
        <v>#N/A</v>
      </c>
      <c r="AH365" s="19" t="e">
        <f t="shared" si="2532"/>
        <v>#N/A</v>
      </c>
      <c r="AI365" s="19" t="e">
        <f t="shared" si="2533"/>
        <v>#N/A</v>
      </c>
      <c r="AJ365" s="19" t="e">
        <f t="shared" si="2534"/>
        <v>#N/A</v>
      </c>
      <c r="AK365" s="19" t="e">
        <f t="shared" si="2535"/>
        <v>#N/A</v>
      </c>
      <c r="AL365" s="19" t="e">
        <f t="shared" si="2536"/>
        <v>#N/A</v>
      </c>
      <c r="AM365" s="19" t="e">
        <f t="shared" si="2537"/>
        <v>#N/A</v>
      </c>
      <c r="AN365" s="19" t="e">
        <f t="shared" si="2538"/>
        <v>#N/A</v>
      </c>
      <c r="AO365" s="19" t="e">
        <f t="shared" si="2539"/>
        <v>#N/A</v>
      </c>
      <c r="AP365" s="19" t="e">
        <f t="shared" si="2540"/>
        <v>#N/A</v>
      </c>
      <c r="AQ365" s="19" t="e">
        <f t="shared" si="2541"/>
        <v>#N/A</v>
      </c>
      <c r="AR365" s="19" t="e">
        <f t="shared" si="2542"/>
        <v>#N/A</v>
      </c>
      <c r="AS365" s="19" t="e">
        <f t="shared" si="2543"/>
        <v>#N/A</v>
      </c>
      <c r="AT365" s="19" t="e">
        <f t="shared" si="2544"/>
        <v>#N/A</v>
      </c>
      <c r="AU365" s="19" t="e">
        <f t="shared" si="2545"/>
        <v>#N/A</v>
      </c>
      <c r="AV365" s="19" t="e">
        <f t="shared" si="2546"/>
        <v>#N/A</v>
      </c>
      <c r="AW365" s="19" t="e">
        <f t="shared" si="2547"/>
        <v>#N/A</v>
      </c>
      <c r="AX365" s="19" t="e">
        <f t="shared" si="2548"/>
        <v>#N/A</v>
      </c>
      <c r="AY365" s="19" t="e">
        <f t="shared" si="2549"/>
        <v>#N/A</v>
      </c>
      <c r="AZ365" s="19" t="e">
        <f t="shared" si="2550"/>
        <v>#N/A</v>
      </c>
      <c r="BA365" s="19" t="e">
        <f t="shared" si="2551"/>
        <v>#N/A</v>
      </c>
      <c r="BB365" s="19" t="e">
        <f t="shared" si="2552"/>
        <v>#N/A</v>
      </c>
      <c r="BC365" s="19" t="e">
        <f t="shared" si="2553"/>
        <v>#N/A</v>
      </c>
      <c r="BD365" s="19" t="e">
        <f t="shared" si="2554"/>
        <v>#N/A</v>
      </c>
      <c r="BE365" s="19" t="e">
        <f t="shared" si="2555"/>
        <v>#N/A</v>
      </c>
      <c r="BF365" s="19" t="e">
        <f t="shared" si="2556"/>
        <v>#N/A</v>
      </c>
      <c r="BG365" s="19" t="e">
        <f t="shared" si="2557"/>
        <v>#N/A</v>
      </c>
      <c r="BH365" s="19" t="e">
        <f t="shared" si="2558"/>
        <v>#N/A</v>
      </c>
      <c r="BI365" s="19" t="e">
        <f t="shared" si="2559"/>
        <v>#N/A</v>
      </c>
    </row>
    <row r="366" spans="1:61" s="19" customFormat="1" ht="12.75">
      <c r="C366" s="19" t="s">
        <v>423</v>
      </c>
      <c r="E366" s="19">
        <f>D360</f>
        <v>2384973.5265082717</v>
      </c>
      <c r="F366" s="19">
        <f t="shared" si="2504"/>
        <v>2304451.8700271351</v>
      </c>
      <c r="G366" s="19">
        <f t="shared" si="2505"/>
        <v>2220458.9561106078</v>
      </c>
      <c r="H366" s="19">
        <f t="shared" si="2506"/>
        <v>2132845.1401946144</v>
      </c>
      <c r="I366" s="19">
        <f t="shared" si="2507"/>
        <v>2041454.3265958601</v>
      </c>
      <c r="J366" s="19">
        <f t="shared" si="2508"/>
        <v>1946123.6904065777</v>
      </c>
      <c r="K366" s="19">
        <f t="shared" si="2509"/>
        <v>1846683.3874002681</v>
      </c>
      <c r="L366" s="19">
        <f t="shared" si="2510"/>
        <v>1742956.2514315869</v>
      </c>
      <c r="M366" s="19">
        <f t="shared" si="2511"/>
        <v>1634757.4787912553</v>
      </c>
      <c r="N366" s="19">
        <f t="shared" si="2512"/>
        <v>1521894.2989536389</v>
      </c>
      <c r="O366" s="19">
        <f t="shared" si="2513"/>
        <v>1404165.6311303778</v>
      </c>
      <c r="P366" s="19">
        <f t="shared" si="2514"/>
        <v>1281361.7260181783</v>
      </c>
      <c r="Q366" s="19">
        <f t="shared" si="2515"/>
        <v>1153263.7921024908</v>
      </c>
      <c r="R366" s="19">
        <f t="shared" si="2516"/>
        <v>1019643.605851282</v>
      </c>
      <c r="S366" s="19">
        <f t="shared" si="2517"/>
        <v>880263.10510441347</v>
      </c>
      <c r="T366" s="19">
        <f t="shared" si="2518"/>
        <v>734873.96493419423</v>
      </c>
      <c r="U366" s="19">
        <f t="shared" si="2519"/>
        <v>583217.15522144444</v>
      </c>
      <c r="V366" s="19">
        <f t="shared" si="2520"/>
        <v>425022.4791588349</v>
      </c>
      <c r="W366" s="19">
        <f t="shared" si="2521"/>
        <v>260008.09185928386</v>
      </c>
      <c r="X366" s="19">
        <f t="shared" si="2522"/>
        <v>87879.998211748927</v>
      </c>
      <c r="Y366" s="19" t="e">
        <f t="shared" si="2523"/>
        <v>#N/A</v>
      </c>
      <c r="Z366" s="19" t="e">
        <f t="shared" si="2524"/>
        <v>#N/A</v>
      </c>
      <c r="AA366" s="19" t="e">
        <f t="shared" si="2525"/>
        <v>#N/A</v>
      </c>
      <c r="AB366" s="19" t="e">
        <f t="shared" si="2526"/>
        <v>#N/A</v>
      </c>
      <c r="AC366" s="19" t="e">
        <f t="shared" si="2527"/>
        <v>#N/A</v>
      </c>
      <c r="AD366" s="19" t="e">
        <f t="shared" si="2528"/>
        <v>#N/A</v>
      </c>
      <c r="AE366" s="19" t="e">
        <f t="shared" si="2529"/>
        <v>#N/A</v>
      </c>
      <c r="AF366" s="19" t="e">
        <f t="shared" si="2530"/>
        <v>#N/A</v>
      </c>
      <c r="AG366" s="19" t="e">
        <f t="shared" si="2531"/>
        <v>#N/A</v>
      </c>
      <c r="AH366" s="19" t="e">
        <f t="shared" si="2532"/>
        <v>#N/A</v>
      </c>
      <c r="AI366" s="19" t="e">
        <f t="shared" si="2533"/>
        <v>#N/A</v>
      </c>
      <c r="AJ366" s="19" t="e">
        <f t="shared" si="2534"/>
        <v>#N/A</v>
      </c>
      <c r="AK366" s="19" t="e">
        <f t="shared" si="2535"/>
        <v>#N/A</v>
      </c>
      <c r="AL366" s="19" t="e">
        <f t="shared" si="2536"/>
        <v>#N/A</v>
      </c>
      <c r="AM366" s="19" t="e">
        <f t="shared" si="2537"/>
        <v>#N/A</v>
      </c>
      <c r="AN366" s="19" t="e">
        <f t="shared" si="2538"/>
        <v>#N/A</v>
      </c>
      <c r="AO366" s="19" t="e">
        <f t="shared" si="2539"/>
        <v>#N/A</v>
      </c>
      <c r="AP366" s="19" t="e">
        <f t="shared" si="2540"/>
        <v>#N/A</v>
      </c>
      <c r="AQ366" s="19" t="e">
        <f t="shared" si="2541"/>
        <v>#N/A</v>
      </c>
      <c r="AR366" s="19" t="e">
        <f t="shared" si="2542"/>
        <v>#N/A</v>
      </c>
      <c r="AS366" s="19" t="e">
        <f t="shared" si="2543"/>
        <v>#N/A</v>
      </c>
      <c r="AT366" s="19" t="e">
        <f t="shared" si="2544"/>
        <v>#N/A</v>
      </c>
      <c r="AU366" s="19" t="e">
        <f t="shared" si="2545"/>
        <v>#N/A</v>
      </c>
      <c r="AV366" s="19" t="e">
        <f t="shared" si="2546"/>
        <v>#N/A</v>
      </c>
      <c r="AW366" s="19" t="e">
        <f t="shared" si="2547"/>
        <v>#N/A</v>
      </c>
      <c r="AX366" s="19" t="e">
        <f t="shared" si="2548"/>
        <v>#N/A</v>
      </c>
      <c r="AY366" s="19" t="e">
        <f t="shared" si="2549"/>
        <v>#N/A</v>
      </c>
      <c r="AZ366" s="19" t="e">
        <f t="shared" si="2550"/>
        <v>#N/A</v>
      </c>
      <c r="BA366" s="19" t="e">
        <f t="shared" si="2551"/>
        <v>#N/A</v>
      </c>
      <c r="BB366" s="19" t="e">
        <f t="shared" si="2552"/>
        <v>#N/A</v>
      </c>
      <c r="BC366" s="19" t="e">
        <f t="shared" si="2553"/>
        <v>#N/A</v>
      </c>
      <c r="BD366" s="19" t="e">
        <f t="shared" si="2554"/>
        <v>#N/A</v>
      </c>
      <c r="BE366" s="19" t="e">
        <f t="shared" si="2555"/>
        <v>#N/A</v>
      </c>
      <c r="BF366" s="19" t="e">
        <f t="shared" si="2556"/>
        <v>#N/A</v>
      </c>
      <c r="BG366" s="19" t="e">
        <f t="shared" si="2557"/>
        <v>#N/A</v>
      </c>
      <c r="BH366" s="19" t="e">
        <f t="shared" si="2558"/>
        <v>#N/A</v>
      </c>
      <c r="BI366" s="19" t="e">
        <f t="shared" si="2559"/>
        <v>#N/A</v>
      </c>
    </row>
    <row r="367" spans="1:61" s="19" customFormat="1" ht="12.75">
      <c r="C367" s="19" t="s">
        <v>147</v>
      </c>
      <c r="E367" s="19">
        <f>D361</f>
        <v>4252808.8234131197</v>
      </c>
      <c r="F367" s="19">
        <f t="shared" si="2504"/>
        <v>4252808.8234131197</v>
      </c>
      <c r="G367" s="19">
        <f t="shared" si="2505"/>
        <v>4252808.8234131197</v>
      </c>
      <c r="H367" s="19">
        <f t="shared" si="2506"/>
        <v>4252808.8234131197</v>
      </c>
      <c r="I367" s="19">
        <f t="shared" si="2507"/>
        <v>4252808.8234131197</v>
      </c>
      <c r="J367" s="19">
        <f t="shared" si="2508"/>
        <v>4252808.8234131197</v>
      </c>
      <c r="K367" s="19">
        <f t="shared" si="2509"/>
        <v>4252808.8234131197</v>
      </c>
      <c r="L367" s="19">
        <f t="shared" si="2510"/>
        <v>4252808.8234131197</v>
      </c>
      <c r="M367" s="19">
        <f t="shared" si="2511"/>
        <v>4252808.8234131197</v>
      </c>
      <c r="N367" s="19">
        <f t="shared" si="2512"/>
        <v>4252808.8234131197</v>
      </c>
      <c r="O367" s="19">
        <f t="shared" si="2513"/>
        <v>4252808.8234131197</v>
      </c>
      <c r="P367" s="19">
        <f t="shared" si="2514"/>
        <v>4252808.8234131197</v>
      </c>
      <c r="Q367" s="19">
        <f t="shared" si="2515"/>
        <v>4252808.8234131197</v>
      </c>
      <c r="R367" s="19">
        <f t="shared" si="2516"/>
        <v>4252808.8234131197</v>
      </c>
      <c r="S367" s="19">
        <f t="shared" si="2517"/>
        <v>4252808.8234131197</v>
      </c>
      <c r="T367" s="19">
        <f t="shared" si="2518"/>
        <v>4252808.8234131197</v>
      </c>
      <c r="U367" s="19">
        <f t="shared" si="2519"/>
        <v>4252808.8234131197</v>
      </c>
      <c r="V367" s="19">
        <f t="shared" si="2520"/>
        <v>4252808.8234131197</v>
      </c>
      <c r="W367" s="19">
        <f t="shared" si="2521"/>
        <v>4252808.8234131197</v>
      </c>
      <c r="X367" s="19">
        <f t="shared" si="2522"/>
        <v>4252808.8234131197</v>
      </c>
      <c r="Y367" s="19" t="e">
        <f t="shared" si="2523"/>
        <v>#N/A</v>
      </c>
      <c r="Z367" s="19" t="e">
        <f t="shared" si="2524"/>
        <v>#N/A</v>
      </c>
      <c r="AA367" s="19" t="e">
        <f t="shared" si="2525"/>
        <v>#N/A</v>
      </c>
      <c r="AB367" s="19" t="e">
        <f t="shared" si="2526"/>
        <v>#N/A</v>
      </c>
      <c r="AC367" s="19" t="e">
        <f t="shared" si="2527"/>
        <v>#N/A</v>
      </c>
      <c r="AD367" s="19" t="e">
        <f t="shared" si="2528"/>
        <v>#N/A</v>
      </c>
      <c r="AE367" s="19" t="e">
        <f t="shared" si="2529"/>
        <v>#N/A</v>
      </c>
      <c r="AF367" s="19" t="e">
        <f t="shared" si="2530"/>
        <v>#N/A</v>
      </c>
      <c r="AG367" s="19" t="e">
        <f t="shared" si="2531"/>
        <v>#N/A</v>
      </c>
      <c r="AH367" s="19" t="e">
        <f t="shared" si="2532"/>
        <v>#N/A</v>
      </c>
      <c r="AI367" s="19" t="e">
        <f t="shared" si="2533"/>
        <v>#N/A</v>
      </c>
      <c r="AJ367" s="19" t="e">
        <f t="shared" si="2534"/>
        <v>#N/A</v>
      </c>
      <c r="AK367" s="19" t="e">
        <f t="shared" si="2535"/>
        <v>#N/A</v>
      </c>
      <c r="AL367" s="19" t="e">
        <f t="shared" si="2536"/>
        <v>#N/A</v>
      </c>
      <c r="AM367" s="19" t="e">
        <f t="shared" si="2537"/>
        <v>#N/A</v>
      </c>
      <c r="AN367" s="19" t="e">
        <f t="shared" si="2538"/>
        <v>#N/A</v>
      </c>
      <c r="AO367" s="19" t="e">
        <f t="shared" si="2539"/>
        <v>#N/A</v>
      </c>
      <c r="AP367" s="19" t="e">
        <f t="shared" si="2540"/>
        <v>#N/A</v>
      </c>
      <c r="AQ367" s="19" t="e">
        <f t="shared" si="2541"/>
        <v>#N/A</v>
      </c>
      <c r="AR367" s="19" t="e">
        <f t="shared" si="2542"/>
        <v>#N/A</v>
      </c>
      <c r="AS367" s="19" t="e">
        <f t="shared" si="2543"/>
        <v>#N/A</v>
      </c>
      <c r="AT367" s="19" t="e">
        <f t="shared" si="2544"/>
        <v>#N/A</v>
      </c>
      <c r="AU367" s="19" t="e">
        <f t="shared" si="2545"/>
        <v>#N/A</v>
      </c>
      <c r="AV367" s="19" t="e">
        <f t="shared" si="2546"/>
        <v>#N/A</v>
      </c>
      <c r="AW367" s="19" t="e">
        <f t="shared" si="2547"/>
        <v>#N/A</v>
      </c>
      <c r="AX367" s="19" t="e">
        <f t="shared" si="2548"/>
        <v>#N/A</v>
      </c>
      <c r="AY367" s="19" t="e">
        <f t="shared" si="2549"/>
        <v>#N/A</v>
      </c>
      <c r="AZ367" s="19" t="e">
        <f t="shared" si="2550"/>
        <v>#N/A</v>
      </c>
      <c r="BA367" s="19" t="e">
        <f t="shared" si="2551"/>
        <v>#N/A</v>
      </c>
      <c r="BB367" s="19" t="e">
        <f t="shared" si="2552"/>
        <v>#N/A</v>
      </c>
      <c r="BC367" s="19" t="e">
        <f t="shared" si="2553"/>
        <v>#N/A</v>
      </c>
      <c r="BD367" s="19" t="e">
        <f t="shared" si="2554"/>
        <v>#N/A</v>
      </c>
      <c r="BE367" s="19" t="e">
        <f t="shared" si="2555"/>
        <v>#N/A</v>
      </c>
      <c r="BF367" s="19" t="e">
        <f t="shared" si="2556"/>
        <v>#N/A</v>
      </c>
      <c r="BG367" s="19" t="e">
        <f t="shared" si="2557"/>
        <v>#N/A</v>
      </c>
      <c r="BH367" s="19" t="e">
        <f t="shared" si="2558"/>
        <v>#N/A</v>
      </c>
      <c r="BI367" s="19" t="e">
        <f t="shared" si="2559"/>
        <v>#N/A</v>
      </c>
    </row>
    <row r="368" spans="1:61" s="19" customFormat="1" ht="12.75">
      <c r="C368" s="19" t="s">
        <v>424</v>
      </c>
      <c r="E368" s="19">
        <f>D362</f>
        <v>55582042.695345491</v>
      </c>
      <c r="F368" s="19">
        <f t="shared" si="2504"/>
        <v>53633685.741959505</v>
      </c>
      <c r="G368" s="19">
        <f t="shared" si="2505"/>
        <v>51601335.87465699</v>
      </c>
      <c r="H368" s="19">
        <f t="shared" si="2506"/>
        <v>49481372.191438481</v>
      </c>
      <c r="I368" s="19">
        <f t="shared" si="2507"/>
        <v>47270017.69462122</v>
      </c>
      <c r="J368" s="19">
        <f t="shared" si="2508"/>
        <v>44963332.561614677</v>
      </c>
      <c r="K368" s="19">
        <f t="shared" si="2509"/>
        <v>42557207.125601828</v>
      </c>
      <c r="L368" s="19">
        <f t="shared" si="2510"/>
        <v>40047354.553620294</v>
      </c>
      <c r="M368" s="19">
        <f t="shared" si="2511"/>
        <v>37429303.208998427</v>
      </c>
      <c r="N368" s="19">
        <f t="shared" si="2512"/>
        <v>34698388.684538946</v>
      </c>
      <c r="O368" s="19">
        <f t="shared" si="2513"/>
        <v>31849745.492256202</v>
      </c>
      <c r="P368" s="19">
        <f t="shared" si="2514"/>
        <v>28878298.394861259</v>
      </c>
      <c r="Q368" s="19">
        <f t="shared" si="2515"/>
        <v>25778753.363550629</v>
      </c>
      <c r="R368" s="19">
        <f t="shared" si="2516"/>
        <v>22545588.145988792</v>
      </c>
      <c r="S368" s="19">
        <f t="shared" si="2517"/>
        <v>19173042.427680086</v>
      </c>
      <c r="T368" s="19">
        <f t="shared" si="2518"/>
        <v>15655107.56920116</v>
      </c>
      <c r="U368" s="19">
        <f t="shared" si="2519"/>
        <v>11985515.901009485</v>
      </c>
      <c r="V368" s="19">
        <f t="shared" si="2520"/>
        <v>8157729.5567552</v>
      </c>
      <c r="W368" s="19">
        <f t="shared" si="2521"/>
        <v>4164928.8252013642</v>
      </c>
      <c r="X368" s="19">
        <f t="shared" si="2522"/>
        <v>-6.5192580223083496E-9</v>
      </c>
      <c r="Y368" s="19" t="e">
        <f t="shared" si="2523"/>
        <v>#N/A</v>
      </c>
      <c r="Z368" s="19" t="e">
        <f t="shared" si="2524"/>
        <v>#N/A</v>
      </c>
      <c r="AA368" s="19" t="e">
        <f t="shared" si="2525"/>
        <v>#N/A</v>
      </c>
      <c r="AB368" s="19" t="e">
        <f t="shared" si="2526"/>
        <v>#N/A</v>
      </c>
      <c r="AC368" s="19" t="e">
        <f t="shared" si="2527"/>
        <v>#N/A</v>
      </c>
      <c r="AD368" s="19" t="e">
        <f t="shared" si="2528"/>
        <v>#N/A</v>
      </c>
      <c r="AE368" s="19" t="e">
        <f t="shared" si="2529"/>
        <v>#N/A</v>
      </c>
      <c r="AF368" s="19" t="e">
        <f t="shared" si="2530"/>
        <v>#N/A</v>
      </c>
      <c r="AG368" s="19" t="e">
        <f t="shared" si="2531"/>
        <v>#N/A</v>
      </c>
      <c r="AH368" s="19" t="e">
        <f t="shared" si="2532"/>
        <v>#N/A</v>
      </c>
      <c r="AI368" s="19" t="e">
        <f t="shared" si="2533"/>
        <v>#N/A</v>
      </c>
      <c r="AJ368" s="19" t="e">
        <f t="shared" si="2534"/>
        <v>#N/A</v>
      </c>
      <c r="AK368" s="19" t="e">
        <f t="shared" si="2535"/>
        <v>#N/A</v>
      </c>
      <c r="AL368" s="19" t="e">
        <f t="shared" si="2536"/>
        <v>#N/A</v>
      </c>
      <c r="AM368" s="19" t="e">
        <f t="shared" si="2537"/>
        <v>#N/A</v>
      </c>
      <c r="AN368" s="19" t="e">
        <f t="shared" si="2538"/>
        <v>#N/A</v>
      </c>
      <c r="AO368" s="19" t="e">
        <f t="shared" si="2539"/>
        <v>#N/A</v>
      </c>
      <c r="AP368" s="19" t="e">
        <f t="shared" si="2540"/>
        <v>#N/A</v>
      </c>
      <c r="AQ368" s="19" t="e">
        <f t="shared" si="2541"/>
        <v>#N/A</v>
      </c>
      <c r="AR368" s="19" t="e">
        <f t="shared" si="2542"/>
        <v>#N/A</v>
      </c>
      <c r="AS368" s="19" t="e">
        <f t="shared" si="2543"/>
        <v>#N/A</v>
      </c>
      <c r="AT368" s="19" t="e">
        <f t="shared" si="2544"/>
        <v>#N/A</v>
      </c>
      <c r="AU368" s="19" t="e">
        <f t="shared" si="2545"/>
        <v>#N/A</v>
      </c>
      <c r="AV368" s="19" t="e">
        <f t="shared" si="2546"/>
        <v>#N/A</v>
      </c>
      <c r="AW368" s="19" t="e">
        <f t="shared" si="2547"/>
        <v>#N/A</v>
      </c>
      <c r="AX368" s="19" t="e">
        <f t="shared" si="2548"/>
        <v>#N/A</v>
      </c>
      <c r="AY368" s="19" t="e">
        <f t="shared" si="2549"/>
        <v>#N/A</v>
      </c>
      <c r="AZ368" s="19" t="e">
        <f t="shared" si="2550"/>
        <v>#N/A</v>
      </c>
      <c r="BA368" s="19" t="e">
        <f t="shared" si="2551"/>
        <v>#N/A</v>
      </c>
      <c r="BB368" s="19" t="e">
        <f t="shared" si="2552"/>
        <v>#N/A</v>
      </c>
      <c r="BC368" s="19" t="e">
        <f t="shared" si="2553"/>
        <v>#N/A</v>
      </c>
      <c r="BD368" s="19" t="e">
        <f t="shared" si="2554"/>
        <v>#N/A</v>
      </c>
      <c r="BE368" s="19" t="e">
        <f t="shared" si="2555"/>
        <v>#N/A</v>
      </c>
      <c r="BF368" s="19" t="e">
        <f t="shared" si="2556"/>
        <v>#N/A</v>
      </c>
      <c r="BG368" s="19" t="e">
        <f t="shared" si="2557"/>
        <v>#N/A</v>
      </c>
      <c r="BH368" s="19" t="e">
        <f t="shared" si="2558"/>
        <v>#N/A</v>
      </c>
      <c r="BI368" s="19" t="e">
        <f t="shared" si="2559"/>
        <v>#N/A</v>
      </c>
    </row>
    <row r="369" spans="3:61" s="19" customFormat="1" ht="12.75"/>
    <row r="370" spans="3:61" s="19" customFormat="1" ht="12.75">
      <c r="C370" s="19" t="s">
        <v>446</v>
      </c>
      <c r="F370" s="19">
        <f>E364</f>
        <v>57449877.992250338</v>
      </c>
      <c r="G370" s="19">
        <f t="shared" ref="G370:G374" si="2560">F364</f>
        <v>55582042.695345491</v>
      </c>
      <c r="H370" s="19">
        <f t="shared" ref="H370:H374" si="2561">G364</f>
        <v>53633685.741959505</v>
      </c>
      <c r="I370" s="19">
        <f t="shared" ref="I370:I374" si="2562">H364</f>
        <v>51601335.87465699</v>
      </c>
      <c r="J370" s="19">
        <f t="shared" ref="J370:J374" si="2563">I364</f>
        <v>49481372.191438481</v>
      </c>
      <c r="K370" s="19">
        <f t="shared" ref="K370:K374" si="2564">J364</f>
        <v>47270017.69462122</v>
      </c>
      <c r="L370" s="19">
        <f t="shared" ref="L370:L374" si="2565">K364</f>
        <v>44963332.561614677</v>
      </c>
      <c r="M370" s="19">
        <f t="shared" ref="M370:M374" si="2566">L364</f>
        <v>42557207.125601828</v>
      </c>
      <c r="N370" s="19">
        <f t="shared" ref="N370:N374" si="2567">M364</f>
        <v>40047354.553620294</v>
      </c>
      <c r="O370" s="19">
        <f t="shared" ref="O370:O374" si="2568">N364</f>
        <v>37429303.208998427</v>
      </c>
      <c r="P370" s="19">
        <f t="shared" ref="P370:P374" si="2569">O364</f>
        <v>34698388.684538946</v>
      </c>
      <c r="Q370" s="19">
        <f t="shared" ref="Q370:Q374" si="2570">P364</f>
        <v>31849745.492256202</v>
      </c>
      <c r="R370" s="19">
        <f t="shared" ref="R370:R374" si="2571">Q364</f>
        <v>28878298.394861259</v>
      </c>
      <c r="S370" s="19">
        <f t="shared" ref="S370:S374" si="2572">R364</f>
        <v>25778753.363550629</v>
      </c>
      <c r="T370" s="19">
        <f t="shared" ref="T370:T374" si="2573">S364</f>
        <v>22545588.145988792</v>
      </c>
      <c r="U370" s="19">
        <f t="shared" ref="U370:U374" si="2574">T364</f>
        <v>19173042.427680086</v>
      </c>
      <c r="V370" s="19">
        <f t="shared" ref="V370:V374" si="2575">U364</f>
        <v>15655107.56920116</v>
      </c>
      <c r="W370" s="19">
        <f t="shared" ref="W370:W374" si="2576">V364</f>
        <v>11985515.901009485</v>
      </c>
      <c r="X370" s="19">
        <f t="shared" ref="X370:X374" si="2577">W364</f>
        <v>8157729.5567552</v>
      </c>
      <c r="Y370" s="19">
        <f t="shared" ref="Y370:Y374" si="2578">X364</f>
        <v>4164928.8252013642</v>
      </c>
      <c r="Z370" s="19">
        <f t="shared" ref="Z370:Z374" si="2579">Y364</f>
        <v>-6.5192580223083496E-9</v>
      </c>
      <c r="AA370" s="19" t="e">
        <f t="shared" ref="AA370:AA374" si="2580">Z364</f>
        <v>#N/A</v>
      </c>
      <c r="AB370" s="19" t="e">
        <f t="shared" ref="AB370:AB374" si="2581">AA364</f>
        <v>#N/A</v>
      </c>
      <c r="AC370" s="19" t="e">
        <f t="shared" ref="AC370:AC374" si="2582">AB364</f>
        <v>#N/A</v>
      </c>
      <c r="AD370" s="19" t="e">
        <f t="shared" ref="AD370:AD374" si="2583">AC364</f>
        <v>#N/A</v>
      </c>
      <c r="AE370" s="19" t="e">
        <f t="shared" ref="AE370:AE374" si="2584">AD364</f>
        <v>#N/A</v>
      </c>
      <c r="AF370" s="19" t="e">
        <f t="shared" ref="AF370:AF374" si="2585">AE364</f>
        <v>#N/A</v>
      </c>
      <c r="AG370" s="19" t="e">
        <f t="shared" ref="AG370:AG374" si="2586">AF364</f>
        <v>#N/A</v>
      </c>
      <c r="AH370" s="19" t="e">
        <f t="shared" ref="AH370:AH374" si="2587">AG364</f>
        <v>#N/A</v>
      </c>
      <c r="AI370" s="19" t="e">
        <f t="shared" ref="AI370:AI374" si="2588">AH364</f>
        <v>#N/A</v>
      </c>
      <c r="AJ370" s="19" t="e">
        <f t="shared" ref="AJ370:AJ374" si="2589">AI364</f>
        <v>#N/A</v>
      </c>
      <c r="AK370" s="19" t="e">
        <f t="shared" ref="AK370:AK374" si="2590">AJ364</f>
        <v>#N/A</v>
      </c>
      <c r="AL370" s="19" t="e">
        <f t="shared" ref="AL370:AL374" si="2591">AK364</f>
        <v>#N/A</v>
      </c>
      <c r="AM370" s="19" t="e">
        <f t="shared" ref="AM370:AM374" si="2592">AL364</f>
        <v>#N/A</v>
      </c>
      <c r="AN370" s="19" t="e">
        <f t="shared" ref="AN370:AN374" si="2593">AM364</f>
        <v>#N/A</v>
      </c>
      <c r="AO370" s="19" t="e">
        <f t="shared" ref="AO370:AO374" si="2594">AN364</f>
        <v>#N/A</v>
      </c>
      <c r="AP370" s="19" t="e">
        <f t="shared" ref="AP370:AP374" si="2595">AO364</f>
        <v>#N/A</v>
      </c>
      <c r="AQ370" s="19" t="e">
        <f t="shared" ref="AQ370:AQ374" si="2596">AP364</f>
        <v>#N/A</v>
      </c>
      <c r="AR370" s="19" t="e">
        <f t="shared" ref="AR370:AR374" si="2597">AQ364</f>
        <v>#N/A</v>
      </c>
      <c r="AS370" s="19" t="e">
        <f t="shared" ref="AS370:AS374" si="2598">AR364</f>
        <v>#N/A</v>
      </c>
      <c r="AT370" s="19" t="e">
        <f t="shared" ref="AT370:AT374" si="2599">AS364</f>
        <v>#N/A</v>
      </c>
      <c r="AU370" s="19" t="e">
        <f t="shared" ref="AU370:AU374" si="2600">AT364</f>
        <v>#N/A</v>
      </c>
      <c r="AV370" s="19" t="e">
        <f t="shared" ref="AV370:AV374" si="2601">AU364</f>
        <v>#N/A</v>
      </c>
      <c r="AW370" s="19" t="e">
        <f t="shared" ref="AW370:AW374" si="2602">AV364</f>
        <v>#N/A</v>
      </c>
      <c r="AX370" s="19" t="e">
        <f t="shared" ref="AX370:AX374" si="2603">AW364</f>
        <v>#N/A</v>
      </c>
      <c r="AY370" s="19" t="e">
        <f t="shared" ref="AY370:AY374" si="2604">AX364</f>
        <v>#N/A</v>
      </c>
      <c r="AZ370" s="19" t="e">
        <f t="shared" ref="AZ370:AZ374" si="2605">AY364</f>
        <v>#N/A</v>
      </c>
      <c r="BA370" s="19" t="e">
        <f t="shared" ref="BA370:BA374" si="2606">AZ364</f>
        <v>#N/A</v>
      </c>
      <c r="BB370" s="19" t="e">
        <f t="shared" ref="BB370:BB374" si="2607">BA364</f>
        <v>#N/A</v>
      </c>
      <c r="BC370" s="19" t="e">
        <f t="shared" ref="BC370:BC374" si="2608">BB364</f>
        <v>#N/A</v>
      </c>
      <c r="BD370" s="19" t="e">
        <f t="shared" ref="BD370:BD374" si="2609">BC364</f>
        <v>#N/A</v>
      </c>
      <c r="BE370" s="19" t="e">
        <f t="shared" ref="BE370:BE374" si="2610">BD364</f>
        <v>#N/A</v>
      </c>
      <c r="BF370" s="19" t="e">
        <f t="shared" ref="BF370:BF374" si="2611">BE364</f>
        <v>#N/A</v>
      </c>
      <c r="BG370" s="19" t="e">
        <f t="shared" ref="BG370:BG374" si="2612">BF364</f>
        <v>#N/A</v>
      </c>
      <c r="BH370" s="19" t="e">
        <f t="shared" ref="BH370:BH374" si="2613">BG364</f>
        <v>#N/A</v>
      </c>
      <c r="BI370" s="19" t="e">
        <f t="shared" ref="BI370:BI374" si="2614">BH364</f>
        <v>#N/A</v>
      </c>
    </row>
    <row r="371" spans="3:61" s="19" customFormat="1" ht="12.75">
      <c r="C371" s="19" t="s">
        <v>422</v>
      </c>
      <c r="F371" s="19">
        <f>E365</f>
        <v>1867835.296904848</v>
      </c>
      <c r="G371" s="19">
        <f t="shared" si="2560"/>
        <v>1948356.9533859848</v>
      </c>
      <c r="H371" s="19">
        <f t="shared" si="2561"/>
        <v>2032349.8673025118</v>
      </c>
      <c r="I371" s="19">
        <f t="shared" si="2562"/>
        <v>2119963.6832185052</v>
      </c>
      <c r="J371" s="19">
        <f t="shared" si="2563"/>
        <v>2211354.49681726</v>
      </c>
      <c r="K371" s="19">
        <f t="shared" si="2564"/>
        <v>2306685.133006542</v>
      </c>
      <c r="L371" s="19">
        <f t="shared" si="2565"/>
        <v>2406125.4360128515</v>
      </c>
      <c r="M371" s="19">
        <f t="shared" si="2566"/>
        <v>2509852.571981533</v>
      </c>
      <c r="N371" s="19">
        <f t="shared" si="2567"/>
        <v>2618051.3446218646</v>
      </c>
      <c r="O371" s="19">
        <f t="shared" si="2568"/>
        <v>2730914.5244594808</v>
      </c>
      <c r="P371" s="19">
        <f t="shared" si="2569"/>
        <v>2848643.1922827419</v>
      </c>
      <c r="Q371" s="19">
        <f t="shared" si="2570"/>
        <v>2971447.0973949414</v>
      </c>
      <c r="R371" s="19">
        <f t="shared" si="2571"/>
        <v>3099545.0313106291</v>
      </c>
      <c r="S371" s="19">
        <f t="shared" si="2572"/>
        <v>3233165.2175618378</v>
      </c>
      <c r="T371" s="19">
        <f t="shared" si="2573"/>
        <v>3372545.7183087063</v>
      </c>
      <c r="U371" s="19">
        <f t="shared" si="2574"/>
        <v>3517934.8584789257</v>
      </c>
      <c r="V371" s="19">
        <f t="shared" si="2575"/>
        <v>3669591.6681916756</v>
      </c>
      <c r="W371" s="19">
        <f t="shared" si="2576"/>
        <v>3827786.3442542851</v>
      </c>
      <c r="X371" s="19">
        <f t="shared" si="2577"/>
        <v>3992800.7315538358</v>
      </c>
      <c r="Y371" s="19">
        <f t="shared" si="2578"/>
        <v>4164928.8252013708</v>
      </c>
      <c r="Z371" s="19" t="e">
        <f t="shared" si="2579"/>
        <v>#N/A</v>
      </c>
      <c r="AA371" s="19" t="e">
        <f t="shared" si="2580"/>
        <v>#N/A</v>
      </c>
      <c r="AB371" s="19" t="e">
        <f t="shared" si="2581"/>
        <v>#N/A</v>
      </c>
      <c r="AC371" s="19" t="e">
        <f t="shared" si="2582"/>
        <v>#N/A</v>
      </c>
      <c r="AD371" s="19" t="e">
        <f t="shared" si="2583"/>
        <v>#N/A</v>
      </c>
      <c r="AE371" s="19" t="e">
        <f t="shared" si="2584"/>
        <v>#N/A</v>
      </c>
      <c r="AF371" s="19" t="e">
        <f t="shared" si="2585"/>
        <v>#N/A</v>
      </c>
      <c r="AG371" s="19" t="e">
        <f t="shared" si="2586"/>
        <v>#N/A</v>
      </c>
      <c r="AH371" s="19" t="e">
        <f t="shared" si="2587"/>
        <v>#N/A</v>
      </c>
      <c r="AI371" s="19" t="e">
        <f t="shared" si="2588"/>
        <v>#N/A</v>
      </c>
      <c r="AJ371" s="19" t="e">
        <f t="shared" si="2589"/>
        <v>#N/A</v>
      </c>
      <c r="AK371" s="19" t="e">
        <f t="shared" si="2590"/>
        <v>#N/A</v>
      </c>
      <c r="AL371" s="19" t="e">
        <f t="shared" si="2591"/>
        <v>#N/A</v>
      </c>
      <c r="AM371" s="19" t="e">
        <f t="shared" si="2592"/>
        <v>#N/A</v>
      </c>
      <c r="AN371" s="19" t="e">
        <f t="shared" si="2593"/>
        <v>#N/A</v>
      </c>
      <c r="AO371" s="19" t="e">
        <f t="shared" si="2594"/>
        <v>#N/A</v>
      </c>
      <c r="AP371" s="19" t="e">
        <f t="shared" si="2595"/>
        <v>#N/A</v>
      </c>
      <c r="AQ371" s="19" t="e">
        <f t="shared" si="2596"/>
        <v>#N/A</v>
      </c>
      <c r="AR371" s="19" t="e">
        <f t="shared" si="2597"/>
        <v>#N/A</v>
      </c>
      <c r="AS371" s="19" t="e">
        <f t="shared" si="2598"/>
        <v>#N/A</v>
      </c>
      <c r="AT371" s="19" t="e">
        <f t="shared" si="2599"/>
        <v>#N/A</v>
      </c>
      <c r="AU371" s="19" t="e">
        <f t="shared" si="2600"/>
        <v>#N/A</v>
      </c>
      <c r="AV371" s="19" t="e">
        <f t="shared" si="2601"/>
        <v>#N/A</v>
      </c>
      <c r="AW371" s="19" t="e">
        <f t="shared" si="2602"/>
        <v>#N/A</v>
      </c>
      <c r="AX371" s="19" t="e">
        <f t="shared" si="2603"/>
        <v>#N/A</v>
      </c>
      <c r="AY371" s="19" t="e">
        <f t="shared" si="2604"/>
        <v>#N/A</v>
      </c>
      <c r="AZ371" s="19" t="e">
        <f t="shared" si="2605"/>
        <v>#N/A</v>
      </c>
      <c r="BA371" s="19" t="e">
        <f t="shared" si="2606"/>
        <v>#N/A</v>
      </c>
      <c r="BB371" s="19" t="e">
        <f t="shared" si="2607"/>
        <v>#N/A</v>
      </c>
      <c r="BC371" s="19" t="e">
        <f t="shared" si="2608"/>
        <v>#N/A</v>
      </c>
      <c r="BD371" s="19" t="e">
        <f t="shared" si="2609"/>
        <v>#N/A</v>
      </c>
      <c r="BE371" s="19" t="e">
        <f t="shared" si="2610"/>
        <v>#N/A</v>
      </c>
      <c r="BF371" s="19" t="e">
        <f t="shared" si="2611"/>
        <v>#N/A</v>
      </c>
      <c r="BG371" s="19" t="e">
        <f t="shared" si="2612"/>
        <v>#N/A</v>
      </c>
      <c r="BH371" s="19" t="e">
        <f t="shared" si="2613"/>
        <v>#N/A</v>
      </c>
      <c r="BI371" s="19" t="e">
        <f t="shared" si="2614"/>
        <v>#N/A</v>
      </c>
    </row>
    <row r="372" spans="3:61" s="19" customFormat="1" ht="12.75">
      <c r="C372" s="19" t="s">
        <v>423</v>
      </c>
      <c r="F372" s="19">
        <f>E366</f>
        <v>2384973.5265082717</v>
      </c>
      <c r="G372" s="19">
        <f t="shared" si="2560"/>
        <v>2304451.8700271351</v>
      </c>
      <c r="H372" s="19">
        <f t="shared" si="2561"/>
        <v>2220458.9561106078</v>
      </c>
      <c r="I372" s="19">
        <f t="shared" si="2562"/>
        <v>2132845.1401946144</v>
      </c>
      <c r="J372" s="19">
        <f t="shared" si="2563"/>
        <v>2041454.3265958601</v>
      </c>
      <c r="K372" s="19">
        <f t="shared" si="2564"/>
        <v>1946123.6904065777</v>
      </c>
      <c r="L372" s="19">
        <f t="shared" si="2565"/>
        <v>1846683.3874002681</v>
      </c>
      <c r="M372" s="19">
        <f t="shared" si="2566"/>
        <v>1742956.2514315869</v>
      </c>
      <c r="N372" s="19">
        <f t="shared" si="2567"/>
        <v>1634757.4787912553</v>
      </c>
      <c r="O372" s="19">
        <f t="shared" si="2568"/>
        <v>1521894.2989536389</v>
      </c>
      <c r="P372" s="19">
        <f t="shared" si="2569"/>
        <v>1404165.6311303778</v>
      </c>
      <c r="Q372" s="19">
        <f t="shared" si="2570"/>
        <v>1281361.7260181783</v>
      </c>
      <c r="R372" s="19">
        <f t="shared" si="2571"/>
        <v>1153263.7921024908</v>
      </c>
      <c r="S372" s="19">
        <f t="shared" si="2572"/>
        <v>1019643.605851282</v>
      </c>
      <c r="T372" s="19">
        <f t="shared" si="2573"/>
        <v>880263.10510441347</v>
      </c>
      <c r="U372" s="19">
        <f t="shared" si="2574"/>
        <v>734873.96493419423</v>
      </c>
      <c r="V372" s="19">
        <f t="shared" si="2575"/>
        <v>583217.15522144444</v>
      </c>
      <c r="W372" s="19">
        <f t="shared" si="2576"/>
        <v>425022.4791588349</v>
      </c>
      <c r="X372" s="19">
        <f t="shared" si="2577"/>
        <v>260008.09185928386</v>
      </c>
      <c r="Y372" s="19">
        <f t="shared" si="2578"/>
        <v>87879.998211748927</v>
      </c>
      <c r="Z372" s="19" t="e">
        <f t="shared" si="2579"/>
        <v>#N/A</v>
      </c>
      <c r="AA372" s="19" t="e">
        <f t="shared" si="2580"/>
        <v>#N/A</v>
      </c>
      <c r="AB372" s="19" t="e">
        <f t="shared" si="2581"/>
        <v>#N/A</v>
      </c>
      <c r="AC372" s="19" t="e">
        <f t="shared" si="2582"/>
        <v>#N/A</v>
      </c>
      <c r="AD372" s="19" t="e">
        <f t="shared" si="2583"/>
        <v>#N/A</v>
      </c>
      <c r="AE372" s="19" t="e">
        <f t="shared" si="2584"/>
        <v>#N/A</v>
      </c>
      <c r="AF372" s="19" t="e">
        <f t="shared" si="2585"/>
        <v>#N/A</v>
      </c>
      <c r="AG372" s="19" t="e">
        <f t="shared" si="2586"/>
        <v>#N/A</v>
      </c>
      <c r="AH372" s="19" t="e">
        <f t="shared" si="2587"/>
        <v>#N/A</v>
      </c>
      <c r="AI372" s="19" t="e">
        <f t="shared" si="2588"/>
        <v>#N/A</v>
      </c>
      <c r="AJ372" s="19" t="e">
        <f t="shared" si="2589"/>
        <v>#N/A</v>
      </c>
      <c r="AK372" s="19" t="e">
        <f t="shared" si="2590"/>
        <v>#N/A</v>
      </c>
      <c r="AL372" s="19" t="e">
        <f t="shared" si="2591"/>
        <v>#N/A</v>
      </c>
      <c r="AM372" s="19" t="e">
        <f t="shared" si="2592"/>
        <v>#N/A</v>
      </c>
      <c r="AN372" s="19" t="e">
        <f t="shared" si="2593"/>
        <v>#N/A</v>
      </c>
      <c r="AO372" s="19" t="e">
        <f t="shared" si="2594"/>
        <v>#N/A</v>
      </c>
      <c r="AP372" s="19" t="e">
        <f t="shared" si="2595"/>
        <v>#N/A</v>
      </c>
      <c r="AQ372" s="19" t="e">
        <f t="shared" si="2596"/>
        <v>#N/A</v>
      </c>
      <c r="AR372" s="19" t="e">
        <f t="shared" si="2597"/>
        <v>#N/A</v>
      </c>
      <c r="AS372" s="19" t="e">
        <f t="shared" si="2598"/>
        <v>#N/A</v>
      </c>
      <c r="AT372" s="19" t="e">
        <f t="shared" si="2599"/>
        <v>#N/A</v>
      </c>
      <c r="AU372" s="19" t="e">
        <f t="shared" si="2600"/>
        <v>#N/A</v>
      </c>
      <c r="AV372" s="19" t="e">
        <f t="shared" si="2601"/>
        <v>#N/A</v>
      </c>
      <c r="AW372" s="19" t="e">
        <f t="shared" si="2602"/>
        <v>#N/A</v>
      </c>
      <c r="AX372" s="19" t="e">
        <f t="shared" si="2603"/>
        <v>#N/A</v>
      </c>
      <c r="AY372" s="19" t="e">
        <f t="shared" si="2604"/>
        <v>#N/A</v>
      </c>
      <c r="AZ372" s="19" t="e">
        <f t="shared" si="2605"/>
        <v>#N/A</v>
      </c>
      <c r="BA372" s="19" t="e">
        <f t="shared" si="2606"/>
        <v>#N/A</v>
      </c>
      <c r="BB372" s="19" t="e">
        <f t="shared" si="2607"/>
        <v>#N/A</v>
      </c>
      <c r="BC372" s="19" t="e">
        <f t="shared" si="2608"/>
        <v>#N/A</v>
      </c>
      <c r="BD372" s="19" t="e">
        <f t="shared" si="2609"/>
        <v>#N/A</v>
      </c>
      <c r="BE372" s="19" t="e">
        <f t="shared" si="2610"/>
        <v>#N/A</v>
      </c>
      <c r="BF372" s="19" t="e">
        <f t="shared" si="2611"/>
        <v>#N/A</v>
      </c>
      <c r="BG372" s="19" t="e">
        <f t="shared" si="2612"/>
        <v>#N/A</v>
      </c>
      <c r="BH372" s="19" t="e">
        <f t="shared" si="2613"/>
        <v>#N/A</v>
      </c>
      <c r="BI372" s="19" t="e">
        <f t="shared" si="2614"/>
        <v>#N/A</v>
      </c>
    </row>
    <row r="373" spans="3:61" s="19" customFormat="1" ht="12.75">
      <c r="C373" s="19" t="s">
        <v>147</v>
      </c>
      <c r="F373" s="19">
        <f>E367</f>
        <v>4252808.8234131197</v>
      </c>
      <c r="G373" s="19">
        <f t="shared" si="2560"/>
        <v>4252808.8234131197</v>
      </c>
      <c r="H373" s="19">
        <f t="shared" si="2561"/>
        <v>4252808.8234131197</v>
      </c>
      <c r="I373" s="19">
        <f t="shared" si="2562"/>
        <v>4252808.8234131197</v>
      </c>
      <c r="J373" s="19">
        <f t="shared" si="2563"/>
        <v>4252808.8234131197</v>
      </c>
      <c r="K373" s="19">
        <f t="shared" si="2564"/>
        <v>4252808.8234131197</v>
      </c>
      <c r="L373" s="19">
        <f t="shared" si="2565"/>
        <v>4252808.8234131197</v>
      </c>
      <c r="M373" s="19">
        <f t="shared" si="2566"/>
        <v>4252808.8234131197</v>
      </c>
      <c r="N373" s="19">
        <f t="shared" si="2567"/>
        <v>4252808.8234131197</v>
      </c>
      <c r="O373" s="19">
        <f t="shared" si="2568"/>
        <v>4252808.8234131197</v>
      </c>
      <c r="P373" s="19">
        <f t="shared" si="2569"/>
        <v>4252808.8234131197</v>
      </c>
      <c r="Q373" s="19">
        <f t="shared" si="2570"/>
        <v>4252808.8234131197</v>
      </c>
      <c r="R373" s="19">
        <f t="shared" si="2571"/>
        <v>4252808.8234131197</v>
      </c>
      <c r="S373" s="19">
        <f t="shared" si="2572"/>
        <v>4252808.8234131197</v>
      </c>
      <c r="T373" s="19">
        <f t="shared" si="2573"/>
        <v>4252808.8234131197</v>
      </c>
      <c r="U373" s="19">
        <f t="shared" si="2574"/>
        <v>4252808.8234131197</v>
      </c>
      <c r="V373" s="19">
        <f t="shared" si="2575"/>
        <v>4252808.8234131197</v>
      </c>
      <c r="W373" s="19">
        <f t="shared" si="2576"/>
        <v>4252808.8234131197</v>
      </c>
      <c r="X373" s="19">
        <f t="shared" si="2577"/>
        <v>4252808.8234131197</v>
      </c>
      <c r="Y373" s="19">
        <f t="shared" si="2578"/>
        <v>4252808.8234131197</v>
      </c>
      <c r="Z373" s="19" t="e">
        <f t="shared" si="2579"/>
        <v>#N/A</v>
      </c>
      <c r="AA373" s="19" t="e">
        <f t="shared" si="2580"/>
        <v>#N/A</v>
      </c>
      <c r="AB373" s="19" t="e">
        <f t="shared" si="2581"/>
        <v>#N/A</v>
      </c>
      <c r="AC373" s="19" t="e">
        <f t="shared" si="2582"/>
        <v>#N/A</v>
      </c>
      <c r="AD373" s="19" t="e">
        <f t="shared" si="2583"/>
        <v>#N/A</v>
      </c>
      <c r="AE373" s="19" t="e">
        <f t="shared" si="2584"/>
        <v>#N/A</v>
      </c>
      <c r="AF373" s="19" t="e">
        <f t="shared" si="2585"/>
        <v>#N/A</v>
      </c>
      <c r="AG373" s="19" t="e">
        <f t="shared" si="2586"/>
        <v>#N/A</v>
      </c>
      <c r="AH373" s="19" t="e">
        <f t="shared" si="2587"/>
        <v>#N/A</v>
      </c>
      <c r="AI373" s="19" t="e">
        <f t="shared" si="2588"/>
        <v>#N/A</v>
      </c>
      <c r="AJ373" s="19" t="e">
        <f t="shared" si="2589"/>
        <v>#N/A</v>
      </c>
      <c r="AK373" s="19" t="e">
        <f t="shared" si="2590"/>
        <v>#N/A</v>
      </c>
      <c r="AL373" s="19" t="e">
        <f t="shared" si="2591"/>
        <v>#N/A</v>
      </c>
      <c r="AM373" s="19" t="e">
        <f t="shared" si="2592"/>
        <v>#N/A</v>
      </c>
      <c r="AN373" s="19" t="e">
        <f t="shared" si="2593"/>
        <v>#N/A</v>
      </c>
      <c r="AO373" s="19" t="e">
        <f t="shared" si="2594"/>
        <v>#N/A</v>
      </c>
      <c r="AP373" s="19" t="e">
        <f t="shared" si="2595"/>
        <v>#N/A</v>
      </c>
      <c r="AQ373" s="19" t="e">
        <f t="shared" si="2596"/>
        <v>#N/A</v>
      </c>
      <c r="AR373" s="19" t="e">
        <f t="shared" si="2597"/>
        <v>#N/A</v>
      </c>
      <c r="AS373" s="19" t="e">
        <f t="shared" si="2598"/>
        <v>#N/A</v>
      </c>
      <c r="AT373" s="19" t="e">
        <f t="shared" si="2599"/>
        <v>#N/A</v>
      </c>
      <c r="AU373" s="19" t="e">
        <f t="shared" si="2600"/>
        <v>#N/A</v>
      </c>
      <c r="AV373" s="19" t="e">
        <f t="shared" si="2601"/>
        <v>#N/A</v>
      </c>
      <c r="AW373" s="19" t="e">
        <f t="shared" si="2602"/>
        <v>#N/A</v>
      </c>
      <c r="AX373" s="19" t="e">
        <f t="shared" si="2603"/>
        <v>#N/A</v>
      </c>
      <c r="AY373" s="19" t="e">
        <f t="shared" si="2604"/>
        <v>#N/A</v>
      </c>
      <c r="AZ373" s="19" t="e">
        <f t="shared" si="2605"/>
        <v>#N/A</v>
      </c>
      <c r="BA373" s="19" t="e">
        <f t="shared" si="2606"/>
        <v>#N/A</v>
      </c>
      <c r="BB373" s="19" t="e">
        <f t="shared" si="2607"/>
        <v>#N/A</v>
      </c>
      <c r="BC373" s="19" t="e">
        <f t="shared" si="2608"/>
        <v>#N/A</v>
      </c>
      <c r="BD373" s="19" t="e">
        <f t="shared" si="2609"/>
        <v>#N/A</v>
      </c>
      <c r="BE373" s="19" t="e">
        <f t="shared" si="2610"/>
        <v>#N/A</v>
      </c>
      <c r="BF373" s="19" t="e">
        <f t="shared" si="2611"/>
        <v>#N/A</v>
      </c>
      <c r="BG373" s="19" t="e">
        <f t="shared" si="2612"/>
        <v>#N/A</v>
      </c>
      <c r="BH373" s="19" t="e">
        <f t="shared" si="2613"/>
        <v>#N/A</v>
      </c>
      <c r="BI373" s="19" t="e">
        <f t="shared" si="2614"/>
        <v>#N/A</v>
      </c>
    </row>
    <row r="374" spans="3:61" s="19" customFormat="1" ht="12.75">
      <c r="C374" s="19" t="s">
        <v>424</v>
      </c>
      <c r="F374" s="19">
        <f>E368</f>
        <v>55582042.695345491</v>
      </c>
      <c r="G374" s="19">
        <f t="shared" si="2560"/>
        <v>53633685.741959505</v>
      </c>
      <c r="H374" s="19">
        <f t="shared" si="2561"/>
        <v>51601335.87465699</v>
      </c>
      <c r="I374" s="19">
        <f t="shared" si="2562"/>
        <v>49481372.191438481</v>
      </c>
      <c r="J374" s="19">
        <f t="shared" si="2563"/>
        <v>47270017.69462122</v>
      </c>
      <c r="K374" s="19">
        <f t="shared" si="2564"/>
        <v>44963332.561614677</v>
      </c>
      <c r="L374" s="19">
        <f t="shared" si="2565"/>
        <v>42557207.125601828</v>
      </c>
      <c r="M374" s="19">
        <f t="shared" si="2566"/>
        <v>40047354.553620294</v>
      </c>
      <c r="N374" s="19">
        <f t="shared" si="2567"/>
        <v>37429303.208998427</v>
      </c>
      <c r="O374" s="19">
        <f t="shared" si="2568"/>
        <v>34698388.684538946</v>
      </c>
      <c r="P374" s="19">
        <f t="shared" si="2569"/>
        <v>31849745.492256202</v>
      </c>
      <c r="Q374" s="19">
        <f t="shared" si="2570"/>
        <v>28878298.394861259</v>
      </c>
      <c r="R374" s="19">
        <f t="shared" si="2571"/>
        <v>25778753.363550629</v>
      </c>
      <c r="S374" s="19">
        <f t="shared" si="2572"/>
        <v>22545588.145988792</v>
      </c>
      <c r="T374" s="19">
        <f t="shared" si="2573"/>
        <v>19173042.427680086</v>
      </c>
      <c r="U374" s="19">
        <f t="shared" si="2574"/>
        <v>15655107.56920116</v>
      </c>
      <c r="V374" s="19">
        <f t="shared" si="2575"/>
        <v>11985515.901009485</v>
      </c>
      <c r="W374" s="19">
        <f t="shared" si="2576"/>
        <v>8157729.5567552</v>
      </c>
      <c r="X374" s="19">
        <f t="shared" si="2577"/>
        <v>4164928.8252013642</v>
      </c>
      <c r="Y374" s="19">
        <f t="shared" si="2578"/>
        <v>-6.5192580223083496E-9</v>
      </c>
      <c r="Z374" s="19" t="e">
        <f t="shared" si="2579"/>
        <v>#N/A</v>
      </c>
      <c r="AA374" s="19" t="e">
        <f t="shared" si="2580"/>
        <v>#N/A</v>
      </c>
      <c r="AB374" s="19" t="e">
        <f t="shared" si="2581"/>
        <v>#N/A</v>
      </c>
      <c r="AC374" s="19" t="e">
        <f t="shared" si="2582"/>
        <v>#N/A</v>
      </c>
      <c r="AD374" s="19" t="e">
        <f t="shared" si="2583"/>
        <v>#N/A</v>
      </c>
      <c r="AE374" s="19" t="e">
        <f t="shared" si="2584"/>
        <v>#N/A</v>
      </c>
      <c r="AF374" s="19" t="e">
        <f t="shared" si="2585"/>
        <v>#N/A</v>
      </c>
      <c r="AG374" s="19" t="e">
        <f t="shared" si="2586"/>
        <v>#N/A</v>
      </c>
      <c r="AH374" s="19" t="e">
        <f t="shared" si="2587"/>
        <v>#N/A</v>
      </c>
      <c r="AI374" s="19" t="e">
        <f t="shared" si="2588"/>
        <v>#N/A</v>
      </c>
      <c r="AJ374" s="19" t="e">
        <f t="shared" si="2589"/>
        <v>#N/A</v>
      </c>
      <c r="AK374" s="19" t="e">
        <f t="shared" si="2590"/>
        <v>#N/A</v>
      </c>
      <c r="AL374" s="19" t="e">
        <f t="shared" si="2591"/>
        <v>#N/A</v>
      </c>
      <c r="AM374" s="19" t="e">
        <f t="shared" si="2592"/>
        <v>#N/A</v>
      </c>
      <c r="AN374" s="19" t="e">
        <f t="shared" si="2593"/>
        <v>#N/A</v>
      </c>
      <c r="AO374" s="19" t="e">
        <f t="shared" si="2594"/>
        <v>#N/A</v>
      </c>
      <c r="AP374" s="19" t="e">
        <f t="shared" si="2595"/>
        <v>#N/A</v>
      </c>
      <c r="AQ374" s="19" t="e">
        <f t="shared" si="2596"/>
        <v>#N/A</v>
      </c>
      <c r="AR374" s="19" t="e">
        <f t="shared" si="2597"/>
        <v>#N/A</v>
      </c>
      <c r="AS374" s="19" t="e">
        <f t="shared" si="2598"/>
        <v>#N/A</v>
      </c>
      <c r="AT374" s="19" t="e">
        <f t="shared" si="2599"/>
        <v>#N/A</v>
      </c>
      <c r="AU374" s="19" t="e">
        <f t="shared" si="2600"/>
        <v>#N/A</v>
      </c>
      <c r="AV374" s="19" t="e">
        <f t="shared" si="2601"/>
        <v>#N/A</v>
      </c>
      <c r="AW374" s="19" t="e">
        <f t="shared" si="2602"/>
        <v>#N/A</v>
      </c>
      <c r="AX374" s="19" t="e">
        <f t="shared" si="2603"/>
        <v>#N/A</v>
      </c>
      <c r="AY374" s="19" t="e">
        <f t="shared" si="2604"/>
        <v>#N/A</v>
      </c>
      <c r="AZ374" s="19" t="e">
        <f t="shared" si="2605"/>
        <v>#N/A</v>
      </c>
      <c r="BA374" s="19" t="e">
        <f t="shared" si="2606"/>
        <v>#N/A</v>
      </c>
      <c r="BB374" s="19" t="e">
        <f t="shared" si="2607"/>
        <v>#N/A</v>
      </c>
      <c r="BC374" s="19" t="e">
        <f t="shared" si="2608"/>
        <v>#N/A</v>
      </c>
      <c r="BD374" s="19" t="e">
        <f t="shared" si="2609"/>
        <v>#N/A</v>
      </c>
      <c r="BE374" s="19" t="e">
        <f t="shared" si="2610"/>
        <v>#N/A</v>
      </c>
      <c r="BF374" s="19" t="e">
        <f t="shared" si="2611"/>
        <v>#N/A</v>
      </c>
      <c r="BG374" s="19" t="e">
        <f t="shared" si="2612"/>
        <v>#N/A</v>
      </c>
      <c r="BH374" s="19" t="e">
        <f t="shared" si="2613"/>
        <v>#N/A</v>
      </c>
      <c r="BI374" s="19" t="e">
        <f t="shared" si="2614"/>
        <v>#N/A</v>
      </c>
    </row>
    <row r="375" spans="3:61" s="19" customFormat="1" ht="12.75"/>
    <row r="376" spans="3:61" s="19" customFormat="1" ht="12.75">
      <c r="C376" s="19" t="s">
        <v>446</v>
      </c>
      <c r="G376" s="19">
        <f>F370</f>
        <v>57449877.992250338</v>
      </c>
      <c r="H376" s="19">
        <f t="shared" ref="H376:H380" si="2615">G370</f>
        <v>55582042.695345491</v>
      </c>
      <c r="I376" s="19">
        <f t="shared" ref="I376:I380" si="2616">H370</f>
        <v>53633685.741959505</v>
      </c>
      <c r="J376" s="19">
        <f t="shared" ref="J376:J380" si="2617">I370</f>
        <v>51601335.87465699</v>
      </c>
      <c r="K376" s="19">
        <f t="shared" ref="K376:K380" si="2618">J370</f>
        <v>49481372.191438481</v>
      </c>
      <c r="L376" s="19">
        <f t="shared" ref="L376:L380" si="2619">K370</f>
        <v>47270017.69462122</v>
      </c>
      <c r="M376" s="19">
        <f t="shared" ref="M376:M380" si="2620">L370</f>
        <v>44963332.561614677</v>
      </c>
      <c r="N376" s="19">
        <f t="shared" ref="N376:N380" si="2621">M370</f>
        <v>42557207.125601828</v>
      </c>
      <c r="O376" s="19">
        <f t="shared" ref="O376:O380" si="2622">N370</f>
        <v>40047354.553620294</v>
      </c>
      <c r="P376" s="19">
        <f t="shared" ref="P376:P380" si="2623">O370</f>
        <v>37429303.208998427</v>
      </c>
      <c r="Q376" s="19">
        <f t="shared" ref="Q376:Q380" si="2624">P370</f>
        <v>34698388.684538946</v>
      </c>
      <c r="R376" s="19">
        <f t="shared" ref="R376:R380" si="2625">Q370</f>
        <v>31849745.492256202</v>
      </c>
      <c r="S376" s="19">
        <f t="shared" ref="S376:S380" si="2626">R370</f>
        <v>28878298.394861259</v>
      </c>
      <c r="T376" s="19">
        <f t="shared" ref="T376:T380" si="2627">S370</f>
        <v>25778753.363550629</v>
      </c>
      <c r="U376" s="19">
        <f t="shared" ref="U376:U380" si="2628">T370</f>
        <v>22545588.145988792</v>
      </c>
      <c r="V376" s="19">
        <f t="shared" ref="V376:V380" si="2629">U370</f>
        <v>19173042.427680086</v>
      </c>
      <c r="W376" s="19">
        <f t="shared" ref="W376:W380" si="2630">V370</f>
        <v>15655107.56920116</v>
      </c>
      <c r="X376" s="19">
        <f t="shared" ref="X376:X380" si="2631">W370</f>
        <v>11985515.901009485</v>
      </c>
      <c r="Y376" s="19">
        <f t="shared" ref="Y376:Y380" si="2632">X370</f>
        <v>8157729.5567552</v>
      </c>
      <c r="Z376" s="19">
        <f t="shared" ref="Z376:Z380" si="2633">Y370</f>
        <v>4164928.8252013642</v>
      </c>
      <c r="AA376" s="19">
        <f t="shared" ref="AA376:AA380" si="2634">Z370</f>
        <v>-6.5192580223083496E-9</v>
      </c>
      <c r="AB376" s="19" t="e">
        <f t="shared" ref="AB376:AB380" si="2635">AA370</f>
        <v>#N/A</v>
      </c>
      <c r="AC376" s="19" t="e">
        <f t="shared" ref="AC376:AC380" si="2636">AB370</f>
        <v>#N/A</v>
      </c>
      <c r="AD376" s="19" t="e">
        <f t="shared" ref="AD376:AD380" si="2637">AC370</f>
        <v>#N/A</v>
      </c>
      <c r="AE376" s="19" t="e">
        <f t="shared" ref="AE376:AE380" si="2638">AD370</f>
        <v>#N/A</v>
      </c>
      <c r="AF376" s="19" t="e">
        <f t="shared" ref="AF376:AF380" si="2639">AE370</f>
        <v>#N/A</v>
      </c>
      <c r="AG376" s="19" t="e">
        <f t="shared" ref="AG376:AG380" si="2640">AF370</f>
        <v>#N/A</v>
      </c>
      <c r="AH376" s="19" t="e">
        <f t="shared" ref="AH376:AH380" si="2641">AG370</f>
        <v>#N/A</v>
      </c>
      <c r="AI376" s="19" t="e">
        <f t="shared" ref="AI376:AI380" si="2642">AH370</f>
        <v>#N/A</v>
      </c>
      <c r="AJ376" s="19" t="e">
        <f t="shared" ref="AJ376:AJ380" si="2643">AI370</f>
        <v>#N/A</v>
      </c>
      <c r="AK376" s="19" t="e">
        <f t="shared" ref="AK376:AK380" si="2644">AJ370</f>
        <v>#N/A</v>
      </c>
      <c r="AL376" s="19" t="e">
        <f t="shared" ref="AL376:AL380" si="2645">AK370</f>
        <v>#N/A</v>
      </c>
      <c r="AM376" s="19" t="e">
        <f t="shared" ref="AM376:AM380" si="2646">AL370</f>
        <v>#N/A</v>
      </c>
      <c r="AN376" s="19" t="e">
        <f t="shared" ref="AN376:AN380" si="2647">AM370</f>
        <v>#N/A</v>
      </c>
      <c r="AO376" s="19" t="e">
        <f t="shared" ref="AO376:AO380" si="2648">AN370</f>
        <v>#N/A</v>
      </c>
      <c r="AP376" s="19" t="e">
        <f t="shared" ref="AP376:AP380" si="2649">AO370</f>
        <v>#N/A</v>
      </c>
      <c r="AQ376" s="19" t="e">
        <f t="shared" ref="AQ376:AQ380" si="2650">AP370</f>
        <v>#N/A</v>
      </c>
      <c r="AR376" s="19" t="e">
        <f t="shared" ref="AR376:AR380" si="2651">AQ370</f>
        <v>#N/A</v>
      </c>
      <c r="AS376" s="19" t="e">
        <f t="shared" ref="AS376:AS380" si="2652">AR370</f>
        <v>#N/A</v>
      </c>
      <c r="AT376" s="19" t="e">
        <f t="shared" ref="AT376:AT380" si="2653">AS370</f>
        <v>#N/A</v>
      </c>
      <c r="AU376" s="19" t="e">
        <f t="shared" ref="AU376:AU380" si="2654">AT370</f>
        <v>#N/A</v>
      </c>
      <c r="AV376" s="19" t="e">
        <f t="shared" ref="AV376:AV380" si="2655">AU370</f>
        <v>#N/A</v>
      </c>
      <c r="AW376" s="19" t="e">
        <f t="shared" ref="AW376:AW380" si="2656">AV370</f>
        <v>#N/A</v>
      </c>
      <c r="AX376" s="19" t="e">
        <f t="shared" ref="AX376:AX380" si="2657">AW370</f>
        <v>#N/A</v>
      </c>
      <c r="AY376" s="19" t="e">
        <f t="shared" ref="AY376:AY380" si="2658">AX370</f>
        <v>#N/A</v>
      </c>
      <c r="AZ376" s="19" t="e">
        <f t="shared" ref="AZ376:AZ380" si="2659">AY370</f>
        <v>#N/A</v>
      </c>
      <c r="BA376" s="19" t="e">
        <f t="shared" ref="BA376:BA380" si="2660">AZ370</f>
        <v>#N/A</v>
      </c>
      <c r="BB376" s="19" t="e">
        <f t="shared" ref="BB376:BB380" si="2661">BA370</f>
        <v>#N/A</v>
      </c>
      <c r="BC376" s="19" t="e">
        <f t="shared" ref="BC376:BC380" si="2662">BB370</f>
        <v>#N/A</v>
      </c>
      <c r="BD376" s="19" t="e">
        <f t="shared" ref="BD376:BD380" si="2663">BC370</f>
        <v>#N/A</v>
      </c>
      <c r="BE376" s="19" t="e">
        <f t="shared" ref="BE376:BE380" si="2664">BD370</f>
        <v>#N/A</v>
      </c>
      <c r="BF376" s="19" t="e">
        <f t="shared" ref="BF376:BF380" si="2665">BE370</f>
        <v>#N/A</v>
      </c>
      <c r="BG376" s="19" t="e">
        <f t="shared" ref="BG376:BG380" si="2666">BF370</f>
        <v>#N/A</v>
      </c>
      <c r="BH376" s="19" t="e">
        <f t="shared" ref="BH376:BH380" si="2667">BG370</f>
        <v>#N/A</v>
      </c>
      <c r="BI376" s="19" t="e">
        <f t="shared" ref="BI376:BI380" si="2668">BH370</f>
        <v>#N/A</v>
      </c>
    </row>
    <row r="377" spans="3:61" s="19" customFormat="1" ht="12.75">
      <c r="C377" s="19" t="s">
        <v>422</v>
      </c>
      <c r="G377" s="19">
        <f>F371</f>
        <v>1867835.296904848</v>
      </c>
      <c r="H377" s="19">
        <f t="shared" si="2615"/>
        <v>1948356.9533859848</v>
      </c>
      <c r="I377" s="19">
        <f t="shared" si="2616"/>
        <v>2032349.8673025118</v>
      </c>
      <c r="J377" s="19">
        <f t="shared" si="2617"/>
        <v>2119963.6832185052</v>
      </c>
      <c r="K377" s="19">
        <f t="shared" si="2618"/>
        <v>2211354.49681726</v>
      </c>
      <c r="L377" s="19">
        <f t="shared" si="2619"/>
        <v>2306685.133006542</v>
      </c>
      <c r="M377" s="19">
        <f t="shared" si="2620"/>
        <v>2406125.4360128515</v>
      </c>
      <c r="N377" s="19">
        <f t="shared" si="2621"/>
        <v>2509852.571981533</v>
      </c>
      <c r="O377" s="19">
        <f t="shared" si="2622"/>
        <v>2618051.3446218646</v>
      </c>
      <c r="P377" s="19">
        <f t="shared" si="2623"/>
        <v>2730914.5244594808</v>
      </c>
      <c r="Q377" s="19">
        <f t="shared" si="2624"/>
        <v>2848643.1922827419</v>
      </c>
      <c r="R377" s="19">
        <f t="shared" si="2625"/>
        <v>2971447.0973949414</v>
      </c>
      <c r="S377" s="19">
        <f t="shared" si="2626"/>
        <v>3099545.0313106291</v>
      </c>
      <c r="T377" s="19">
        <f t="shared" si="2627"/>
        <v>3233165.2175618378</v>
      </c>
      <c r="U377" s="19">
        <f t="shared" si="2628"/>
        <v>3372545.7183087063</v>
      </c>
      <c r="V377" s="19">
        <f t="shared" si="2629"/>
        <v>3517934.8584789257</v>
      </c>
      <c r="W377" s="19">
        <f t="shared" si="2630"/>
        <v>3669591.6681916756</v>
      </c>
      <c r="X377" s="19">
        <f t="shared" si="2631"/>
        <v>3827786.3442542851</v>
      </c>
      <c r="Y377" s="19">
        <f t="shared" si="2632"/>
        <v>3992800.7315538358</v>
      </c>
      <c r="Z377" s="19">
        <f t="shared" si="2633"/>
        <v>4164928.8252013708</v>
      </c>
      <c r="AA377" s="19" t="e">
        <f t="shared" si="2634"/>
        <v>#N/A</v>
      </c>
      <c r="AB377" s="19" t="e">
        <f t="shared" si="2635"/>
        <v>#N/A</v>
      </c>
      <c r="AC377" s="19" t="e">
        <f t="shared" si="2636"/>
        <v>#N/A</v>
      </c>
      <c r="AD377" s="19" t="e">
        <f t="shared" si="2637"/>
        <v>#N/A</v>
      </c>
      <c r="AE377" s="19" t="e">
        <f t="shared" si="2638"/>
        <v>#N/A</v>
      </c>
      <c r="AF377" s="19" t="e">
        <f t="shared" si="2639"/>
        <v>#N/A</v>
      </c>
      <c r="AG377" s="19" t="e">
        <f t="shared" si="2640"/>
        <v>#N/A</v>
      </c>
      <c r="AH377" s="19" t="e">
        <f t="shared" si="2641"/>
        <v>#N/A</v>
      </c>
      <c r="AI377" s="19" t="e">
        <f t="shared" si="2642"/>
        <v>#N/A</v>
      </c>
      <c r="AJ377" s="19" t="e">
        <f t="shared" si="2643"/>
        <v>#N/A</v>
      </c>
      <c r="AK377" s="19" t="e">
        <f t="shared" si="2644"/>
        <v>#N/A</v>
      </c>
      <c r="AL377" s="19" t="e">
        <f t="shared" si="2645"/>
        <v>#N/A</v>
      </c>
      <c r="AM377" s="19" t="e">
        <f t="shared" si="2646"/>
        <v>#N/A</v>
      </c>
      <c r="AN377" s="19" t="e">
        <f t="shared" si="2647"/>
        <v>#N/A</v>
      </c>
      <c r="AO377" s="19" t="e">
        <f t="shared" si="2648"/>
        <v>#N/A</v>
      </c>
      <c r="AP377" s="19" t="e">
        <f t="shared" si="2649"/>
        <v>#N/A</v>
      </c>
      <c r="AQ377" s="19" t="e">
        <f t="shared" si="2650"/>
        <v>#N/A</v>
      </c>
      <c r="AR377" s="19" t="e">
        <f t="shared" si="2651"/>
        <v>#N/A</v>
      </c>
      <c r="AS377" s="19" t="e">
        <f t="shared" si="2652"/>
        <v>#N/A</v>
      </c>
      <c r="AT377" s="19" t="e">
        <f t="shared" si="2653"/>
        <v>#N/A</v>
      </c>
      <c r="AU377" s="19" t="e">
        <f t="shared" si="2654"/>
        <v>#N/A</v>
      </c>
      <c r="AV377" s="19" t="e">
        <f t="shared" si="2655"/>
        <v>#N/A</v>
      </c>
      <c r="AW377" s="19" t="e">
        <f t="shared" si="2656"/>
        <v>#N/A</v>
      </c>
      <c r="AX377" s="19" t="e">
        <f t="shared" si="2657"/>
        <v>#N/A</v>
      </c>
      <c r="AY377" s="19" t="e">
        <f t="shared" si="2658"/>
        <v>#N/A</v>
      </c>
      <c r="AZ377" s="19" t="e">
        <f t="shared" si="2659"/>
        <v>#N/A</v>
      </c>
      <c r="BA377" s="19" t="e">
        <f t="shared" si="2660"/>
        <v>#N/A</v>
      </c>
      <c r="BB377" s="19" t="e">
        <f t="shared" si="2661"/>
        <v>#N/A</v>
      </c>
      <c r="BC377" s="19" t="e">
        <f t="shared" si="2662"/>
        <v>#N/A</v>
      </c>
      <c r="BD377" s="19" t="e">
        <f t="shared" si="2663"/>
        <v>#N/A</v>
      </c>
      <c r="BE377" s="19" t="e">
        <f t="shared" si="2664"/>
        <v>#N/A</v>
      </c>
      <c r="BF377" s="19" t="e">
        <f t="shared" si="2665"/>
        <v>#N/A</v>
      </c>
      <c r="BG377" s="19" t="e">
        <f t="shared" si="2666"/>
        <v>#N/A</v>
      </c>
      <c r="BH377" s="19" t="e">
        <f t="shared" si="2667"/>
        <v>#N/A</v>
      </c>
      <c r="BI377" s="19" t="e">
        <f t="shared" si="2668"/>
        <v>#N/A</v>
      </c>
    </row>
    <row r="378" spans="3:61" s="19" customFormat="1" ht="12.75">
      <c r="C378" s="19" t="s">
        <v>423</v>
      </c>
      <c r="G378" s="19">
        <f>F372</f>
        <v>2384973.5265082717</v>
      </c>
      <c r="H378" s="19">
        <f t="shared" si="2615"/>
        <v>2304451.8700271351</v>
      </c>
      <c r="I378" s="19">
        <f t="shared" si="2616"/>
        <v>2220458.9561106078</v>
      </c>
      <c r="J378" s="19">
        <f t="shared" si="2617"/>
        <v>2132845.1401946144</v>
      </c>
      <c r="K378" s="19">
        <f t="shared" si="2618"/>
        <v>2041454.3265958601</v>
      </c>
      <c r="L378" s="19">
        <f t="shared" si="2619"/>
        <v>1946123.6904065777</v>
      </c>
      <c r="M378" s="19">
        <f t="shared" si="2620"/>
        <v>1846683.3874002681</v>
      </c>
      <c r="N378" s="19">
        <f t="shared" si="2621"/>
        <v>1742956.2514315869</v>
      </c>
      <c r="O378" s="19">
        <f t="shared" si="2622"/>
        <v>1634757.4787912553</v>
      </c>
      <c r="P378" s="19">
        <f t="shared" si="2623"/>
        <v>1521894.2989536389</v>
      </c>
      <c r="Q378" s="19">
        <f t="shared" si="2624"/>
        <v>1404165.6311303778</v>
      </c>
      <c r="R378" s="19">
        <f t="shared" si="2625"/>
        <v>1281361.7260181783</v>
      </c>
      <c r="S378" s="19">
        <f t="shared" si="2626"/>
        <v>1153263.7921024908</v>
      </c>
      <c r="T378" s="19">
        <f t="shared" si="2627"/>
        <v>1019643.605851282</v>
      </c>
      <c r="U378" s="19">
        <f t="shared" si="2628"/>
        <v>880263.10510441347</v>
      </c>
      <c r="V378" s="19">
        <f t="shared" si="2629"/>
        <v>734873.96493419423</v>
      </c>
      <c r="W378" s="19">
        <f t="shared" si="2630"/>
        <v>583217.15522144444</v>
      </c>
      <c r="X378" s="19">
        <f t="shared" si="2631"/>
        <v>425022.4791588349</v>
      </c>
      <c r="Y378" s="19">
        <f t="shared" si="2632"/>
        <v>260008.09185928386</v>
      </c>
      <c r="Z378" s="19">
        <f t="shared" si="2633"/>
        <v>87879.998211748927</v>
      </c>
      <c r="AA378" s="19" t="e">
        <f t="shared" si="2634"/>
        <v>#N/A</v>
      </c>
      <c r="AB378" s="19" t="e">
        <f t="shared" si="2635"/>
        <v>#N/A</v>
      </c>
      <c r="AC378" s="19" t="e">
        <f t="shared" si="2636"/>
        <v>#N/A</v>
      </c>
      <c r="AD378" s="19" t="e">
        <f t="shared" si="2637"/>
        <v>#N/A</v>
      </c>
      <c r="AE378" s="19" t="e">
        <f t="shared" si="2638"/>
        <v>#N/A</v>
      </c>
      <c r="AF378" s="19" t="e">
        <f t="shared" si="2639"/>
        <v>#N/A</v>
      </c>
      <c r="AG378" s="19" t="e">
        <f t="shared" si="2640"/>
        <v>#N/A</v>
      </c>
      <c r="AH378" s="19" t="e">
        <f t="shared" si="2641"/>
        <v>#N/A</v>
      </c>
      <c r="AI378" s="19" t="e">
        <f t="shared" si="2642"/>
        <v>#N/A</v>
      </c>
      <c r="AJ378" s="19" t="e">
        <f t="shared" si="2643"/>
        <v>#N/A</v>
      </c>
      <c r="AK378" s="19" t="e">
        <f t="shared" si="2644"/>
        <v>#N/A</v>
      </c>
      <c r="AL378" s="19" t="e">
        <f t="shared" si="2645"/>
        <v>#N/A</v>
      </c>
      <c r="AM378" s="19" t="e">
        <f t="shared" si="2646"/>
        <v>#N/A</v>
      </c>
      <c r="AN378" s="19" t="e">
        <f t="shared" si="2647"/>
        <v>#N/A</v>
      </c>
      <c r="AO378" s="19" t="e">
        <f t="shared" si="2648"/>
        <v>#N/A</v>
      </c>
      <c r="AP378" s="19" t="e">
        <f t="shared" si="2649"/>
        <v>#N/A</v>
      </c>
      <c r="AQ378" s="19" t="e">
        <f t="shared" si="2650"/>
        <v>#N/A</v>
      </c>
      <c r="AR378" s="19" t="e">
        <f t="shared" si="2651"/>
        <v>#N/A</v>
      </c>
      <c r="AS378" s="19" t="e">
        <f t="shared" si="2652"/>
        <v>#N/A</v>
      </c>
      <c r="AT378" s="19" t="e">
        <f t="shared" si="2653"/>
        <v>#N/A</v>
      </c>
      <c r="AU378" s="19" t="e">
        <f t="shared" si="2654"/>
        <v>#N/A</v>
      </c>
      <c r="AV378" s="19" t="e">
        <f t="shared" si="2655"/>
        <v>#N/A</v>
      </c>
      <c r="AW378" s="19" t="e">
        <f t="shared" si="2656"/>
        <v>#N/A</v>
      </c>
      <c r="AX378" s="19" t="e">
        <f t="shared" si="2657"/>
        <v>#N/A</v>
      </c>
      <c r="AY378" s="19" t="e">
        <f t="shared" si="2658"/>
        <v>#N/A</v>
      </c>
      <c r="AZ378" s="19" t="e">
        <f t="shared" si="2659"/>
        <v>#N/A</v>
      </c>
      <c r="BA378" s="19" t="e">
        <f t="shared" si="2660"/>
        <v>#N/A</v>
      </c>
      <c r="BB378" s="19" t="e">
        <f t="shared" si="2661"/>
        <v>#N/A</v>
      </c>
      <c r="BC378" s="19" t="e">
        <f t="shared" si="2662"/>
        <v>#N/A</v>
      </c>
      <c r="BD378" s="19" t="e">
        <f t="shared" si="2663"/>
        <v>#N/A</v>
      </c>
      <c r="BE378" s="19" t="e">
        <f t="shared" si="2664"/>
        <v>#N/A</v>
      </c>
      <c r="BF378" s="19" t="e">
        <f t="shared" si="2665"/>
        <v>#N/A</v>
      </c>
      <c r="BG378" s="19" t="e">
        <f t="shared" si="2666"/>
        <v>#N/A</v>
      </c>
      <c r="BH378" s="19" t="e">
        <f t="shared" si="2667"/>
        <v>#N/A</v>
      </c>
      <c r="BI378" s="19" t="e">
        <f t="shared" si="2668"/>
        <v>#N/A</v>
      </c>
    </row>
    <row r="379" spans="3:61" s="19" customFormat="1" ht="12.75">
      <c r="C379" s="19" t="s">
        <v>147</v>
      </c>
      <c r="G379" s="19">
        <f>F373</f>
        <v>4252808.8234131197</v>
      </c>
      <c r="H379" s="19">
        <f t="shared" si="2615"/>
        <v>4252808.8234131197</v>
      </c>
      <c r="I379" s="19">
        <f t="shared" si="2616"/>
        <v>4252808.8234131197</v>
      </c>
      <c r="J379" s="19">
        <f t="shared" si="2617"/>
        <v>4252808.8234131197</v>
      </c>
      <c r="K379" s="19">
        <f t="shared" si="2618"/>
        <v>4252808.8234131197</v>
      </c>
      <c r="L379" s="19">
        <f t="shared" si="2619"/>
        <v>4252808.8234131197</v>
      </c>
      <c r="M379" s="19">
        <f t="shared" si="2620"/>
        <v>4252808.8234131197</v>
      </c>
      <c r="N379" s="19">
        <f t="shared" si="2621"/>
        <v>4252808.8234131197</v>
      </c>
      <c r="O379" s="19">
        <f t="shared" si="2622"/>
        <v>4252808.8234131197</v>
      </c>
      <c r="P379" s="19">
        <f t="shared" si="2623"/>
        <v>4252808.8234131197</v>
      </c>
      <c r="Q379" s="19">
        <f t="shared" si="2624"/>
        <v>4252808.8234131197</v>
      </c>
      <c r="R379" s="19">
        <f t="shared" si="2625"/>
        <v>4252808.8234131197</v>
      </c>
      <c r="S379" s="19">
        <f t="shared" si="2626"/>
        <v>4252808.8234131197</v>
      </c>
      <c r="T379" s="19">
        <f t="shared" si="2627"/>
        <v>4252808.8234131197</v>
      </c>
      <c r="U379" s="19">
        <f t="shared" si="2628"/>
        <v>4252808.8234131197</v>
      </c>
      <c r="V379" s="19">
        <f t="shared" si="2629"/>
        <v>4252808.8234131197</v>
      </c>
      <c r="W379" s="19">
        <f t="shared" si="2630"/>
        <v>4252808.8234131197</v>
      </c>
      <c r="X379" s="19">
        <f t="shared" si="2631"/>
        <v>4252808.8234131197</v>
      </c>
      <c r="Y379" s="19">
        <f t="shared" si="2632"/>
        <v>4252808.8234131197</v>
      </c>
      <c r="Z379" s="19">
        <f t="shared" si="2633"/>
        <v>4252808.8234131197</v>
      </c>
      <c r="AA379" s="19" t="e">
        <f t="shared" si="2634"/>
        <v>#N/A</v>
      </c>
      <c r="AB379" s="19" t="e">
        <f t="shared" si="2635"/>
        <v>#N/A</v>
      </c>
      <c r="AC379" s="19" t="e">
        <f t="shared" si="2636"/>
        <v>#N/A</v>
      </c>
      <c r="AD379" s="19" t="e">
        <f t="shared" si="2637"/>
        <v>#N/A</v>
      </c>
      <c r="AE379" s="19" t="e">
        <f t="shared" si="2638"/>
        <v>#N/A</v>
      </c>
      <c r="AF379" s="19" t="e">
        <f t="shared" si="2639"/>
        <v>#N/A</v>
      </c>
      <c r="AG379" s="19" t="e">
        <f t="shared" si="2640"/>
        <v>#N/A</v>
      </c>
      <c r="AH379" s="19" t="e">
        <f t="shared" si="2641"/>
        <v>#N/A</v>
      </c>
      <c r="AI379" s="19" t="e">
        <f t="shared" si="2642"/>
        <v>#N/A</v>
      </c>
      <c r="AJ379" s="19" t="e">
        <f t="shared" si="2643"/>
        <v>#N/A</v>
      </c>
      <c r="AK379" s="19" t="e">
        <f t="shared" si="2644"/>
        <v>#N/A</v>
      </c>
      <c r="AL379" s="19" t="e">
        <f t="shared" si="2645"/>
        <v>#N/A</v>
      </c>
      <c r="AM379" s="19" t="e">
        <f t="shared" si="2646"/>
        <v>#N/A</v>
      </c>
      <c r="AN379" s="19" t="e">
        <f t="shared" si="2647"/>
        <v>#N/A</v>
      </c>
      <c r="AO379" s="19" t="e">
        <f t="shared" si="2648"/>
        <v>#N/A</v>
      </c>
      <c r="AP379" s="19" t="e">
        <f t="shared" si="2649"/>
        <v>#N/A</v>
      </c>
      <c r="AQ379" s="19" t="e">
        <f t="shared" si="2650"/>
        <v>#N/A</v>
      </c>
      <c r="AR379" s="19" t="e">
        <f t="shared" si="2651"/>
        <v>#N/A</v>
      </c>
      <c r="AS379" s="19" t="e">
        <f t="shared" si="2652"/>
        <v>#N/A</v>
      </c>
      <c r="AT379" s="19" t="e">
        <f t="shared" si="2653"/>
        <v>#N/A</v>
      </c>
      <c r="AU379" s="19" t="e">
        <f t="shared" si="2654"/>
        <v>#N/A</v>
      </c>
      <c r="AV379" s="19" t="e">
        <f t="shared" si="2655"/>
        <v>#N/A</v>
      </c>
      <c r="AW379" s="19" t="e">
        <f t="shared" si="2656"/>
        <v>#N/A</v>
      </c>
      <c r="AX379" s="19" t="e">
        <f t="shared" si="2657"/>
        <v>#N/A</v>
      </c>
      <c r="AY379" s="19" t="e">
        <f t="shared" si="2658"/>
        <v>#N/A</v>
      </c>
      <c r="AZ379" s="19" t="e">
        <f t="shared" si="2659"/>
        <v>#N/A</v>
      </c>
      <c r="BA379" s="19" t="e">
        <f t="shared" si="2660"/>
        <v>#N/A</v>
      </c>
      <c r="BB379" s="19" t="e">
        <f t="shared" si="2661"/>
        <v>#N/A</v>
      </c>
      <c r="BC379" s="19" t="e">
        <f t="shared" si="2662"/>
        <v>#N/A</v>
      </c>
      <c r="BD379" s="19" t="e">
        <f t="shared" si="2663"/>
        <v>#N/A</v>
      </c>
      <c r="BE379" s="19" t="e">
        <f t="shared" si="2664"/>
        <v>#N/A</v>
      </c>
      <c r="BF379" s="19" t="e">
        <f t="shared" si="2665"/>
        <v>#N/A</v>
      </c>
      <c r="BG379" s="19" t="e">
        <f t="shared" si="2666"/>
        <v>#N/A</v>
      </c>
      <c r="BH379" s="19" t="e">
        <f t="shared" si="2667"/>
        <v>#N/A</v>
      </c>
      <c r="BI379" s="19" t="e">
        <f t="shared" si="2668"/>
        <v>#N/A</v>
      </c>
    </row>
    <row r="380" spans="3:61" s="19" customFormat="1" ht="12.75">
      <c r="C380" s="19" t="s">
        <v>424</v>
      </c>
      <c r="G380" s="19">
        <f>F374</f>
        <v>55582042.695345491</v>
      </c>
      <c r="H380" s="19">
        <f t="shared" si="2615"/>
        <v>53633685.741959505</v>
      </c>
      <c r="I380" s="19">
        <f t="shared" si="2616"/>
        <v>51601335.87465699</v>
      </c>
      <c r="J380" s="19">
        <f t="shared" si="2617"/>
        <v>49481372.191438481</v>
      </c>
      <c r="K380" s="19">
        <f t="shared" si="2618"/>
        <v>47270017.69462122</v>
      </c>
      <c r="L380" s="19">
        <f t="shared" si="2619"/>
        <v>44963332.561614677</v>
      </c>
      <c r="M380" s="19">
        <f t="shared" si="2620"/>
        <v>42557207.125601828</v>
      </c>
      <c r="N380" s="19">
        <f t="shared" si="2621"/>
        <v>40047354.553620294</v>
      </c>
      <c r="O380" s="19">
        <f t="shared" si="2622"/>
        <v>37429303.208998427</v>
      </c>
      <c r="P380" s="19">
        <f t="shared" si="2623"/>
        <v>34698388.684538946</v>
      </c>
      <c r="Q380" s="19">
        <f t="shared" si="2624"/>
        <v>31849745.492256202</v>
      </c>
      <c r="R380" s="19">
        <f t="shared" si="2625"/>
        <v>28878298.394861259</v>
      </c>
      <c r="S380" s="19">
        <f t="shared" si="2626"/>
        <v>25778753.363550629</v>
      </c>
      <c r="T380" s="19">
        <f t="shared" si="2627"/>
        <v>22545588.145988792</v>
      </c>
      <c r="U380" s="19">
        <f t="shared" si="2628"/>
        <v>19173042.427680086</v>
      </c>
      <c r="V380" s="19">
        <f t="shared" si="2629"/>
        <v>15655107.56920116</v>
      </c>
      <c r="W380" s="19">
        <f t="shared" si="2630"/>
        <v>11985515.901009485</v>
      </c>
      <c r="X380" s="19">
        <f t="shared" si="2631"/>
        <v>8157729.5567552</v>
      </c>
      <c r="Y380" s="19">
        <f t="shared" si="2632"/>
        <v>4164928.8252013642</v>
      </c>
      <c r="Z380" s="19">
        <f t="shared" si="2633"/>
        <v>-6.5192580223083496E-9</v>
      </c>
      <c r="AA380" s="19" t="e">
        <f t="shared" si="2634"/>
        <v>#N/A</v>
      </c>
      <c r="AB380" s="19" t="e">
        <f t="shared" si="2635"/>
        <v>#N/A</v>
      </c>
      <c r="AC380" s="19" t="e">
        <f t="shared" si="2636"/>
        <v>#N/A</v>
      </c>
      <c r="AD380" s="19" t="e">
        <f t="shared" si="2637"/>
        <v>#N/A</v>
      </c>
      <c r="AE380" s="19" t="e">
        <f t="shared" si="2638"/>
        <v>#N/A</v>
      </c>
      <c r="AF380" s="19" t="e">
        <f t="shared" si="2639"/>
        <v>#N/A</v>
      </c>
      <c r="AG380" s="19" t="e">
        <f t="shared" si="2640"/>
        <v>#N/A</v>
      </c>
      <c r="AH380" s="19" t="e">
        <f t="shared" si="2641"/>
        <v>#N/A</v>
      </c>
      <c r="AI380" s="19" t="e">
        <f t="shared" si="2642"/>
        <v>#N/A</v>
      </c>
      <c r="AJ380" s="19" t="e">
        <f t="shared" si="2643"/>
        <v>#N/A</v>
      </c>
      <c r="AK380" s="19" t="e">
        <f t="shared" si="2644"/>
        <v>#N/A</v>
      </c>
      <c r="AL380" s="19" t="e">
        <f t="shared" si="2645"/>
        <v>#N/A</v>
      </c>
      <c r="AM380" s="19" t="e">
        <f t="shared" si="2646"/>
        <v>#N/A</v>
      </c>
      <c r="AN380" s="19" t="e">
        <f t="shared" si="2647"/>
        <v>#N/A</v>
      </c>
      <c r="AO380" s="19" t="e">
        <f t="shared" si="2648"/>
        <v>#N/A</v>
      </c>
      <c r="AP380" s="19" t="e">
        <f t="shared" si="2649"/>
        <v>#N/A</v>
      </c>
      <c r="AQ380" s="19" t="e">
        <f t="shared" si="2650"/>
        <v>#N/A</v>
      </c>
      <c r="AR380" s="19" t="e">
        <f t="shared" si="2651"/>
        <v>#N/A</v>
      </c>
      <c r="AS380" s="19" t="e">
        <f t="shared" si="2652"/>
        <v>#N/A</v>
      </c>
      <c r="AT380" s="19" t="e">
        <f t="shared" si="2653"/>
        <v>#N/A</v>
      </c>
      <c r="AU380" s="19" t="e">
        <f t="shared" si="2654"/>
        <v>#N/A</v>
      </c>
      <c r="AV380" s="19" t="e">
        <f t="shared" si="2655"/>
        <v>#N/A</v>
      </c>
      <c r="AW380" s="19" t="e">
        <f t="shared" si="2656"/>
        <v>#N/A</v>
      </c>
      <c r="AX380" s="19" t="e">
        <f t="shared" si="2657"/>
        <v>#N/A</v>
      </c>
      <c r="AY380" s="19" t="e">
        <f t="shared" si="2658"/>
        <v>#N/A</v>
      </c>
      <c r="AZ380" s="19" t="e">
        <f t="shared" si="2659"/>
        <v>#N/A</v>
      </c>
      <c r="BA380" s="19" t="e">
        <f t="shared" si="2660"/>
        <v>#N/A</v>
      </c>
      <c r="BB380" s="19" t="e">
        <f t="shared" si="2661"/>
        <v>#N/A</v>
      </c>
      <c r="BC380" s="19" t="e">
        <f t="shared" si="2662"/>
        <v>#N/A</v>
      </c>
      <c r="BD380" s="19" t="e">
        <f t="shared" si="2663"/>
        <v>#N/A</v>
      </c>
      <c r="BE380" s="19" t="e">
        <f t="shared" si="2664"/>
        <v>#N/A</v>
      </c>
      <c r="BF380" s="19" t="e">
        <f t="shared" si="2665"/>
        <v>#N/A</v>
      </c>
      <c r="BG380" s="19" t="e">
        <f t="shared" si="2666"/>
        <v>#N/A</v>
      </c>
      <c r="BH380" s="19" t="e">
        <f t="shared" si="2667"/>
        <v>#N/A</v>
      </c>
      <c r="BI380" s="19" t="e">
        <f t="shared" si="2668"/>
        <v>#N/A</v>
      </c>
    </row>
    <row r="381" spans="3:61" s="19" customFormat="1" ht="12.75"/>
    <row r="382" spans="3:61" s="19" customFormat="1" ht="12.75">
      <c r="C382" s="19" t="s">
        <v>446</v>
      </c>
      <c r="H382" s="19">
        <f>G376</f>
        <v>57449877.992250338</v>
      </c>
      <c r="I382" s="19">
        <f t="shared" ref="I382:I386" si="2669">H376</f>
        <v>55582042.695345491</v>
      </c>
      <c r="J382" s="19">
        <f t="shared" ref="J382:J386" si="2670">I376</f>
        <v>53633685.741959505</v>
      </c>
      <c r="K382" s="19">
        <f t="shared" ref="K382:K386" si="2671">J376</f>
        <v>51601335.87465699</v>
      </c>
      <c r="L382" s="19">
        <f t="shared" ref="L382:L386" si="2672">K376</f>
        <v>49481372.191438481</v>
      </c>
      <c r="M382" s="19">
        <f t="shared" ref="M382:M386" si="2673">L376</f>
        <v>47270017.69462122</v>
      </c>
      <c r="N382" s="19">
        <f t="shared" ref="N382:N386" si="2674">M376</f>
        <v>44963332.561614677</v>
      </c>
      <c r="O382" s="19">
        <f t="shared" ref="O382:O386" si="2675">N376</f>
        <v>42557207.125601828</v>
      </c>
      <c r="P382" s="19">
        <f t="shared" ref="P382:P386" si="2676">O376</f>
        <v>40047354.553620294</v>
      </c>
      <c r="Q382" s="19">
        <f t="shared" ref="Q382:Q386" si="2677">P376</f>
        <v>37429303.208998427</v>
      </c>
      <c r="R382" s="19">
        <f t="shared" ref="R382:R386" si="2678">Q376</f>
        <v>34698388.684538946</v>
      </c>
      <c r="S382" s="19">
        <f t="shared" ref="S382:S386" si="2679">R376</f>
        <v>31849745.492256202</v>
      </c>
      <c r="T382" s="19">
        <f t="shared" ref="T382:T386" si="2680">S376</f>
        <v>28878298.394861259</v>
      </c>
      <c r="U382" s="19">
        <f t="shared" ref="U382:U386" si="2681">T376</f>
        <v>25778753.363550629</v>
      </c>
      <c r="V382" s="19">
        <f t="shared" ref="V382:V386" si="2682">U376</f>
        <v>22545588.145988792</v>
      </c>
      <c r="W382" s="19">
        <f t="shared" ref="W382:W386" si="2683">V376</f>
        <v>19173042.427680086</v>
      </c>
      <c r="X382" s="19">
        <f t="shared" ref="X382:X386" si="2684">W376</f>
        <v>15655107.56920116</v>
      </c>
      <c r="Y382" s="19">
        <f t="shared" ref="Y382:Y386" si="2685">X376</f>
        <v>11985515.901009485</v>
      </c>
      <c r="Z382" s="19">
        <f t="shared" ref="Z382:Z386" si="2686">Y376</f>
        <v>8157729.5567552</v>
      </c>
      <c r="AA382" s="19">
        <f t="shared" ref="AA382:AA386" si="2687">Z376</f>
        <v>4164928.8252013642</v>
      </c>
      <c r="AB382" s="19">
        <f t="shared" ref="AB382:AB386" si="2688">AA376</f>
        <v>-6.5192580223083496E-9</v>
      </c>
      <c r="AC382" s="19" t="e">
        <f t="shared" ref="AC382:AC386" si="2689">AB376</f>
        <v>#N/A</v>
      </c>
      <c r="AD382" s="19" t="e">
        <f t="shared" ref="AD382:AD386" si="2690">AC376</f>
        <v>#N/A</v>
      </c>
      <c r="AE382" s="19" t="e">
        <f t="shared" ref="AE382:AE386" si="2691">AD376</f>
        <v>#N/A</v>
      </c>
      <c r="AF382" s="19" t="e">
        <f t="shared" ref="AF382:AF386" si="2692">AE376</f>
        <v>#N/A</v>
      </c>
      <c r="AG382" s="19" t="e">
        <f t="shared" ref="AG382:AG386" si="2693">AF376</f>
        <v>#N/A</v>
      </c>
      <c r="AH382" s="19" t="e">
        <f t="shared" ref="AH382:AH386" si="2694">AG376</f>
        <v>#N/A</v>
      </c>
      <c r="AI382" s="19" t="e">
        <f t="shared" ref="AI382:AI386" si="2695">AH376</f>
        <v>#N/A</v>
      </c>
      <c r="AJ382" s="19" t="e">
        <f t="shared" ref="AJ382:AJ386" si="2696">AI376</f>
        <v>#N/A</v>
      </c>
      <c r="AK382" s="19" t="e">
        <f t="shared" ref="AK382:AK386" si="2697">AJ376</f>
        <v>#N/A</v>
      </c>
      <c r="AL382" s="19" t="e">
        <f t="shared" ref="AL382:AL386" si="2698">AK376</f>
        <v>#N/A</v>
      </c>
      <c r="AM382" s="19" t="e">
        <f t="shared" ref="AM382:AM386" si="2699">AL376</f>
        <v>#N/A</v>
      </c>
      <c r="AN382" s="19" t="e">
        <f t="shared" ref="AN382:AN386" si="2700">AM376</f>
        <v>#N/A</v>
      </c>
      <c r="AO382" s="19" t="e">
        <f t="shared" ref="AO382:AO386" si="2701">AN376</f>
        <v>#N/A</v>
      </c>
      <c r="AP382" s="19" t="e">
        <f t="shared" ref="AP382:AP386" si="2702">AO376</f>
        <v>#N/A</v>
      </c>
      <c r="AQ382" s="19" t="e">
        <f t="shared" ref="AQ382:AQ386" si="2703">AP376</f>
        <v>#N/A</v>
      </c>
      <c r="AR382" s="19" t="e">
        <f t="shared" ref="AR382:AR386" si="2704">AQ376</f>
        <v>#N/A</v>
      </c>
      <c r="AS382" s="19" t="e">
        <f t="shared" ref="AS382:AS386" si="2705">AR376</f>
        <v>#N/A</v>
      </c>
      <c r="AT382" s="19" t="e">
        <f t="shared" ref="AT382:AT386" si="2706">AS376</f>
        <v>#N/A</v>
      </c>
      <c r="AU382" s="19" t="e">
        <f t="shared" ref="AU382:AU386" si="2707">AT376</f>
        <v>#N/A</v>
      </c>
      <c r="AV382" s="19" t="e">
        <f t="shared" ref="AV382:AV386" si="2708">AU376</f>
        <v>#N/A</v>
      </c>
      <c r="AW382" s="19" t="e">
        <f t="shared" ref="AW382:AW386" si="2709">AV376</f>
        <v>#N/A</v>
      </c>
      <c r="AX382" s="19" t="e">
        <f t="shared" ref="AX382:AX386" si="2710">AW376</f>
        <v>#N/A</v>
      </c>
      <c r="AY382" s="19" t="e">
        <f t="shared" ref="AY382:AY386" si="2711">AX376</f>
        <v>#N/A</v>
      </c>
      <c r="AZ382" s="19" t="e">
        <f t="shared" ref="AZ382:AZ386" si="2712">AY376</f>
        <v>#N/A</v>
      </c>
      <c r="BA382" s="19" t="e">
        <f t="shared" ref="BA382:BA386" si="2713">AZ376</f>
        <v>#N/A</v>
      </c>
      <c r="BB382" s="19" t="e">
        <f t="shared" ref="BB382:BB386" si="2714">BA376</f>
        <v>#N/A</v>
      </c>
      <c r="BC382" s="19" t="e">
        <f t="shared" ref="BC382:BC386" si="2715">BB376</f>
        <v>#N/A</v>
      </c>
      <c r="BD382" s="19" t="e">
        <f t="shared" ref="BD382:BD386" si="2716">BC376</f>
        <v>#N/A</v>
      </c>
      <c r="BE382" s="19" t="e">
        <f t="shared" ref="BE382:BE386" si="2717">BD376</f>
        <v>#N/A</v>
      </c>
      <c r="BF382" s="19" t="e">
        <f t="shared" ref="BF382:BF386" si="2718">BE376</f>
        <v>#N/A</v>
      </c>
      <c r="BG382" s="19" t="e">
        <f t="shared" ref="BG382:BG386" si="2719">BF376</f>
        <v>#N/A</v>
      </c>
      <c r="BH382" s="19" t="e">
        <f t="shared" ref="BH382:BH386" si="2720">BG376</f>
        <v>#N/A</v>
      </c>
      <c r="BI382" s="19" t="e">
        <f t="shared" ref="BI382:BI386" si="2721">BH376</f>
        <v>#N/A</v>
      </c>
    </row>
    <row r="383" spans="3:61" s="19" customFormat="1" ht="12.75">
      <c r="C383" s="19" t="s">
        <v>422</v>
      </c>
      <c r="H383" s="19">
        <f>G377</f>
        <v>1867835.296904848</v>
      </c>
      <c r="I383" s="19">
        <f t="shared" si="2669"/>
        <v>1948356.9533859848</v>
      </c>
      <c r="J383" s="19">
        <f t="shared" si="2670"/>
        <v>2032349.8673025118</v>
      </c>
      <c r="K383" s="19">
        <f t="shared" si="2671"/>
        <v>2119963.6832185052</v>
      </c>
      <c r="L383" s="19">
        <f t="shared" si="2672"/>
        <v>2211354.49681726</v>
      </c>
      <c r="M383" s="19">
        <f t="shared" si="2673"/>
        <v>2306685.133006542</v>
      </c>
      <c r="N383" s="19">
        <f t="shared" si="2674"/>
        <v>2406125.4360128515</v>
      </c>
      <c r="O383" s="19">
        <f t="shared" si="2675"/>
        <v>2509852.571981533</v>
      </c>
      <c r="P383" s="19">
        <f t="shared" si="2676"/>
        <v>2618051.3446218646</v>
      </c>
      <c r="Q383" s="19">
        <f t="shared" si="2677"/>
        <v>2730914.5244594808</v>
      </c>
      <c r="R383" s="19">
        <f t="shared" si="2678"/>
        <v>2848643.1922827419</v>
      </c>
      <c r="S383" s="19">
        <f t="shared" si="2679"/>
        <v>2971447.0973949414</v>
      </c>
      <c r="T383" s="19">
        <f t="shared" si="2680"/>
        <v>3099545.0313106291</v>
      </c>
      <c r="U383" s="19">
        <f t="shared" si="2681"/>
        <v>3233165.2175618378</v>
      </c>
      <c r="V383" s="19">
        <f t="shared" si="2682"/>
        <v>3372545.7183087063</v>
      </c>
      <c r="W383" s="19">
        <f t="shared" si="2683"/>
        <v>3517934.8584789257</v>
      </c>
      <c r="X383" s="19">
        <f t="shared" si="2684"/>
        <v>3669591.6681916756</v>
      </c>
      <c r="Y383" s="19">
        <f t="shared" si="2685"/>
        <v>3827786.3442542851</v>
      </c>
      <c r="Z383" s="19">
        <f t="shared" si="2686"/>
        <v>3992800.7315538358</v>
      </c>
      <c r="AA383" s="19">
        <f t="shared" si="2687"/>
        <v>4164928.8252013708</v>
      </c>
      <c r="AB383" s="19" t="e">
        <f t="shared" si="2688"/>
        <v>#N/A</v>
      </c>
      <c r="AC383" s="19" t="e">
        <f t="shared" si="2689"/>
        <v>#N/A</v>
      </c>
      <c r="AD383" s="19" t="e">
        <f t="shared" si="2690"/>
        <v>#N/A</v>
      </c>
      <c r="AE383" s="19" t="e">
        <f t="shared" si="2691"/>
        <v>#N/A</v>
      </c>
      <c r="AF383" s="19" t="e">
        <f t="shared" si="2692"/>
        <v>#N/A</v>
      </c>
      <c r="AG383" s="19" t="e">
        <f t="shared" si="2693"/>
        <v>#N/A</v>
      </c>
      <c r="AH383" s="19" t="e">
        <f t="shared" si="2694"/>
        <v>#N/A</v>
      </c>
      <c r="AI383" s="19" t="e">
        <f t="shared" si="2695"/>
        <v>#N/A</v>
      </c>
      <c r="AJ383" s="19" t="e">
        <f t="shared" si="2696"/>
        <v>#N/A</v>
      </c>
      <c r="AK383" s="19" t="e">
        <f t="shared" si="2697"/>
        <v>#N/A</v>
      </c>
      <c r="AL383" s="19" t="e">
        <f t="shared" si="2698"/>
        <v>#N/A</v>
      </c>
      <c r="AM383" s="19" t="e">
        <f t="shared" si="2699"/>
        <v>#N/A</v>
      </c>
      <c r="AN383" s="19" t="e">
        <f t="shared" si="2700"/>
        <v>#N/A</v>
      </c>
      <c r="AO383" s="19" t="e">
        <f t="shared" si="2701"/>
        <v>#N/A</v>
      </c>
      <c r="AP383" s="19" t="e">
        <f t="shared" si="2702"/>
        <v>#N/A</v>
      </c>
      <c r="AQ383" s="19" t="e">
        <f t="shared" si="2703"/>
        <v>#N/A</v>
      </c>
      <c r="AR383" s="19" t="e">
        <f t="shared" si="2704"/>
        <v>#N/A</v>
      </c>
      <c r="AS383" s="19" t="e">
        <f t="shared" si="2705"/>
        <v>#N/A</v>
      </c>
      <c r="AT383" s="19" t="e">
        <f t="shared" si="2706"/>
        <v>#N/A</v>
      </c>
      <c r="AU383" s="19" t="e">
        <f t="shared" si="2707"/>
        <v>#N/A</v>
      </c>
      <c r="AV383" s="19" t="e">
        <f t="shared" si="2708"/>
        <v>#N/A</v>
      </c>
      <c r="AW383" s="19" t="e">
        <f t="shared" si="2709"/>
        <v>#N/A</v>
      </c>
      <c r="AX383" s="19" t="e">
        <f t="shared" si="2710"/>
        <v>#N/A</v>
      </c>
      <c r="AY383" s="19" t="e">
        <f t="shared" si="2711"/>
        <v>#N/A</v>
      </c>
      <c r="AZ383" s="19" t="e">
        <f t="shared" si="2712"/>
        <v>#N/A</v>
      </c>
      <c r="BA383" s="19" t="e">
        <f t="shared" si="2713"/>
        <v>#N/A</v>
      </c>
      <c r="BB383" s="19" t="e">
        <f t="shared" si="2714"/>
        <v>#N/A</v>
      </c>
      <c r="BC383" s="19" t="e">
        <f t="shared" si="2715"/>
        <v>#N/A</v>
      </c>
      <c r="BD383" s="19" t="e">
        <f t="shared" si="2716"/>
        <v>#N/A</v>
      </c>
      <c r="BE383" s="19" t="e">
        <f t="shared" si="2717"/>
        <v>#N/A</v>
      </c>
      <c r="BF383" s="19" t="e">
        <f t="shared" si="2718"/>
        <v>#N/A</v>
      </c>
      <c r="BG383" s="19" t="e">
        <f t="shared" si="2719"/>
        <v>#N/A</v>
      </c>
      <c r="BH383" s="19" t="e">
        <f t="shared" si="2720"/>
        <v>#N/A</v>
      </c>
      <c r="BI383" s="19" t="e">
        <f t="shared" si="2721"/>
        <v>#N/A</v>
      </c>
    </row>
    <row r="384" spans="3:61" s="19" customFormat="1" ht="12.75">
      <c r="C384" s="19" t="s">
        <v>423</v>
      </c>
      <c r="H384" s="19">
        <f>G378</f>
        <v>2384973.5265082717</v>
      </c>
      <c r="I384" s="19">
        <f t="shared" si="2669"/>
        <v>2304451.8700271351</v>
      </c>
      <c r="J384" s="19">
        <f t="shared" si="2670"/>
        <v>2220458.9561106078</v>
      </c>
      <c r="K384" s="19">
        <f t="shared" si="2671"/>
        <v>2132845.1401946144</v>
      </c>
      <c r="L384" s="19">
        <f t="shared" si="2672"/>
        <v>2041454.3265958601</v>
      </c>
      <c r="M384" s="19">
        <f t="shared" si="2673"/>
        <v>1946123.6904065777</v>
      </c>
      <c r="N384" s="19">
        <f t="shared" si="2674"/>
        <v>1846683.3874002681</v>
      </c>
      <c r="O384" s="19">
        <f t="shared" si="2675"/>
        <v>1742956.2514315869</v>
      </c>
      <c r="P384" s="19">
        <f t="shared" si="2676"/>
        <v>1634757.4787912553</v>
      </c>
      <c r="Q384" s="19">
        <f t="shared" si="2677"/>
        <v>1521894.2989536389</v>
      </c>
      <c r="R384" s="19">
        <f t="shared" si="2678"/>
        <v>1404165.6311303778</v>
      </c>
      <c r="S384" s="19">
        <f t="shared" si="2679"/>
        <v>1281361.7260181783</v>
      </c>
      <c r="T384" s="19">
        <f t="shared" si="2680"/>
        <v>1153263.7921024908</v>
      </c>
      <c r="U384" s="19">
        <f t="shared" si="2681"/>
        <v>1019643.605851282</v>
      </c>
      <c r="V384" s="19">
        <f t="shared" si="2682"/>
        <v>880263.10510441347</v>
      </c>
      <c r="W384" s="19">
        <f t="shared" si="2683"/>
        <v>734873.96493419423</v>
      </c>
      <c r="X384" s="19">
        <f t="shared" si="2684"/>
        <v>583217.15522144444</v>
      </c>
      <c r="Y384" s="19">
        <f t="shared" si="2685"/>
        <v>425022.4791588349</v>
      </c>
      <c r="Z384" s="19">
        <f t="shared" si="2686"/>
        <v>260008.09185928386</v>
      </c>
      <c r="AA384" s="19">
        <f t="shared" si="2687"/>
        <v>87879.998211748927</v>
      </c>
      <c r="AB384" s="19" t="e">
        <f t="shared" si="2688"/>
        <v>#N/A</v>
      </c>
      <c r="AC384" s="19" t="e">
        <f t="shared" si="2689"/>
        <v>#N/A</v>
      </c>
      <c r="AD384" s="19" t="e">
        <f t="shared" si="2690"/>
        <v>#N/A</v>
      </c>
      <c r="AE384" s="19" t="e">
        <f t="shared" si="2691"/>
        <v>#N/A</v>
      </c>
      <c r="AF384" s="19" t="e">
        <f t="shared" si="2692"/>
        <v>#N/A</v>
      </c>
      <c r="AG384" s="19" t="e">
        <f t="shared" si="2693"/>
        <v>#N/A</v>
      </c>
      <c r="AH384" s="19" t="e">
        <f t="shared" si="2694"/>
        <v>#N/A</v>
      </c>
      <c r="AI384" s="19" t="e">
        <f t="shared" si="2695"/>
        <v>#N/A</v>
      </c>
      <c r="AJ384" s="19" t="e">
        <f t="shared" si="2696"/>
        <v>#N/A</v>
      </c>
      <c r="AK384" s="19" t="e">
        <f t="shared" si="2697"/>
        <v>#N/A</v>
      </c>
      <c r="AL384" s="19" t="e">
        <f t="shared" si="2698"/>
        <v>#N/A</v>
      </c>
      <c r="AM384" s="19" t="e">
        <f t="shared" si="2699"/>
        <v>#N/A</v>
      </c>
      <c r="AN384" s="19" t="e">
        <f t="shared" si="2700"/>
        <v>#N/A</v>
      </c>
      <c r="AO384" s="19" t="e">
        <f t="shared" si="2701"/>
        <v>#N/A</v>
      </c>
      <c r="AP384" s="19" t="e">
        <f t="shared" si="2702"/>
        <v>#N/A</v>
      </c>
      <c r="AQ384" s="19" t="e">
        <f t="shared" si="2703"/>
        <v>#N/A</v>
      </c>
      <c r="AR384" s="19" t="e">
        <f t="shared" si="2704"/>
        <v>#N/A</v>
      </c>
      <c r="AS384" s="19" t="e">
        <f t="shared" si="2705"/>
        <v>#N/A</v>
      </c>
      <c r="AT384" s="19" t="e">
        <f t="shared" si="2706"/>
        <v>#N/A</v>
      </c>
      <c r="AU384" s="19" t="e">
        <f t="shared" si="2707"/>
        <v>#N/A</v>
      </c>
      <c r="AV384" s="19" t="e">
        <f t="shared" si="2708"/>
        <v>#N/A</v>
      </c>
      <c r="AW384" s="19" t="e">
        <f t="shared" si="2709"/>
        <v>#N/A</v>
      </c>
      <c r="AX384" s="19" t="e">
        <f t="shared" si="2710"/>
        <v>#N/A</v>
      </c>
      <c r="AY384" s="19" t="e">
        <f t="shared" si="2711"/>
        <v>#N/A</v>
      </c>
      <c r="AZ384" s="19" t="e">
        <f t="shared" si="2712"/>
        <v>#N/A</v>
      </c>
      <c r="BA384" s="19" t="e">
        <f t="shared" si="2713"/>
        <v>#N/A</v>
      </c>
      <c r="BB384" s="19" t="e">
        <f t="shared" si="2714"/>
        <v>#N/A</v>
      </c>
      <c r="BC384" s="19" t="e">
        <f t="shared" si="2715"/>
        <v>#N/A</v>
      </c>
      <c r="BD384" s="19" t="e">
        <f t="shared" si="2716"/>
        <v>#N/A</v>
      </c>
      <c r="BE384" s="19" t="e">
        <f t="shared" si="2717"/>
        <v>#N/A</v>
      </c>
      <c r="BF384" s="19" t="e">
        <f t="shared" si="2718"/>
        <v>#N/A</v>
      </c>
      <c r="BG384" s="19" t="e">
        <f t="shared" si="2719"/>
        <v>#N/A</v>
      </c>
      <c r="BH384" s="19" t="e">
        <f t="shared" si="2720"/>
        <v>#N/A</v>
      </c>
      <c r="BI384" s="19" t="e">
        <f t="shared" si="2721"/>
        <v>#N/A</v>
      </c>
    </row>
    <row r="385" spans="1:61" s="19" customFormat="1" ht="12.75">
      <c r="C385" s="19" t="s">
        <v>147</v>
      </c>
      <c r="H385" s="19">
        <f>G379</f>
        <v>4252808.8234131197</v>
      </c>
      <c r="I385" s="19">
        <f t="shared" si="2669"/>
        <v>4252808.8234131197</v>
      </c>
      <c r="J385" s="19">
        <f t="shared" si="2670"/>
        <v>4252808.8234131197</v>
      </c>
      <c r="K385" s="19">
        <f t="shared" si="2671"/>
        <v>4252808.8234131197</v>
      </c>
      <c r="L385" s="19">
        <f t="shared" si="2672"/>
        <v>4252808.8234131197</v>
      </c>
      <c r="M385" s="19">
        <f t="shared" si="2673"/>
        <v>4252808.8234131197</v>
      </c>
      <c r="N385" s="19">
        <f t="shared" si="2674"/>
        <v>4252808.8234131197</v>
      </c>
      <c r="O385" s="19">
        <f t="shared" si="2675"/>
        <v>4252808.8234131197</v>
      </c>
      <c r="P385" s="19">
        <f t="shared" si="2676"/>
        <v>4252808.8234131197</v>
      </c>
      <c r="Q385" s="19">
        <f t="shared" si="2677"/>
        <v>4252808.8234131197</v>
      </c>
      <c r="R385" s="19">
        <f t="shared" si="2678"/>
        <v>4252808.8234131197</v>
      </c>
      <c r="S385" s="19">
        <f t="shared" si="2679"/>
        <v>4252808.8234131197</v>
      </c>
      <c r="T385" s="19">
        <f t="shared" si="2680"/>
        <v>4252808.8234131197</v>
      </c>
      <c r="U385" s="19">
        <f t="shared" si="2681"/>
        <v>4252808.8234131197</v>
      </c>
      <c r="V385" s="19">
        <f t="shared" si="2682"/>
        <v>4252808.8234131197</v>
      </c>
      <c r="W385" s="19">
        <f t="shared" si="2683"/>
        <v>4252808.8234131197</v>
      </c>
      <c r="X385" s="19">
        <f t="shared" si="2684"/>
        <v>4252808.8234131197</v>
      </c>
      <c r="Y385" s="19">
        <f t="shared" si="2685"/>
        <v>4252808.8234131197</v>
      </c>
      <c r="Z385" s="19">
        <f t="shared" si="2686"/>
        <v>4252808.8234131197</v>
      </c>
      <c r="AA385" s="19">
        <f t="shared" si="2687"/>
        <v>4252808.8234131197</v>
      </c>
      <c r="AB385" s="19" t="e">
        <f t="shared" si="2688"/>
        <v>#N/A</v>
      </c>
      <c r="AC385" s="19" t="e">
        <f t="shared" si="2689"/>
        <v>#N/A</v>
      </c>
      <c r="AD385" s="19" t="e">
        <f t="shared" si="2690"/>
        <v>#N/A</v>
      </c>
      <c r="AE385" s="19" t="e">
        <f t="shared" si="2691"/>
        <v>#N/A</v>
      </c>
      <c r="AF385" s="19" t="e">
        <f t="shared" si="2692"/>
        <v>#N/A</v>
      </c>
      <c r="AG385" s="19" t="e">
        <f t="shared" si="2693"/>
        <v>#N/A</v>
      </c>
      <c r="AH385" s="19" t="e">
        <f t="shared" si="2694"/>
        <v>#N/A</v>
      </c>
      <c r="AI385" s="19" t="e">
        <f t="shared" si="2695"/>
        <v>#N/A</v>
      </c>
      <c r="AJ385" s="19" t="e">
        <f t="shared" si="2696"/>
        <v>#N/A</v>
      </c>
      <c r="AK385" s="19" t="e">
        <f t="shared" si="2697"/>
        <v>#N/A</v>
      </c>
      <c r="AL385" s="19" t="e">
        <f t="shared" si="2698"/>
        <v>#N/A</v>
      </c>
      <c r="AM385" s="19" t="e">
        <f t="shared" si="2699"/>
        <v>#N/A</v>
      </c>
      <c r="AN385" s="19" t="e">
        <f t="shared" si="2700"/>
        <v>#N/A</v>
      </c>
      <c r="AO385" s="19" t="e">
        <f t="shared" si="2701"/>
        <v>#N/A</v>
      </c>
      <c r="AP385" s="19" t="e">
        <f t="shared" si="2702"/>
        <v>#N/A</v>
      </c>
      <c r="AQ385" s="19" t="e">
        <f t="shared" si="2703"/>
        <v>#N/A</v>
      </c>
      <c r="AR385" s="19" t="e">
        <f t="shared" si="2704"/>
        <v>#N/A</v>
      </c>
      <c r="AS385" s="19" t="e">
        <f t="shared" si="2705"/>
        <v>#N/A</v>
      </c>
      <c r="AT385" s="19" t="e">
        <f t="shared" si="2706"/>
        <v>#N/A</v>
      </c>
      <c r="AU385" s="19" t="e">
        <f t="shared" si="2707"/>
        <v>#N/A</v>
      </c>
      <c r="AV385" s="19" t="e">
        <f t="shared" si="2708"/>
        <v>#N/A</v>
      </c>
      <c r="AW385" s="19" t="e">
        <f t="shared" si="2709"/>
        <v>#N/A</v>
      </c>
      <c r="AX385" s="19" t="e">
        <f t="shared" si="2710"/>
        <v>#N/A</v>
      </c>
      <c r="AY385" s="19" t="e">
        <f t="shared" si="2711"/>
        <v>#N/A</v>
      </c>
      <c r="AZ385" s="19" t="e">
        <f t="shared" si="2712"/>
        <v>#N/A</v>
      </c>
      <c r="BA385" s="19" t="e">
        <f t="shared" si="2713"/>
        <v>#N/A</v>
      </c>
      <c r="BB385" s="19" t="e">
        <f t="shared" si="2714"/>
        <v>#N/A</v>
      </c>
      <c r="BC385" s="19" t="e">
        <f t="shared" si="2715"/>
        <v>#N/A</v>
      </c>
      <c r="BD385" s="19" t="e">
        <f t="shared" si="2716"/>
        <v>#N/A</v>
      </c>
      <c r="BE385" s="19" t="e">
        <f t="shared" si="2717"/>
        <v>#N/A</v>
      </c>
      <c r="BF385" s="19" t="e">
        <f t="shared" si="2718"/>
        <v>#N/A</v>
      </c>
      <c r="BG385" s="19" t="e">
        <f t="shared" si="2719"/>
        <v>#N/A</v>
      </c>
      <c r="BH385" s="19" t="e">
        <f t="shared" si="2720"/>
        <v>#N/A</v>
      </c>
      <c r="BI385" s="19" t="e">
        <f t="shared" si="2721"/>
        <v>#N/A</v>
      </c>
    </row>
    <row r="386" spans="1:61" s="19" customFormat="1" ht="12.75">
      <c r="C386" s="19" t="s">
        <v>424</v>
      </c>
      <c r="H386" s="19">
        <f>G380</f>
        <v>55582042.695345491</v>
      </c>
      <c r="I386" s="19">
        <f t="shared" si="2669"/>
        <v>53633685.741959505</v>
      </c>
      <c r="J386" s="19">
        <f t="shared" si="2670"/>
        <v>51601335.87465699</v>
      </c>
      <c r="K386" s="19">
        <f t="shared" si="2671"/>
        <v>49481372.191438481</v>
      </c>
      <c r="L386" s="19">
        <f t="shared" si="2672"/>
        <v>47270017.69462122</v>
      </c>
      <c r="M386" s="19">
        <f t="shared" si="2673"/>
        <v>44963332.561614677</v>
      </c>
      <c r="N386" s="19">
        <f t="shared" si="2674"/>
        <v>42557207.125601828</v>
      </c>
      <c r="O386" s="19">
        <f t="shared" si="2675"/>
        <v>40047354.553620294</v>
      </c>
      <c r="P386" s="19">
        <f t="shared" si="2676"/>
        <v>37429303.208998427</v>
      </c>
      <c r="Q386" s="19">
        <f t="shared" si="2677"/>
        <v>34698388.684538946</v>
      </c>
      <c r="R386" s="19">
        <f t="shared" si="2678"/>
        <v>31849745.492256202</v>
      </c>
      <c r="S386" s="19">
        <f t="shared" si="2679"/>
        <v>28878298.394861259</v>
      </c>
      <c r="T386" s="19">
        <f t="shared" si="2680"/>
        <v>25778753.363550629</v>
      </c>
      <c r="U386" s="19">
        <f t="shared" si="2681"/>
        <v>22545588.145988792</v>
      </c>
      <c r="V386" s="19">
        <f t="shared" si="2682"/>
        <v>19173042.427680086</v>
      </c>
      <c r="W386" s="19">
        <f t="shared" si="2683"/>
        <v>15655107.56920116</v>
      </c>
      <c r="X386" s="19">
        <f t="shared" si="2684"/>
        <v>11985515.901009485</v>
      </c>
      <c r="Y386" s="19">
        <f t="shared" si="2685"/>
        <v>8157729.5567552</v>
      </c>
      <c r="Z386" s="19">
        <f t="shared" si="2686"/>
        <v>4164928.8252013642</v>
      </c>
      <c r="AA386" s="19">
        <f t="shared" si="2687"/>
        <v>-6.5192580223083496E-9</v>
      </c>
      <c r="AB386" s="19" t="e">
        <f t="shared" si="2688"/>
        <v>#N/A</v>
      </c>
      <c r="AC386" s="19" t="e">
        <f t="shared" si="2689"/>
        <v>#N/A</v>
      </c>
      <c r="AD386" s="19" t="e">
        <f t="shared" si="2690"/>
        <v>#N/A</v>
      </c>
      <c r="AE386" s="19" t="e">
        <f t="shared" si="2691"/>
        <v>#N/A</v>
      </c>
      <c r="AF386" s="19" t="e">
        <f t="shared" si="2692"/>
        <v>#N/A</v>
      </c>
      <c r="AG386" s="19" t="e">
        <f t="shared" si="2693"/>
        <v>#N/A</v>
      </c>
      <c r="AH386" s="19" t="e">
        <f t="shared" si="2694"/>
        <v>#N/A</v>
      </c>
      <c r="AI386" s="19" t="e">
        <f t="shared" si="2695"/>
        <v>#N/A</v>
      </c>
      <c r="AJ386" s="19" t="e">
        <f t="shared" si="2696"/>
        <v>#N/A</v>
      </c>
      <c r="AK386" s="19" t="e">
        <f t="shared" si="2697"/>
        <v>#N/A</v>
      </c>
      <c r="AL386" s="19" t="e">
        <f t="shared" si="2698"/>
        <v>#N/A</v>
      </c>
      <c r="AM386" s="19" t="e">
        <f t="shared" si="2699"/>
        <v>#N/A</v>
      </c>
      <c r="AN386" s="19" t="e">
        <f t="shared" si="2700"/>
        <v>#N/A</v>
      </c>
      <c r="AO386" s="19" t="e">
        <f t="shared" si="2701"/>
        <v>#N/A</v>
      </c>
      <c r="AP386" s="19" t="e">
        <f t="shared" si="2702"/>
        <v>#N/A</v>
      </c>
      <c r="AQ386" s="19" t="e">
        <f t="shared" si="2703"/>
        <v>#N/A</v>
      </c>
      <c r="AR386" s="19" t="e">
        <f t="shared" si="2704"/>
        <v>#N/A</v>
      </c>
      <c r="AS386" s="19" t="e">
        <f t="shared" si="2705"/>
        <v>#N/A</v>
      </c>
      <c r="AT386" s="19" t="e">
        <f t="shared" si="2706"/>
        <v>#N/A</v>
      </c>
      <c r="AU386" s="19" t="e">
        <f t="shared" si="2707"/>
        <v>#N/A</v>
      </c>
      <c r="AV386" s="19" t="e">
        <f t="shared" si="2708"/>
        <v>#N/A</v>
      </c>
      <c r="AW386" s="19" t="e">
        <f t="shared" si="2709"/>
        <v>#N/A</v>
      </c>
      <c r="AX386" s="19" t="e">
        <f t="shared" si="2710"/>
        <v>#N/A</v>
      </c>
      <c r="AY386" s="19" t="e">
        <f t="shared" si="2711"/>
        <v>#N/A</v>
      </c>
      <c r="AZ386" s="19" t="e">
        <f t="shared" si="2712"/>
        <v>#N/A</v>
      </c>
      <c r="BA386" s="19" t="e">
        <f t="shared" si="2713"/>
        <v>#N/A</v>
      </c>
      <c r="BB386" s="19" t="e">
        <f t="shared" si="2714"/>
        <v>#N/A</v>
      </c>
      <c r="BC386" s="19" t="e">
        <f t="shared" si="2715"/>
        <v>#N/A</v>
      </c>
      <c r="BD386" s="19" t="e">
        <f t="shared" si="2716"/>
        <v>#N/A</v>
      </c>
      <c r="BE386" s="19" t="e">
        <f t="shared" si="2717"/>
        <v>#N/A</v>
      </c>
      <c r="BF386" s="19" t="e">
        <f t="shared" si="2718"/>
        <v>#N/A</v>
      </c>
      <c r="BG386" s="19" t="e">
        <f t="shared" si="2719"/>
        <v>#N/A</v>
      </c>
      <c r="BH386" s="19" t="e">
        <f t="shared" si="2720"/>
        <v>#N/A</v>
      </c>
      <c r="BI386" s="19" t="e">
        <f t="shared" si="2721"/>
        <v>#N/A</v>
      </c>
    </row>
    <row r="390" spans="1:61" s="19" customFormat="1" ht="12.75">
      <c r="A390" s="50" t="s">
        <v>442</v>
      </c>
    </row>
    <row r="391" spans="1:61" s="19" customFormat="1" ht="12.75">
      <c r="A391" s="19" t="s">
        <v>443</v>
      </c>
      <c r="B391" s="19">
        <f>Inputs!L119</f>
        <v>116923985.05375591</v>
      </c>
      <c r="D391" s="19">
        <f>B392</f>
        <v>25</v>
      </c>
      <c r="E391" s="19">
        <f>IF(D391&gt;0,D391-1,0)</f>
        <v>24</v>
      </c>
      <c r="F391" s="19">
        <f>IF(E391&gt;0,E391-1,0)</f>
        <v>23</v>
      </c>
      <c r="G391" s="19">
        <f>IF(F391&gt;0,F391-1,0)</f>
        <v>22</v>
      </c>
      <c r="H391" s="19">
        <f t="shared" ref="H391" si="2722">IF(G391&gt;0,G391-1,0)</f>
        <v>21</v>
      </c>
      <c r="I391" s="19">
        <f t="shared" ref="I391" si="2723">IF(H391&gt;0,H391-1,0)</f>
        <v>20</v>
      </c>
      <c r="J391" s="19">
        <f t="shared" ref="J391" si="2724">IF(I391&gt;0,I391-1,0)</f>
        <v>19</v>
      </c>
      <c r="K391" s="19">
        <f t="shared" ref="K391" si="2725">IF(J391&gt;0,J391-1,0)</f>
        <v>18</v>
      </c>
      <c r="L391" s="19">
        <f t="shared" ref="L391" si="2726">IF(K391&gt;0,K391-1,0)</f>
        <v>17</v>
      </c>
      <c r="M391" s="19">
        <f t="shared" ref="M391" si="2727">IF(L391&gt;0,L391-1,0)</f>
        <v>16</v>
      </c>
      <c r="N391" s="19">
        <f t="shared" ref="N391" si="2728">IF(M391&gt;0,M391-1,0)</f>
        <v>15</v>
      </c>
      <c r="O391" s="19">
        <f t="shared" ref="O391" si="2729">IF(N391&gt;0,N391-1,0)</f>
        <v>14</v>
      </c>
      <c r="P391" s="19">
        <f t="shared" ref="P391" si="2730">IF(O391&gt;0,O391-1,0)</f>
        <v>13</v>
      </c>
      <c r="Q391" s="19">
        <f t="shared" ref="Q391" si="2731">IF(P391&gt;0,P391-1,0)</f>
        <v>12</v>
      </c>
      <c r="R391" s="19">
        <f t="shared" ref="R391" si="2732">IF(Q391&gt;0,Q391-1,0)</f>
        <v>11</v>
      </c>
      <c r="S391" s="19">
        <f t="shared" ref="S391" si="2733">IF(R391&gt;0,R391-1,0)</f>
        <v>10</v>
      </c>
      <c r="T391" s="19">
        <f t="shared" ref="T391" si="2734">IF(S391&gt;0,S391-1,0)</f>
        <v>9</v>
      </c>
      <c r="U391" s="19">
        <f t="shared" ref="U391" si="2735">IF(T391&gt;0,T391-1,0)</f>
        <v>8</v>
      </c>
      <c r="V391" s="19">
        <f t="shared" ref="V391" si="2736">IF(U391&gt;0,U391-1,0)</f>
        <v>7</v>
      </c>
      <c r="W391" s="19">
        <f t="shared" ref="W391" si="2737">IF(V391&gt;0,V391-1,0)</f>
        <v>6</v>
      </c>
      <c r="X391" s="19">
        <f t="shared" ref="X391" si="2738">IF(W391&gt;0,W391-1,0)</f>
        <v>5</v>
      </c>
      <c r="Y391" s="19">
        <f t="shared" ref="Y391" si="2739">IF(X391&gt;0,X391-1,0)</f>
        <v>4</v>
      </c>
      <c r="Z391" s="19">
        <f t="shared" ref="Z391" si="2740">IF(Y391&gt;0,Y391-1,0)</f>
        <v>3</v>
      </c>
      <c r="AA391" s="19">
        <f t="shared" ref="AA391" si="2741">IF(Z391&gt;0,Z391-1,0)</f>
        <v>2</v>
      </c>
      <c r="AB391" s="19">
        <f t="shared" ref="AB391" si="2742">IF(AA391&gt;0,AA391-1,0)</f>
        <v>1</v>
      </c>
      <c r="AC391" s="19">
        <f t="shared" ref="AC391" si="2743">IF(AB391&gt;0,AB391-1,0)</f>
        <v>0</v>
      </c>
      <c r="AD391" s="19">
        <f t="shared" ref="AD391" si="2744">IF(AC391&gt;0,AC391-1,0)</f>
        <v>0</v>
      </c>
      <c r="AE391" s="19">
        <f t="shared" ref="AE391" si="2745">IF(AD391&gt;0,AD391-1,0)</f>
        <v>0</v>
      </c>
      <c r="AF391" s="19">
        <f t="shared" ref="AF391" si="2746">IF(AE391&gt;0,AE391-1,0)</f>
        <v>0</v>
      </c>
      <c r="AG391" s="19">
        <f t="shared" ref="AG391" si="2747">IF(AF391&gt;0,AF391-1,0)</f>
        <v>0</v>
      </c>
      <c r="AH391" s="19">
        <f t="shared" ref="AH391" si="2748">IF(AG391&gt;0,AG391-1,0)</f>
        <v>0</v>
      </c>
      <c r="AI391" s="19">
        <f t="shared" ref="AI391" si="2749">IF(AH391&gt;0,AH391-1,0)</f>
        <v>0</v>
      </c>
      <c r="AJ391" s="19">
        <f t="shared" ref="AJ391" si="2750">IF(AI391&gt;0,AI391-1,0)</f>
        <v>0</v>
      </c>
      <c r="AK391" s="19">
        <f t="shared" ref="AK391" si="2751">IF(AJ391&gt;0,AJ391-1,0)</f>
        <v>0</v>
      </c>
      <c r="AL391" s="19">
        <f t="shared" ref="AL391" si="2752">IF(AK391&gt;0,AK391-1,0)</f>
        <v>0</v>
      </c>
      <c r="AM391" s="19">
        <f t="shared" ref="AM391" si="2753">IF(AL391&gt;0,AL391-1,0)</f>
        <v>0</v>
      </c>
      <c r="AN391" s="19">
        <f t="shared" ref="AN391" si="2754">IF(AM391&gt;0,AM391-1,0)</f>
        <v>0</v>
      </c>
      <c r="AO391" s="19">
        <f t="shared" ref="AO391" si="2755">IF(AN391&gt;0,AN391-1,0)</f>
        <v>0</v>
      </c>
      <c r="AP391" s="19">
        <f t="shared" ref="AP391" si="2756">IF(AO391&gt;0,AO391-1,0)</f>
        <v>0</v>
      </c>
      <c r="AQ391" s="19">
        <f t="shared" ref="AQ391" si="2757">IF(AP391&gt;0,AP391-1,0)</f>
        <v>0</v>
      </c>
      <c r="AR391" s="19">
        <f t="shared" ref="AR391" si="2758">IF(AQ391&gt;0,AQ391-1,0)</f>
        <v>0</v>
      </c>
      <c r="AS391" s="19">
        <f t="shared" ref="AS391" si="2759">IF(AR391&gt;0,AR391-1,0)</f>
        <v>0</v>
      </c>
      <c r="AT391" s="19">
        <f t="shared" ref="AT391" si="2760">IF(AS391&gt;0,AS391-1,0)</f>
        <v>0</v>
      </c>
      <c r="AU391" s="19">
        <f t="shared" ref="AU391" si="2761">IF(AT391&gt;0,AT391-1,0)</f>
        <v>0</v>
      </c>
      <c r="AV391" s="19">
        <f t="shared" ref="AV391" si="2762">IF(AU391&gt;0,AU391-1,0)</f>
        <v>0</v>
      </c>
      <c r="AW391" s="19">
        <f t="shared" ref="AW391" si="2763">IF(AV391&gt;0,AV391-1,0)</f>
        <v>0</v>
      </c>
      <c r="AX391" s="19">
        <f t="shared" ref="AX391" si="2764">IF(AW391&gt;0,AW391-1,0)</f>
        <v>0</v>
      </c>
      <c r="AY391" s="19">
        <f t="shared" ref="AY391" si="2765">IF(AX391&gt;0,AX391-1,0)</f>
        <v>0</v>
      </c>
      <c r="AZ391" s="19">
        <f t="shared" ref="AZ391" si="2766">IF(AY391&gt;0,AY391-1,0)</f>
        <v>0</v>
      </c>
      <c r="BA391" s="19">
        <f t="shared" ref="BA391" si="2767">IF(AZ391&gt;0,AZ391-1,0)</f>
        <v>0</v>
      </c>
      <c r="BB391" s="19">
        <f t="shared" ref="BB391" si="2768">IF(BA391&gt;0,BA391-1,0)</f>
        <v>0</v>
      </c>
      <c r="BC391" s="19">
        <f t="shared" ref="BC391" si="2769">IF(BB391&gt;0,BB391-1,0)</f>
        <v>0</v>
      </c>
      <c r="BD391" s="19">
        <f t="shared" ref="BD391" si="2770">IF(BC391&gt;0,BC391-1,0)</f>
        <v>0</v>
      </c>
      <c r="BE391" s="19">
        <f t="shared" ref="BE391" si="2771">IF(BD391&gt;0,BD391-1,0)</f>
        <v>0</v>
      </c>
      <c r="BF391" s="19">
        <f t="shared" ref="BF391" si="2772">IF(BE391&gt;0,BE391-1,0)</f>
        <v>0</v>
      </c>
      <c r="BG391" s="19">
        <f t="shared" ref="BG391" si="2773">IF(BF391&gt;0,BF391-1,0)</f>
        <v>0</v>
      </c>
      <c r="BH391" s="19">
        <f t="shared" ref="BH391" si="2774">IF(BG391&gt;0,BG391-1,0)</f>
        <v>0</v>
      </c>
      <c r="BI391" s="19">
        <f t="shared" ref="BI391" si="2775">IF(BH391&gt;0,BH391-1,0)</f>
        <v>0</v>
      </c>
    </row>
    <row r="392" spans="1:61" s="19" customFormat="1">
      <c r="A392" s="16" t="s">
        <v>60</v>
      </c>
      <c r="B392" s="50">
        <v>25</v>
      </c>
      <c r="C392" s="19" t="s">
        <v>421</v>
      </c>
      <c r="D392" s="19">
        <f>IFERROR(D404,0)+IFERROR(D410,0)+IFERROR(D416,0)+IFERROR(D422,0)+IFERROR(D428,0)</f>
        <v>23384797.01075118</v>
      </c>
      <c r="E392" s="19">
        <f t="shared" ref="E392:BI396" si="2776">IFERROR(E404,0)+IFERROR(E410,0)+IFERROR(E416,0)+IFERROR(E422,0)+IFERROR(E428,0)</f>
        <v>46231196.186629832</v>
      </c>
      <c r="F392" s="19">
        <f t="shared" si="2776"/>
        <v>68515987.405425698</v>
      </c>
      <c r="G392" s="19">
        <f t="shared" si="2776"/>
        <v>90214959.96554625</v>
      </c>
      <c r="H392" s="19">
        <f t="shared" si="2776"/>
        <v>111302859.45142704</v>
      </c>
      <c r="I392" s="19">
        <f t="shared" si="2776"/>
        <v>108368545.72867507</v>
      </c>
      <c r="J392" s="19">
        <f t="shared" si="2776"/>
        <v>105307734.8774114</v>
      </c>
      <c r="K392" s="19">
        <f t="shared" si="2776"/>
        <v>102114973.65540163</v>
      </c>
      <c r="L392" s="19">
        <f t="shared" si="2776"/>
        <v>98784573.733250067</v>
      </c>
      <c r="M392" s="19">
        <f t="shared" si="2776"/>
        <v>95310601.559883073</v>
      </c>
      <c r="N392" s="19">
        <f t="shared" si="2776"/>
        <v>91686867.791137472</v>
      </c>
      <c r="O392" s="19">
        <f t="shared" si="2776"/>
        <v>87906916.262619659</v>
      </c>
      <c r="P392" s="19">
        <f t="shared" si="2776"/>
        <v>83964012.487188488</v>
      </c>
      <c r="Q392" s="19">
        <f t="shared" si="2776"/>
        <v>79851131.65656966</v>
      </c>
      <c r="R392" s="19">
        <f t="shared" si="2776"/>
        <v>75560946.125723958</v>
      </c>
      <c r="S392" s="19">
        <f t="shared" si="2776"/>
        <v>71085812.357671484</v>
      </c>
      <c r="T392" s="19">
        <f t="shared" si="2776"/>
        <v>66417757.305512555</v>
      </c>
      <c r="U392" s="19">
        <f t="shared" si="2776"/>
        <v>61548464.20738253</v>
      </c>
      <c r="V392" s="19">
        <f t="shared" si="2776"/>
        <v>56469257.769032776</v>
      </c>
      <c r="W392" s="19">
        <f t="shared" si="2776"/>
        <v>51171088.707638435</v>
      </c>
      <c r="X392" s="19">
        <f t="shared" si="2776"/>
        <v>45644517.629295632</v>
      </c>
      <c r="Y392" s="19">
        <f t="shared" si="2776"/>
        <v>39879698.21148397</v>
      </c>
      <c r="Z392" s="19">
        <f t="shared" si="2776"/>
        <v>33866359.660531379</v>
      </c>
      <c r="AA392" s="19">
        <f t="shared" si="2776"/>
        <v>27593788.41282713</v>
      </c>
      <c r="AB392" s="19">
        <f t="shared" si="2776"/>
        <v>21050809.047181193</v>
      </c>
      <c r="AC392" s="19">
        <f t="shared" si="2776"/>
        <v>14225764.374322817</v>
      </c>
      <c r="AD392" s="19">
        <f t="shared" si="2776"/>
        <v>8653002.048196286</v>
      </c>
      <c r="AE392" s="19">
        <f t="shared" si="2776"/>
        <v>4386507.475923962</v>
      </c>
      <c r="AF392" s="19">
        <f t="shared" si="2776"/>
        <v>1482593.3546277648</v>
      </c>
      <c r="AG392" s="19">
        <f t="shared" si="2776"/>
        <v>-5.8207660913467407E-9</v>
      </c>
      <c r="AH392" s="19">
        <f t="shared" si="2776"/>
        <v>0</v>
      </c>
      <c r="AI392" s="19">
        <f t="shared" si="2776"/>
        <v>0</v>
      </c>
      <c r="AJ392" s="19">
        <f t="shared" si="2776"/>
        <v>0</v>
      </c>
      <c r="AK392" s="19">
        <f t="shared" si="2776"/>
        <v>0</v>
      </c>
      <c r="AL392" s="19">
        <f t="shared" si="2776"/>
        <v>0</v>
      </c>
      <c r="AM392" s="19">
        <f t="shared" si="2776"/>
        <v>0</v>
      </c>
      <c r="AN392" s="19">
        <f t="shared" si="2776"/>
        <v>0</v>
      </c>
      <c r="AO392" s="19">
        <f t="shared" si="2776"/>
        <v>0</v>
      </c>
      <c r="AP392" s="19">
        <f t="shared" si="2776"/>
        <v>0</v>
      </c>
      <c r="AQ392" s="19">
        <f t="shared" si="2776"/>
        <v>0</v>
      </c>
      <c r="AR392" s="19">
        <f t="shared" si="2776"/>
        <v>0</v>
      </c>
      <c r="AS392" s="19">
        <f t="shared" si="2776"/>
        <v>0</v>
      </c>
      <c r="AT392" s="19">
        <f t="shared" si="2776"/>
        <v>0</v>
      </c>
      <c r="AU392" s="19">
        <f t="shared" si="2776"/>
        <v>0</v>
      </c>
      <c r="AV392" s="19">
        <f t="shared" si="2776"/>
        <v>0</v>
      </c>
      <c r="AW392" s="19">
        <f t="shared" si="2776"/>
        <v>0</v>
      </c>
      <c r="AX392" s="19">
        <f t="shared" si="2776"/>
        <v>0</v>
      </c>
      <c r="AY392" s="19">
        <f t="shared" si="2776"/>
        <v>0</v>
      </c>
      <c r="AZ392" s="19">
        <f t="shared" si="2776"/>
        <v>0</v>
      </c>
      <c r="BA392" s="19">
        <f t="shared" si="2776"/>
        <v>0</v>
      </c>
      <c r="BB392" s="19">
        <f t="shared" si="2776"/>
        <v>0</v>
      </c>
      <c r="BC392" s="19">
        <f t="shared" si="2776"/>
        <v>0</v>
      </c>
      <c r="BD392" s="19">
        <f t="shared" si="2776"/>
        <v>0</v>
      </c>
      <c r="BE392" s="19">
        <f t="shared" si="2776"/>
        <v>0</v>
      </c>
      <c r="BF392" s="19">
        <f t="shared" si="2776"/>
        <v>0</v>
      </c>
      <c r="BG392" s="19">
        <f t="shared" si="2776"/>
        <v>0</v>
      </c>
      <c r="BH392" s="19">
        <f t="shared" si="2776"/>
        <v>0</v>
      </c>
      <c r="BI392" s="19">
        <f t="shared" si="2776"/>
        <v>0</v>
      </c>
    </row>
    <row r="393" spans="1:61" s="19" customFormat="1" ht="12.75">
      <c r="C393" s="19" t="s">
        <v>444</v>
      </c>
      <c r="D393" s="19">
        <f>IFERROR(D405,0)+IFERROR(D411,0)+IFERROR(D417,0)+IFERROR(D423,0)+IFERROR(D429,0)</f>
        <v>538397.8348725331</v>
      </c>
      <c r="E393" s="19">
        <f t="shared" si="2776"/>
        <v>1100005.7919553234</v>
      </c>
      <c r="F393" s="19">
        <f t="shared" si="2776"/>
        <v>1685824.4506306094</v>
      </c>
      <c r="G393" s="19">
        <f t="shared" si="2776"/>
        <v>2296897.5248704031</v>
      </c>
      <c r="H393" s="19">
        <f t="shared" si="2776"/>
        <v>2934313.7227519578</v>
      </c>
      <c r="I393" s="19">
        <f t="shared" si="2776"/>
        <v>3060810.8512636875</v>
      </c>
      <c r="J393" s="19">
        <f t="shared" si="2776"/>
        <v>3192761.2220097575</v>
      </c>
      <c r="K393" s="19">
        <f t="shared" si="2776"/>
        <v>3330399.9221515609</v>
      </c>
      <c r="L393" s="19">
        <f t="shared" si="2776"/>
        <v>3473972.1733670025</v>
      </c>
      <c r="M393" s="19">
        <f t="shared" si="2776"/>
        <v>3623733.7687455779</v>
      </c>
      <c r="N393" s="19">
        <f t="shared" si="2776"/>
        <v>3779951.5285178358</v>
      </c>
      <c r="O393" s="19">
        <f t="shared" si="2776"/>
        <v>3942903.7754311599</v>
      </c>
      <c r="P393" s="19">
        <f t="shared" si="2776"/>
        <v>4112880.8306188146</v>
      </c>
      <c r="Q393" s="19">
        <f t="shared" si="2776"/>
        <v>4290185.5308457157</v>
      </c>
      <c r="R393" s="19">
        <f t="shared" si="2776"/>
        <v>4475133.7680524681</v>
      </c>
      <c r="S393" s="19">
        <f t="shared" si="2776"/>
        <v>4668055.0521589285</v>
      </c>
      <c r="T393" s="19">
        <f t="shared" si="2776"/>
        <v>4869293.098130025</v>
      </c>
      <c r="U393" s="19">
        <f t="shared" si="2776"/>
        <v>5079206.438349749</v>
      </c>
      <c r="V393" s="19">
        <f t="shared" si="2776"/>
        <v>5298169.0613943497</v>
      </c>
      <c r="W393" s="19">
        <f t="shared" si="2776"/>
        <v>5526571.0783428019</v>
      </c>
      <c r="X393" s="19">
        <f t="shared" si="2776"/>
        <v>5764819.417811662</v>
      </c>
      <c r="Y393" s="19">
        <f t="shared" si="2776"/>
        <v>6013338.5509525882</v>
      </c>
      <c r="Z393" s="19">
        <f t="shared" si="2776"/>
        <v>6272571.247704247</v>
      </c>
      <c r="AA393" s="19">
        <f t="shared" si="2776"/>
        <v>6542979.3656459358</v>
      </c>
      <c r="AB393" s="19">
        <f t="shared" si="2776"/>
        <v>6825044.672858377</v>
      </c>
      <c r="AC393" s="19">
        <f t="shared" si="2776"/>
        <v>5572762.3261265364</v>
      </c>
      <c r="AD393" s="19">
        <f t="shared" si="2776"/>
        <v>4266494.5722723296</v>
      </c>
      <c r="AE393" s="19">
        <f t="shared" si="2776"/>
        <v>2903914.1212962028</v>
      </c>
      <c r="AF393" s="19">
        <f t="shared" si="2776"/>
        <v>1482593.3546277764</v>
      </c>
      <c r="AG393" s="19">
        <f t="shared" si="2776"/>
        <v>0</v>
      </c>
      <c r="AH393" s="19">
        <f t="shared" si="2776"/>
        <v>0</v>
      </c>
      <c r="AI393" s="19">
        <f t="shared" si="2776"/>
        <v>0</v>
      </c>
      <c r="AJ393" s="19">
        <f t="shared" si="2776"/>
        <v>0</v>
      </c>
      <c r="AK393" s="19">
        <f t="shared" si="2776"/>
        <v>0</v>
      </c>
      <c r="AL393" s="19">
        <f t="shared" si="2776"/>
        <v>0</v>
      </c>
      <c r="AM393" s="19">
        <f t="shared" si="2776"/>
        <v>0</v>
      </c>
      <c r="AN393" s="19">
        <f t="shared" si="2776"/>
        <v>0</v>
      </c>
      <c r="AO393" s="19">
        <f t="shared" si="2776"/>
        <v>0</v>
      </c>
      <c r="AP393" s="19">
        <f t="shared" si="2776"/>
        <v>0</v>
      </c>
      <c r="AQ393" s="19">
        <f t="shared" si="2776"/>
        <v>0</v>
      </c>
      <c r="AR393" s="19">
        <f t="shared" si="2776"/>
        <v>0</v>
      </c>
      <c r="AS393" s="19">
        <f t="shared" si="2776"/>
        <v>0</v>
      </c>
      <c r="AT393" s="19">
        <f t="shared" si="2776"/>
        <v>0</v>
      </c>
      <c r="AU393" s="19">
        <f t="shared" si="2776"/>
        <v>0</v>
      </c>
      <c r="AV393" s="19">
        <f t="shared" si="2776"/>
        <v>0</v>
      </c>
      <c r="AW393" s="19">
        <f t="shared" si="2776"/>
        <v>0</v>
      </c>
      <c r="AX393" s="19">
        <f t="shared" si="2776"/>
        <v>0</v>
      </c>
      <c r="AY393" s="19">
        <f t="shared" si="2776"/>
        <v>0</v>
      </c>
      <c r="AZ393" s="19">
        <f t="shared" si="2776"/>
        <v>0</v>
      </c>
      <c r="BA393" s="19">
        <f t="shared" si="2776"/>
        <v>0</v>
      </c>
      <c r="BB393" s="19">
        <f t="shared" si="2776"/>
        <v>0</v>
      </c>
      <c r="BC393" s="19">
        <f t="shared" si="2776"/>
        <v>0</v>
      </c>
      <c r="BD393" s="19">
        <f t="shared" si="2776"/>
        <v>0</v>
      </c>
      <c r="BE393" s="19">
        <f t="shared" si="2776"/>
        <v>0</v>
      </c>
      <c r="BF393" s="19">
        <f t="shared" si="2776"/>
        <v>0</v>
      </c>
      <c r="BG393" s="19">
        <f t="shared" si="2776"/>
        <v>0</v>
      </c>
      <c r="BH393" s="19">
        <f t="shared" si="2776"/>
        <v>0</v>
      </c>
      <c r="BI393" s="19">
        <f t="shared" si="2776"/>
        <v>0</v>
      </c>
    </row>
    <row r="394" spans="1:61" s="19" customFormat="1" ht="12.75">
      <c r="C394" s="19" t="s">
        <v>423</v>
      </c>
      <c r="D394" s="19">
        <f>IFERROR(D406,0)+IFERROR(D412,0)+IFERROR(D418,0)+IFERROR(D424,0)+IFERROR(D430,0)</f>
        <v>975478.23953788937</v>
      </c>
      <c r="E394" s="19">
        <f t="shared" si="2776"/>
        <v>1927746.3568655215</v>
      </c>
      <c r="F394" s="19">
        <f t="shared" si="2776"/>
        <v>2855803.7726006582</v>
      </c>
      <c r="G394" s="19">
        <f t="shared" si="2776"/>
        <v>3758606.7727712868</v>
      </c>
      <c r="H394" s="19">
        <f t="shared" si="2776"/>
        <v>4635066.6493001552</v>
      </c>
      <c r="I394" s="19">
        <f t="shared" si="2776"/>
        <v>4508569.5207884246</v>
      </c>
      <c r="J394" s="19">
        <f t="shared" si="2776"/>
        <v>4376619.1500423551</v>
      </c>
      <c r="K394" s="19">
        <f t="shared" si="2776"/>
        <v>4238980.4499005517</v>
      </c>
      <c r="L394" s="19">
        <f t="shared" si="2776"/>
        <v>4095408.1986851096</v>
      </c>
      <c r="M394" s="19">
        <f t="shared" si="2776"/>
        <v>3945646.6033065342</v>
      </c>
      <c r="N394" s="19">
        <f t="shared" si="2776"/>
        <v>3789428.8435342764</v>
      </c>
      <c r="O394" s="19">
        <f t="shared" si="2776"/>
        <v>3626476.5966209527</v>
      </c>
      <c r="P394" s="19">
        <f t="shared" si="2776"/>
        <v>3456499.541433298</v>
      </c>
      <c r="Q394" s="19">
        <f t="shared" si="2776"/>
        <v>3279194.8412063965</v>
      </c>
      <c r="R394" s="19">
        <f t="shared" si="2776"/>
        <v>3094246.6039996454</v>
      </c>
      <c r="S394" s="19">
        <f t="shared" si="2776"/>
        <v>2901325.3198931841</v>
      </c>
      <c r="T394" s="19">
        <f t="shared" si="2776"/>
        <v>2700087.2739220876</v>
      </c>
      <c r="U394" s="19">
        <f t="shared" si="2776"/>
        <v>2490173.9337023641</v>
      </c>
      <c r="V394" s="19">
        <f t="shared" si="2776"/>
        <v>2271211.3106577634</v>
      </c>
      <c r="W394" s="19">
        <f t="shared" si="2776"/>
        <v>2042809.2937093093</v>
      </c>
      <c r="X394" s="19">
        <f t="shared" si="2776"/>
        <v>1804560.9542404502</v>
      </c>
      <c r="Y394" s="19">
        <f t="shared" si="2776"/>
        <v>1556041.8210995244</v>
      </c>
      <c r="Z394" s="19">
        <f t="shared" si="2776"/>
        <v>1296809.1243478653</v>
      </c>
      <c r="AA394" s="19">
        <f t="shared" si="2776"/>
        <v>1026401.0064061764</v>
      </c>
      <c r="AB394" s="19">
        <f t="shared" si="2776"/>
        <v>744335.69919373537</v>
      </c>
      <c r="AC394" s="19">
        <f t="shared" si="2776"/>
        <v>482741.97151515388</v>
      </c>
      <c r="AD394" s="19">
        <f t="shared" si="2776"/>
        <v>275133.650958938</v>
      </c>
      <c r="AE394" s="19">
        <f t="shared" si="2776"/>
        <v>123838.02752464206</v>
      </c>
      <c r="AF394" s="19">
        <f t="shared" si="2776"/>
        <v>31282.719782646083</v>
      </c>
      <c r="AG394" s="19">
        <f t="shared" si="2776"/>
        <v>0</v>
      </c>
      <c r="AH394" s="19">
        <f t="shared" si="2776"/>
        <v>0</v>
      </c>
      <c r="AI394" s="19">
        <f t="shared" si="2776"/>
        <v>0</v>
      </c>
      <c r="AJ394" s="19">
        <f t="shared" si="2776"/>
        <v>0</v>
      </c>
      <c r="AK394" s="19">
        <f t="shared" si="2776"/>
        <v>0</v>
      </c>
      <c r="AL394" s="19">
        <f t="shared" si="2776"/>
        <v>0</v>
      </c>
      <c r="AM394" s="19">
        <f t="shared" si="2776"/>
        <v>0</v>
      </c>
      <c r="AN394" s="19">
        <f t="shared" si="2776"/>
        <v>0</v>
      </c>
      <c r="AO394" s="19">
        <f t="shared" si="2776"/>
        <v>0</v>
      </c>
      <c r="AP394" s="19">
        <f t="shared" si="2776"/>
        <v>0</v>
      </c>
      <c r="AQ394" s="19">
        <f t="shared" si="2776"/>
        <v>0</v>
      </c>
      <c r="AR394" s="19">
        <f t="shared" si="2776"/>
        <v>0</v>
      </c>
      <c r="AS394" s="19">
        <f t="shared" si="2776"/>
        <v>0</v>
      </c>
      <c r="AT394" s="19">
        <f t="shared" si="2776"/>
        <v>0</v>
      </c>
      <c r="AU394" s="19">
        <f t="shared" si="2776"/>
        <v>0</v>
      </c>
      <c r="AV394" s="19">
        <f t="shared" si="2776"/>
        <v>0</v>
      </c>
      <c r="AW394" s="19">
        <f t="shared" si="2776"/>
        <v>0</v>
      </c>
      <c r="AX394" s="19">
        <f t="shared" si="2776"/>
        <v>0</v>
      </c>
      <c r="AY394" s="19">
        <f t="shared" si="2776"/>
        <v>0</v>
      </c>
      <c r="AZ394" s="19">
        <f t="shared" si="2776"/>
        <v>0</v>
      </c>
      <c r="BA394" s="19">
        <f t="shared" si="2776"/>
        <v>0</v>
      </c>
      <c r="BB394" s="19">
        <f t="shared" si="2776"/>
        <v>0</v>
      </c>
      <c r="BC394" s="19">
        <f t="shared" si="2776"/>
        <v>0</v>
      </c>
      <c r="BD394" s="19">
        <f t="shared" si="2776"/>
        <v>0</v>
      </c>
      <c r="BE394" s="19">
        <f t="shared" si="2776"/>
        <v>0</v>
      </c>
      <c r="BF394" s="19">
        <f t="shared" si="2776"/>
        <v>0</v>
      </c>
      <c r="BG394" s="19">
        <f t="shared" si="2776"/>
        <v>0</v>
      </c>
      <c r="BH394" s="19">
        <f t="shared" si="2776"/>
        <v>0</v>
      </c>
      <c r="BI394" s="19">
        <f t="shared" si="2776"/>
        <v>0</v>
      </c>
    </row>
    <row r="395" spans="1:61" s="19" customFormat="1" ht="12.75">
      <c r="C395" s="19" t="s">
        <v>445</v>
      </c>
      <c r="D395" s="19">
        <f>IFERROR(D407,0)+IFERROR(D413,0)+IFERROR(D419,0)+IFERROR(D425,0)+IFERROR(D431,0)</f>
        <v>1513876.0744104225</v>
      </c>
      <c r="E395" s="19">
        <f t="shared" si="2776"/>
        <v>3027752.1488208449</v>
      </c>
      <c r="F395" s="19">
        <f t="shared" si="2776"/>
        <v>4541628.2232312672</v>
      </c>
      <c r="G395" s="19">
        <f t="shared" si="2776"/>
        <v>6055504.2976416899</v>
      </c>
      <c r="H395" s="19">
        <f t="shared" si="2776"/>
        <v>7569380.3720521126</v>
      </c>
      <c r="I395" s="19">
        <f t="shared" si="2776"/>
        <v>7569380.3720521126</v>
      </c>
      <c r="J395" s="19">
        <f t="shared" si="2776"/>
        <v>7569380.3720521126</v>
      </c>
      <c r="K395" s="19">
        <f t="shared" si="2776"/>
        <v>7569380.3720521126</v>
      </c>
      <c r="L395" s="19">
        <f t="shared" si="2776"/>
        <v>7569380.3720521126</v>
      </c>
      <c r="M395" s="19">
        <f t="shared" si="2776"/>
        <v>7569380.3720521126</v>
      </c>
      <c r="N395" s="19">
        <f t="shared" si="2776"/>
        <v>7569380.3720521126</v>
      </c>
      <c r="O395" s="19">
        <f t="shared" si="2776"/>
        <v>7569380.3720521126</v>
      </c>
      <c r="P395" s="19">
        <f t="shared" si="2776"/>
        <v>7569380.3720521126</v>
      </c>
      <c r="Q395" s="19">
        <f t="shared" si="2776"/>
        <v>7569380.3720521126</v>
      </c>
      <c r="R395" s="19">
        <f t="shared" si="2776"/>
        <v>7569380.3720521126</v>
      </c>
      <c r="S395" s="19">
        <f t="shared" si="2776"/>
        <v>7569380.3720521126</v>
      </c>
      <c r="T395" s="19">
        <f t="shared" si="2776"/>
        <v>7569380.3720521126</v>
      </c>
      <c r="U395" s="19">
        <f t="shared" si="2776"/>
        <v>7569380.3720521126</v>
      </c>
      <c r="V395" s="19">
        <f t="shared" si="2776"/>
        <v>7569380.3720521126</v>
      </c>
      <c r="W395" s="19">
        <f t="shared" si="2776"/>
        <v>7569380.3720521126</v>
      </c>
      <c r="X395" s="19">
        <f t="shared" si="2776"/>
        <v>7569380.3720521126</v>
      </c>
      <c r="Y395" s="19">
        <f t="shared" si="2776"/>
        <v>7569380.3720521126</v>
      </c>
      <c r="Z395" s="19">
        <f t="shared" si="2776"/>
        <v>7569380.3720521126</v>
      </c>
      <c r="AA395" s="19">
        <f t="shared" si="2776"/>
        <v>7569380.3720521126</v>
      </c>
      <c r="AB395" s="19">
        <f t="shared" si="2776"/>
        <v>7569380.3720521126</v>
      </c>
      <c r="AC395" s="19">
        <f t="shared" si="2776"/>
        <v>6055504.2976416899</v>
      </c>
      <c r="AD395" s="19">
        <f t="shared" si="2776"/>
        <v>4541628.2232312672</v>
      </c>
      <c r="AE395" s="19">
        <f t="shared" si="2776"/>
        <v>3027752.1488208449</v>
      </c>
      <c r="AF395" s="19">
        <f t="shared" si="2776"/>
        <v>1513876.0744104225</v>
      </c>
      <c r="AG395" s="19">
        <f t="shared" si="2776"/>
        <v>0</v>
      </c>
      <c r="AH395" s="19">
        <f t="shared" si="2776"/>
        <v>0</v>
      </c>
      <c r="AI395" s="19">
        <f t="shared" si="2776"/>
        <v>0</v>
      </c>
      <c r="AJ395" s="19">
        <f t="shared" si="2776"/>
        <v>0</v>
      </c>
      <c r="AK395" s="19">
        <f t="shared" si="2776"/>
        <v>0</v>
      </c>
      <c r="AL395" s="19">
        <f t="shared" si="2776"/>
        <v>0</v>
      </c>
      <c r="AM395" s="19">
        <f t="shared" si="2776"/>
        <v>0</v>
      </c>
      <c r="AN395" s="19">
        <f t="shared" si="2776"/>
        <v>0</v>
      </c>
      <c r="AO395" s="19">
        <f t="shared" si="2776"/>
        <v>0</v>
      </c>
      <c r="AP395" s="19">
        <f t="shared" si="2776"/>
        <v>0</v>
      </c>
      <c r="AQ395" s="19">
        <f t="shared" si="2776"/>
        <v>0</v>
      </c>
      <c r="AR395" s="19">
        <f t="shared" si="2776"/>
        <v>0</v>
      </c>
      <c r="AS395" s="19">
        <f t="shared" si="2776"/>
        <v>0</v>
      </c>
      <c r="AT395" s="19">
        <f t="shared" si="2776"/>
        <v>0</v>
      </c>
      <c r="AU395" s="19">
        <f t="shared" si="2776"/>
        <v>0</v>
      </c>
      <c r="AV395" s="19">
        <f t="shared" si="2776"/>
        <v>0</v>
      </c>
      <c r="AW395" s="19">
        <f t="shared" si="2776"/>
        <v>0</v>
      </c>
      <c r="AX395" s="19">
        <f t="shared" si="2776"/>
        <v>0</v>
      </c>
      <c r="AY395" s="19">
        <f t="shared" si="2776"/>
        <v>0</v>
      </c>
      <c r="AZ395" s="19">
        <f t="shared" si="2776"/>
        <v>0</v>
      </c>
      <c r="BA395" s="19">
        <f t="shared" si="2776"/>
        <v>0</v>
      </c>
      <c r="BB395" s="19">
        <f t="shared" si="2776"/>
        <v>0</v>
      </c>
      <c r="BC395" s="19">
        <f t="shared" si="2776"/>
        <v>0</v>
      </c>
      <c r="BD395" s="19">
        <f t="shared" si="2776"/>
        <v>0</v>
      </c>
      <c r="BE395" s="19">
        <f t="shared" si="2776"/>
        <v>0</v>
      </c>
      <c r="BF395" s="19">
        <f t="shared" si="2776"/>
        <v>0</v>
      </c>
      <c r="BG395" s="19">
        <f t="shared" si="2776"/>
        <v>0</v>
      </c>
      <c r="BH395" s="19">
        <f t="shared" si="2776"/>
        <v>0</v>
      </c>
      <c r="BI395" s="19">
        <f t="shared" si="2776"/>
        <v>0</v>
      </c>
    </row>
    <row r="396" spans="1:61" s="19" customFormat="1" ht="12.75">
      <c r="C396" s="19" t="s">
        <v>424</v>
      </c>
      <c r="D396" s="19">
        <f>IFERROR(D408,0)+IFERROR(D414,0)+IFERROR(D420,0)+IFERROR(D426,0)+IFERROR(D432,0)</f>
        <v>22846399.175878648</v>
      </c>
      <c r="E396" s="19">
        <f t="shared" si="2776"/>
        <v>45131190.39467451</v>
      </c>
      <c r="F396" s="19">
        <f t="shared" si="2776"/>
        <v>66830162.954795077</v>
      </c>
      <c r="G396" s="19">
        <f t="shared" si="2776"/>
        <v>87918062.440675855</v>
      </c>
      <c r="H396" s="19">
        <f t="shared" si="2776"/>
        <v>108368545.72867507</v>
      </c>
      <c r="I396" s="19">
        <f t="shared" si="2776"/>
        <v>105307734.8774114</v>
      </c>
      <c r="J396" s="19">
        <f t="shared" si="2776"/>
        <v>102114973.65540163</v>
      </c>
      <c r="K396" s="19">
        <f t="shared" si="2776"/>
        <v>98784573.733250067</v>
      </c>
      <c r="L396" s="19">
        <f t="shared" si="2776"/>
        <v>95310601.559883073</v>
      </c>
      <c r="M396" s="19">
        <f t="shared" si="2776"/>
        <v>91686867.791137472</v>
      </c>
      <c r="N396" s="19">
        <f t="shared" si="2776"/>
        <v>87906916.262619659</v>
      </c>
      <c r="O396" s="19">
        <f t="shared" si="2776"/>
        <v>83964012.487188488</v>
      </c>
      <c r="P396" s="19">
        <f t="shared" si="2776"/>
        <v>79851131.65656966</v>
      </c>
      <c r="Q396" s="19">
        <f t="shared" si="2776"/>
        <v>75560946.125723958</v>
      </c>
      <c r="R396" s="19">
        <f t="shared" si="2776"/>
        <v>71085812.357671484</v>
      </c>
      <c r="S396" s="19">
        <f t="shared" si="2776"/>
        <v>66417757.305512555</v>
      </c>
      <c r="T396" s="19">
        <f t="shared" si="2776"/>
        <v>61548464.20738253</v>
      </c>
      <c r="U396" s="19">
        <f t="shared" si="2776"/>
        <v>56469257.769032776</v>
      </c>
      <c r="V396" s="19">
        <f t="shared" si="2776"/>
        <v>51171088.707638435</v>
      </c>
      <c r="W396" s="19">
        <f t="shared" si="2776"/>
        <v>45644517.629295632</v>
      </c>
      <c r="X396" s="19">
        <f t="shared" si="2776"/>
        <v>39879698.21148397</v>
      </c>
      <c r="Y396" s="19">
        <f t="shared" si="2776"/>
        <v>33866359.660531379</v>
      </c>
      <c r="Z396" s="19">
        <f t="shared" si="2776"/>
        <v>27593788.41282713</v>
      </c>
      <c r="AA396" s="19">
        <f t="shared" si="2776"/>
        <v>21050809.047181193</v>
      </c>
      <c r="AB396" s="19">
        <f t="shared" si="2776"/>
        <v>14225764.374322817</v>
      </c>
      <c r="AC396" s="19">
        <f t="shared" si="2776"/>
        <v>8653002.048196286</v>
      </c>
      <c r="AD396" s="19">
        <f t="shared" si="2776"/>
        <v>4386507.475923962</v>
      </c>
      <c r="AE396" s="19">
        <f t="shared" si="2776"/>
        <v>1482593.3546277648</v>
      </c>
      <c r="AF396" s="19">
        <f t="shared" ref="AF396:BI396" si="2777">IFERROR(AF408,0)+IFERROR(AF414,0)+IFERROR(AF420,0)+IFERROR(AF426,0)+IFERROR(AF432,0)</f>
        <v>-5.8207660913467407E-9</v>
      </c>
      <c r="AG396" s="19">
        <f t="shared" si="2777"/>
        <v>0</v>
      </c>
      <c r="AH396" s="19">
        <f t="shared" si="2777"/>
        <v>0</v>
      </c>
      <c r="AI396" s="19">
        <f t="shared" si="2777"/>
        <v>0</v>
      </c>
      <c r="AJ396" s="19">
        <f t="shared" si="2777"/>
        <v>0</v>
      </c>
      <c r="AK396" s="19">
        <f t="shared" si="2777"/>
        <v>0</v>
      </c>
      <c r="AL396" s="19">
        <f t="shared" si="2777"/>
        <v>0</v>
      </c>
      <c r="AM396" s="19">
        <f t="shared" si="2777"/>
        <v>0</v>
      </c>
      <c r="AN396" s="19">
        <f t="shared" si="2777"/>
        <v>0</v>
      </c>
      <c r="AO396" s="19">
        <f t="shared" si="2777"/>
        <v>0</v>
      </c>
      <c r="AP396" s="19">
        <f t="shared" si="2777"/>
        <v>0</v>
      </c>
      <c r="AQ396" s="19">
        <f t="shared" si="2777"/>
        <v>0</v>
      </c>
      <c r="AR396" s="19">
        <f t="shared" si="2777"/>
        <v>0</v>
      </c>
      <c r="AS396" s="19">
        <f t="shared" si="2777"/>
        <v>0</v>
      </c>
      <c r="AT396" s="19">
        <f t="shared" si="2777"/>
        <v>0</v>
      </c>
      <c r="AU396" s="19">
        <f t="shared" si="2777"/>
        <v>0</v>
      </c>
      <c r="AV396" s="19">
        <f t="shared" si="2777"/>
        <v>0</v>
      </c>
      <c r="AW396" s="19">
        <f t="shared" si="2777"/>
        <v>0</v>
      </c>
      <c r="AX396" s="19">
        <f t="shared" si="2777"/>
        <v>0</v>
      </c>
      <c r="AY396" s="19">
        <f t="shared" si="2777"/>
        <v>0</v>
      </c>
      <c r="AZ396" s="19">
        <f t="shared" si="2777"/>
        <v>0</v>
      </c>
      <c r="BA396" s="19">
        <f t="shared" si="2777"/>
        <v>0</v>
      </c>
      <c r="BB396" s="19">
        <f t="shared" si="2777"/>
        <v>0</v>
      </c>
      <c r="BC396" s="19">
        <f t="shared" si="2777"/>
        <v>0</v>
      </c>
      <c r="BD396" s="19">
        <f t="shared" si="2777"/>
        <v>0</v>
      </c>
      <c r="BE396" s="19">
        <f t="shared" si="2777"/>
        <v>0</v>
      </c>
      <c r="BF396" s="19">
        <f t="shared" si="2777"/>
        <v>0</v>
      </c>
      <c r="BG396" s="19">
        <f t="shared" si="2777"/>
        <v>0</v>
      </c>
      <c r="BH396" s="19">
        <f t="shared" si="2777"/>
        <v>0</v>
      </c>
      <c r="BI396" s="19">
        <f t="shared" si="2777"/>
        <v>0</v>
      </c>
    </row>
    <row r="397" spans="1:61" s="19" customFormat="1" ht="12.75"/>
    <row r="398" spans="1:61" s="19" customFormat="1" ht="12.75"/>
    <row r="399" spans="1:61" s="19" customFormat="1" ht="12.75"/>
    <row r="400" spans="1:61" s="19" customFormat="1" ht="12.75"/>
    <row r="401" spans="1:61" s="19" customFormat="1" ht="12.75"/>
    <row r="402" spans="1:61" s="19" customFormat="1" ht="12.75">
      <c r="A402" s="19" t="s">
        <v>427</v>
      </c>
      <c r="B402" s="19">
        <f>B391/5</f>
        <v>23384797.01075118</v>
      </c>
      <c r="D402" s="19">
        <v>2020</v>
      </c>
      <c r="E402" s="19">
        <v>2021</v>
      </c>
      <c r="F402" s="19">
        <v>2022</v>
      </c>
      <c r="G402" s="19">
        <v>2023</v>
      </c>
      <c r="H402" s="19">
        <v>2024</v>
      </c>
      <c r="I402" s="19">
        <v>2025</v>
      </c>
      <c r="J402" s="19">
        <v>2026</v>
      </c>
      <c r="K402" s="19">
        <v>2027</v>
      </c>
      <c r="L402" s="19">
        <v>2028</v>
      </c>
      <c r="M402" s="19">
        <v>2029</v>
      </c>
      <c r="N402" s="19">
        <v>2030</v>
      </c>
      <c r="O402" s="19">
        <v>2031</v>
      </c>
      <c r="P402" s="19">
        <v>2032</v>
      </c>
      <c r="Q402" s="19">
        <v>2033</v>
      </c>
      <c r="R402" s="19">
        <v>2034</v>
      </c>
      <c r="S402" s="19">
        <v>2035</v>
      </c>
      <c r="T402" s="19">
        <v>2036</v>
      </c>
      <c r="U402" s="19">
        <v>2037</v>
      </c>
      <c r="V402" s="19">
        <v>2038</v>
      </c>
      <c r="W402" s="19">
        <v>2039</v>
      </c>
      <c r="X402" s="19">
        <v>2040</v>
      </c>
      <c r="Y402" s="19">
        <v>2041</v>
      </c>
      <c r="Z402" s="19">
        <v>2042</v>
      </c>
      <c r="AA402" s="19">
        <v>2043</v>
      </c>
      <c r="AB402" s="19">
        <v>2044</v>
      </c>
      <c r="AC402" s="19">
        <v>2045</v>
      </c>
      <c r="AD402" s="19">
        <v>2046</v>
      </c>
      <c r="AE402" s="19">
        <v>2047</v>
      </c>
      <c r="AF402" s="19">
        <v>2048</v>
      </c>
      <c r="AG402" s="19">
        <v>2049</v>
      </c>
      <c r="AH402" s="19">
        <v>2050</v>
      </c>
      <c r="AI402" s="19">
        <v>2051</v>
      </c>
      <c r="AJ402" s="19">
        <v>2052</v>
      </c>
      <c r="AK402" s="19">
        <v>2053</v>
      </c>
      <c r="AL402" s="19">
        <v>2054</v>
      </c>
      <c r="AM402" s="19">
        <v>2055</v>
      </c>
      <c r="AN402" s="19">
        <v>2056</v>
      </c>
      <c r="AO402" s="19">
        <v>2057</v>
      </c>
      <c r="AP402" s="19">
        <v>2058</v>
      </c>
      <c r="AQ402" s="19">
        <v>2059</v>
      </c>
      <c r="AR402" s="19">
        <v>2060</v>
      </c>
      <c r="AS402" s="19">
        <v>2061</v>
      </c>
      <c r="AT402" s="19">
        <v>2062</v>
      </c>
      <c r="AU402" s="19">
        <v>2063</v>
      </c>
      <c r="AV402" s="19">
        <v>2064</v>
      </c>
      <c r="AW402" s="19">
        <v>2065</v>
      </c>
      <c r="AX402" s="19">
        <v>2066</v>
      </c>
      <c r="AY402" s="19">
        <v>2067</v>
      </c>
      <c r="AZ402" s="19">
        <v>2068</v>
      </c>
      <c r="BA402" s="19">
        <v>2069</v>
      </c>
      <c r="BB402" s="19">
        <v>2070</v>
      </c>
      <c r="BC402" s="19">
        <v>2071</v>
      </c>
      <c r="BD402" s="19">
        <v>2072</v>
      </c>
      <c r="BE402" s="19">
        <v>2073</v>
      </c>
      <c r="BF402" s="19">
        <v>2074</v>
      </c>
      <c r="BG402" s="19">
        <v>2075</v>
      </c>
      <c r="BH402" s="19">
        <v>2076</v>
      </c>
      <c r="BI402" s="19">
        <v>2077</v>
      </c>
    </row>
    <row r="403" spans="1:61" s="19" customFormat="1" ht="12.75">
      <c r="A403" s="19" t="s">
        <v>60</v>
      </c>
      <c r="B403" s="19">
        <f>B392</f>
        <v>25</v>
      </c>
      <c r="D403" s="19">
        <f>B403</f>
        <v>25</v>
      </c>
      <c r="E403" s="19">
        <f>IF(D403&gt;0,D403-1,0)</f>
        <v>24</v>
      </c>
      <c r="F403" s="19">
        <f t="shared" ref="F403" si="2778">IF(E403&gt;0,E403-1,0)</f>
        <v>23</v>
      </c>
      <c r="G403" s="19">
        <f t="shared" ref="G403" si="2779">IF(F403&gt;0,F403-1,0)</f>
        <v>22</v>
      </c>
      <c r="H403" s="19">
        <f t="shared" ref="H403" si="2780">IF(G403&gt;0,G403-1,0)</f>
        <v>21</v>
      </c>
      <c r="I403" s="19">
        <f t="shared" ref="I403" si="2781">IF(H403&gt;0,H403-1,0)</f>
        <v>20</v>
      </c>
      <c r="J403" s="19">
        <f t="shared" ref="J403" si="2782">IF(I403&gt;0,I403-1,0)</f>
        <v>19</v>
      </c>
      <c r="K403" s="19">
        <f t="shared" ref="K403" si="2783">IF(J403&gt;0,J403-1,0)</f>
        <v>18</v>
      </c>
      <c r="L403" s="19">
        <f t="shared" ref="L403" si="2784">IF(K403&gt;0,K403-1,0)</f>
        <v>17</v>
      </c>
      <c r="M403" s="19">
        <f t="shared" ref="M403" si="2785">IF(L403&gt;0,L403-1,0)</f>
        <v>16</v>
      </c>
      <c r="N403" s="19">
        <f t="shared" ref="N403" si="2786">IF(M403&gt;0,M403-1,0)</f>
        <v>15</v>
      </c>
      <c r="O403" s="19">
        <f t="shared" ref="O403" si="2787">IF(N403&gt;0,N403-1,0)</f>
        <v>14</v>
      </c>
      <c r="P403" s="19">
        <f t="shared" ref="P403" si="2788">IF(O403&gt;0,O403-1,0)</f>
        <v>13</v>
      </c>
      <c r="Q403" s="19">
        <f t="shared" ref="Q403" si="2789">IF(P403&gt;0,P403-1,0)</f>
        <v>12</v>
      </c>
      <c r="R403" s="19">
        <f t="shared" ref="R403" si="2790">IF(Q403&gt;0,Q403-1,0)</f>
        <v>11</v>
      </c>
      <c r="S403" s="19">
        <f t="shared" ref="S403" si="2791">IF(R403&gt;0,R403-1,0)</f>
        <v>10</v>
      </c>
      <c r="T403" s="19">
        <f t="shared" ref="T403" si="2792">IF(S403&gt;0,S403-1,0)</f>
        <v>9</v>
      </c>
      <c r="U403" s="19">
        <f t="shared" ref="U403" si="2793">IF(T403&gt;0,T403-1,0)</f>
        <v>8</v>
      </c>
      <c r="V403" s="19">
        <f t="shared" ref="V403" si="2794">IF(U403&gt;0,U403-1,0)</f>
        <v>7</v>
      </c>
      <c r="W403" s="19">
        <f t="shared" ref="W403" si="2795">IF(V403&gt;0,V403-1,0)</f>
        <v>6</v>
      </c>
      <c r="X403" s="19">
        <f t="shared" ref="X403" si="2796">IF(W403&gt;0,W403-1,0)</f>
        <v>5</v>
      </c>
      <c r="Y403" s="19">
        <f t="shared" ref="Y403" si="2797">IF(X403&gt;0,X403-1,0)</f>
        <v>4</v>
      </c>
      <c r="Z403" s="19">
        <f t="shared" ref="Z403" si="2798">IF(Y403&gt;0,Y403-1,0)</f>
        <v>3</v>
      </c>
      <c r="AA403" s="19">
        <f t="shared" ref="AA403" si="2799">IF(Z403&gt;0,Z403-1,0)</f>
        <v>2</v>
      </c>
      <c r="AB403" s="19">
        <f t="shared" ref="AB403" si="2800">IF(AA403&gt;0,AA403-1,0)</f>
        <v>1</v>
      </c>
      <c r="AC403" s="19">
        <f t="shared" ref="AC403" si="2801">IF(AB403&gt;0,AB403-1,0)</f>
        <v>0</v>
      </c>
      <c r="AD403" s="19">
        <f t="shared" ref="AD403" si="2802">IF(AC403&gt;0,AC403-1,0)</f>
        <v>0</v>
      </c>
      <c r="AE403" s="19">
        <f t="shared" ref="AE403" si="2803">IF(AD403&gt;0,AD403-1,0)</f>
        <v>0</v>
      </c>
      <c r="AF403" s="19">
        <f t="shared" ref="AF403" si="2804">IF(AE403&gt;0,AE403-1,0)</f>
        <v>0</v>
      </c>
      <c r="AG403" s="19">
        <f t="shared" ref="AG403" si="2805">IF(AF403&gt;0,AF403-1,0)</f>
        <v>0</v>
      </c>
      <c r="AH403" s="19">
        <f t="shared" ref="AH403" si="2806">IF(AG403&gt;0,AG403-1,0)</f>
        <v>0</v>
      </c>
      <c r="AI403" s="19">
        <f t="shared" ref="AI403" si="2807">IF(AH403&gt;0,AH403-1,0)</f>
        <v>0</v>
      </c>
      <c r="AJ403" s="19">
        <f t="shared" ref="AJ403" si="2808">IF(AI403&gt;0,AI403-1,0)</f>
        <v>0</v>
      </c>
      <c r="AK403" s="19">
        <f t="shared" ref="AK403" si="2809">IF(AJ403&gt;0,AJ403-1,0)</f>
        <v>0</v>
      </c>
      <c r="AL403" s="19">
        <f t="shared" ref="AL403" si="2810">IF(AK403&gt;0,AK403-1,0)</f>
        <v>0</v>
      </c>
      <c r="AM403" s="19">
        <f t="shared" ref="AM403" si="2811">IF(AL403&gt;0,AL403-1,0)</f>
        <v>0</v>
      </c>
      <c r="AN403" s="19">
        <f t="shared" ref="AN403" si="2812">IF(AM403&gt;0,AM403-1,0)</f>
        <v>0</v>
      </c>
      <c r="AO403" s="19">
        <f t="shared" ref="AO403" si="2813">IF(AN403&gt;0,AN403-1,0)</f>
        <v>0</v>
      </c>
      <c r="AP403" s="19">
        <f t="shared" ref="AP403" si="2814">IF(AO403&gt;0,AO403-1,0)</f>
        <v>0</v>
      </c>
      <c r="AQ403" s="19">
        <f t="shared" ref="AQ403" si="2815">IF(AP403&gt;0,AP403-1,0)</f>
        <v>0</v>
      </c>
      <c r="AR403" s="19">
        <f t="shared" ref="AR403" si="2816">IF(AQ403&gt;0,AQ403-1,0)</f>
        <v>0</v>
      </c>
      <c r="AS403" s="19">
        <f t="shared" ref="AS403" si="2817">IF(AR403&gt;0,AR403-1,0)</f>
        <v>0</v>
      </c>
      <c r="AT403" s="19">
        <f t="shared" ref="AT403" si="2818">IF(AS403&gt;0,AS403-1,0)</f>
        <v>0</v>
      </c>
      <c r="AU403" s="19">
        <f t="shared" ref="AU403" si="2819">IF(AT403&gt;0,AT403-1,0)</f>
        <v>0</v>
      </c>
      <c r="AV403" s="19">
        <f t="shared" ref="AV403" si="2820">IF(AU403&gt;0,AU403-1,0)</f>
        <v>0</v>
      </c>
      <c r="AW403" s="19">
        <f t="shared" ref="AW403" si="2821">IF(AV403&gt;0,AV403-1,0)</f>
        <v>0</v>
      </c>
      <c r="AX403" s="19">
        <f t="shared" ref="AX403" si="2822">IF(AW403&gt;0,AW403-1,0)</f>
        <v>0</v>
      </c>
      <c r="AY403" s="19">
        <f t="shared" ref="AY403" si="2823">IF(AX403&gt;0,AX403-1,0)</f>
        <v>0</v>
      </c>
      <c r="AZ403" s="19">
        <f t="shared" ref="AZ403" si="2824">IF(AY403&gt;0,AY403-1,0)</f>
        <v>0</v>
      </c>
      <c r="BA403" s="19">
        <f t="shared" ref="BA403" si="2825">IF(AZ403&gt;0,AZ403-1,0)</f>
        <v>0</v>
      </c>
      <c r="BB403" s="19">
        <f t="shared" ref="BB403" si="2826">IF(BA403&gt;0,BA403-1,0)</f>
        <v>0</v>
      </c>
      <c r="BC403" s="19">
        <f t="shared" ref="BC403" si="2827">IF(BB403&gt;0,BB403-1,0)</f>
        <v>0</v>
      </c>
      <c r="BD403" s="19">
        <f t="shared" ref="BD403" si="2828">IF(BC403&gt;0,BC403-1,0)</f>
        <v>0</v>
      </c>
      <c r="BE403" s="19">
        <f t="shared" ref="BE403" si="2829">IF(BD403&gt;0,BD403-1,0)</f>
        <v>0</v>
      </c>
      <c r="BF403" s="19">
        <f t="shared" ref="BF403" si="2830">IF(BE403&gt;0,BE403-1,0)</f>
        <v>0</v>
      </c>
      <c r="BG403" s="19">
        <f t="shared" ref="BG403" si="2831">IF(BF403&gt;0,BF403-1,0)</f>
        <v>0</v>
      </c>
      <c r="BH403" s="19">
        <f t="shared" ref="BH403" si="2832">IF(BG403&gt;0,BG403-1,0)</f>
        <v>0</v>
      </c>
      <c r="BI403" s="19">
        <f t="shared" ref="BI403" si="2833">IF(BH403&gt;0,BH403-1,0)</f>
        <v>0</v>
      </c>
    </row>
    <row r="404" spans="1:61" s="19" customFormat="1" ht="12.75">
      <c r="D404" s="19">
        <f>B402</f>
        <v>23384797.01075118</v>
      </c>
      <c r="E404" s="19">
        <f>D408</f>
        <v>22846399.175878648</v>
      </c>
      <c r="F404" s="19">
        <f>E408</f>
        <v>22284791.218795858</v>
      </c>
      <c r="G404" s="19">
        <f t="shared" ref="G404" si="2834">F408</f>
        <v>21698972.560120571</v>
      </c>
      <c r="H404" s="19">
        <f t="shared" ref="H404" si="2835">G408</f>
        <v>21087899.485880777</v>
      </c>
      <c r="I404" s="19">
        <f t="shared" ref="I404" si="2836">H408</f>
        <v>20450483.287999224</v>
      </c>
      <c r="J404" s="19">
        <f t="shared" ref="J404" si="2837">I408</f>
        <v>19785588.324614961</v>
      </c>
      <c r="K404" s="19">
        <f t="shared" ref="K404" si="2838">J408</f>
        <v>19092029.996786099</v>
      </c>
      <c r="L404" s="19">
        <f t="shared" ref="L404" si="2839">K408</f>
        <v>18368572.63796901</v>
      </c>
      <c r="M404" s="19">
        <f t="shared" ref="M404" si="2840">L408</f>
        <v>17613927.312513772</v>
      </c>
      <c r="N404" s="19">
        <f t="shared" ref="N404" si="2841">M408</f>
        <v>16826749.519253641</v>
      </c>
      <c r="O404" s="19">
        <f t="shared" ref="O404" si="2842">N408</f>
        <v>16005636.79609712</v>
      </c>
      <c r="P404" s="19">
        <f t="shared" ref="P404" si="2843">O408</f>
        <v>15149126.221354937</v>
      </c>
      <c r="Q404" s="19">
        <f t="shared" ref="Q404" si="2844">P408</f>
        <v>14255691.807350192</v>
      </c>
      <c r="R404" s="19">
        <f t="shared" ref="R404" si="2845">Q408</f>
        <v>13323741.781668056</v>
      </c>
      <c r="S404" s="19">
        <f t="shared" ref="S404" si="2846">R408</f>
        <v>12351615.751201175</v>
      </c>
      <c r="T404" s="19">
        <f t="shared" ref="T404" si="2847">S408</f>
        <v>11337581.743938193</v>
      </c>
      <c r="U404" s="19">
        <f t="shared" ref="U404" si="2848">T408</f>
        <v>10279833.123224912</v>
      </c>
      <c r="V404" s="19">
        <f t="shared" ref="V404" si="2849">U408</f>
        <v>9176485.3690004442</v>
      </c>
      <c r="W404" s="19">
        <f t="shared" ref="W404" si="2850">V408</f>
        <v>8025572.7202737071</v>
      </c>
      <c r="X404" s="19">
        <f t="shared" ref="X404" si="2851">W408</f>
        <v>6825044.6728583714</v>
      </c>
      <c r="Y404" s="19">
        <f t="shared" ref="Y404" si="2852">X408</f>
        <v>5572762.3261265308</v>
      </c>
      <c r="Z404" s="19">
        <f t="shared" ref="Z404" si="2853">Y408</f>
        <v>4266494.572272324</v>
      </c>
      <c r="AA404" s="19">
        <f t="shared" ref="AA404" si="2854">Z408</f>
        <v>2903914.1212961972</v>
      </c>
      <c r="AB404" s="19">
        <f t="shared" ref="AB404" si="2855">AA408</f>
        <v>1482593.3546277706</v>
      </c>
      <c r="AC404" s="19">
        <f t="shared" ref="AC404" si="2856">AB408</f>
        <v>-5.8207660913467407E-9</v>
      </c>
      <c r="AD404" s="19" t="e">
        <f t="shared" ref="AD404" si="2857">AC408</f>
        <v>#N/A</v>
      </c>
      <c r="AE404" s="19" t="e">
        <f t="shared" ref="AE404" si="2858">AD408</f>
        <v>#N/A</v>
      </c>
      <c r="AF404" s="19" t="e">
        <f t="shared" ref="AF404" si="2859">AE408</f>
        <v>#N/A</v>
      </c>
      <c r="AG404" s="19" t="e">
        <f t="shared" ref="AG404" si="2860">AF408</f>
        <v>#N/A</v>
      </c>
      <c r="AH404" s="19" t="e">
        <f t="shared" ref="AH404" si="2861">AG408</f>
        <v>#N/A</v>
      </c>
      <c r="AI404" s="19" t="e">
        <f t="shared" ref="AI404" si="2862">AH408</f>
        <v>#N/A</v>
      </c>
      <c r="AJ404" s="19" t="e">
        <f t="shared" ref="AJ404" si="2863">AI408</f>
        <v>#N/A</v>
      </c>
      <c r="AK404" s="19" t="e">
        <f t="shared" ref="AK404" si="2864">AJ408</f>
        <v>#N/A</v>
      </c>
      <c r="AL404" s="19" t="e">
        <f t="shared" ref="AL404" si="2865">AK408</f>
        <v>#N/A</v>
      </c>
      <c r="AM404" s="19" t="e">
        <f t="shared" ref="AM404" si="2866">AL408</f>
        <v>#N/A</v>
      </c>
      <c r="AN404" s="19" t="e">
        <f t="shared" ref="AN404" si="2867">AM408</f>
        <v>#N/A</v>
      </c>
      <c r="AO404" s="19" t="e">
        <f t="shared" ref="AO404" si="2868">AN408</f>
        <v>#N/A</v>
      </c>
      <c r="AP404" s="19" t="e">
        <f t="shared" ref="AP404" si="2869">AO408</f>
        <v>#N/A</v>
      </c>
      <c r="AQ404" s="19" t="e">
        <f t="shared" ref="AQ404" si="2870">AP408</f>
        <v>#N/A</v>
      </c>
      <c r="AR404" s="19" t="e">
        <f t="shared" ref="AR404" si="2871">AQ408</f>
        <v>#N/A</v>
      </c>
      <c r="AS404" s="19" t="e">
        <f t="shared" ref="AS404" si="2872">AR408</f>
        <v>#N/A</v>
      </c>
      <c r="AT404" s="19" t="e">
        <f t="shared" ref="AT404" si="2873">AS408</f>
        <v>#N/A</v>
      </c>
      <c r="AU404" s="19" t="e">
        <f t="shared" ref="AU404" si="2874">AT408</f>
        <v>#N/A</v>
      </c>
      <c r="AV404" s="19" t="e">
        <f t="shared" ref="AV404" si="2875">AU408</f>
        <v>#N/A</v>
      </c>
      <c r="AW404" s="19" t="e">
        <f t="shared" ref="AW404" si="2876">AV408</f>
        <v>#N/A</v>
      </c>
      <c r="AX404" s="19" t="e">
        <f t="shared" ref="AX404" si="2877">AW408</f>
        <v>#N/A</v>
      </c>
      <c r="AY404" s="19" t="e">
        <f t="shared" ref="AY404" si="2878">AX408</f>
        <v>#N/A</v>
      </c>
      <c r="AZ404" s="19" t="e">
        <f t="shared" ref="AZ404" si="2879">AY408</f>
        <v>#N/A</v>
      </c>
      <c r="BA404" s="19" t="e">
        <f t="shared" ref="BA404" si="2880">AZ408</f>
        <v>#N/A</v>
      </c>
      <c r="BB404" s="19" t="e">
        <f t="shared" ref="BB404" si="2881">BA408</f>
        <v>#N/A</v>
      </c>
      <c r="BC404" s="19" t="e">
        <f t="shared" ref="BC404" si="2882">BB408</f>
        <v>#N/A</v>
      </c>
      <c r="BD404" s="19" t="e">
        <f t="shared" ref="BD404" si="2883">BC408</f>
        <v>#N/A</v>
      </c>
      <c r="BE404" s="19" t="e">
        <f t="shared" ref="BE404" si="2884">BD408</f>
        <v>#N/A</v>
      </c>
      <c r="BF404" s="19" t="e">
        <f t="shared" ref="BF404" si="2885">BE408</f>
        <v>#N/A</v>
      </c>
      <c r="BG404" s="19" t="e">
        <f t="shared" ref="BG404" si="2886">BF408</f>
        <v>#N/A</v>
      </c>
      <c r="BH404" s="19" t="e">
        <f t="shared" ref="BH404" si="2887">BG408</f>
        <v>#N/A</v>
      </c>
      <c r="BI404" s="19" t="e">
        <f t="shared" ref="BI404" si="2888">BH408</f>
        <v>#N/A</v>
      </c>
    </row>
    <row r="405" spans="1:61" s="19" customFormat="1" ht="12.75">
      <c r="C405" s="19" t="s">
        <v>422</v>
      </c>
      <c r="D405" s="159">
        <f>IF($D403&gt;=1,($B402/HLOOKUP($D403,'Annuity Calc'!$H$7:$BE$11,2,FALSE))*HLOOKUP(D403,'Annuity Calc'!$H$7:$BE$11,3,FALSE),(IF(D403&lt;=(-1),D403,0)))</f>
        <v>538397.8348725331</v>
      </c>
      <c r="E405" s="159">
        <f>IF($D403&gt;=1,($B402/HLOOKUP($D403,'Annuity Calc'!$H$7:$BE$11,2,FALSE))*HLOOKUP(E403,'Annuity Calc'!$H$7:$BE$11,3,FALSE),(IF(E403&lt;=(-1),E403,0)))</f>
        <v>561607.95708279032</v>
      </c>
      <c r="F405" s="159">
        <f>IF($D403&gt;=1,($B402/HLOOKUP($D403,'Annuity Calc'!$H$7:$BE$11,2,FALSE))*HLOOKUP(F403,'Annuity Calc'!$H$7:$BE$11,3,FALSE),(IF(F403&lt;=(-1),F403,0)))</f>
        <v>585818.65867528587</v>
      </c>
      <c r="G405" s="159">
        <f>IF($D403&gt;=1,($B402/HLOOKUP($D403,'Annuity Calc'!$H$7:$BE$11,2,FALSE))*HLOOKUP(G403,'Annuity Calc'!$H$7:$BE$11,3,FALSE),(IF(G403&lt;=(-1),G403,0)))</f>
        <v>611073.07423979393</v>
      </c>
      <c r="H405" s="159">
        <f>IF($D403&gt;=1,($B402/HLOOKUP($D403,'Annuity Calc'!$H$7:$BE$11,2,FALSE))*HLOOKUP(H403,'Annuity Calc'!$H$7:$BE$11,3,FALSE),(IF(H403&lt;=(-1),H403,0)))</f>
        <v>637416.19788155437</v>
      </c>
      <c r="I405" s="159">
        <f>IF($D403&gt;=1,($B402/HLOOKUP($D403,'Annuity Calc'!$H$7:$BE$11,2,FALSE))*HLOOKUP(I403,'Annuity Calc'!$H$7:$BE$11,3,FALSE),(IF(I403&lt;=(-1),I403,0)))</f>
        <v>664894.9633842631</v>
      </c>
      <c r="J405" s="159">
        <f>IF($D403&gt;=1,($B402/HLOOKUP($D403,'Annuity Calc'!$H$7:$BE$11,2,FALSE))*HLOOKUP(J403,'Annuity Calc'!$H$7:$BE$11,3,FALSE),(IF(J403&lt;=(-1),J403,0)))</f>
        <v>693558.32782886003</v>
      </c>
      <c r="K405" s="159">
        <f>IF($D403&gt;=1,($B402/HLOOKUP($D403,'Annuity Calc'!$H$7:$BE$11,2,FALSE))*HLOOKUP(K403,'Annuity Calc'!$H$7:$BE$11,3,FALSE),(IF(K403&lt;=(-1),K403,0)))</f>
        <v>723457.35881708958</v>
      </c>
      <c r="L405" s="159">
        <f>IF($D403&gt;=1,($B402/HLOOKUP($D403,'Annuity Calc'!$H$7:$BE$11,2,FALSE))*HLOOKUP(L403,'Annuity Calc'!$H$7:$BE$11,3,FALSE),(IF(L403&lt;=(-1),L403,0)))</f>
        <v>754645.32545523555</v>
      </c>
      <c r="M405" s="159">
        <f>IF($D403&gt;=1,($B402/HLOOKUP($D403,'Annuity Calc'!$H$7:$BE$11,2,FALSE))*HLOOKUP(M403,'Annuity Calc'!$H$7:$BE$11,3,FALSE),(IF(M403&lt;=(-1),M403,0)))</f>
        <v>787177.79326012975</v>
      </c>
      <c r="N405" s="159">
        <f>IF($D403&gt;=1,($B402/HLOOKUP($D403,'Annuity Calc'!$H$7:$BE$11,2,FALSE))*HLOOKUP(N403,'Annuity Calc'!$H$7:$BE$11,3,FALSE),(IF(N403&lt;=(-1),N403,0)))</f>
        <v>821112.7231565211</v>
      </c>
      <c r="O405" s="159">
        <f>IF($D403&gt;=1,($B402/HLOOKUP($D403,'Annuity Calc'!$H$7:$BE$11,2,FALSE))*HLOOKUP(O403,'Annuity Calc'!$H$7:$BE$11,3,FALSE),(IF(O403&lt;=(-1),O403,0)))</f>
        <v>856510.5747421839</v>
      </c>
      <c r="P405" s="159">
        <f>IF($D403&gt;=1,($B402/HLOOKUP($D403,'Annuity Calc'!$H$7:$BE$11,2,FALSE))*HLOOKUP(P403,'Annuity Calc'!$H$7:$BE$11,3,FALSE),(IF(P403&lt;=(-1),P403,0)))</f>
        <v>893434.41400474403</v>
      </c>
      <c r="Q405" s="159">
        <f>IF($D403&gt;=1,($B402/HLOOKUP($D403,'Annuity Calc'!$H$7:$BE$11,2,FALSE))*HLOOKUP(Q403,'Annuity Calc'!$H$7:$BE$11,3,FALSE),(IF(Q403&lt;=(-1),Q403,0)))</f>
        <v>931950.02568213711</v>
      </c>
      <c r="R405" s="159">
        <f>IF($D403&gt;=1,($B402/HLOOKUP($D403,'Annuity Calc'!$H$7:$BE$11,2,FALSE))*HLOOKUP(R403,'Annuity Calc'!$H$7:$BE$11,3,FALSE),(IF(R403&lt;=(-1),R403,0)))</f>
        <v>972126.03046688146</v>
      </c>
      <c r="S405" s="159">
        <f>IF($D403&gt;=1,($B402/HLOOKUP($D403,'Annuity Calc'!$H$7:$BE$11,2,FALSE))*HLOOKUP(S403,'Annuity Calc'!$H$7:$BE$11,3,FALSE),(IF(S403&lt;=(-1),S403,0)))</f>
        <v>1014034.0072629816</v>
      </c>
      <c r="T405" s="159">
        <f>IF($D403&gt;=1,($B402/HLOOKUP($D403,'Annuity Calc'!$H$7:$BE$11,2,FALSE))*HLOOKUP(T403,'Annuity Calc'!$H$7:$BE$11,3,FALSE),(IF(T403&lt;=(-1),T403,0)))</f>
        <v>1057748.620713281</v>
      </c>
      <c r="U405" s="159">
        <f>IF($D403&gt;=1,($B402/HLOOKUP($D403,'Annuity Calc'!$H$7:$BE$11,2,FALSE))*HLOOKUP(U403,'Annuity Calc'!$H$7:$BE$11,3,FALSE),(IF(U403&lt;=(-1),U403,0)))</f>
        <v>1103347.7542244673</v>
      </c>
      <c r="V405" s="159">
        <f>IF($D403&gt;=1,($B402/HLOOKUP($D403,'Annuity Calc'!$H$7:$BE$11,2,FALSE))*HLOOKUP(V403,'Annuity Calc'!$H$7:$BE$11,3,FALSE),(IF(V403&lt;=(-1),V403,0)))</f>
        <v>1150912.6487267376</v>
      </c>
      <c r="W405" s="159">
        <f>IF($D403&gt;=1,($B402/HLOOKUP($D403,'Annuity Calc'!$H$7:$BE$11,2,FALSE))*HLOOKUP(W403,'Annuity Calc'!$H$7:$BE$11,3,FALSE),(IF(W403&lt;=(-1),W403,0)))</f>
        <v>1200528.0474153354</v>
      </c>
      <c r="X405" s="159">
        <f>IF($D403&gt;=1,($B402/HLOOKUP($D403,'Annuity Calc'!$H$7:$BE$11,2,FALSE))*HLOOKUP(X403,'Annuity Calc'!$H$7:$BE$11,3,FALSE),(IF(X403&lt;=(-1),X403,0)))</f>
        <v>1252282.3467318409</v>
      </c>
      <c r="Y405" s="159">
        <f>IF($D403&gt;=1,($B402/HLOOKUP($D403,'Annuity Calc'!$H$7:$BE$11,2,FALSE))*HLOOKUP(Y403,'Annuity Calc'!$H$7:$BE$11,3,FALSE),(IF(Y403&lt;=(-1),Y403,0)))</f>
        <v>1306267.7538542065</v>
      </c>
      <c r="Z405" s="159">
        <f>IF($D403&gt;=1,($B402/HLOOKUP($D403,'Annuity Calc'!$H$7:$BE$11,2,FALSE))*HLOOKUP(Z403,'Annuity Calc'!$H$7:$BE$11,3,FALSE),(IF(Z403&lt;=(-1),Z403,0)))</f>
        <v>1362580.4509761266</v>
      </c>
      <c r="AA405" s="159">
        <f>IF($D403&gt;=1,($B402/HLOOKUP($D403,'Annuity Calc'!$H$7:$BE$11,2,FALSE))*HLOOKUP(AA403,'Annuity Calc'!$H$7:$BE$11,3,FALSE),(IF(AA403&lt;=(-1),AA403,0)))</f>
        <v>1421320.7666684266</v>
      </c>
      <c r="AB405" s="159">
        <f>IF($D403&gt;=1,($B402/HLOOKUP($D403,'Annuity Calc'!$H$7:$BE$11,2,FALSE))*HLOOKUP(AB403,'Annuity Calc'!$H$7:$BE$11,3,FALSE),(IF(AB403&lt;=(-1),AB403,0)))</f>
        <v>1482593.3546277764</v>
      </c>
      <c r="AC405" s="159" t="e">
        <f>IF($D403&gt;=1,($B402/HLOOKUP($D403,'Annuity Calc'!$H$7:$BE$11,2,FALSE))*HLOOKUP(AC403,'Annuity Calc'!$H$7:$BE$11,3,FALSE),(IF(AC403&lt;=(-1),AC403,0)))</f>
        <v>#N/A</v>
      </c>
      <c r="AD405" s="159" t="e">
        <f>IF($D403&gt;=1,($B402/HLOOKUP($D403,'Annuity Calc'!$H$7:$BE$11,2,FALSE))*HLOOKUP(AD403,'Annuity Calc'!$H$7:$BE$11,3,FALSE),(IF(AD403&lt;=(-1),AD403,0)))</f>
        <v>#N/A</v>
      </c>
      <c r="AE405" s="159" t="e">
        <f>IF($D403&gt;=1,($B402/HLOOKUP($D403,'Annuity Calc'!$H$7:$BE$11,2,FALSE))*HLOOKUP(AE403,'Annuity Calc'!$H$7:$BE$11,3,FALSE),(IF(AE403&lt;=(-1),AE403,0)))</f>
        <v>#N/A</v>
      </c>
      <c r="AF405" s="159" t="e">
        <f>IF($D403&gt;=1,($B402/HLOOKUP($D403,'Annuity Calc'!$H$7:$BE$11,2,FALSE))*HLOOKUP(AF403,'Annuity Calc'!$H$7:$BE$11,3,FALSE),(IF(AF403&lt;=(-1),AF403,0)))</f>
        <v>#N/A</v>
      </c>
      <c r="AG405" s="159" t="e">
        <f>IF($D403&gt;=1,($B402/HLOOKUP($D403,'Annuity Calc'!$H$7:$BE$11,2,FALSE))*HLOOKUP(AG403,'Annuity Calc'!$H$7:$BE$11,3,FALSE),(IF(AG403&lt;=(-1),AG403,0)))</f>
        <v>#N/A</v>
      </c>
      <c r="AH405" s="159" t="e">
        <f>IF($D403&gt;=1,($B402/HLOOKUP($D403,'Annuity Calc'!$H$7:$BE$11,2,FALSE))*HLOOKUP(AH403,'Annuity Calc'!$H$7:$BE$11,3,FALSE),(IF(AH403&lt;=(-1),AH403,0)))</f>
        <v>#N/A</v>
      </c>
      <c r="AI405" s="159" t="e">
        <f>IF($D403&gt;=1,($B402/HLOOKUP($D403,'Annuity Calc'!$H$7:$BE$11,2,FALSE))*HLOOKUP(AI403,'Annuity Calc'!$H$7:$BE$11,3,FALSE),(IF(AI403&lt;=(-1),AI403,0)))</f>
        <v>#N/A</v>
      </c>
      <c r="AJ405" s="159" t="e">
        <f>IF($D403&gt;=1,($B402/HLOOKUP($D403,'Annuity Calc'!$H$7:$BE$11,2,FALSE))*HLOOKUP(AJ403,'Annuity Calc'!$H$7:$BE$11,3,FALSE),(IF(AJ403&lt;=(-1),AJ403,0)))</f>
        <v>#N/A</v>
      </c>
      <c r="AK405" s="159" t="e">
        <f>IF($D403&gt;=1,($B402/HLOOKUP($D403,'Annuity Calc'!$H$7:$BE$11,2,FALSE))*HLOOKUP(AK403,'Annuity Calc'!$H$7:$BE$11,3,FALSE),(IF(AK403&lt;=(-1),AK403,0)))</f>
        <v>#N/A</v>
      </c>
      <c r="AL405" s="159" t="e">
        <f>IF($D403&gt;=1,($B402/HLOOKUP($D403,'Annuity Calc'!$H$7:$BE$11,2,FALSE))*HLOOKUP(AL403,'Annuity Calc'!$H$7:$BE$11,3,FALSE),(IF(AL403&lt;=(-1),AL403,0)))</f>
        <v>#N/A</v>
      </c>
      <c r="AM405" s="159" t="e">
        <f>IF($D403&gt;=1,($B402/HLOOKUP($D403,'Annuity Calc'!$H$7:$BE$11,2,FALSE))*HLOOKUP(AM403,'Annuity Calc'!$H$7:$BE$11,3,FALSE),(IF(AM403&lt;=(-1),AM403,0)))</f>
        <v>#N/A</v>
      </c>
      <c r="AN405" s="159" t="e">
        <f>IF($D403&gt;=1,($B402/HLOOKUP($D403,'Annuity Calc'!$H$7:$BE$11,2,FALSE))*HLOOKUP(AN403,'Annuity Calc'!$H$7:$BE$11,3,FALSE),(IF(AN403&lt;=(-1),AN403,0)))</f>
        <v>#N/A</v>
      </c>
      <c r="AO405" s="159" t="e">
        <f>IF($D403&gt;=1,($B402/HLOOKUP($D403,'Annuity Calc'!$H$7:$BE$11,2,FALSE))*HLOOKUP(AO403,'Annuity Calc'!$H$7:$BE$11,3,FALSE),(IF(AO403&lt;=(-1),AO403,0)))</f>
        <v>#N/A</v>
      </c>
      <c r="AP405" s="159" t="e">
        <f>IF($D403&gt;=1,($B402/HLOOKUP($D403,'Annuity Calc'!$H$7:$BE$11,2,FALSE))*HLOOKUP(AP403,'Annuity Calc'!$H$7:$BE$11,3,FALSE),(IF(AP403&lt;=(-1),AP403,0)))</f>
        <v>#N/A</v>
      </c>
      <c r="AQ405" s="159" t="e">
        <f>IF($D403&gt;=1,($B402/HLOOKUP($D403,'Annuity Calc'!$H$7:$BE$11,2,FALSE))*HLOOKUP(AQ403,'Annuity Calc'!$H$7:$BE$11,3,FALSE),(IF(AQ403&lt;=(-1),AQ403,0)))</f>
        <v>#N/A</v>
      </c>
      <c r="AR405" s="159" t="e">
        <f>IF($D403&gt;=1,($B402/HLOOKUP($D403,'Annuity Calc'!$H$7:$BE$11,2,FALSE))*HLOOKUP(AR403,'Annuity Calc'!$H$7:$BE$11,3,FALSE),(IF(AR403&lt;=(-1),AR403,0)))</f>
        <v>#N/A</v>
      </c>
      <c r="AS405" s="159" t="e">
        <f>IF($D403&gt;=1,($B402/HLOOKUP($D403,'Annuity Calc'!$H$7:$BE$11,2,FALSE))*HLOOKUP(AS403,'Annuity Calc'!$H$7:$BE$11,3,FALSE),(IF(AS403&lt;=(-1),AS403,0)))</f>
        <v>#N/A</v>
      </c>
      <c r="AT405" s="159" t="e">
        <f>IF($D403&gt;=1,($B402/HLOOKUP($D403,'Annuity Calc'!$H$7:$BE$11,2,FALSE))*HLOOKUP(AT403,'Annuity Calc'!$H$7:$BE$11,3,FALSE),(IF(AT403&lt;=(-1),AT403,0)))</f>
        <v>#N/A</v>
      </c>
      <c r="AU405" s="159" t="e">
        <f>IF($D403&gt;=1,($B402/HLOOKUP($D403,'Annuity Calc'!$H$7:$BE$11,2,FALSE))*HLOOKUP(AU403,'Annuity Calc'!$H$7:$BE$11,3,FALSE),(IF(AU403&lt;=(-1),AU403,0)))</f>
        <v>#N/A</v>
      </c>
      <c r="AV405" s="159" t="e">
        <f>IF($D403&gt;=1,($B402/HLOOKUP($D403,'Annuity Calc'!$H$7:$BE$11,2,FALSE))*HLOOKUP(AV403,'Annuity Calc'!$H$7:$BE$11,3,FALSE),(IF(AV403&lt;=(-1),AV403,0)))</f>
        <v>#N/A</v>
      </c>
      <c r="AW405" s="159" t="e">
        <f>IF($D403&gt;=1,($B402/HLOOKUP($D403,'Annuity Calc'!$H$7:$BE$11,2,FALSE))*HLOOKUP(AW403,'Annuity Calc'!$H$7:$BE$11,3,FALSE),(IF(AW403&lt;=(-1),AW403,0)))</f>
        <v>#N/A</v>
      </c>
      <c r="AX405" s="159" t="e">
        <f>IF($D403&gt;=1,($B402/HLOOKUP($D403,'Annuity Calc'!$H$7:$BE$11,2,FALSE))*HLOOKUP(AX403,'Annuity Calc'!$H$7:$BE$11,3,FALSE),(IF(AX403&lt;=(-1),AX403,0)))</f>
        <v>#N/A</v>
      </c>
      <c r="AY405" s="159" t="e">
        <f>IF($D403&gt;=1,($B402/HLOOKUP($D403,'Annuity Calc'!$H$7:$BE$11,2,FALSE))*HLOOKUP(AY403,'Annuity Calc'!$H$7:$BE$11,3,FALSE),(IF(AY403&lt;=(-1),AY403,0)))</f>
        <v>#N/A</v>
      </c>
      <c r="AZ405" s="159" t="e">
        <f>IF($D403&gt;=1,($B402/HLOOKUP($D403,'Annuity Calc'!$H$7:$BE$11,2,FALSE))*HLOOKUP(AZ403,'Annuity Calc'!$H$7:$BE$11,3,FALSE),(IF(AZ403&lt;=(-1),AZ403,0)))</f>
        <v>#N/A</v>
      </c>
      <c r="BA405" s="159" t="e">
        <f>IF($D403&gt;=1,($B402/HLOOKUP($D403,'Annuity Calc'!$H$7:$BE$11,2,FALSE))*HLOOKUP(BA403,'Annuity Calc'!$H$7:$BE$11,3,FALSE),(IF(BA403&lt;=(-1),BA403,0)))</f>
        <v>#N/A</v>
      </c>
      <c r="BB405" s="159" t="e">
        <f>IF($D403&gt;=1,($B402/HLOOKUP($D403,'Annuity Calc'!$H$7:$BE$11,2,FALSE))*HLOOKUP(BB403,'Annuity Calc'!$H$7:$BE$11,3,FALSE),(IF(BB403&lt;=(-1),BB403,0)))</f>
        <v>#N/A</v>
      </c>
      <c r="BC405" s="159" t="e">
        <f>IF($D403&gt;=1,($B402/HLOOKUP($D403,'Annuity Calc'!$H$7:$BE$11,2,FALSE))*HLOOKUP(BC403,'Annuity Calc'!$H$7:$BE$11,3,FALSE),(IF(BC403&lt;=(-1),BC403,0)))</f>
        <v>#N/A</v>
      </c>
      <c r="BD405" s="159" t="e">
        <f>IF($D403&gt;=1,($B402/HLOOKUP($D403,'Annuity Calc'!$H$7:$BE$11,2,FALSE))*HLOOKUP(BD403,'Annuity Calc'!$H$7:$BE$11,3,FALSE),(IF(BD403&lt;=(-1),BD403,0)))</f>
        <v>#N/A</v>
      </c>
      <c r="BE405" s="159" t="e">
        <f>IF($D403&gt;=1,($B402/HLOOKUP($D403,'Annuity Calc'!$H$7:$BE$11,2,FALSE))*HLOOKUP(BE403,'Annuity Calc'!$H$7:$BE$11,3,FALSE),(IF(BE403&lt;=(-1),BE403,0)))</f>
        <v>#N/A</v>
      </c>
      <c r="BF405" s="159" t="e">
        <f>IF($D403&gt;=1,($B402/HLOOKUP($D403,'Annuity Calc'!$H$7:$BE$11,2,FALSE))*HLOOKUP(BF403,'Annuity Calc'!$H$7:$BE$11,3,FALSE),(IF(BF403&lt;=(-1),BF403,0)))</f>
        <v>#N/A</v>
      </c>
      <c r="BG405" s="159" t="e">
        <f>IF($D403&gt;=1,($B402/HLOOKUP($D403,'Annuity Calc'!$H$7:$BE$11,2,FALSE))*HLOOKUP(BG403,'Annuity Calc'!$H$7:$BE$11,3,FALSE),(IF(BG403&lt;=(-1),BG403,0)))</f>
        <v>#N/A</v>
      </c>
      <c r="BH405" s="159" t="e">
        <f>IF($D403&gt;=1,($B402/HLOOKUP($D403,'Annuity Calc'!$H$7:$BE$11,2,FALSE))*HLOOKUP(BH403,'Annuity Calc'!$H$7:$BE$11,3,FALSE),(IF(BH403&lt;=(-1),BH403,0)))</f>
        <v>#N/A</v>
      </c>
      <c r="BI405" s="159" t="e">
        <f>IF($D403&gt;=1,($B402/HLOOKUP($D403,'Annuity Calc'!$H$7:$BE$11,2,FALSE))*HLOOKUP(BI403,'Annuity Calc'!$H$7:$BE$11,3,FALSE),(IF(BI403&lt;=(-1),BI403,0)))</f>
        <v>#N/A</v>
      </c>
    </row>
    <row r="406" spans="1:61" s="19" customFormat="1" ht="12.75">
      <c r="C406" s="19" t="s">
        <v>423</v>
      </c>
      <c r="D406" s="159">
        <f>IF($D403&gt;=1,($B402/HLOOKUP($D403,'Annuity Calc'!$H$7:$BE$11,2,FALSE))*HLOOKUP(D403,'Annuity Calc'!$H$7:$BE$11,4,FALSE),(IF(D403&lt;=(-1),D403,0)))</f>
        <v>975478.23953788937</v>
      </c>
      <c r="E406" s="159">
        <f>IF($D403&gt;=1,($B402/HLOOKUP($D403,'Annuity Calc'!$H$7:$BE$11,2,FALSE))*HLOOKUP(E403,'Annuity Calc'!$H$7:$BE$11,4,FALSE),(IF(E403&lt;=(-1),E403,0)))</f>
        <v>952268.11732763215</v>
      </c>
      <c r="F406" s="159">
        <f>IF($D403&gt;=1,($B402/HLOOKUP($D403,'Annuity Calc'!$H$7:$BE$11,2,FALSE))*HLOOKUP(F403,'Annuity Calc'!$H$7:$BE$11,4,FALSE),(IF(F403&lt;=(-1),F403,0)))</f>
        <v>928057.41573513672</v>
      </c>
      <c r="G406" s="159">
        <f>IF($D403&gt;=1,($B402/HLOOKUP($D403,'Annuity Calc'!$H$7:$BE$11,2,FALSE))*HLOOKUP(G403,'Annuity Calc'!$H$7:$BE$11,4,FALSE),(IF(G403&lt;=(-1),G403,0)))</f>
        <v>902803.00017062866</v>
      </c>
      <c r="H406" s="159">
        <f>IF($D403&gt;=1,($B402/HLOOKUP($D403,'Annuity Calc'!$H$7:$BE$11,2,FALSE))*HLOOKUP(H403,'Annuity Calc'!$H$7:$BE$11,4,FALSE),(IF(H403&lt;=(-1),H403,0)))</f>
        <v>876459.8765288681</v>
      </c>
      <c r="I406" s="159">
        <f>IF($D403&gt;=1,($B402/HLOOKUP($D403,'Annuity Calc'!$H$7:$BE$11,2,FALSE))*HLOOKUP(I403,'Annuity Calc'!$H$7:$BE$11,4,FALSE),(IF(I403&lt;=(-1),I403,0)))</f>
        <v>848981.11102615937</v>
      </c>
      <c r="J406" s="159">
        <f>IF($D403&gt;=1,($B402/HLOOKUP($D403,'Annuity Calc'!$H$7:$BE$11,2,FALSE))*HLOOKUP(J403,'Annuity Calc'!$H$7:$BE$11,4,FALSE),(IF(J403&lt;=(-1),J403,0)))</f>
        <v>820317.74658156245</v>
      </c>
      <c r="K406" s="159">
        <f>IF($D403&gt;=1,($B402/HLOOKUP($D403,'Annuity Calc'!$H$7:$BE$11,2,FALSE))*HLOOKUP(K403,'Annuity Calc'!$H$7:$BE$11,4,FALSE),(IF(K403&lt;=(-1),K403,0)))</f>
        <v>790418.71559333301</v>
      </c>
      <c r="L406" s="159">
        <f>IF($D403&gt;=1,($B402/HLOOKUP($D403,'Annuity Calc'!$H$7:$BE$11,2,FALSE))*HLOOKUP(L403,'Annuity Calc'!$H$7:$BE$11,4,FALSE),(IF(L403&lt;=(-1),L403,0)))</f>
        <v>759230.74895518692</v>
      </c>
      <c r="M406" s="159">
        <f>IF($D403&gt;=1,($B402/HLOOKUP($D403,'Annuity Calc'!$H$7:$BE$11,2,FALSE))*HLOOKUP(M403,'Annuity Calc'!$H$7:$BE$11,4,FALSE),(IF(M403&lt;=(-1),M403,0)))</f>
        <v>726698.28115029272</v>
      </c>
      <c r="N406" s="159">
        <f>IF($D403&gt;=1,($B402/HLOOKUP($D403,'Annuity Calc'!$H$7:$BE$11,2,FALSE))*HLOOKUP(N403,'Annuity Calc'!$H$7:$BE$11,4,FALSE),(IF(N403&lt;=(-1),N403,0)))</f>
        <v>692763.35125390138</v>
      </c>
      <c r="O406" s="159">
        <f>IF($D403&gt;=1,($B402/HLOOKUP($D403,'Annuity Calc'!$H$7:$BE$11,2,FALSE))*HLOOKUP(O403,'Annuity Calc'!$H$7:$BE$11,4,FALSE),(IF(O403&lt;=(-1),O403,0)))</f>
        <v>657365.49966823868</v>
      </c>
      <c r="P406" s="159">
        <f>IF($D403&gt;=1,($B402/HLOOKUP($D403,'Annuity Calc'!$H$7:$BE$11,2,FALSE))*HLOOKUP(P403,'Annuity Calc'!$H$7:$BE$11,4,FALSE),(IF(P403&lt;=(-1),P403,0)))</f>
        <v>620441.66040567844</v>
      </c>
      <c r="Q406" s="159">
        <f>IF($D403&gt;=1,($B402/HLOOKUP($D403,'Annuity Calc'!$H$7:$BE$11,2,FALSE))*HLOOKUP(Q403,'Annuity Calc'!$H$7:$BE$11,4,FALSE),(IF(Q403&lt;=(-1),Q403,0)))</f>
        <v>581926.04872828536</v>
      </c>
      <c r="R406" s="159">
        <f>IF($D403&gt;=1,($B402/HLOOKUP($D403,'Annuity Calc'!$H$7:$BE$11,2,FALSE))*HLOOKUP(R403,'Annuity Calc'!$H$7:$BE$11,4,FALSE),(IF(R403&lt;=(-1),R403,0)))</f>
        <v>541750.04394354101</v>
      </c>
      <c r="S406" s="159">
        <f>IF($D403&gt;=1,($B402/HLOOKUP($D403,'Annuity Calc'!$H$7:$BE$11,2,FALSE))*HLOOKUP(S403,'Annuity Calc'!$H$7:$BE$11,4,FALSE),(IF(S403&lt;=(-1),S403,0)))</f>
        <v>499842.06714744086</v>
      </c>
      <c r="T406" s="159">
        <f>IF($D403&gt;=1,($B402/HLOOKUP($D403,'Annuity Calc'!$H$7:$BE$11,2,FALSE))*HLOOKUP(T403,'Annuity Calc'!$H$7:$BE$11,4,FALSE),(IF(T403&lt;=(-1),T403,0)))</f>
        <v>456127.45369714161</v>
      </c>
      <c r="U406" s="159">
        <f>IF($D403&gt;=1,($B402/HLOOKUP($D403,'Annuity Calc'!$H$7:$BE$11,2,FALSE))*HLOOKUP(U403,'Annuity Calc'!$H$7:$BE$11,4,FALSE),(IF(U403&lt;=(-1),U403,0)))</f>
        <v>410528.32018595515</v>
      </c>
      <c r="V406" s="159">
        <f>IF($D403&gt;=1,($B402/HLOOKUP($D403,'Annuity Calc'!$H$7:$BE$11,2,FALSE))*HLOOKUP(V403,'Annuity Calc'!$H$7:$BE$11,4,FALSE),(IF(V403&lt;=(-1),V403,0)))</f>
        <v>362963.42568368482</v>
      </c>
      <c r="W406" s="159">
        <f>IF($D403&gt;=1,($B402/HLOOKUP($D403,'Annuity Calc'!$H$7:$BE$11,2,FALSE))*HLOOKUP(W403,'Annuity Calc'!$H$7:$BE$11,4,FALSE),(IF(W403&lt;=(-1),W403,0)))</f>
        <v>313348.02699508704</v>
      </c>
      <c r="X406" s="159">
        <f>IF($D403&gt;=1,($B402/HLOOKUP($D403,'Annuity Calc'!$H$7:$BE$11,2,FALSE))*HLOOKUP(X403,'Annuity Calc'!$H$7:$BE$11,4,FALSE),(IF(X403&lt;=(-1),X403,0)))</f>
        <v>261593.72767858155</v>
      </c>
      <c r="Y406" s="159">
        <f>IF($D403&gt;=1,($B402/HLOOKUP($D403,'Annuity Calc'!$H$7:$BE$11,2,FALSE))*HLOOKUP(Y403,'Annuity Calc'!$H$7:$BE$11,4,FALSE),(IF(Y403&lt;=(-1),Y403,0)))</f>
        <v>207608.32055621588</v>
      </c>
      <c r="Z406" s="159">
        <f>IF($D403&gt;=1,($B402/HLOOKUP($D403,'Annuity Calc'!$H$7:$BE$11,2,FALSE))*HLOOKUP(Z403,'Annuity Calc'!$H$7:$BE$11,4,FALSE),(IF(Z403&lt;=(-1),Z403,0)))</f>
        <v>151295.62343429594</v>
      </c>
      <c r="AA406" s="159">
        <f>IF($D403&gt;=1,($B402/HLOOKUP($D403,'Annuity Calc'!$H$7:$BE$11,2,FALSE))*HLOOKUP(AA403,'Annuity Calc'!$H$7:$BE$11,4,FALSE),(IF(AA403&lt;=(-1),AA403,0)))</f>
        <v>92555.307741995988</v>
      </c>
      <c r="AB406" s="159">
        <f>IF($D403&gt;=1,($B402/HLOOKUP($D403,'Annuity Calc'!$H$7:$BE$11,2,FALSE))*HLOOKUP(AB403,'Annuity Calc'!$H$7:$BE$11,4,FALSE),(IF(AB403&lt;=(-1),AB403,0)))</f>
        <v>31282.719782646083</v>
      </c>
      <c r="AC406" s="159" t="e">
        <f>IF($D403&gt;=1,($B402/HLOOKUP($D403,'Annuity Calc'!$H$7:$BE$11,2,FALSE))*HLOOKUP(AC403,'Annuity Calc'!$H$7:$BE$11,4,FALSE),(IF(AC403&lt;=(-1),AC403,0)))</f>
        <v>#N/A</v>
      </c>
      <c r="AD406" s="159" t="e">
        <f>IF($D403&gt;=1,($B402/HLOOKUP($D403,'Annuity Calc'!$H$7:$BE$11,2,FALSE))*HLOOKUP(AD403,'Annuity Calc'!$H$7:$BE$11,4,FALSE),(IF(AD403&lt;=(-1),AD403,0)))</f>
        <v>#N/A</v>
      </c>
      <c r="AE406" s="159" t="e">
        <f>IF($D403&gt;=1,($B402/HLOOKUP($D403,'Annuity Calc'!$H$7:$BE$11,2,FALSE))*HLOOKUP(AE403,'Annuity Calc'!$H$7:$BE$11,4,FALSE),(IF(AE403&lt;=(-1),AE403,0)))</f>
        <v>#N/A</v>
      </c>
      <c r="AF406" s="159" t="e">
        <f>IF($D403&gt;=1,($B402/HLOOKUP($D403,'Annuity Calc'!$H$7:$BE$11,2,FALSE))*HLOOKUP(AF403,'Annuity Calc'!$H$7:$BE$11,4,FALSE),(IF(AF403&lt;=(-1),AF403,0)))</f>
        <v>#N/A</v>
      </c>
      <c r="AG406" s="159" t="e">
        <f>IF($D403&gt;=1,($B402/HLOOKUP($D403,'Annuity Calc'!$H$7:$BE$11,2,FALSE))*HLOOKUP(AG403,'Annuity Calc'!$H$7:$BE$11,4,FALSE),(IF(AG403&lt;=(-1),AG403,0)))</f>
        <v>#N/A</v>
      </c>
      <c r="AH406" s="159" t="e">
        <f>IF($D403&gt;=1,($B402/HLOOKUP($D403,'Annuity Calc'!$H$7:$BE$11,2,FALSE))*HLOOKUP(AH403,'Annuity Calc'!$H$7:$BE$11,4,FALSE),(IF(AH403&lt;=(-1),AH403,0)))</f>
        <v>#N/A</v>
      </c>
      <c r="AI406" s="159" t="e">
        <f>IF($D403&gt;=1,($B402/HLOOKUP($D403,'Annuity Calc'!$H$7:$BE$11,2,FALSE))*HLOOKUP(AI403,'Annuity Calc'!$H$7:$BE$11,4,FALSE),(IF(AI403&lt;=(-1),AI403,0)))</f>
        <v>#N/A</v>
      </c>
      <c r="AJ406" s="159" t="e">
        <f>IF($D403&gt;=1,($B402/HLOOKUP($D403,'Annuity Calc'!$H$7:$BE$11,2,FALSE))*HLOOKUP(AJ403,'Annuity Calc'!$H$7:$BE$11,4,FALSE),(IF(AJ403&lt;=(-1),AJ403,0)))</f>
        <v>#N/A</v>
      </c>
      <c r="AK406" s="159" t="e">
        <f>IF($D403&gt;=1,($B402/HLOOKUP($D403,'Annuity Calc'!$H$7:$BE$11,2,FALSE))*HLOOKUP(AK403,'Annuity Calc'!$H$7:$BE$11,4,FALSE),(IF(AK403&lt;=(-1),AK403,0)))</f>
        <v>#N/A</v>
      </c>
      <c r="AL406" s="159" t="e">
        <f>IF($D403&gt;=1,($B402/HLOOKUP($D403,'Annuity Calc'!$H$7:$BE$11,2,FALSE))*HLOOKUP(AL403,'Annuity Calc'!$H$7:$BE$11,4,FALSE),(IF(AL403&lt;=(-1),AL403,0)))</f>
        <v>#N/A</v>
      </c>
      <c r="AM406" s="159" t="e">
        <f>IF($D403&gt;=1,($B402/HLOOKUP($D403,'Annuity Calc'!$H$7:$BE$11,2,FALSE))*HLOOKUP(AM403,'Annuity Calc'!$H$7:$BE$11,4,FALSE),(IF(AM403&lt;=(-1),AM403,0)))</f>
        <v>#N/A</v>
      </c>
      <c r="AN406" s="159" t="e">
        <f>IF($D403&gt;=1,($B402/HLOOKUP($D403,'Annuity Calc'!$H$7:$BE$11,2,FALSE))*HLOOKUP(AN403,'Annuity Calc'!$H$7:$BE$11,4,FALSE),(IF(AN403&lt;=(-1),AN403,0)))</f>
        <v>#N/A</v>
      </c>
      <c r="AO406" s="159" t="e">
        <f>IF($D403&gt;=1,($B402/HLOOKUP($D403,'Annuity Calc'!$H$7:$BE$11,2,FALSE))*HLOOKUP(AO403,'Annuity Calc'!$H$7:$BE$11,4,FALSE),(IF(AO403&lt;=(-1),AO403,0)))</f>
        <v>#N/A</v>
      </c>
      <c r="AP406" s="159" t="e">
        <f>IF($D403&gt;=1,($B402/HLOOKUP($D403,'Annuity Calc'!$H$7:$BE$11,2,FALSE))*HLOOKUP(AP403,'Annuity Calc'!$H$7:$BE$11,4,FALSE),(IF(AP403&lt;=(-1),AP403,0)))</f>
        <v>#N/A</v>
      </c>
      <c r="AQ406" s="159" t="e">
        <f>IF($D403&gt;=1,($B402/HLOOKUP($D403,'Annuity Calc'!$H$7:$BE$11,2,FALSE))*HLOOKUP(AQ403,'Annuity Calc'!$H$7:$BE$11,4,FALSE),(IF(AQ403&lt;=(-1),AQ403,0)))</f>
        <v>#N/A</v>
      </c>
      <c r="AR406" s="159" t="e">
        <f>IF($D403&gt;=1,($B402/HLOOKUP($D403,'Annuity Calc'!$H$7:$BE$11,2,FALSE))*HLOOKUP(AR403,'Annuity Calc'!$H$7:$BE$11,4,FALSE),(IF(AR403&lt;=(-1),AR403,0)))</f>
        <v>#N/A</v>
      </c>
      <c r="AS406" s="159" t="e">
        <f>IF($D403&gt;=1,($B402/HLOOKUP($D403,'Annuity Calc'!$H$7:$BE$11,2,FALSE))*HLOOKUP(AS403,'Annuity Calc'!$H$7:$BE$11,4,FALSE),(IF(AS403&lt;=(-1),AS403,0)))</f>
        <v>#N/A</v>
      </c>
      <c r="AT406" s="159" t="e">
        <f>IF($D403&gt;=1,($B402/HLOOKUP($D403,'Annuity Calc'!$H$7:$BE$11,2,FALSE))*HLOOKUP(AT403,'Annuity Calc'!$H$7:$BE$11,4,FALSE),(IF(AT403&lt;=(-1),AT403,0)))</f>
        <v>#N/A</v>
      </c>
      <c r="AU406" s="159" t="e">
        <f>IF($D403&gt;=1,($B402/HLOOKUP($D403,'Annuity Calc'!$H$7:$BE$11,2,FALSE))*HLOOKUP(AU403,'Annuity Calc'!$H$7:$BE$11,4,FALSE),(IF(AU403&lt;=(-1),AU403,0)))</f>
        <v>#N/A</v>
      </c>
      <c r="AV406" s="159" t="e">
        <f>IF($D403&gt;=1,($B402/HLOOKUP($D403,'Annuity Calc'!$H$7:$BE$11,2,FALSE))*HLOOKUP(AV403,'Annuity Calc'!$H$7:$BE$11,4,FALSE),(IF(AV403&lt;=(-1),AV403,0)))</f>
        <v>#N/A</v>
      </c>
      <c r="AW406" s="159" t="e">
        <f>IF($D403&gt;=1,($B402/HLOOKUP($D403,'Annuity Calc'!$H$7:$BE$11,2,FALSE))*HLOOKUP(AW403,'Annuity Calc'!$H$7:$BE$11,4,FALSE),(IF(AW403&lt;=(-1),AW403,0)))</f>
        <v>#N/A</v>
      </c>
      <c r="AX406" s="159" t="e">
        <f>IF($D403&gt;=1,($B402/HLOOKUP($D403,'Annuity Calc'!$H$7:$BE$11,2,FALSE))*HLOOKUP(AX403,'Annuity Calc'!$H$7:$BE$11,4,FALSE),(IF(AX403&lt;=(-1),AX403,0)))</f>
        <v>#N/A</v>
      </c>
      <c r="AY406" s="159" t="e">
        <f>IF($D403&gt;=1,($B402/HLOOKUP($D403,'Annuity Calc'!$H$7:$BE$11,2,FALSE))*HLOOKUP(AY403,'Annuity Calc'!$H$7:$BE$11,4,FALSE),(IF(AY403&lt;=(-1),AY403,0)))</f>
        <v>#N/A</v>
      </c>
      <c r="AZ406" s="159" t="e">
        <f>IF($D403&gt;=1,($B402/HLOOKUP($D403,'Annuity Calc'!$H$7:$BE$11,2,FALSE))*HLOOKUP(AZ403,'Annuity Calc'!$H$7:$BE$11,4,FALSE),(IF(AZ403&lt;=(-1),AZ403,0)))</f>
        <v>#N/A</v>
      </c>
      <c r="BA406" s="159" t="e">
        <f>IF($D403&gt;=1,($B402/HLOOKUP($D403,'Annuity Calc'!$H$7:$BE$11,2,FALSE))*HLOOKUP(BA403,'Annuity Calc'!$H$7:$BE$11,4,FALSE),(IF(BA403&lt;=(-1),BA403,0)))</f>
        <v>#N/A</v>
      </c>
      <c r="BB406" s="159" t="e">
        <f>IF($D403&gt;=1,($B402/HLOOKUP($D403,'Annuity Calc'!$H$7:$BE$11,2,FALSE))*HLOOKUP(BB403,'Annuity Calc'!$H$7:$BE$11,4,FALSE),(IF(BB403&lt;=(-1),BB403,0)))</f>
        <v>#N/A</v>
      </c>
      <c r="BC406" s="159" t="e">
        <f>IF($D403&gt;=1,($B402/HLOOKUP($D403,'Annuity Calc'!$H$7:$BE$11,2,FALSE))*HLOOKUP(BC403,'Annuity Calc'!$H$7:$BE$11,4,FALSE),(IF(BC403&lt;=(-1),BC403,0)))</f>
        <v>#N/A</v>
      </c>
      <c r="BD406" s="159" t="e">
        <f>IF($D403&gt;=1,($B402/HLOOKUP($D403,'Annuity Calc'!$H$7:$BE$11,2,FALSE))*HLOOKUP(BD403,'Annuity Calc'!$H$7:$BE$11,4,FALSE),(IF(BD403&lt;=(-1),BD403,0)))</f>
        <v>#N/A</v>
      </c>
      <c r="BE406" s="159" t="e">
        <f>IF($D403&gt;=1,($B402/HLOOKUP($D403,'Annuity Calc'!$H$7:$BE$11,2,FALSE))*HLOOKUP(BE403,'Annuity Calc'!$H$7:$BE$11,4,FALSE),(IF(BE403&lt;=(-1),BE403,0)))</f>
        <v>#N/A</v>
      </c>
      <c r="BF406" s="159" t="e">
        <f>IF($D403&gt;=1,($B402/HLOOKUP($D403,'Annuity Calc'!$H$7:$BE$11,2,FALSE))*HLOOKUP(BF403,'Annuity Calc'!$H$7:$BE$11,4,FALSE),(IF(BF403&lt;=(-1),BF403,0)))</f>
        <v>#N/A</v>
      </c>
      <c r="BG406" s="159" t="e">
        <f>IF($D403&gt;=1,($B402/HLOOKUP($D403,'Annuity Calc'!$H$7:$BE$11,2,FALSE))*HLOOKUP(BG403,'Annuity Calc'!$H$7:$BE$11,4,FALSE),(IF(BG403&lt;=(-1),BG403,0)))</f>
        <v>#N/A</v>
      </c>
      <c r="BH406" s="159" t="e">
        <f>IF($D403&gt;=1,($B402/HLOOKUP($D403,'Annuity Calc'!$H$7:$BE$11,2,FALSE))*HLOOKUP(BH403,'Annuity Calc'!$H$7:$BE$11,4,FALSE),(IF(BH403&lt;=(-1),BH403,0)))</f>
        <v>#N/A</v>
      </c>
      <c r="BI406" s="159" t="e">
        <f>IF($D403&gt;=1,($B402/HLOOKUP($D403,'Annuity Calc'!$H$7:$BE$11,2,FALSE))*HLOOKUP(BI403,'Annuity Calc'!$H$7:$BE$11,4,FALSE),(IF(BI403&lt;=(-1),BI403,0)))</f>
        <v>#N/A</v>
      </c>
    </row>
    <row r="407" spans="1:61" s="19" customFormat="1" ht="12.75">
      <c r="C407" s="19" t="s">
        <v>147</v>
      </c>
      <c r="D407" s="159">
        <f>IF($D403&gt;=1,($B402/HLOOKUP($D403,'Annuity Calc'!$H$7:$BE$11,2,FALSE))*HLOOKUP(D403,'Annuity Calc'!$H$7:$BE$11,5,FALSE),(IF(D403&lt;=(-1),D403,0)))</f>
        <v>1513876.0744104225</v>
      </c>
      <c r="E407" s="159">
        <f>IF($D403&gt;=1,($B402/HLOOKUP($D403,'Annuity Calc'!$H$7:$BE$11,2,FALSE))*HLOOKUP(E403,'Annuity Calc'!$H$7:$BE$11,5,FALSE),(IF(E403&lt;=(-1),E403,0)))</f>
        <v>1513876.0744104225</v>
      </c>
      <c r="F407" s="159">
        <f>IF($D403&gt;=1,($B402/HLOOKUP($D403,'Annuity Calc'!$H$7:$BE$11,2,FALSE))*HLOOKUP(F403,'Annuity Calc'!$H$7:$BE$11,5,FALSE),(IF(F403&lt;=(-1),F403,0)))</f>
        <v>1513876.0744104225</v>
      </c>
      <c r="G407" s="159">
        <f>IF($D403&gt;=1,($B402/HLOOKUP($D403,'Annuity Calc'!$H$7:$BE$11,2,FALSE))*HLOOKUP(G403,'Annuity Calc'!$H$7:$BE$11,5,FALSE),(IF(G403&lt;=(-1),G403,0)))</f>
        <v>1513876.0744104225</v>
      </c>
      <c r="H407" s="159">
        <f>IF($D403&gt;=1,($B402/HLOOKUP($D403,'Annuity Calc'!$H$7:$BE$11,2,FALSE))*HLOOKUP(H403,'Annuity Calc'!$H$7:$BE$11,5,FALSE),(IF(H403&lt;=(-1),H403,0)))</f>
        <v>1513876.0744104225</v>
      </c>
      <c r="I407" s="159">
        <f>IF($D403&gt;=1,($B402/HLOOKUP($D403,'Annuity Calc'!$H$7:$BE$11,2,FALSE))*HLOOKUP(I403,'Annuity Calc'!$H$7:$BE$11,5,FALSE),(IF(I403&lt;=(-1),I403,0)))</f>
        <v>1513876.0744104225</v>
      </c>
      <c r="J407" s="159">
        <f>IF($D403&gt;=1,($B402/HLOOKUP($D403,'Annuity Calc'!$H$7:$BE$11,2,FALSE))*HLOOKUP(J403,'Annuity Calc'!$H$7:$BE$11,5,FALSE),(IF(J403&lt;=(-1),J403,0)))</f>
        <v>1513876.0744104225</v>
      </c>
      <c r="K407" s="159">
        <f>IF($D403&gt;=1,($B402/HLOOKUP($D403,'Annuity Calc'!$H$7:$BE$11,2,FALSE))*HLOOKUP(K403,'Annuity Calc'!$H$7:$BE$11,5,FALSE),(IF(K403&lt;=(-1),K403,0)))</f>
        <v>1513876.0744104225</v>
      </c>
      <c r="L407" s="159">
        <f>IF($D403&gt;=1,($B402/HLOOKUP($D403,'Annuity Calc'!$H$7:$BE$11,2,FALSE))*HLOOKUP(L403,'Annuity Calc'!$H$7:$BE$11,5,FALSE),(IF(L403&lt;=(-1),L403,0)))</f>
        <v>1513876.0744104225</v>
      </c>
      <c r="M407" s="159">
        <f>IF($D403&gt;=1,($B402/HLOOKUP($D403,'Annuity Calc'!$H$7:$BE$11,2,FALSE))*HLOOKUP(M403,'Annuity Calc'!$H$7:$BE$11,5,FALSE),(IF(M403&lt;=(-1),M403,0)))</f>
        <v>1513876.0744104225</v>
      </c>
      <c r="N407" s="159">
        <f>IF($D403&gt;=1,($B402/HLOOKUP($D403,'Annuity Calc'!$H$7:$BE$11,2,FALSE))*HLOOKUP(N403,'Annuity Calc'!$H$7:$BE$11,5,FALSE),(IF(N403&lt;=(-1),N403,0)))</f>
        <v>1513876.0744104225</v>
      </c>
      <c r="O407" s="159">
        <f>IF($D403&gt;=1,($B402/HLOOKUP($D403,'Annuity Calc'!$H$7:$BE$11,2,FALSE))*HLOOKUP(O403,'Annuity Calc'!$H$7:$BE$11,5,FALSE),(IF(O403&lt;=(-1),O403,0)))</f>
        <v>1513876.0744104225</v>
      </c>
      <c r="P407" s="159">
        <f>IF($D403&gt;=1,($B402/HLOOKUP($D403,'Annuity Calc'!$H$7:$BE$11,2,FALSE))*HLOOKUP(P403,'Annuity Calc'!$H$7:$BE$11,5,FALSE),(IF(P403&lt;=(-1),P403,0)))</f>
        <v>1513876.0744104225</v>
      </c>
      <c r="Q407" s="159">
        <f>IF($D403&gt;=1,($B402/HLOOKUP($D403,'Annuity Calc'!$H$7:$BE$11,2,FALSE))*HLOOKUP(Q403,'Annuity Calc'!$H$7:$BE$11,5,FALSE),(IF(Q403&lt;=(-1),Q403,0)))</f>
        <v>1513876.0744104225</v>
      </c>
      <c r="R407" s="159">
        <f>IF($D403&gt;=1,($B402/HLOOKUP($D403,'Annuity Calc'!$H$7:$BE$11,2,FALSE))*HLOOKUP(R403,'Annuity Calc'!$H$7:$BE$11,5,FALSE),(IF(R403&lt;=(-1),R403,0)))</f>
        <v>1513876.0744104225</v>
      </c>
      <c r="S407" s="159">
        <f>IF($D403&gt;=1,($B402/HLOOKUP($D403,'Annuity Calc'!$H$7:$BE$11,2,FALSE))*HLOOKUP(S403,'Annuity Calc'!$H$7:$BE$11,5,FALSE),(IF(S403&lt;=(-1),S403,0)))</f>
        <v>1513876.0744104225</v>
      </c>
      <c r="T407" s="159">
        <f>IF($D403&gt;=1,($B402/HLOOKUP($D403,'Annuity Calc'!$H$7:$BE$11,2,FALSE))*HLOOKUP(T403,'Annuity Calc'!$H$7:$BE$11,5,FALSE),(IF(T403&lt;=(-1),T403,0)))</f>
        <v>1513876.0744104225</v>
      </c>
      <c r="U407" s="159">
        <f>IF($D403&gt;=1,($B402/HLOOKUP($D403,'Annuity Calc'!$H$7:$BE$11,2,FALSE))*HLOOKUP(U403,'Annuity Calc'!$H$7:$BE$11,5,FALSE),(IF(U403&lt;=(-1),U403,0)))</f>
        <v>1513876.0744104225</v>
      </c>
      <c r="V407" s="159">
        <f>IF($D403&gt;=1,($B402/HLOOKUP($D403,'Annuity Calc'!$H$7:$BE$11,2,FALSE))*HLOOKUP(V403,'Annuity Calc'!$H$7:$BE$11,5,FALSE),(IF(V403&lt;=(-1),V403,0)))</f>
        <v>1513876.0744104225</v>
      </c>
      <c r="W407" s="159">
        <f>IF($D403&gt;=1,($B402/HLOOKUP($D403,'Annuity Calc'!$H$7:$BE$11,2,FALSE))*HLOOKUP(W403,'Annuity Calc'!$H$7:$BE$11,5,FALSE),(IF(W403&lt;=(-1),W403,0)))</f>
        <v>1513876.0744104225</v>
      </c>
      <c r="X407" s="159">
        <f>IF($D403&gt;=1,($B402/HLOOKUP($D403,'Annuity Calc'!$H$7:$BE$11,2,FALSE))*HLOOKUP(X403,'Annuity Calc'!$H$7:$BE$11,5,FALSE),(IF(X403&lt;=(-1),X403,0)))</f>
        <v>1513876.0744104225</v>
      </c>
      <c r="Y407" s="159">
        <f>IF($D403&gt;=1,($B402/HLOOKUP($D403,'Annuity Calc'!$H$7:$BE$11,2,FALSE))*HLOOKUP(Y403,'Annuity Calc'!$H$7:$BE$11,5,FALSE),(IF(Y403&lt;=(-1),Y403,0)))</f>
        <v>1513876.0744104225</v>
      </c>
      <c r="Z407" s="159">
        <f>IF($D403&gt;=1,($B402/HLOOKUP($D403,'Annuity Calc'!$H$7:$BE$11,2,FALSE))*HLOOKUP(Z403,'Annuity Calc'!$H$7:$BE$11,5,FALSE),(IF(Z403&lt;=(-1),Z403,0)))</f>
        <v>1513876.0744104225</v>
      </c>
      <c r="AA407" s="159">
        <f>IF($D403&gt;=1,($B402/HLOOKUP($D403,'Annuity Calc'!$H$7:$BE$11,2,FALSE))*HLOOKUP(AA403,'Annuity Calc'!$H$7:$BE$11,5,FALSE),(IF(AA403&lt;=(-1),AA403,0)))</f>
        <v>1513876.0744104225</v>
      </c>
      <c r="AB407" s="159">
        <f>IF($D403&gt;=1,($B402/HLOOKUP($D403,'Annuity Calc'!$H$7:$BE$11,2,FALSE))*HLOOKUP(AB403,'Annuity Calc'!$H$7:$BE$11,5,FALSE),(IF(AB403&lt;=(-1),AB403,0)))</f>
        <v>1513876.0744104225</v>
      </c>
      <c r="AC407" s="159" t="e">
        <f>IF($D403&gt;=1,($B402/HLOOKUP($D403,'Annuity Calc'!$H$7:$BE$11,2,FALSE))*HLOOKUP(AC403,'Annuity Calc'!$H$7:$BE$11,5,FALSE),(IF(AC403&lt;=(-1),AC403,0)))</f>
        <v>#N/A</v>
      </c>
      <c r="AD407" s="159" t="e">
        <f>IF($D403&gt;=1,($B402/HLOOKUP($D403,'Annuity Calc'!$H$7:$BE$11,2,FALSE))*HLOOKUP(AD403,'Annuity Calc'!$H$7:$BE$11,5,FALSE),(IF(AD403&lt;=(-1),AD403,0)))</f>
        <v>#N/A</v>
      </c>
      <c r="AE407" s="159" t="e">
        <f>IF($D403&gt;=1,($B402/HLOOKUP($D403,'Annuity Calc'!$H$7:$BE$11,2,FALSE))*HLOOKUP(AE403,'Annuity Calc'!$H$7:$BE$11,5,FALSE),(IF(AE403&lt;=(-1),AE403,0)))</f>
        <v>#N/A</v>
      </c>
      <c r="AF407" s="159" t="e">
        <f>IF($D403&gt;=1,($B402/HLOOKUP($D403,'Annuity Calc'!$H$7:$BE$11,2,FALSE))*HLOOKUP(AF403,'Annuity Calc'!$H$7:$BE$11,5,FALSE),(IF(AF403&lt;=(-1),AF403,0)))</f>
        <v>#N/A</v>
      </c>
      <c r="AG407" s="159" t="e">
        <f>IF($D403&gt;=1,($B402/HLOOKUP($D403,'Annuity Calc'!$H$7:$BE$11,2,FALSE))*HLOOKUP(AG403,'Annuity Calc'!$H$7:$BE$11,5,FALSE),(IF(AG403&lt;=(-1),AG403,0)))</f>
        <v>#N/A</v>
      </c>
      <c r="AH407" s="159" t="e">
        <f>IF($D403&gt;=1,($B402/HLOOKUP($D403,'Annuity Calc'!$H$7:$BE$11,2,FALSE))*HLOOKUP(AH403,'Annuity Calc'!$H$7:$BE$11,5,FALSE),(IF(AH403&lt;=(-1),AH403,0)))</f>
        <v>#N/A</v>
      </c>
      <c r="AI407" s="159" t="e">
        <f>IF($D403&gt;=1,($B402/HLOOKUP($D403,'Annuity Calc'!$H$7:$BE$11,2,FALSE))*HLOOKUP(AI403,'Annuity Calc'!$H$7:$BE$11,5,FALSE),(IF(AI403&lt;=(-1),AI403,0)))</f>
        <v>#N/A</v>
      </c>
      <c r="AJ407" s="159" t="e">
        <f>IF($D403&gt;=1,($B402/HLOOKUP($D403,'Annuity Calc'!$H$7:$BE$11,2,FALSE))*HLOOKUP(AJ403,'Annuity Calc'!$H$7:$BE$11,5,FALSE),(IF(AJ403&lt;=(-1),AJ403,0)))</f>
        <v>#N/A</v>
      </c>
      <c r="AK407" s="159" t="e">
        <f>IF($D403&gt;=1,($B402/HLOOKUP($D403,'Annuity Calc'!$H$7:$BE$11,2,FALSE))*HLOOKUP(AK403,'Annuity Calc'!$H$7:$BE$11,5,FALSE),(IF(AK403&lt;=(-1),AK403,0)))</f>
        <v>#N/A</v>
      </c>
      <c r="AL407" s="159" t="e">
        <f>IF($D403&gt;=1,($B402/HLOOKUP($D403,'Annuity Calc'!$H$7:$BE$11,2,FALSE))*HLOOKUP(AL403,'Annuity Calc'!$H$7:$BE$11,5,FALSE),(IF(AL403&lt;=(-1),AL403,0)))</f>
        <v>#N/A</v>
      </c>
      <c r="AM407" s="159" t="e">
        <f>IF($D403&gt;=1,($B402/HLOOKUP($D403,'Annuity Calc'!$H$7:$BE$11,2,FALSE))*HLOOKUP(AM403,'Annuity Calc'!$H$7:$BE$11,5,FALSE),(IF(AM403&lt;=(-1),AM403,0)))</f>
        <v>#N/A</v>
      </c>
      <c r="AN407" s="159" t="e">
        <f>IF($D403&gt;=1,($B402/HLOOKUP($D403,'Annuity Calc'!$H$7:$BE$11,2,FALSE))*HLOOKUP(AN403,'Annuity Calc'!$H$7:$BE$11,5,FALSE),(IF(AN403&lt;=(-1),AN403,0)))</f>
        <v>#N/A</v>
      </c>
      <c r="AO407" s="159" t="e">
        <f>IF($D403&gt;=1,($B402/HLOOKUP($D403,'Annuity Calc'!$H$7:$BE$11,2,FALSE))*HLOOKUP(AO403,'Annuity Calc'!$H$7:$BE$11,5,FALSE),(IF(AO403&lt;=(-1),AO403,0)))</f>
        <v>#N/A</v>
      </c>
      <c r="AP407" s="159" t="e">
        <f>IF($D403&gt;=1,($B402/HLOOKUP($D403,'Annuity Calc'!$H$7:$BE$11,2,FALSE))*HLOOKUP(AP403,'Annuity Calc'!$H$7:$BE$11,5,FALSE),(IF(AP403&lt;=(-1),AP403,0)))</f>
        <v>#N/A</v>
      </c>
      <c r="AQ407" s="159" t="e">
        <f>IF($D403&gt;=1,($B402/HLOOKUP($D403,'Annuity Calc'!$H$7:$BE$11,2,FALSE))*HLOOKUP(AQ403,'Annuity Calc'!$H$7:$BE$11,5,FALSE),(IF(AQ403&lt;=(-1),AQ403,0)))</f>
        <v>#N/A</v>
      </c>
      <c r="AR407" s="159" t="e">
        <f>IF($D403&gt;=1,($B402/HLOOKUP($D403,'Annuity Calc'!$H$7:$BE$11,2,FALSE))*HLOOKUP(AR403,'Annuity Calc'!$H$7:$BE$11,5,FALSE),(IF(AR403&lt;=(-1),AR403,0)))</f>
        <v>#N/A</v>
      </c>
      <c r="AS407" s="159" t="e">
        <f>IF($D403&gt;=1,($B402/HLOOKUP($D403,'Annuity Calc'!$H$7:$BE$11,2,FALSE))*HLOOKUP(AS403,'Annuity Calc'!$H$7:$BE$11,5,FALSE),(IF(AS403&lt;=(-1),AS403,0)))</f>
        <v>#N/A</v>
      </c>
      <c r="AT407" s="159" t="e">
        <f>IF($D403&gt;=1,($B402/HLOOKUP($D403,'Annuity Calc'!$H$7:$BE$11,2,FALSE))*HLOOKUP(AT403,'Annuity Calc'!$H$7:$BE$11,5,FALSE),(IF(AT403&lt;=(-1),AT403,0)))</f>
        <v>#N/A</v>
      </c>
      <c r="AU407" s="159" t="e">
        <f>IF($D403&gt;=1,($B402/HLOOKUP($D403,'Annuity Calc'!$H$7:$BE$11,2,FALSE))*HLOOKUP(AU403,'Annuity Calc'!$H$7:$BE$11,5,FALSE),(IF(AU403&lt;=(-1),AU403,0)))</f>
        <v>#N/A</v>
      </c>
      <c r="AV407" s="159" t="e">
        <f>IF($D403&gt;=1,($B402/HLOOKUP($D403,'Annuity Calc'!$H$7:$BE$11,2,FALSE))*HLOOKUP(AV403,'Annuity Calc'!$H$7:$BE$11,5,FALSE),(IF(AV403&lt;=(-1),AV403,0)))</f>
        <v>#N/A</v>
      </c>
      <c r="AW407" s="159" t="e">
        <f>IF($D403&gt;=1,($B402/HLOOKUP($D403,'Annuity Calc'!$H$7:$BE$11,2,FALSE))*HLOOKUP(AW403,'Annuity Calc'!$H$7:$BE$11,5,FALSE),(IF(AW403&lt;=(-1),AW403,0)))</f>
        <v>#N/A</v>
      </c>
      <c r="AX407" s="159" t="e">
        <f>IF($D403&gt;=1,($B402/HLOOKUP($D403,'Annuity Calc'!$H$7:$BE$11,2,FALSE))*HLOOKUP(AX403,'Annuity Calc'!$H$7:$BE$11,5,FALSE),(IF(AX403&lt;=(-1),AX403,0)))</f>
        <v>#N/A</v>
      </c>
      <c r="AY407" s="159" t="e">
        <f>IF($D403&gt;=1,($B402/HLOOKUP($D403,'Annuity Calc'!$H$7:$BE$11,2,FALSE))*HLOOKUP(AY403,'Annuity Calc'!$H$7:$BE$11,5,FALSE),(IF(AY403&lt;=(-1),AY403,0)))</f>
        <v>#N/A</v>
      </c>
      <c r="AZ407" s="159" t="e">
        <f>IF($D403&gt;=1,($B402/HLOOKUP($D403,'Annuity Calc'!$H$7:$BE$11,2,FALSE))*HLOOKUP(AZ403,'Annuity Calc'!$H$7:$BE$11,5,FALSE),(IF(AZ403&lt;=(-1),AZ403,0)))</f>
        <v>#N/A</v>
      </c>
      <c r="BA407" s="159" t="e">
        <f>IF($D403&gt;=1,($B402/HLOOKUP($D403,'Annuity Calc'!$H$7:$BE$11,2,FALSE))*HLOOKUP(BA403,'Annuity Calc'!$H$7:$BE$11,5,FALSE),(IF(BA403&lt;=(-1),BA403,0)))</f>
        <v>#N/A</v>
      </c>
      <c r="BB407" s="159" t="e">
        <f>IF($D403&gt;=1,($B402/HLOOKUP($D403,'Annuity Calc'!$H$7:$BE$11,2,FALSE))*HLOOKUP(BB403,'Annuity Calc'!$H$7:$BE$11,5,FALSE),(IF(BB403&lt;=(-1),BB403,0)))</f>
        <v>#N/A</v>
      </c>
      <c r="BC407" s="159" t="e">
        <f>IF($D403&gt;=1,($B402/HLOOKUP($D403,'Annuity Calc'!$H$7:$BE$11,2,FALSE))*HLOOKUP(BC403,'Annuity Calc'!$H$7:$BE$11,5,FALSE),(IF(BC403&lt;=(-1),BC403,0)))</f>
        <v>#N/A</v>
      </c>
      <c r="BD407" s="159" t="e">
        <f>IF($D403&gt;=1,($B402/HLOOKUP($D403,'Annuity Calc'!$H$7:$BE$11,2,FALSE))*HLOOKUP(BD403,'Annuity Calc'!$H$7:$BE$11,5,FALSE),(IF(BD403&lt;=(-1),BD403,0)))</f>
        <v>#N/A</v>
      </c>
      <c r="BE407" s="159" t="e">
        <f>IF($D403&gt;=1,($B402/HLOOKUP($D403,'Annuity Calc'!$H$7:$BE$11,2,FALSE))*HLOOKUP(BE403,'Annuity Calc'!$H$7:$BE$11,5,FALSE),(IF(BE403&lt;=(-1),BE403,0)))</f>
        <v>#N/A</v>
      </c>
      <c r="BF407" s="159" t="e">
        <f>IF($D403&gt;=1,($B402/HLOOKUP($D403,'Annuity Calc'!$H$7:$BE$11,2,FALSE))*HLOOKUP(BF403,'Annuity Calc'!$H$7:$BE$11,5,FALSE),(IF(BF403&lt;=(-1),BF403,0)))</f>
        <v>#N/A</v>
      </c>
      <c r="BG407" s="159" t="e">
        <f>IF($D403&gt;=1,($B402/HLOOKUP($D403,'Annuity Calc'!$H$7:$BE$11,2,FALSE))*HLOOKUP(BG403,'Annuity Calc'!$H$7:$BE$11,5,FALSE),(IF(BG403&lt;=(-1),BG403,0)))</f>
        <v>#N/A</v>
      </c>
      <c r="BH407" s="159" t="e">
        <f>IF($D403&gt;=1,($B402/HLOOKUP($D403,'Annuity Calc'!$H$7:$BE$11,2,FALSE))*HLOOKUP(BH403,'Annuity Calc'!$H$7:$BE$11,5,FALSE),(IF(BH403&lt;=(-1),BH403,0)))</f>
        <v>#N/A</v>
      </c>
      <c r="BI407" s="159" t="e">
        <f>IF($D403&gt;=1,($B402/HLOOKUP($D403,'Annuity Calc'!$H$7:$BE$11,2,FALSE))*HLOOKUP(BI403,'Annuity Calc'!$H$7:$BE$11,5,FALSE),(IF(BI403&lt;=(-1),BI403,0)))</f>
        <v>#N/A</v>
      </c>
    </row>
    <row r="408" spans="1:61" s="19" customFormat="1" ht="12.75">
      <c r="D408" s="19">
        <f>D404-D405</f>
        <v>22846399.175878648</v>
      </c>
      <c r="E408" s="19">
        <f t="shared" ref="E408:BI408" si="2889">E404-E405</f>
        <v>22284791.218795858</v>
      </c>
      <c r="F408" s="19">
        <f t="shared" si="2889"/>
        <v>21698972.560120571</v>
      </c>
      <c r="G408" s="19">
        <f t="shared" si="2889"/>
        <v>21087899.485880777</v>
      </c>
      <c r="H408" s="19">
        <f t="shared" si="2889"/>
        <v>20450483.287999224</v>
      </c>
      <c r="I408" s="19">
        <f t="shared" si="2889"/>
        <v>19785588.324614961</v>
      </c>
      <c r="J408" s="19">
        <f t="shared" si="2889"/>
        <v>19092029.996786099</v>
      </c>
      <c r="K408" s="19">
        <f t="shared" si="2889"/>
        <v>18368572.63796901</v>
      </c>
      <c r="L408" s="19">
        <f t="shared" si="2889"/>
        <v>17613927.312513772</v>
      </c>
      <c r="M408" s="19">
        <f t="shared" si="2889"/>
        <v>16826749.519253641</v>
      </c>
      <c r="N408" s="19">
        <f t="shared" si="2889"/>
        <v>16005636.79609712</v>
      </c>
      <c r="O408" s="19">
        <f t="shared" si="2889"/>
        <v>15149126.221354937</v>
      </c>
      <c r="P408" s="19">
        <f t="shared" si="2889"/>
        <v>14255691.807350192</v>
      </c>
      <c r="Q408" s="19">
        <f t="shared" si="2889"/>
        <v>13323741.781668056</v>
      </c>
      <c r="R408" s="19">
        <f t="shared" si="2889"/>
        <v>12351615.751201175</v>
      </c>
      <c r="S408" s="19">
        <f t="shared" si="2889"/>
        <v>11337581.743938193</v>
      </c>
      <c r="T408" s="19">
        <f t="shared" si="2889"/>
        <v>10279833.123224912</v>
      </c>
      <c r="U408" s="19">
        <f t="shared" si="2889"/>
        <v>9176485.3690004442</v>
      </c>
      <c r="V408" s="19">
        <f t="shared" si="2889"/>
        <v>8025572.7202737071</v>
      </c>
      <c r="W408" s="19">
        <f t="shared" si="2889"/>
        <v>6825044.6728583714</v>
      </c>
      <c r="X408" s="19">
        <f t="shared" si="2889"/>
        <v>5572762.3261265308</v>
      </c>
      <c r="Y408" s="19">
        <f t="shared" si="2889"/>
        <v>4266494.572272324</v>
      </c>
      <c r="Z408" s="19">
        <f t="shared" si="2889"/>
        <v>2903914.1212961972</v>
      </c>
      <c r="AA408" s="19">
        <f t="shared" si="2889"/>
        <v>1482593.3546277706</v>
      </c>
      <c r="AB408" s="19">
        <f t="shared" si="2889"/>
        <v>-5.8207660913467407E-9</v>
      </c>
      <c r="AC408" s="19" t="e">
        <f t="shared" si="2889"/>
        <v>#N/A</v>
      </c>
      <c r="AD408" s="19" t="e">
        <f t="shared" si="2889"/>
        <v>#N/A</v>
      </c>
      <c r="AE408" s="19" t="e">
        <f t="shared" si="2889"/>
        <v>#N/A</v>
      </c>
      <c r="AF408" s="19" t="e">
        <f t="shared" si="2889"/>
        <v>#N/A</v>
      </c>
      <c r="AG408" s="19" t="e">
        <f t="shared" si="2889"/>
        <v>#N/A</v>
      </c>
      <c r="AH408" s="19" t="e">
        <f t="shared" si="2889"/>
        <v>#N/A</v>
      </c>
      <c r="AI408" s="19" t="e">
        <f t="shared" si="2889"/>
        <v>#N/A</v>
      </c>
      <c r="AJ408" s="19" t="e">
        <f t="shared" si="2889"/>
        <v>#N/A</v>
      </c>
      <c r="AK408" s="19" t="e">
        <f t="shared" si="2889"/>
        <v>#N/A</v>
      </c>
      <c r="AL408" s="19" t="e">
        <f t="shared" si="2889"/>
        <v>#N/A</v>
      </c>
      <c r="AM408" s="19" t="e">
        <f t="shared" si="2889"/>
        <v>#N/A</v>
      </c>
      <c r="AN408" s="19" t="e">
        <f t="shared" si="2889"/>
        <v>#N/A</v>
      </c>
      <c r="AO408" s="19" t="e">
        <f t="shared" si="2889"/>
        <v>#N/A</v>
      </c>
      <c r="AP408" s="19" t="e">
        <f t="shared" si="2889"/>
        <v>#N/A</v>
      </c>
      <c r="AQ408" s="19" t="e">
        <f t="shared" si="2889"/>
        <v>#N/A</v>
      </c>
      <c r="AR408" s="19" t="e">
        <f t="shared" si="2889"/>
        <v>#N/A</v>
      </c>
      <c r="AS408" s="19" t="e">
        <f t="shared" si="2889"/>
        <v>#N/A</v>
      </c>
      <c r="AT408" s="19" t="e">
        <f t="shared" si="2889"/>
        <v>#N/A</v>
      </c>
      <c r="AU408" s="19" t="e">
        <f t="shared" si="2889"/>
        <v>#N/A</v>
      </c>
      <c r="AV408" s="19" t="e">
        <f t="shared" si="2889"/>
        <v>#N/A</v>
      </c>
      <c r="AW408" s="19" t="e">
        <f t="shared" si="2889"/>
        <v>#N/A</v>
      </c>
      <c r="AX408" s="19" t="e">
        <f t="shared" si="2889"/>
        <v>#N/A</v>
      </c>
      <c r="AY408" s="19" t="e">
        <f t="shared" si="2889"/>
        <v>#N/A</v>
      </c>
      <c r="AZ408" s="19" t="e">
        <f t="shared" si="2889"/>
        <v>#N/A</v>
      </c>
      <c r="BA408" s="19" t="e">
        <f t="shared" si="2889"/>
        <v>#N/A</v>
      </c>
      <c r="BB408" s="19" t="e">
        <f t="shared" si="2889"/>
        <v>#N/A</v>
      </c>
      <c r="BC408" s="19" t="e">
        <f t="shared" si="2889"/>
        <v>#N/A</v>
      </c>
      <c r="BD408" s="19" t="e">
        <f t="shared" si="2889"/>
        <v>#N/A</v>
      </c>
      <c r="BE408" s="19" t="e">
        <f t="shared" si="2889"/>
        <v>#N/A</v>
      </c>
      <c r="BF408" s="19" t="e">
        <f t="shared" si="2889"/>
        <v>#N/A</v>
      </c>
      <c r="BG408" s="19" t="e">
        <f t="shared" si="2889"/>
        <v>#N/A</v>
      </c>
      <c r="BH408" s="19" t="e">
        <f t="shared" si="2889"/>
        <v>#N/A</v>
      </c>
      <c r="BI408" s="19" t="e">
        <f t="shared" si="2889"/>
        <v>#N/A</v>
      </c>
    </row>
    <row r="409" spans="1:61" s="19" customFormat="1" ht="12.75"/>
    <row r="410" spans="1:61" s="19" customFormat="1" ht="12.75">
      <c r="C410" s="19" t="s">
        <v>446</v>
      </c>
      <c r="E410" s="19">
        <f>D404</f>
        <v>23384797.01075118</v>
      </c>
      <c r="F410" s="19">
        <f t="shared" ref="F410:F414" si="2890">E404</f>
        <v>22846399.175878648</v>
      </c>
      <c r="G410" s="19">
        <f t="shared" ref="G410:G414" si="2891">F404</f>
        <v>22284791.218795858</v>
      </c>
      <c r="H410" s="19">
        <f t="shared" ref="H410:H414" si="2892">G404</f>
        <v>21698972.560120571</v>
      </c>
      <c r="I410" s="19">
        <f t="shared" ref="I410:I414" si="2893">H404</f>
        <v>21087899.485880777</v>
      </c>
      <c r="J410" s="19">
        <f t="shared" ref="J410:J414" si="2894">I404</f>
        <v>20450483.287999224</v>
      </c>
      <c r="K410" s="19">
        <f t="shared" ref="K410:K414" si="2895">J404</f>
        <v>19785588.324614961</v>
      </c>
      <c r="L410" s="19">
        <f t="shared" ref="L410:L414" si="2896">K404</f>
        <v>19092029.996786099</v>
      </c>
      <c r="M410" s="19">
        <f t="shared" ref="M410:M414" si="2897">L404</f>
        <v>18368572.63796901</v>
      </c>
      <c r="N410" s="19">
        <f t="shared" ref="N410:N414" si="2898">M404</f>
        <v>17613927.312513772</v>
      </c>
      <c r="O410" s="19">
        <f t="shared" ref="O410:O414" si="2899">N404</f>
        <v>16826749.519253641</v>
      </c>
      <c r="P410" s="19">
        <f t="shared" ref="P410:P414" si="2900">O404</f>
        <v>16005636.79609712</v>
      </c>
      <c r="Q410" s="19">
        <f t="shared" ref="Q410:Q414" si="2901">P404</f>
        <v>15149126.221354937</v>
      </c>
      <c r="R410" s="19">
        <f t="shared" ref="R410:R414" si="2902">Q404</f>
        <v>14255691.807350192</v>
      </c>
      <c r="S410" s="19">
        <f t="shared" ref="S410:S414" si="2903">R404</f>
        <v>13323741.781668056</v>
      </c>
      <c r="T410" s="19">
        <f t="shared" ref="T410:T414" si="2904">S404</f>
        <v>12351615.751201175</v>
      </c>
      <c r="U410" s="19">
        <f t="shared" ref="U410:U414" si="2905">T404</f>
        <v>11337581.743938193</v>
      </c>
      <c r="V410" s="19">
        <f t="shared" ref="V410:V414" si="2906">U404</f>
        <v>10279833.123224912</v>
      </c>
      <c r="W410" s="19">
        <f t="shared" ref="W410:W414" si="2907">V404</f>
        <v>9176485.3690004442</v>
      </c>
      <c r="X410" s="19">
        <f t="shared" ref="X410:X414" si="2908">W404</f>
        <v>8025572.7202737071</v>
      </c>
      <c r="Y410" s="19">
        <f t="shared" ref="Y410:Y414" si="2909">X404</f>
        <v>6825044.6728583714</v>
      </c>
      <c r="Z410" s="19">
        <f t="shared" ref="Z410:Z414" si="2910">Y404</f>
        <v>5572762.3261265308</v>
      </c>
      <c r="AA410" s="19">
        <f t="shared" ref="AA410:AA414" si="2911">Z404</f>
        <v>4266494.572272324</v>
      </c>
      <c r="AB410" s="19">
        <f t="shared" ref="AB410:AB414" si="2912">AA404</f>
        <v>2903914.1212961972</v>
      </c>
      <c r="AC410" s="19">
        <f t="shared" ref="AC410:AC414" si="2913">AB404</f>
        <v>1482593.3546277706</v>
      </c>
      <c r="AD410" s="19">
        <f t="shared" ref="AD410:AD414" si="2914">AC404</f>
        <v>-5.8207660913467407E-9</v>
      </c>
      <c r="AE410" s="19" t="e">
        <f t="shared" ref="AE410:AE414" si="2915">AD404</f>
        <v>#N/A</v>
      </c>
      <c r="AF410" s="19" t="e">
        <f t="shared" ref="AF410:AF414" si="2916">AE404</f>
        <v>#N/A</v>
      </c>
      <c r="AG410" s="19" t="e">
        <f t="shared" ref="AG410:AG414" si="2917">AF404</f>
        <v>#N/A</v>
      </c>
      <c r="AH410" s="19" t="e">
        <f t="shared" ref="AH410:AH414" si="2918">AG404</f>
        <v>#N/A</v>
      </c>
      <c r="AI410" s="19" t="e">
        <f t="shared" ref="AI410:AI414" si="2919">AH404</f>
        <v>#N/A</v>
      </c>
      <c r="AJ410" s="19" t="e">
        <f t="shared" ref="AJ410:AJ414" si="2920">AI404</f>
        <v>#N/A</v>
      </c>
      <c r="AK410" s="19" t="e">
        <f t="shared" ref="AK410:AK414" si="2921">AJ404</f>
        <v>#N/A</v>
      </c>
      <c r="AL410" s="19" t="e">
        <f t="shared" ref="AL410:AL414" si="2922">AK404</f>
        <v>#N/A</v>
      </c>
      <c r="AM410" s="19" t="e">
        <f t="shared" ref="AM410:AM414" si="2923">AL404</f>
        <v>#N/A</v>
      </c>
      <c r="AN410" s="19" t="e">
        <f t="shared" ref="AN410:AN414" si="2924">AM404</f>
        <v>#N/A</v>
      </c>
      <c r="AO410" s="19" t="e">
        <f t="shared" ref="AO410:AO414" si="2925">AN404</f>
        <v>#N/A</v>
      </c>
      <c r="AP410" s="19" t="e">
        <f t="shared" ref="AP410:AP414" si="2926">AO404</f>
        <v>#N/A</v>
      </c>
      <c r="AQ410" s="19" t="e">
        <f t="shared" ref="AQ410:AQ414" si="2927">AP404</f>
        <v>#N/A</v>
      </c>
      <c r="AR410" s="19" t="e">
        <f t="shared" ref="AR410:AR414" si="2928">AQ404</f>
        <v>#N/A</v>
      </c>
      <c r="AS410" s="19" t="e">
        <f t="shared" ref="AS410:AS414" si="2929">AR404</f>
        <v>#N/A</v>
      </c>
      <c r="AT410" s="19" t="e">
        <f t="shared" ref="AT410:AT414" si="2930">AS404</f>
        <v>#N/A</v>
      </c>
      <c r="AU410" s="19" t="e">
        <f t="shared" ref="AU410:AU414" si="2931">AT404</f>
        <v>#N/A</v>
      </c>
      <c r="AV410" s="19" t="e">
        <f t="shared" ref="AV410:AV414" si="2932">AU404</f>
        <v>#N/A</v>
      </c>
      <c r="AW410" s="19" t="e">
        <f t="shared" ref="AW410:AW414" si="2933">AV404</f>
        <v>#N/A</v>
      </c>
      <c r="AX410" s="19" t="e">
        <f t="shared" ref="AX410:AX414" si="2934">AW404</f>
        <v>#N/A</v>
      </c>
      <c r="AY410" s="19" t="e">
        <f t="shared" ref="AY410:AY414" si="2935">AX404</f>
        <v>#N/A</v>
      </c>
      <c r="AZ410" s="19" t="e">
        <f t="shared" ref="AZ410:AZ414" si="2936">AY404</f>
        <v>#N/A</v>
      </c>
      <c r="BA410" s="19" t="e">
        <f t="shared" ref="BA410:BA414" si="2937">AZ404</f>
        <v>#N/A</v>
      </c>
      <c r="BB410" s="19" t="e">
        <f t="shared" ref="BB410:BB414" si="2938">BA404</f>
        <v>#N/A</v>
      </c>
      <c r="BC410" s="19" t="e">
        <f t="shared" ref="BC410:BC414" si="2939">BB404</f>
        <v>#N/A</v>
      </c>
      <c r="BD410" s="19" t="e">
        <f t="shared" ref="BD410:BD414" si="2940">BC404</f>
        <v>#N/A</v>
      </c>
      <c r="BE410" s="19" t="e">
        <f t="shared" ref="BE410:BE414" si="2941">BD404</f>
        <v>#N/A</v>
      </c>
      <c r="BF410" s="19" t="e">
        <f t="shared" ref="BF410:BF414" si="2942">BE404</f>
        <v>#N/A</v>
      </c>
      <c r="BG410" s="19" t="e">
        <f t="shared" ref="BG410:BG414" si="2943">BF404</f>
        <v>#N/A</v>
      </c>
      <c r="BH410" s="19" t="e">
        <f t="shared" ref="BH410:BH414" si="2944">BG404</f>
        <v>#N/A</v>
      </c>
      <c r="BI410" s="19" t="e">
        <f t="shared" ref="BI410:BI414" si="2945">BH404</f>
        <v>#N/A</v>
      </c>
    </row>
    <row r="411" spans="1:61" s="19" customFormat="1" ht="12.75">
      <c r="C411" s="19" t="s">
        <v>422</v>
      </c>
      <c r="E411" s="19">
        <f>D405</f>
        <v>538397.8348725331</v>
      </c>
      <c r="F411" s="19">
        <f t="shared" si="2890"/>
        <v>561607.95708279032</v>
      </c>
      <c r="G411" s="19">
        <f t="shared" si="2891"/>
        <v>585818.65867528587</v>
      </c>
      <c r="H411" s="19">
        <f t="shared" si="2892"/>
        <v>611073.07423979393</v>
      </c>
      <c r="I411" s="19">
        <f t="shared" si="2893"/>
        <v>637416.19788155437</v>
      </c>
      <c r="J411" s="19">
        <f t="shared" si="2894"/>
        <v>664894.9633842631</v>
      </c>
      <c r="K411" s="19">
        <f t="shared" si="2895"/>
        <v>693558.32782886003</v>
      </c>
      <c r="L411" s="19">
        <f t="shared" si="2896"/>
        <v>723457.35881708958</v>
      </c>
      <c r="M411" s="19">
        <f t="shared" si="2897"/>
        <v>754645.32545523555</v>
      </c>
      <c r="N411" s="19">
        <f t="shared" si="2898"/>
        <v>787177.79326012975</v>
      </c>
      <c r="O411" s="19">
        <f t="shared" si="2899"/>
        <v>821112.7231565211</v>
      </c>
      <c r="P411" s="19">
        <f t="shared" si="2900"/>
        <v>856510.5747421839</v>
      </c>
      <c r="Q411" s="19">
        <f t="shared" si="2901"/>
        <v>893434.41400474403</v>
      </c>
      <c r="R411" s="19">
        <f t="shared" si="2902"/>
        <v>931950.02568213711</v>
      </c>
      <c r="S411" s="19">
        <f t="shared" si="2903"/>
        <v>972126.03046688146</v>
      </c>
      <c r="T411" s="19">
        <f t="shared" si="2904"/>
        <v>1014034.0072629816</v>
      </c>
      <c r="U411" s="19">
        <f t="shared" si="2905"/>
        <v>1057748.620713281</v>
      </c>
      <c r="V411" s="19">
        <f t="shared" si="2906"/>
        <v>1103347.7542244673</v>
      </c>
      <c r="W411" s="19">
        <f t="shared" si="2907"/>
        <v>1150912.6487267376</v>
      </c>
      <c r="X411" s="19">
        <f t="shared" si="2908"/>
        <v>1200528.0474153354</v>
      </c>
      <c r="Y411" s="19">
        <f t="shared" si="2909"/>
        <v>1252282.3467318409</v>
      </c>
      <c r="Z411" s="19">
        <f t="shared" si="2910"/>
        <v>1306267.7538542065</v>
      </c>
      <c r="AA411" s="19">
        <f t="shared" si="2911"/>
        <v>1362580.4509761266</v>
      </c>
      <c r="AB411" s="19">
        <f t="shared" si="2912"/>
        <v>1421320.7666684266</v>
      </c>
      <c r="AC411" s="19">
        <f t="shared" si="2913"/>
        <v>1482593.3546277764</v>
      </c>
      <c r="AD411" s="19" t="e">
        <f t="shared" si="2914"/>
        <v>#N/A</v>
      </c>
      <c r="AE411" s="19" t="e">
        <f t="shared" si="2915"/>
        <v>#N/A</v>
      </c>
      <c r="AF411" s="19" t="e">
        <f t="shared" si="2916"/>
        <v>#N/A</v>
      </c>
      <c r="AG411" s="19" t="e">
        <f t="shared" si="2917"/>
        <v>#N/A</v>
      </c>
      <c r="AH411" s="19" t="e">
        <f t="shared" si="2918"/>
        <v>#N/A</v>
      </c>
      <c r="AI411" s="19" t="e">
        <f t="shared" si="2919"/>
        <v>#N/A</v>
      </c>
      <c r="AJ411" s="19" t="e">
        <f t="shared" si="2920"/>
        <v>#N/A</v>
      </c>
      <c r="AK411" s="19" t="e">
        <f t="shared" si="2921"/>
        <v>#N/A</v>
      </c>
      <c r="AL411" s="19" t="e">
        <f t="shared" si="2922"/>
        <v>#N/A</v>
      </c>
      <c r="AM411" s="19" t="e">
        <f t="shared" si="2923"/>
        <v>#N/A</v>
      </c>
      <c r="AN411" s="19" t="e">
        <f t="shared" si="2924"/>
        <v>#N/A</v>
      </c>
      <c r="AO411" s="19" t="e">
        <f t="shared" si="2925"/>
        <v>#N/A</v>
      </c>
      <c r="AP411" s="19" t="e">
        <f t="shared" si="2926"/>
        <v>#N/A</v>
      </c>
      <c r="AQ411" s="19" t="e">
        <f t="shared" si="2927"/>
        <v>#N/A</v>
      </c>
      <c r="AR411" s="19" t="e">
        <f t="shared" si="2928"/>
        <v>#N/A</v>
      </c>
      <c r="AS411" s="19" t="e">
        <f t="shared" si="2929"/>
        <v>#N/A</v>
      </c>
      <c r="AT411" s="19" t="e">
        <f t="shared" si="2930"/>
        <v>#N/A</v>
      </c>
      <c r="AU411" s="19" t="e">
        <f t="shared" si="2931"/>
        <v>#N/A</v>
      </c>
      <c r="AV411" s="19" t="e">
        <f t="shared" si="2932"/>
        <v>#N/A</v>
      </c>
      <c r="AW411" s="19" t="e">
        <f t="shared" si="2933"/>
        <v>#N/A</v>
      </c>
      <c r="AX411" s="19" t="e">
        <f t="shared" si="2934"/>
        <v>#N/A</v>
      </c>
      <c r="AY411" s="19" t="e">
        <f t="shared" si="2935"/>
        <v>#N/A</v>
      </c>
      <c r="AZ411" s="19" t="e">
        <f t="shared" si="2936"/>
        <v>#N/A</v>
      </c>
      <c r="BA411" s="19" t="e">
        <f t="shared" si="2937"/>
        <v>#N/A</v>
      </c>
      <c r="BB411" s="19" t="e">
        <f t="shared" si="2938"/>
        <v>#N/A</v>
      </c>
      <c r="BC411" s="19" t="e">
        <f t="shared" si="2939"/>
        <v>#N/A</v>
      </c>
      <c r="BD411" s="19" t="e">
        <f t="shared" si="2940"/>
        <v>#N/A</v>
      </c>
      <c r="BE411" s="19" t="e">
        <f t="shared" si="2941"/>
        <v>#N/A</v>
      </c>
      <c r="BF411" s="19" t="e">
        <f t="shared" si="2942"/>
        <v>#N/A</v>
      </c>
      <c r="BG411" s="19" t="e">
        <f t="shared" si="2943"/>
        <v>#N/A</v>
      </c>
      <c r="BH411" s="19" t="e">
        <f t="shared" si="2944"/>
        <v>#N/A</v>
      </c>
      <c r="BI411" s="19" t="e">
        <f t="shared" si="2945"/>
        <v>#N/A</v>
      </c>
    </row>
    <row r="412" spans="1:61" s="19" customFormat="1" ht="12.75">
      <c r="C412" s="19" t="s">
        <v>423</v>
      </c>
      <c r="E412" s="19">
        <f>D406</f>
        <v>975478.23953788937</v>
      </c>
      <c r="F412" s="19">
        <f t="shared" si="2890"/>
        <v>952268.11732763215</v>
      </c>
      <c r="G412" s="19">
        <f t="shared" si="2891"/>
        <v>928057.41573513672</v>
      </c>
      <c r="H412" s="19">
        <f t="shared" si="2892"/>
        <v>902803.00017062866</v>
      </c>
      <c r="I412" s="19">
        <f t="shared" si="2893"/>
        <v>876459.8765288681</v>
      </c>
      <c r="J412" s="19">
        <f t="shared" si="2894"/>
        <v>848981.11102615937</v>
      </c>
      <c r="K412" s="19">
        <f t="shared" si="2895"/>
        <v>820317.74658156245</v>
      </c>
      <c r="L412" s="19">
        <f t="shared" si="2896"/>
        <v>790418.71559333301</v>
      </c>
      <c r="M412" s="19">
        <f t="shared" si="2897"/>
        <v>759230.74895518692</v>
      </c>
      <c r="N412" s="19">
        <f t="shared" si="2898"/>
        <v>726698.28115029272</v>
      </c>
      <c r="O412" s="19">
        <f t="shared" si="2899"/>
        <v>692763.35125390138</v>
      </c>
      <c r="P412" s="19">
        <f t="shared" si="2900"/>
        <v>657365.49966823868</v>
      </c>
      <c r="Q412" s="19">
        <f t="shared" si="2901"/>
        <v>620441.66040567844</v>
      </c>
      <c r="R412" s="19">
        <f t="shared" si="2902"/>
        <v>581926.04872828536</v>
      </c>
      <c r="S412" s="19">
        <f t="shared" si="2903"/>
        <v>541750.04394354101</v>
      </c>
      <c r="T412" s="19">
        <f t="shared" si="2904"/>
        <v>499842.06714744086</v>
      </c>
      <c r="U412" s="19">
        <f t="shared" si="2905"/>
        <v>456127.45369714161</v>
      </c>
      <c r="V412" s="19">
        <f t="shared" si="2906"/>
        <v>410528.32018595515</v>
      </c>
      <c r="W412" s="19">
        <f t="shared" si="2907"/>
        <v>362963.42568368482</v>
      </c>
      <c r="X412" s="19">
        <f t="shared" si="2908"/>
        <v>313348.02699508704</v>
      </c>
      <c r="Y412" s="19">
        <f t="shared" si="2909"/>
        <v>261593.72767858155</v>
      </c>
      <c r="Z412" s="19">
        <f t="shared" si="2910"/>
        <v>207608.32055621588</v>
      </c>
      <c r="AA412" s="19">
        <f t="shared" si="2911"/>
        <v>151295.62343429594</v>
      </c>
      <c r="AB412" s="19">
        <f t="shared" si="2912"/>
        <v>92555.307741995988</v>
      </c>
      <c r="AC412" s="19">
        <f t="shared" si="2913"/>
        <v>31282.719782646083</v>
      </c>
      <c r="AD412" s="19" t="e">
        <f t="shared" si="2914"/>
        <v>#N/A</v>
      </c>
      <c r="AE412" s="19" t="e">
        <f t="shared" si="2915"/>
        <v>#N/A</v>
      </c>
      <c r="AF412" s="19" t="e">
        <f t="shared" si="2916"/>
        <v>#N/A</v>
      </c>
      <c r="AG412" s="19" t="e">
        <f t="shared" si="2917"/>
        <v>#N/A</v>
      </c>
      <c r="AH412" s="19" t="e">
        <f t="shared" si="2918"/>
        <v>#N/A</v>
      </c>
      <c r="AI412" s="19" t="e">
        <f t="shared" si="2919"/>
        <v>#N/A</v>
      </c>
      <c r="AJ412" s="19" t="e">
        <f t="shared" si="2920"/>
        <v>#N/A</v>
      </c>
      <c r="AK412" s="19" t="e">
        <f t="shared" si="2921"/>
        <v>#N/A</v>
      </c>
      <c r="AL412" s="19" t="e">
        <f t="shared" si="2922"/>
        <v>#N/A</v>
      </c>
      <c r="AM412" s="19" t="e">
        <f t="shared" si="2923"/>
        <v>#N/A</v>
      </c>
      <c r="AN412" s="19" t="e">
        <f t="shared" si="2924"/>
        <v>#N/A</v>
      </c>
      <c r="AO412" s="19" t="e">
        <f t="shared" si="2925"/>
        <v>#N/A</v>
      </c>
      <c r="AP412" s="19" t="e">
        <f t="shared" si="2926"/>
        <v>#N/A</v>
      </c>
      <c r="AQ412" s="19" t="e">
        <f t="shared" si="2927"/>
        <v>#N/A</v>
      </c>
      <c r="AR412" s="19" t="e">
        <f t="shared" si="2928"/>
        <v>#N/A</v>
      </c>
      <c r="AS412" s="19" t="e">
        <f t="shared" si="2929"/>
        <v>#N/A</v>
      </c>
      <c r="AT412" s="19" t="e">
        <f t="shared" si="2930"/>
        <v>#N/A</v>
      </c>
      <c r="AU412" s="19" t="e">
        <f t="shared" si="2931"/>
        <v>#N/A</v>
      </c>
      <c r="AV412" s="19" t="e">
        <f t="shared" si="2932"/>
        <v>#N/A</v>
      </c>
      <c r="AW412" s="19" t="e">
        <f t="shared" si="2933"/>
        <v>#N/A</v>
      </c>
      <c r="AX412" s="19" t="e">
        <f t="shared" si="2934"/>
        <v>#N/A</v>
      </c>
      <c r="AY412" s="19" t="e">
        <f t="shared" si="2935"/>
        <v>#N/A</v>
      </c>
      <c r="AZ412" s="19" t="e">
        <f t="shared" si="2936"/>
        <v>#N/A</v>
      </c>
      <c r="BA412" s="19" t="e">
        <f t="shared" si="2937"/>
        <v>#N/A</v>
      </c>
      <c r="BB412" s="19" t="e">
        <f t="shared" si="2938"/>
        <v>#N/A</v>
      </c>
      <c r="BC412" s="19" t="e">
        <f t="shared" si="2939"/>
        <v>#N/A</v>
      </c>
      <c r="BD412" s="19" t="e">
        <f t="shared" si="2940"/>
        <v>#N/A</v>
      </c>
      <c r="BE412" s="19" t="e">
        <f t="shared" si="2941"/>
        <v>#N/A</v>
      </c>
      <c r="BF412" s="19" t="e">
        <f t="shared" si="2942"/>
        <v>#N/A</v>
      </c>
      <c r="BG412" s="19" t="e">
        <f t="shared" si="2943"/>
        <v>#N/A</v>
      </c>
      <c r="BH412" s="19" t="e">
        <f t="shared" si="2944"/>
        <v>#N/A</v>
      </c>
      <c r="BI412" s="19" t="e">
        <f t="shared" si="2945"/>
        <v>#N/A</v>
      </c>
    </row>
    <row r="413" spans="1:61" s="19" customFormat="1" ht="12.75">
      <c r="C413" s="19" t="s">
        <v>147</v>
      </c>
      <c r="E413" s="19">
        <f>D407</f>
        <v>1513876.0744104225</v>
      </c>
      <c r="F413" s="19">
        <f t="shared" si="2890"/>
        <v>1513876.0744104225</v>
      </c>
      <c r="G413" s="19">
        <f t="shared" si="2891"/>
        <v>1513876.0744104225</v>
      </c>
      <c r="H413" s="19">
        <f t="shared" si="2892"/>
        <v>1513876.0744104225</v>
      </c>
      <c r="I413" s="19">
        <f t="shared" si="2893"/>
        <v>1513876.0744104225</v>
      </c>
      <c r="J413" s="19">
        <f t="shared" si="2894"/>
        <v>1513876.0744104225</v>
      </c>
      <c r="K413" s="19">
        <f t="shared" si="2895"/>
        <v>1513876.0744104225</v>
      </c>
      <c r="L413" s="19">
        <f t="shared" si="2896"/>
        <v>1513876.0744104225</v>
      </c>
      <c r="M413" s="19">
        <f t="shared" si="2897"/>
        <v>1513876.0744104225</v>
      </c>
      <c r="N413" s="19">
        <f t="shared" si="2898"/>
        <v>1513876.0744104225</v>
      </c>
      <c r="O413" s="19">
        <f t="shared" si="2899"/>
        <v>1513876.0744104225</v>
      </c>
      <c r="P413" s="19">
        <f t="shared" si="2900"/>
        <v>1513876.0744104225</v>
      </c>
      <c r="Q413" s="19">
        <f t="shared" si="2901"/>
        <v>1513876.0744104225</v>
      </c>
      <c r="R413" s="19">
        <f t="shared" si="2902"/>
        <v>1513876.0744104225</v>
      </c>
      <c r="S413" s="19">
        <f t="shared" si="2903"/>
        <v>1513876.0744104225</v>
      </c>
      <c r="T413" s="19">
        <f t="shared" si="2904"/>
        <v>1513876.0744104225</v>
      </c>
      <c r="U413" s="19">
        <f t="shared" si="2905"/>
        <v>1513876.0744104225</v>
      </c>
      <c r="V413" s="19">
        <f t="shared" si="2906"/>
        <v>1513876.0744104225</v>
      </c>
      <c r="W413" s="19">
        <f t="shared" si="2907"/>
        <v>1513876.0744104225</v>
      </c>
      <c r="X413" s="19">
        <f t="shared" si="2908"/>
        <v>1513876.0744104225</v>
      </c>
      <c r="Y413" s="19">
        <f t="shared" si="2909"/>
        <v>1513876.0744104225</v>
      </c>
      <c r="Z413" s="19">
        <f t="shared" si="2910"/>
        <v>1513876.0744104225</v>
      </c>
      <c r="AA413" s="19">
        <f t="shared" si="2911"/>
        <v>1513876.0744104225</v>
      </c>
      <c r="AB413" s="19">
        <f t="shared" si="2912"/>
        <v>1513876.0744104225</v>
      </c>
      <c r="AC413" s="19">
        <f t="shared" si="2913"/>
        <v>1513876.0744104225</v>
      </c>
      <c r="AD413" s="19" t="e">
        <f t="shared" si="2914"/>
        <v>#N/A</v>
      </c>
      <c r="AE413" s="19" t="e">
        <f t="shared" si="2915"/>
        <v>#N/A</v>
      </c>
      <c r="AF413" s="19" t="e">
        <f t="shared" si="2916"/>
        <v>#N/A</v>
      </c>
      <c r="AG413" s="19" t="e">
        <f t="shared" si="2917"/>
        <v>#N/A</v>
      </c>
      <c r="AH413" s="19" t="e">
        <f t="shared" si="2918"/>
        <v>#N/A</v>
      </c>
      <c r="AI413" s="19" t="e">
        <f t="shared" si="2919"/>
        <v>#N/A</v>
      </c>
      <c r="AJ413" s="19" t="e">
        <f t="shared" si="2920"/>
        <v>#N/A</v>
      </c>
      <c r="AK413" s="19" t="e">
        <f t="shared" si="2921"/>
        <v>#N/A</v>
      </c>
      <c r="AL413" s="19" t="e">
        <f t="shared" si="2922"/>
        <v>#N/A</v>
      </c>
      <c r="AM413" s="19" t="e">
        <f t="shared" si="2923"/>
        <v>#N/A</v>
      </c>
      <c r="AN413" s="19" t="e">
        <f t="shared" si="2924"/>
        <v>#N/A</v>
      </c>
      <c r="AO413" s="19" t="e">
        <f t="shared" si="2925"/>
        <v>#N/A</v>
      </c>
      <c r="AP413" s="19" t="e">
        <f t="shared" si="2926"/>
        <v>#N/A</v>
      </c>
      <c r="AQ413" s="19" t="e">
        <f t="shared" si="2927"/>
        <v>#N/A</v>
      </c>
      <c r="AR413" s="19" t="e">
        <f t="shared" si="2928"/>
        <v>#N/A</v>
      </c>
      <c r="AS413" s="19" t="e">
        <f t="shared" si="2929"/>
        <v>#N/A</v>
      </c>
      <c r="AT413" s="19" t="e">
        <f t="shared" si="2930"/>
        <v>#N/A</v>
      </c>
      <c r="AU413" s="19" t="e">
        <f t="shared" si="2931"/>
        <v>#N/A</v>
      </c>
      <c r="AV413" s="19" t="e">
        <f t="shared" si="2932"/>
        <v>#N/A</v>
      </c>
      <c r="AW413" s="19" t="e">
        <f t="shared" si="2933"/>
        <v>#N/A</v>
      </c>
      <c r="AX413" s="19" t="e">
        <f t="shared" si="2934"/>
        <v>#N/A</v>
      </c>
      <c r="AY413" s="19" t="e">
        <f t="shared" si="2935"/>
        <v>#N/A</v>
      </c>
      <c r="AZ413" s="19" t="e">
        <f t="shared" si="2936"/>
        <v>#N/A</v>
      </c>
      <c r="BA413" s="19" t="e">
        <f t="shared" si="2937"/>
        <v>#N/A</v>
      </c>
      <c r="BB413" s="19" t="e">
        <f t="shared" si="2938"/>
        <v>#N/A</v>
      </c>
      <c r="BC413" s="19" t="e">
        <f t="shared" si="2939"/>
        <v>#N/A</v>
      </c>
      <c r="BD413" s="19" t="e">
        <f t="shared" si="2940"/>
        <v>#N/A</v>
      </c>
      <c r="BE413" s="19" t="e">
        <f t="shared" si="2941"/>
        <v>#N/A</v>
      </c>
      <c r="BF413" s="19" t="e">
        <f t="shared" si="2942"/>
        <v>#N/A</v>
      </c>
      <c r="BG413" s="19" t="e">
        <f t="shared" si="2943"/>
        <v>#N/A</v>
      </c>
      <c r="BH413" s="19" t="e">
        <f t="shared" si="2944"/>
        <v>#N/A</v>
      </c>
      <c r="BI413" s="19" t="e">
        <f t="shared" si="2945"/>
        <v>#N/A</v>
      </c>
    </row>
    <row r="414" spans="1:61" s="19" customFormat="1" ht="12.75">
      <c r="C414" s="19" t="s">
        <v>424</v>
      </c>
      <c r="E414" s="19">
        <f>D408</f>
        <v>22846399.175878648</v>
      </c>
      <c r="F414" s="19">
        <f t="shared" si="2890"/>
        <v>22284791.218795858</v>
      </c>
      <c r="G414" s="19">
        <f t="shared" si="2891"/>
        <v>21698972.560120571</v>
      </c>
      <c r="H414" s="19">
        <f t="shared" si="2892"/>
        <v>21087899.485880777</v>
      </c>
      <c r="I414" s="19">
        <f t="shared" si="2893"/>
        <v>20450483.287999224</v>
      </c>
      <c r="J414" s="19">
        <f t="shared" si="2894"/>
        <v>19785588.324614961</v>
      </c>
      <c r="K414" s="19">
        <f t="shared" si="2895"/>
        <v>19092029.996786099</v>
      </c>
      <c r="L414" s="19">
        <f t="shared" si="2896"/>
        <v>18368572.63796901</v>
      </c>
      <c r="M414" s="19">
        <f t="shared" si="2897"/>
        <v>17613927.312513772</v>
      </c>
      <c r="N414" s="19">
        <f t="shared" si="2898"/>
        <v>16826749.519253641</v>
      </c>
      <c r="O414" s="19">
        <f t="shared" si="2899"/>
        <v>16005636.79609712</v>
      </c>
      <c r="P414" s="19">
        <f t="shared" si="2900"/>
        <v>15149126.221354937</v>
      </c>
      <c r="Q414" s="19">
        <f t="shared" si="2901"/>
        <v>14255691.807350192</v>
      </c>
      <c r="R414" s="19">
        <f t="shared" si="2902"/>
        <v>13323741.781668056</v>
      </c>
      <c r="S414" s="19">
        <f t="shared" si="2903"/>
        <v>12351615.751201175</v>
      </c>
      <c r="T414" s="19">
        <f t="shared" si="2904"/>
        <v>11337581.743938193</v>
      </c>
      <c r="U414" s="19">
        <f t="shared" si="2905"/>
        <v>10279833.123224912</v>
      </c>
      <c r="V414" s="19">
        <f t="shared" si="2906"/>
        <v>9176485.3690004442</v>
      </c>
      <c r="W414" s="19">
        <f t="shared" si="2907"/>
        <v>8025572.7202737071</v>
      </c>
      <c r="X414" s="19">
        <f t="shared" si="2908"/>
        <v>6825044.6728583714</v>
      </c>
      <c r="Y414" s="19">
        <f t="shared" si="2909"/>
        <v>5572762.3261265308</v>
      </c>
      <c r="Z414" s="19">
        <f t="shared" si="2910"/>
        <v>4266494.572272324</v>
      </c>
      <c r="AA414" s="19">
        <f t="shared" si="2911"/>
        <v>2903914.1212961972</v>
      </c>
      <c r="AB414" s="19">
        <f t="shared" si="2912"/>
        <v>1482593.3546277706</v>
      </c>
      <c r="AC414" s="19">
        <f t="shared" si="2913"/>
        <v>-5.8207660913467407E-9</v>
      </c>
      <c r="AD414" s="19" t="e">
        <f t="shared" si="2914"/>
        <v>#N/A</v>
      </c>
      <c r="AE414" s="19" t="e">
        <f t="shared" si="2915"/>
        <v>#N/A</v>
      </c>
      <c r="AF414" s="19" t="e">
        <f t="shared" si="2916"/>
        <v>#N/A</v>
      </c>
      <c r="AG414" s="19" t="e">
        <f t="shared" si="2917"/>
        <v>#N/A</v>
      </c>
      <c r="AH414" s="19" t="e">
        <f t="shared" si="2918"/>
        <v>#N/A</v>
      </c>
      <c r="AI414" s="19" t="e">
        <f t="shared" si="2919"/>
        <v>#N/A</v>
      </c>
      <c r="AJ414" s="19" t="e">
        <f t="shared" si="2920"/>
        <v>#N/A</v>
      </c>
      <c r="AK414" s="19" t="e">
        <f t="shared" si="2921"/>
        <v>#N/A</v>
      </c>
      <c r="AL414" s="19" t="e">
        <f t="shared" si="2922"/>
        <v>#N/A</v>
      </c>
      <c r="AM414" s="19" t="e">
        <f t="shared" si="2923"/>
        <v>#N/A</v>
      </c>
      <c r="AN414" s="19" t="e">
        <f t="shared" si="2924"/>
        <v>#N/A</v>
      </c>
      <c r="AO414" s="19" t="e">
        <f t="shared" si="2925"/>
        <v>#N/A</v>
      </c>
      <c r="AP414" s="19" t="e">
        <f t="shared" si="2926"/>
        <v>#N/A</v>
      </c>
      <c r="AQ414" s="19" t="e">
        <f t="shared" si="2927"/>
        <v>#N/A</v>
      </c>
      <c r="AR414" s="19" t="e">
        <f t="shared" si="2928"/>
        <v>#N/A</v>
      </c>
      <c r="AS414" s="19" t="e">
        <f t="shared" si="2929"/>
        <v>#N/A</v>
      </c>
      <c r="AT414" s="19" t="e">
        <f t="shared" si="2930"/>
        <v>#N/A</v>
      </c>
      <c r="AU414" s="19" t="e">
        <f t="shared" si="2931"/>
        <v>#N/A</v>
      </c>
      <c r="AV414" s="19" t="e">
        <f t="shared" si="2932"/>
        <v>#N/A</v>
      </c>
      <c r="AW414" s="19" t="e">
        <f t="shared" si="2933"/>
        <v>#N/A</v>
      </c>
      <c r="AX414" s="19" t="e">
        <f t="shared" si="2934"/>
        <v>#N/A</v>
      </c>
      <c r="AY414" s="19" t="e">
        <f t="shared" si="2935"/>
        <v>#N/A</v>
      </c>
      <c r="AZ414" s="19" t="e">
        <f t="shared" si="2936"/>
        <v>#N/A</v>
      </c>
      <c r="BA414" s="19" t="e">
        <f t="shared" si="2937"/>
        <v>#N/A</v>
      </c>
      <c r="BB414" s="19" t="e">
        <f t="shared" si="2938"/>
        <v>#N/A</v>
      </c>
      <c r="BC414" s="19" t="e">
        <f t="shared" si="2939"/>
        <v>#N/A</v>
      </c>
      <c r="BD414" s="19" t="e">
        <f t="shared" si="2940"/>
        <v>#N/A</v>
      </c>
      <c r="BE414" s="19" t="e">
        <f t="shared" si="2941"/>
        <v>#N/A</v>
      </c>
      <c r="BF414" s="19" t="e">
        <f t="shared" si="2942"/>
        <v>#N/A</v>
      </c>
      <c r="BG414" s="19" t="e">
        <f t="shared" si="2943"/>
        <v>#N/A</v>
      </c>
      <c r="BH414" s="19" t="e">
        <f t="shared" si="2944"/>
        <v>#N/A</v>
      </c>
      <c r="BI414" s="19" t="e">
        <f t="shared" si="2945"/>
        <v>#N/A</v>
      </c>
    </row>
    <row r="415" spans="1:61" s="19" customFormat="1" ht="12.75"/>
    <row r="416" spans="1:61" s="19" customFormat="1" ht="12.75">
      <c r="C416" s="19" t="s">
        <v>446</v>
      </c>
      <c r="F416" s="19">
        <f>E410</f>
        <v>23384797.01075118</v>
      </c>
      <c r="G416" s="19">
        <f t="shared" ref="G416:G420" si="2946">F410</f>
        <v>22846399.175878648</v>
      </c>
      <c r="H416" s="19">
        <f t="shared" ref="H416:H420" si="2947">G410</f>
        <v>22284791.218795858</v>
      </c>
      <c r="I416" s="19">
        <f t="shared" ref="I416:I420" si="2948">H410</f>
        <v>21698972.560120571</v>
      </c>
      <c r="J416" s="19">
        <f t="shared" ref="J416:J420" si="2949">I410</f>
        <v>21087899.485880777</v>
      </c>
      <c r="K416" s="19">
        <f t="shared" ref="K416:K420" si="2950">J410</f>
        <v>20450483.287999224</v>
      </c>
      <c r="L416" s="19">
        <f t="shared" ref="L416:L420" si="2951">K410</f>
        <v>19785588.324614961</v>
      </c>
      <c r="M416" s="19">
        <f t="shared" ref="M416:M420" si="2952">L410</f>
        <v>19092029.996786099</v>
      </c>
      <c r="N416" s="19">
        <f t="shared" ref="N416:N420" si="2953">M410</f>
        <v>18368572.63796901</v>
      </c>
      <c r="O416" s="19">
        <f t="shared" ref="O416:O420" si="2954">N410</f>
        <v>17613927.312513772</v>
      </c>
      <c r="P416" s="19">
        <f t="shared" ref="P416:P420" si="2955">O410</f>
        <v>16826749.519253641</v>
      </c>
      <c r="Q416" s="19">
        <f t="shared" ref="Q416:Q420" si="2956">P410</f>
        <v>16005636.79609712</v>
      </c>
      <c r="R416" s="19">
        <f t="shared" ref="R416:R420" si="2957">Q410</f>
        <v>15149126.221354937</v>
      </c>
      <c r="S416" s="19">
        <f t="shared" ref="S416:S420" si="2958">R410</f>
        <v>14255691.807350192</v>
      </c>
      <c r="T416" s="19">
        <f t="shared" ref="T416:T420" si="2959">S410</f>
        <v>13323741.781668056</v>
      </c>
      <c r="U416" s="19">
        <f t="shared" ref="U416:U420" si="2960">T410</f>
        <v>12351615.751201175</v>
      </c>
      <c r="V416" s="19">
        <f t="shared" ref="V416:V420" si="2961">U410</f>
        <v>11337581.743938193</v>
      </c>
      <c r="W416" s="19">
        <f t="shared" ref="W416:W420" si="2962">V410</f>
        <v>10279833.123224912</v>
      </c>
      <c r="X416" s="19">
        <f t="shared" ref="X416:X420" si="2963">W410</f>
        <v>9176485.3690004442</v>
      </c>
      <c r="Y416" s="19">
        <f t="shared" ref="Y416:Y420" si="2964">X410</f>
        <v>8025572.7202737071</v>
      </c>
      <c r="Z416" s="19">
        <f t="shared" ref="Z416:Z420" si="2965">Y410</f>
        <v>6825044.6728583714</v>
      </c>
      <c r="AA416" s="19">
        <f t="shared" ref="AA416:AA420" si="2966">Z410</f>
        <v>5572762.3261265308</v>
      </c>
      <c r="AB416" s="19">
        <f t="shared" ref="AB416:AB420" si="2967">AA410</f>
        <v>4266494.572272324</v>
      </c>
      <c r="AC416" s="19">
        <f t="shared" ref="AC416:AC420" si="2968">AB410</f>
        <v>2903914.1212961972</v>
      </c>
      <c r="AD416" s="19">
        <f t="shared" ref="AD416:AD420" si="2969">AC410</f>
        <v>1482593.3546277706</v>
      </c>
      <c r="AE416" s="19">
        <f t="shared" ref="AE416:AE420" si="2970">AD410</f>
        <v>-5.8207660913467407E-9</v>
      </c>
      <c r="AF416" s="19" t="e">
        <f t="shared" ref="AF416:AF420" si="2971">AE410</f>
        <v>#N/A</v>
      </c>
      <c r="AG416" s="19" t="e">
        <f t="shared" ref="AG416:AG420" si="2972">AF410</f>
        <v>#N/A</v>
      </c>
      <c r="AH416" s="19" t="e">
        <f t="shared" ref="AH416:AH420" si="2973">AG410</f>
        <v>#N/A</v>
      </c>
      <c r="AI416" s="19" t="e">
        <f t="shared" ref="AI416:AI420" si="2974">AH410</f>
        <v>#N/A</v>
      </c>
      <c r="AJ416" s="19" t="e">
        <f t="shared" ref="AJ416:AJ420" si="2975">AI410</f>
        <v>#N/A</v>
      </c>
      <c r="AK416" s="19" t="e">
        <f t="shared" ref="AK416:AK420" si="2976">AJ410</f>
        <v>#N/A</v>
      </c>
      <c r="AL416" s="19" t="e">
        <f t="shared" ref="AL416:AL420" si="2977">AK410</f>
        <v>#N/A</v>
      </c>
      <c r="AM416" s="19" t="e">
        <f t="shared" ref="AM416:AM420" si="2978">AL410</f>
        <v>#N/A</v>
      </c>
      <c r="AN416" s="19" t="e">
        <f t="shared" ref="AN416:AN420" si="2979">AM410</f>
        <v>#N/A</v>
      </c>
      <c r="AO416" s="19" t="e">
        <f t="shared" ref="AO416:AO420" si="2980">AN410</f>
        <v>#N/A</v>
      </c>
      <c r="AP416" s="19" t="e">
        <f t="shared" ref="AP416:AP420" si="2981">AO410</f>
        <v>#N/A</v>
      </c>
      <c r="AQ416" s="19" t="e">
        <f t="shared" ref="AQ416:AQ420" si="2982">AP410</f>
        <v>#N/A</v>
      </c>
      <c r="AR416" s="19" t="e">
        <f t="shared" ref="AR416:AR420" si="2983">AQ410</f>
        <v>#N/A</v>
      </c>
      <c r="AS416" s="19" t="e">
        <f t="shared" ref="AS416:AS420" si="2984">AR410</f>
        <v>#N/A</v>
      </c>
      <c r="AT416" s="19" t="e">
        <f t="shared" ref="AT416:AT420" si="2985">AS410</f>
        <v>#N/A</v>
      </c>
      <c r="AU416" s="19" t="e">
        <f t="shared" ref="AU416:AU420" si="2986">AT410</f>
        <v>#N/A</v>
      </c>
      <c r="AV416" s="19" t="e">
        <f t="shared" ref="AV416:AV420" si="2987">AU410</f>
        <v>#N/A</v>
      </c>
      <c r="AW416" s="19" t="e">
        <f t="shared" ref="AW416:AW420" si="2988">AV410</f>
        <v>#N/A</v>
      </c>
      <c r="AX416" s="19" t="e">
        <f t="shared" ref="AX416:AX420" si="2989">AW410</f>
        <v>#N/A</v>
      </c>
      <c r="AY416" s="19" t="e">
        <f t="shared" ref="AY416:AY420" si="2990">AX410</f>
        <v>#N/A</v>
      </c>
      <c r="AZ416" s="19" t="e">
        <f t="shared" ref="AZ416:AZ420" si="2991">AY410</f>
        <v>#N/A</v>
      </c>
      <c r="BA416" s="19" t="e">
        <f t="shared" ref="BA416:BA420" si="2992">AZ410</f>
        <v>#N/A</v>
      </c>
      <c r="BB416" s="19" t="e">
        <f t="shared" ref="BB416:BB420" si="2993">BA410</f>
        <v>#N/A</v>
      </c>
      <c r="BC416" s="19" t="e">
        <f t="shared" ref="BC416:BC420" si="2994">BB410</f>
        <v>#N/A</v>
      </c>
      <c r="BD416" s="19" t="e">
        <f t="shared" ref="BD416:BD420" si="2995">BC410</f>
        <v>#N/A</v>
      </c>
      <c r="BE416" s="19" t="e">
        <f t="shared" ref="BE416:BE420" si="2996">BD410</f>
        <v>#N/A</v>
      </c>
      <c r="BF416" s="19" t="e">
        <f t="shared" ref="BF416:BF420" si="2997">BE410</f>
        <v>#N/A</v>
      </c>
      <c r="BG416" s="19" t="e">
        <f t="shared" ref="BG416:BG420" si="2998">BF410</f>
        <v>#N/A</v>
      </c>
      <c r="BH416" s="19" t="e">
        <f t="shared" ref="BH416:BH420" si="2999">BG410</f>
        <v>#N/A</v>
      </c>
      <c r="BI416" s="19" t="e">
        <f t="shared" ref="BI416:BI420" si="3000">BH410</f>
        <v>#N/A</v>
      </c>
    </row>
    <row r="417" spans="3:61" s="19" customFormat="1" ht="12.75">
      <c r="C417" s="19" t="s">
        <v>422</v>
      </c>
      <c r="F417" s="19">
        <f>E411</f>
        <v>538397.8348725331</v>
      </c>
      <c r="G417" s="19">
        <f t="shared" si="2946"/>
        <v>561607.95708279032</v>
      </c>
      <c r="H417" s="19">
        <f t="shared" si="2947"/>
        <v>585818.65867528587</v>
      </c>
      <c r="I417" s="19">
        <f t="shared" si="2948"/>
        <v>611073.07423979393</v>
      </c>
      <c r="J417" s="19">
        <f t="shared" si="2949"/>
        <v>637416.19788155437</v>
      </c>
      <c r="K417" s="19">
        <f t="shared" si="2950"/>
        <v>664894.9633842631</v>
      </c>
      <c r="L417" s="19">
        <f t="shared" si="2951"/>
        <v>693558.32782886003</v>
      </c>
      <c r="M417" s="19">
        <f t="shared" si="2952"/>
        <v>723457.35881708958</v>
      </c>
      <c r="N417" s="19">
        <f t="shared" si="2953"/>
        <v>754645.32545523555</v>
      </c>
      <c r="O417" s="19">
        <f t="shared" si="2954"/>
        <v>787177.79326012975</v>
      </c>
      <c r="P417" s="19">
        <f t="shared" si="2955"/>
        <v>821112.7231565211</v>
      </c>
      <c r="Q417" s="19">
        <f t="shared" si="2956"/>
        <v>856510.5747421839</v>
      </c>
      <c r="R417" s="19">
        <f t="shared" si="2957"/>
        <v>893434.41400474403</v>
      </c>
      <c r="S417" s="19">
        <f t="shared" si="2958"/>
        <v>931950.02568213711</v>
      </c>
      <c r="T417" s="19">
        <f t="shared" si="2959"/>
        <v>972126.03046688146</v>
      </c>
      <c r="U417" s="19">
        <f t="shared" si="2960"/>
        <v>1014034.0072629816</v>
      </c>
      <c r="V417" s="19">
        <f t="shared" si="2961"/>
        <v>1057748.620713281</v>
      </c>
      <c r="W417" s="19">
        <f t="shared" si="2962"/>
        <v>1103347.7542244673</v>
      </c>
      <c r="X417" s="19">
        <f t="shared" si="2963"/>
        <v>1150912.6487267376</v>
      </c>
      <c r="Y417" s="19">
        <f t="shared" si="2964"/>
        <v>1200528.0474153354</v>
      </c>
      <c r="Z417" s="19">
        <f t="shared" si="2965"/>
        <v>1252282.3467318409</v>
      </c>
      <c r="AA417" s="19">
        <f t="shared" si="2966"/>
        <v>1306267.7538542065</v>
      </c>
      <c r="AB417" s="19">
        <f t="shared" si="2967"/>
        <v>1362580.4509761266</v>
      </c>
      <c r="AC417" s="19">
        <f t="shared" si="2968"/>
        <v>1421320.7666684266</v>
      </c>
      <c r="AD417" s="19">
        <f t="shared" si="2969"/>
        <v>1482593.3546277764</v>
      </c>
      <c r="AE417" s="19" t="e">
        <f t="shared" si="2970"/>
        <v>#N/A</v>
      </c>
      <c r="AF417" s="19" t="e">
        <f t="shared" si="2971"/>
        <v>#N/A</v>
      </c>
      <c r="AG417" s="19" t="e">
        <f t="shared" si="2972"/>
        <v>#N/A</v>
      </c>
      <c r="AH417" s="19" t="e">
        <f t="shared" si="2973"/>
        <v>#N/A</v>
      </c>
      <c r="AI417" s="19" t="e">
        <f t="shared" si="2974"/>
        <v>#N/A</v>
      </c>
      <c r="AJ417" s="19" t="e">
        <f t="shared" si="2975"/>
        <v>#N/A</v>
      </c>
      <c r="AK417" s="19" t="e">
        <f t="shared" si="2976"/>
        <v>#N/A</v>
      </c>
      <c r="AL417" s="19" t="e">
        <f t="shared" si="2977"/>
        <v>#N/A</v>
      </c>
      <c r="AM417" s="19" t="e">
        <f t="shared" si="2978"/>
        <v>#N/A</v>
      </c>
      <c r="AN417" s="19" t="e">
        <f t="shared" si="2979"/>
        <v>#N/A</v>
      </c>
      <c r="AO417" s="19" t="e">
        <f t="shared" si="2980"/>
        <v>#N/A</v>
      </c>
      <c r="AP417" s="19" t="e">
        <f t="shared" si="2981"/>
        <v>#N/A</v>
      </c>
      <c r="AQ417" s="19" t="e">
        <f t="shared" si="2982"/>
        <v>#N/A</v>
      </c>
      <c r="AR417" s="19" t="e">
        <f t="shared" si="2983"/>
        <v>#N/A</v>
      </c>
      <c r="AS417" s="19" t="e">
        <f t="shared" si="2984"/>
        <v>#N/A</v>
      </c>
      <c r="AT417" s="19" t="e">
        <f t="shared" si="2985"/>
        <v>#N/A</v>
      </c>
      <c r="AU417" s="19" t="e">
        <f t="shared" si="2986"/>
        <v>#N/A</v>
      </c>
      <c r="AV417" s="19" t="e">
        <f t="shared" si="2987"/>
        <v>#N/A</v>
      </c>
      <c r="AW417" s="19" t="e">
        <f t="shared" si="2988"/>
        <v>#N/A</v>
      </c>
      <c r="AX417" s="19" t="e">
        <f t="shared" si="2989"/>
        <v>#N/A</v>
      </c>
      <c r="AY417" s="19" t="e">
        <f t="shared" si="2990"/>
        <v>#N/A</v>
      </c>
      <c r="AZ417" s="19" t="e">
        <f t="shared" si="2991"/>
        <v>#N/A</v>
      </c>
      <c r="BA417" s="19" t="e">
        <f t="shared" si="2992"/>
        <v>#N/A</v>
      </c>
      <c r="BB417" s="19" t="e">
        <f t="shared" si="2993"/>
        <v>#N/A</v>
      </c>
      <c r="BC417" s="19" t="e">
        <f t="shared" si="2994"/>
        <v>#N/A</v>
      </c>
      <c r="BD417" s="19" t="e">
        <f t="shared" si="2995"/>
        <v>#N/A</v>
      </c>
      <c r="BE417" s="19" t="e">
        <f t="shared" si="2996"/>
        <v>#N/A</v>
      </c>
      <c r="BF417" s="19" t="e">
        <f t="shared" si="2997"/>
        <v>#N/A</v>
      </c>
      <c r="BG417" s="19" t="e">
        <f t="shared" si="2998"/>
        <v>#N/A</v>
      </c>
      <c r="BH417" s="19" t="e">
        <f t="shared" si="2999"/>
        <v>#N/A</v>
      </c>
      <c r="BI417" s="19" t="e">
        <f t="shared" si="3000"/>
        <v>#N/A</v>
      </c>
    </row>
    <row r="418" spans="3:61" s="19" customFormat="1" ht="12.75">
      <c r="C418" s="19" t="s">
        <v>423</v>
      </c>
      <c r="F418" s="19">
        <f>E412</f>
        <v>975478.23953788937</v>
      </c>
      <c r="G418" s="19">
        <f t="shared" si="2946"/>
        <v>952268.11732763215</v>
      </c>
      <c r="H418" s="19">
        <f t="shared" si="2947"/>
        <v>928057.41573513672</v>
      </c>
      <c r="I418" s="19">
        <f t="shared" si="2948"/>
        <v>902803.00017062866</v>
      </c>
      <c r="J418" s="19">
        <f t="shared" si="2949"/>
        <v>876459.8765288681</v>
      </c>
      <c r="K418" s="19">
        <f t="shared" si="2950"/>
        <v>848981.11102615937</v>
      </c>
      <c r="L418" s="19">
        <f t="shared" si="2951"/>
        <v>820317.74658156245</v>
      </c>
      <c r="M418" s="19">
        <f t="shared" si="2952"/>
        <v>790418.71559333301</v>
      </c>
      <c r="N418" s="19">
        <f t="shared" si="2953"/>
        <v>759230.74895518692</v>
      </c>
      <c r="O418" s="19">
        <f t="shared" si="2954"/>
        <v>726698.28115029272</v>
      </c>
      <c r="P418" s="19">
        <f t="shared" si="2955"/>
        <v>692763.35125390138</v>
      </c>
      <c r="Q418" s="19">
        <f t="shared" si="2956"/>
        <v>657365.49966823868</v>
      </c>
      <c r="R418" s="19">
        <f t="shared" si="2957"/>
        <v>620441.66040567844</v>
      </c>
      <c r="S418" s="19">
        <f t="shared" si="2958"/>
        <v>581926.04872828536</v>
      </c>
      <c r="T418" s="19">
        <f t="shared" si="2959"/>
        <v>541750.04394354101</v>
      </c>
      <c r="U418" s="19">
        <f t="shared" si="2960"/>
        <v>499842.06714744086</v>
      </c>
      <c r="V418" s="19">
        <f t="shared" si="2961"/>
        <v>456127.45369714161</v>
      </c>
      <c r="W418" s="19">
        <f t="shared" si="2962"/>
        <v>410528.32018595515</v>
      </c>
      <c r="X418" s="19">
        <f t="shared" si="2963"/>
        <v>362963.42568368482</v>
      </c>
      <c r="Y418" s="19">
        <f t="shared" si="2964"/>
        <v>313348.02699508704</v>
      </c>
      <c r="Z418" s="19">
        <f t="shared" si="2965"/>
        <v>261593.72767858155</v>
      </c>
      <c r="AA418" s="19">
        <f t="shared" si="2966"/>
        <v>207608.32055621588</v>
      </c>
      <c r="AB418" s="19">
        <f t="shared" si="2967"/>
        <v>151295.62343429594</v>
      </c>
      <c r="AC418" s="19">
        <f t="shared" si="2968"/>
        <v>92555.307741995988</v>
      </c>
      <c r="AD418" s="19">
        <f t="shared" si="2969"/>
        <v>31282.719782646083</v>
      </c>
      <c r="AE418" s="19" t="e">
        <f t="shared" si="2970"/>
        <v>#N/A</v>
      </c>
      <c r="AF418" s="19" t="e">
        <f t="shared" si="2971"/>
        <v>#N/A</v>
      </c>
      <c r="AG418" s="19" t="e">
        <f t="shared" si="2972"/>
        <v>#N/A</v>
      </c>
      <c r="AH418" s="19" t="e">
        <f t="shared" si="2973"/>
        <v>#N/A</v>
      </c>
      <c r="AI418" s="19" t="e">
        <f t="shared" si="2974"/>
        <v>#N/A</v>
      </c>
      <c r="AJ418" s="19" t="e">
        <f t="shared" si="2975"/>
        <v>#N/A</v>
      </c>
      <c r="AK418" s="19" t="e">
        <f t="shared" si="2976"/>
        <v>#N/A</v>
      </c>
      <c r="AL418" s="19" t="e">
        <f t="shared" si="2977"/>
        <v>#N/A</v>
      </c>
      <c r="AM418" s="19" t="e">
        <f t="shared" si="2978"/>
        <v>#N/A</v>
      </c>
      <c r="AN418" s="19" t="e">
        <f t="shared" si="2979"/>
        <v>#N/A</v>
      </c>
      <c r="AO418" s="19" t="e">
        <f t="shared" si="2980"/>
        <v>#N/A</v>
      </c>
      <c r="AP418" s="19" t="e">
        <f t="shared" si="2981"/>
        <v>#N/A</v>
      </c>
      <c r="AQ418" s="19" t="e">
        <f t="shared" si="2982"/>
        <v>#N/A</v>
      </c>
      <c r="AR418" s="19" t="e">
        <f t="shared" si="2983"/>
        <v>#N/A</v>
      </c>
      <c r="AS418" s="19" t="e">
        <f t="shared" si="2984"/>
        <v>#N/A</v>
      </c>
      <c r="AT418" s="19" t="e">
        <f t="shared" si="2985"/>
        <v>#N/A</v>
      </c>
      <c r="AU418" s="19" t="e">
        <f t="shared" si="2986"/>
        <v>#N/A</v>
      </c>
      <c r="AV418" s="19" t="e">
        <f t="shared" si="2987"/>
        <v>#N/A</v>
      </c>
      <c r="AW418" s="19" t="e">
        <f t="shared" si="2988"/>
        <v>#N/A</v>
      </c>
      <c r="AX418" s="19" t="e">
        <f t="shared" si="2989"/>
        <v>#N/A</v>
      </c>
      <c r="AY418" s="19" t="e">
        <f t="shared" si="2990"/>
        <v>#N/A</v>
      </c>
      <c r="AZ418" s="19" t="e">
        <f t="shared" si="2991"/>
        <v>#N/A</v>
      </c>
      <c r="BA418" s="19" t="e">
        <f t="shared" si="2992"/>
        <v>#N/A</v>
      </c>
      <c r="BB418" s="19" t="e">
        <f t="shared" si="2993"/>
        <v>#N/A</v>
      </c>
      <c r="BC418" s="19" t="e">
        <f t="shared" si="2994"/>
        <v>#N/A</v>
      </c>
      <c r="BD418" s="19" t="e">
        <f t="shared" si="2995"/>
        <v>#N/A</v>
      </c>
      <c r="BE418" s="19" t="e">
        <f t="shared" si="2996"/>
        <v>#N/A</v>
      </c>
      <c r="BF418" s="19" t="e">
        <f t="shared" si="2997"/>
        <v>#N/A</v>
      </c>
      <c r="BG418" s="19" t="e">
        <f t="shared" si="2998"/>
        <v>#N/A</v>
      </c>
      <c r="BH418" s="19" t="e">
        <f t="shared" si="2999"/>
        <v>#N/A</v>
      </c>
      <c r="BI418" s="19" t="e">
        <f t="shared" si="3000"/>
        <v>#N/A</v>
      </c>
    </row>
    <row r="419" spans="3:61" s="19" customFormat="1" ht="12.75">
      <c r="C419" s="19" t="s">
        <v>147</v>
      </c>
      <c r="F419" s="19">
        <f>E413</f>
        <v>1513876.0744104225</v>
      </c>
      <c r="G419" s="19">
        <f t="shared" si="2946"/>
        <v>1513876.0744104225</v>
      </c>
      <c r="H419" s="19">
        <f t="shared" si="2947"/>
        <v>1513876.0744104225</v>
      </c>
      <c r="I419" s="19">
        <f t="shared" si="2948"/>
        <v>1513876.0744104225</v>
      </c>
      <c r="J419" s="19">
        <f t="shared" si="2949"/>
        <v>1513876.0744104225</v>
      </c>
      <c r="K419" s="19">
        <f t="shared" si="2950"/>
        <v>1513876.0744104225</v>
      </c>
      <c r="L419" s="19">
        <f t="shared" si="2951"/>
        <v>1513876.0744104225</v>
      </c>
      <c r="M419" s="19">
        <f t="shared" si="2952"/>
        <v>1513876.0744104225</v>
      </c>
      <c r="N419" s="19">
        <f t="shared" si="2953"/>
        <v>1513876.0744104225</v>
      </c>
      <c r="O419" s="19">
        <f t="shared" si="2954"/>
        <v>1513876.0744104225</v>
      </c>
      <c r="P419" s="19">
        <f t="shared" si="2955"/>
        <v>1513876.0744104225</v>
      </c>
      <c r="Q419" s="19">
        <f t="shared" si="2956"/>
        <v>1513876.0744104225</v>
      </c>
      <c r="R419" s="19">
        <f t="shared" si="2957"/>
        <v>1513876.0744104225</v>
      </c>
      <c r="S419" s="19">
        <f t="shared" si="2958"/>
        <v>1513876.0744104225</v>
      </c>
      <c r="T419" s="19">
        <f t="shared" si="2959"/>
        <v>1513876.0744104225</v>
      </c>
      <c r="U419" s="19">
        <f t="shared" si="2960"/>
        <v>1513876.0744104225</v>
      </c>
      <c r="V419" s="19">
        <f t="shared" si="2961"/>
        <v>1513876.0744104225</v>
      </c>
      <c r="W419" s="19">
        <f t="shared" si="2962"/>
        <v>1513876.0744104225</v>
      </c>
      <c r="X419" s="19">
        <f t="shared" si="2963"/>
        <v>1513876.0744104225</v>
      </c>
      <c r="Y419" s="19">
        <f t="shared" si="2964"/>
        <v>1513876.0744104225</v>
      </c>
      <c r="Z419" s="19">
        <f t="shared" si="2965"/>
        <v>1513876.0744104225</v>
      </c>
      <c r="AA419" s="19">
        <f t="shared" si="2966"/>
        <v>1513876.0744104225</v>
      </c>
      <c r="AB419" s="19">
        <f t="shared" si="2967"/>
        <v>1513876.0744104225</v>
      </c>
      <c r="AC419" s="19">
        <f t="shared" si="2968"/>
        <v>1513876.0744104225</v>
      </c>
      <c r="AD419" s="19">
        <f t="shared" si="2969"/>
        <v>1513876.0744104225</v>
      </c>
      <c r="AE419" s="19" t="e">
        <f t="shared" si="2970"/>
        <v>#N/A</v>
      </c>
      <c r="AF419" s="19" t="e">
        <f t="shared" si="2971"/>
        <v>#N/A</v>
      </c>
      <c r="AG419" s="19" t="e">
        <f t="shared" si="2972"/>
        <v>#N/A</v>
      </c>
      <c r="AH419" s="19" t="e">
        <f t="shared" si="2973"/>
        <v>#N/A</v>
      </c>
      <c r="AI419" s="19" t="e">
        <f t="shared" si="2974"/>
        <v>#N/A</v>
      </c>
      <c r="AJ419" s="19" t="e">
        <f t="shared" si="2975"/>
        <v>#N/A</v>
      </c>
      <c r="AK419" s="19" t="e">
        <f t="shared" si="2976"/>
        <v>#N/A</v>
      </c>
      <c r="AL419" s="19" t="e">
        <f t="shared" si="2977"/>
        <v>#N/A</v>
      </c>
      <c r="AM419" s="19" t="e">
        <f t="shared" si="2978"/>
        <v>#N/A</v>
      </c>
      <c r="AN419" s="19" t="e">
        <f t="shared" si="2979"/>
        <v>#N/A</v>
      </c>
      <c r="AO419" s="19" t="e">
        <f t="shared" si="2980"/>
        <v>#N/A</v>
      </c>
      <c r="AP419" s="19" t="e">
        <f t="shared" si="2981"/>
        <v>#N/A</v>
      </c>
      <c r="AQ419" s="19" t="e">
        <f t="shared" si="2982"/>
        <v>#N/A</v>
      </c>
      <c r="AR419" s="19" t="e">
        <f t="shared" si="2983"/>
        <v>#N/A</v>
      </c>
      <c r="AS419" s="19" t="e">
        <f t="shared" si="2984"/>
        <v>#N/A</v>
      </c>
      <c r="AT419" s="19" t="e">
        <f t="shared" si="2985"/>
        <v>#N/A</v>
      </c>
      <c r="AU419" s="19" t="e">
        <f t="shared" si="2986"/>
        <v>#N/A</v>
      </c>
      <c r="AV419" s="19" t="e">
        <f t="shared" si="2987"/>
        <v>#N/A</v>
      </c>
      <c r="AW419" s="19" t="e">
        <f t="shared" si="2988"/>
        <v>#N/A</v>
      </c>
      <c r="AX419" s="19" t="e">
        <f t="shared" si="2989"/>
        <v>#N/A</v>
      </c>
      <c r="AY419" s="19" t="e">
        <f t="shared" si="2990"/>
        <v>#N/A</v>
      </c>
      <c r="AZ419" s="19" t="e">
        <f t="shared" si="2991"/>
        <v>#N/A</v>
      </c>
      <c r="BA419" s="19" t="e">
        <f t="shared" si="2992"/>
        <v>#N/A</v>
      </c>
      <c r="BB419" s="19" t="e">
        <f t="shared" si="2993"/>
        <v>#N/A</v>
      </c>
      <c r="BC419" s="19" t="e">
        <f t="shared" si="2994"/>
        <v>#N/A</v>
      </c>
      <c r="BD419" s="19" t="e">
        <f t="shared" si="2995"/>
        <v>#N/A</v>
      </c>
      <c r="BE419" s="19" t="e">
        <f t="shared" si="2996"/>
        <v>#N/A</v>
      </c>
      <c r="BF419" s="19" t="e">
        <f t="shared" si="2997"/>
        <v>#N/A</v>
      </c>
      <c r="BG419" s="19" t="e">
        <f t="shared" si="2998"/>
        <v>#N/A</v>
      </c>
      <c r="BH419" s="19" t="e">
        <f t="shared" si="2999"/>
        <v>#N/A</v>
      </c>
      <c r="BI419" s="19" t="e">
        <f t="shared" si="3000"/>
        <v>#N/A</v>
      </c>
    </row>
    <row r="420" spans="3:61" s="19" customFormat="1" ht="12.75">
      <c r="C420" s="19" t="s">
        <v>424</v>
      </c>
      <c r="F420" s="19">
        <f>E414</f>
        <v>22846399.175878648</v>
      </c>
      <c r="G420" s="19">
        <f t="shared" si="2946"/>
        <v>22284791.218795858</v>
      </c>
      <c r="H420" s="19">
        <f t="shared" si="2947"/>
        <v>21698972.560120571</v>
      </c>
      <c r="I420" s="19">
        <f t="shared" si="2948"/>
        <v>21087899.485880777</v>
      </c>
      <c r="J420" s="19">
        <f t="shared" si="2949"/>
        <v>20450483.287999224</v>
      </c>
      <c r="K420" s="19">
        <f t="shared" si="2950"/>
        <v>19785588.324614961</v>
      </c>
      <c r="L420" s="19">
        <f t="shared" si="2951"/>
        <v>19092029.996786099</v>
      </c>
      <c r="M420" s="19">
        <f t="shared" si="2952"/>
        <v>18368572.63796901</v>
      </c>
      <c r="N420" s="19">
        <f t="shared" si="2953"/>
        <v>17613927.312513772</v>
      </c>
      <c r="O420" s="19">
        <f t="shared" si="2954"/>
        <v>16826749.519253641</v>
      </c>
      <c r="P420" s="19">
        <f t="shared" si="2955"/>
        <v>16005636.79609712</v>
      </c>
      <c r="Q420" s="19">
        <f t="shared" si="2956"/>
        <v>15149126.221354937</v>
      </c>
      <c r="R420" s="19">
        <f t="shared" si="2957"/>
        <v>14255691.807350192</v>
      </c>
      <c r="S420" s="19">
        <f t="shared" si="2958"/>
        <v>13323741.781668056</v>
      </c>
      <c r="T420" s="19">
        <f t="shared" si="2959"/>
        <v>12351615.751201175</v>
      </c>
      <c r="U420" s="19">
        <f t="shared" si="2960"/>
        <v>11337581.743938193</v>
      </c>
      <c r="V420" s="19">
        <f t="shared" si="2961"/>
        <v>10279833.123224912</v>
      </c>
      <c r="W420" s="19">
        <f t="shared" si="2962"/>
        <v>9176485.3690004442</v>
      </c>
      <c r="X420" s="19">
        <f t="shared" si="2963"/>
        <v>8025572.7202737071</v>
      </c>
      <c r="Y420" s="19">
        <f t="shared" si="2964"/>
        <v>6825044.6728583714</v>
      </c>
      <c r="Z420" s="19">
        <f t="shared" si="2965"/>
        <v>5572762.3261265308</v>
      </c>
      <c r="AA420" s="19">
        <f t="shared" si="2966"/>
        <v>4266494.572272324</v>
      </c>
      <c r="AB420" s="19">
        <f t="shared" si="2967"/>
        <v>2903914.1212961972</v>
      </c>
      <c r="AC420" s="19">
        <f t="shared" si="2968"/>
        <v>1482593.3546277706</v>
      </c>
      <c r="AD420" s="19">
        <f t="shared" si="2969"/>
        <v>-5.8207660913467407E-9</v>
      </c>
      <c r="AE420" s="19" t="e">
        <f t="shared" si="2970"/>
        <v>#N/A</v>
      </c>
      <c r="AF420" s="19" t="e">
        <f t="shared" si="2971"/>
        <v>#N/A</v>
      </c>
      <c r="AG420" s="19" t="e">
        <f t="shared" si="2972"/>
        <v>#N/A</v>
      </c>
      <c r="AH420" s="19" t="e">
        <f t="shared" si="2973"/>
        <v>#N/A</v>
      </c>
      <c r="AI420" s="19" t="e">
        <f t="shared" si="2974"/>
        <v>#N/A</v>
      </c>
      <c r="AJ420" s="19" t="e">
        <f t="shared" si="2975"/>
        <v>#N/A</v>
      </c>
      <c r="AK420" s="19" t="e">
        <f t="shared" si="2976"/>
        <v>#N/A</v>
      </c>
      <c r="AL420" s="19" t="e">
        <f t="shared" si="2977"/>
        <v>#N/A</v>
      </c>
      <c r="AM420" s="19" t="e">
        <f t="shared" si="2978"/>
        <v>#N/A</v>
      </c>
      <c r="AN420" s="19" t="e">
        <f t="shared" si="2979"/>
        <v>#N/A</v>
      </c>
      <c r="AO420" s="19" t="e">
        <f t="shared" si="2980"/>
        <v>#N/A</v>
      </c>
      <c r="AP420" s="19" t="e">
        <f t="shared" si="2981"/>
        <v>#N/A</v>
      </c>
      <c r="AQ420" s="19" t="e">
        <f t="shared" si="2982"/>
        <v>#N/A</v>
      </c>
      <c r="AR420" s="19" t="e">
        <f t="shared" si="2983"/>
        <v>#N/A</v>
      </c>
      <c r="AS420" s="19" t="e">
        <f t="shared" si="2984"/>
        <v>#N/A</v>
      </c>
      <c r="AT420" s="19" t="e">
        <f t="shared" si="2985"/>
        <v>#N/A</v>
      </c>
      <c r="AU420" s="19" t="e">
        <f t="shared" si="2986"/>
        <v>#N/A</v>
      </c>
      <c r="AV420" s="19" t="e">
        <f t="shared" si="2987"/>
        <v>#N/A</v>
      </c>
      <c r="AW420" s="19" t="e">
        <f t="shared" si="2988"/>
        <v>#N/A</v>
      </c>
      <c r="AX420" s="19" t="e">
        <f t="shared" si="2989"/>
        <v>#N/A</v>
      </c>
      <c r="AY420" s="19" t="e">
        <f t="shared" si="2990"/>
        <v>#N/A</v>
      </c>
      <c r="AZ420" s="19" t="e">
        <f t="shared" si="2991"/>
        <v>#N/A</v>
      </c>
      <c r="BA420" s="19" t="e">
        <f t="shared" si="2992"/>
        <v>#N/A</v>
      </c>
      <c r="BB420" s="19" t="e">
        <f t="shared" si="2993"/>
        <v>#N/A</v>
      </c>
      <c r="BC420" s="19" t="e">
        <f t="shared" si="2994"/>
        <v>#N/A</v>
      </c>
      <c r="BD420" s="19" t="e">
        <f t="shared" si="2995"/>
        <v>#N/A</v>
      </c>
      <c r="BE420" s="19" t="e">
        <f t="shared" si="2996"/>
        <v>#N/A</v>
      </c>
      <c r="BF420" s="19" t="e">
        <f t="shared" si="2997"/>
        <v>#N/A</v>
      </c>
      <c r="BG420" s="19" t="e">
        <f t="shared" si="2998"/>
        <v>#N/A</v>
      </c>
      <c r="BH420" s="19" t="e">
        <f t="shared" si="2999"/>
        <v>#N/A</v>
      </c>
      <c r="BI420" s="19" t="e">
        <f t="shared" si="3000"/>
        <v>#N/A</v>
      </c>
    </row>
    <row r="421" spans="3:61" s="19" customFormat="1" ht="12.75"/>
    <row r="422" spans="3:61" s="19" customFormat="1" ht="12.75">
      <c r="C422" s="19" t="s">
        <v>446</v>
      </c>
      <c r="G422" s="19">
        <f>F416</f>
        <v>23384797.01075118</v>
      </c>
      <c r="H422" s="19">
        <f t="shared" ref="H422:H426" si="3001">G416</f>
        <v>22846399.175878648</v>
      </c>
      <c r="I422" s="19">
        <f t="shared" ref="I422:I426" si="3002">H416</f>
        <v>22284791.218795858</v>
      </c>
      <c r="J422" s="19">
        <f t="shared" ref="J422:J426" si="3003">I416</f>
        <v>21698972.560120571</v>
      </c>
      <c r="K422" s="19">
        <f t="shared" ref="K422:K426" si="3004">J416</f>
        <v>21087899.485880777</v>
      </c>
      <c r="L422" s="19">
        <f t="shared" ref="L422:L426" si="3005">K416</f>
        <v>20450483.287999224</v>
      </c>
      <c r="M422" s="19">
        <f t="shared" ref="M422:M426" si="3006">L416</f>
        <v>19785588.324614961</v>
      </c>
      <c r="N422" s="19">
        <f t="shared" ref="N422:N426" si="3007">M416</f>
        <v>19092029.996786099</v>
      </c>
      <c r="O422" s="19">
        <f t="shared" ref="O422:O426" si="3008">N416</f>
        <v>18368572.63796901</v>
      </c>
      <c r="P422" s="19">
        <f t="shared" ref="P422:P426" si="3009">O416</f>
        <v>17613927.312513772</v>
      </c>
      <c r="Q422" s="19">
        <f t="shared" ref="Q422:Q426" si="3010">P416</f>
        <v>16826749.519253641</v>
      </c>
      <c r="R422" s="19">
        <f t="shared" ref="R422:R426" si="3011">Q416</f>
        <v>16005636.79609712</v>
      </c>
      <c r="S422" s="19">
        <f t="shared" ref="S422:S426" si="3012">R416</f>
        <v>15149126.221354937</v>
      </c>
      <c r="T422" s="19">
        <f t="shared" ref="T422:T426" si="3013">S416</f>
        <v>14255691.807350192</v>
      </c>
      <c r="U422" s="19">
        <f t="shared" ref="U422:U426" si="3014">T416</f>
        <v>13323741.781668056</v>
      </c>
      <c r="V422" s="19">
        <f t="shared" ref="V422:V426" si="3015">U416</f>
        <v>12351615.751201175</v>
      </c>
      <c r="W422" s="19">
        <f t="shared" ref="W422:W426" si="3016">V416</f>
        <v>11337581.743938193</v>
      </c>
      <c r="X422" s="19">
        <f t="shared" ref="X422:X426" si="3017">W416</f>
        <v>10279833.123224912</v>
      </c>
      <c r="Y422" s="19">
        <f t="shared" ref="Y422:Y426" si="3018">X416</f>
        <v>9176485.3690004442</v>
      </c>
      <c r="Z422" s="19">
        <f t="shared" ref="Z422:Z426" si="3019">Y416</f>
        <v>8025572.7202737071</v>
      </c>
      <c r="AA422" s="19">
        <f t="shared" ref="AA422:AA426" si="3020">Z416</f>
        <v>6825044.6728583714</v>
      </c>
      <c r="AB422" s="19">
        <f t="shared" ref="AB422:AB426" si="3021">AA416</f>
        <v>5572762.3261265308</v>
      </c>
      <c r="AC422" s="19">
        <f t="shared" ref="AC422:AC426" si="3022">AB416</f>
        <v>4266494.572272324</v>
      </c>
      <c r="AD422" s="19">
        <f t="shared" ref="AD422:AD426" si="3023">AC416</f>
        <v>2903914.1212961972</v>
      </c>
      <c r="AE422" s="19">
        <f t="shared" ref="AE422:AE426" si="3024">AD416</f>
        <v>1482593.3546277706</v>
      </c>
      <c r="AF422" s="19">
        <f t="shared" ref="AF422:AF426" si="3025">AE416</f>
        <v>-5.8207660913467407E-9</v>
      </c>
      <c r="AG422" s="19" t="e">
        <f t="shared" ref="AG422:AG426" si="3026">AF416</f>
        <v>#N/A</v>
      </c>
      <c r="AH422" s="19" t="e">
        <f t="shared" ref="AH422:AH426" si="3027">AG416</f>
        <v>#N/A</v>
      </c>
      <c r="AI422" s="19" t="e">
        <f t="shared" ref="AI422:AI426" si="3028">AH416</f>
        <v>#N/A</v>
      </c>
      <c r="AJ422" s="19" t="e">
        <f t="shared" ref="AJ422:AJ426" si="3029">AI416</f>
        <v>#N/A</v>
      </c>
      <c r="AK422" s="19" t="e">
        <f t="shared" ref="AK422:AK426" si="3030">AJ416</f>
        <v>#N/A</v>
      </c>
      <c r="AL422" s="19" t="e">
        <f t="shared" ref="AL422:AL426" si="3031">AK416</f>
        <v>#N/A</v>
      </c>
      <c r="AM422" s="19" t="e">
        <f t="shared" ref="AM422:AM426" si="3032">AL416</f>
        <v>#N/A</v>
      </c>
      <c r="AN422" s="19" t="e">
        <f t="shared" ref="AN422:AN426" si="3033">AM416</f>
        <v>#N/A</v>
      </c>
      <c r="AO422" s="19" t="e">
        <f t="shared" ref="AO422:AO426" si="3034">AN416</f>
        <v>#N/A</v>
      </c>
      <c r="AP422" s="19" t="e">
        <f t="shared" ref="AP422:AP426" si="3035">AO416</f>
        <v>#N/A</v>
      </c>
      <c r="AQ422" s="19" t="e">
        <f t="shared" ref="AQ422:AQ426" si="3036">AP416</f>
        <v>#N/A</v>
      </c>
      <c r="AR422" s="19" t="e">
        <f t="shared" ref="AR422:AR426" si="3037">AQ416</f>
        <v>#N/A</v>
      </c>
      <c r="AS422" s="19" t="e">
        <f t="shared" ref="AS422:AS426" si="3038">AR416</f>
        <v>#N/A</v>
      </c>
      <c r="AT422" s="19" t="e">
        <f t="shared" ref="AT422:AT426" si="3039">AS416</f>
        <v>#N/A</v>
      </c>
      <c r="AU422" s="19" t="e">
        <f t="shared" ref="AU422:AU426" si="3040">AT416</f>
        <v>#N/A</v>
      </c>
      <c r="AV422" s="19" t="e">
        <f t="shared" ref="AV422:AV426" si="3041">AU416</f>
        <v>#N/A</v>
      </c>
      <c r="AW422" s="19" t="e">
        <f t="shared" ref="AW422:AW426" si="3042">AV416</f>
        <v>#N/A</v>
      </c>
      <c r="AX422" s="19" t="e">
        <f t="shared" ref="AX422:AX426" si="3043">AW416</f>
        <v>#N/A</v>
      </c>
      <c r="AY422" s="19" t="e">
        <f t="shared" ref="AY422:AY426" si="3044">AX416</f>
        <v>#N/A</v>
      </c>
      <c r="AZ422" s="19" t="e">
        <f t="shared" ref="AZ422:AZ426" si="3045">AY416</f>
        <v>#N/A</v>
      </c>
      <c r="BA422" s="19" t="e">
        <f t="shared" ref="BA422:BA426" si="3046">AZ416</f>
        <v>#N/A</v>
      </c>
      <c r="BB422" s="19" t="e">
        <f t="shared" ref="BB422:BB426" si="3047">BA416</f>
        <v>#N/A</v>
      </c>
      <c r="BC422" s="19" t="e">
        <f t="shared" ref="BC422:BC426" si="3048">BB416</f>
        <v>#N/A</v>
      </c>
      <c r="BD422" s="19" t="e">
        <f t="shared" ref="BD422:BD426" si="3049">BC416</f>
        <v>#N/A</v>
      </c>
      <c r="BE422" s="19" t="e">
        <f t="shared" ref="BE422:BE426" si="3050">BD416</f>
        <v>#N/A</v>
      </c>
      <c r="BF422" s="19" t="e">
        <f t="shared" ref="BF422:BF426" si="3051">BE416</f>
        <v>#N/A</v>
      </c>
      <c r="BG422" s="19" t="e">
        <f t="shared" ref="BG422:BG426" si="3052">BF416</f>
        <v>#N/A</v>
      </c>
      <c r="BH422" s="19" t="e">
        <f t="shared" ref="BH422:BH426" si="3053">BG416</f>
        <v>#N/A</v>
      </c>
      <c r="BI422" s="19" t="e">
        <f t="shared" ref="BI422:BI426" si="3054">BH416</f>
        <v>#N/A</v>
      </c>
    </row>
    <row r="423" spans="3:61" s="19" customFormat="1" ht="12.75">
      <c r="C423" s="19" t="s">
        <v>422</v>
      </c>
      <c r="G423" s="19">
        <f>F417</f>
        <v>538397.8348725331</v>
      </c>
      <c r="H423" s="19">
        <f t="shared" si="3001"/>
        <v>561607.95708279032</v>
      </c>
      <c r="I423" s="19">
        <f t="shared" si="3002"/>
        <v>585818.65867528587</v>
      </c>
      <c r="J423" s="19">
        <f t="shared" si="3003"/>
        <v>611073.07423979393</v>
      </c>
      <c r="K423" s="19">
        <f t="shared" si="3004"/>
        <v>637416.19788155437</v>
      </c>
      <c r="L423" s="19">
        <f t="shared" si="3005"/>
        <v>664894.9633842631</v>
      </c>
      <c r="M423" s="19">
        <f t="shared" si="3006"/>
        <v>693558.32782886003</v>
      </c>
      <c r="N423" s="19">
        <f t="shared" si="3007"/>
        <v>723457.35881708958</v>
      </c>
      <c r="O423" s="19">
        <f t="shared" si="3008"/>
        <v>754645.32545523555</v>
      </c>
      <c r="P423" s="19">
        <f t="shared" si="3009"/>
        <v>787177.79326012975</v>
      </c>
      <c r="Q423" s="19">
        <f t="shared" si="3010"/>
        <v>821112.7231565211</v>
      </c>
      <c r="R423" s="19">
        <f t="shared" si="3011"/>
        <v>856510.5747421839</v>
      </c>
      <c r="S423" s="19">
        <f t="shared" si="3012"/>
        <v>893434.41400474403</v>
      </c>
      <c r="T423" s="19">
        <f t="shared" si="3013"/>
        <v>931950.02568213711</v>
      </c>
      <c r="U423" s="19">
        <f t="shared" si="3014"/>
        <v>972126.03046688146</v>
      </c>
      <c r="V423" s="19">
        <f t="shared" si="3015"/>
        <v>1014034.0072629816</v>
      </c>
      <c r="W423" s="19">
        <f t="shared" si="3016"/>
        <v>1057748.620713281</v>
      </c>
      <c r="X423" s="19">
        <f t="shared" si="3017"/>
        <v>1103347.7542244673</v>
      </c>
      <c r="Y423" s="19">
        <f t="shared" si="3018"/>
        <v>1150912.6487267376</v>
      </c>
      <c r="Z423" s="19">
        <f t="shared" si="3019"/>
        <v>1200528.0474153354</v>
      </c>
      <c r="AA423" s="19">
        <f t="shared" si="3020"/>
        <v>1252282.3467318409</v>
      </c>
      <c r="AB423" s="19">
        <f t="shared" si="3021"/>
        <v>1306267.7538542065</v>
      </c>
      <c r="AC423" s="19">
        <f t="shared" si="3022"/>
        <v>1362580.4509761266</v>
      </c>
      <c r="AD423" s="19">
        <f t="shared" si="3023"/>
        <v>1421320.7666684266</v>
      </c>
      <c r="AE423" s="19">
        <f t="shared" si="3024"/>
        <v>1482593.3546277764</v>
      </c>
      <c r="AF423" s="19" t="e">
        <f t="shared" si="3025"/>
        <v>#N/A</v>
      </c>
      <c r="AG423" s="19" t="e">
        <f t="shared" si="3026"/>
        <v>#N/A</v>
      </c>
      <c r="AH423" s="19" t="e">
        <f t="shared" si="3027"/>
        <v>#N/A</v>
      </c>
      <c r="AI423" s="19" t="e">
        <f t="shared" si="3028"/>
        <v>#N/A</v>
      </c>
      <c r="AJ423" s="19" t="e">
        <f t="shared" si="3029"/>
        <v>#N/A</v>
      </c>
      <c r="AK423" s="19" t="e">
        <f t="shared" si="3030"/>
        <v>#N/A</v>
      </c>
      <c r="AL423" s="19" t="e">
        <f t="shared" si="3031"/>
        <v>#N/A</v>
      </c>
      <c r="AM423" s="19" t="e">
        <f t="shared" si="3032"/>
        <v>#N/A</v>
      </c>
      <c r="AN423" s="19" t="e">
        <f t="shared" si="3033"/>
        <v>#N/A</v>
      </c>
      <c r="AO423" s="19" t="e">
        <f t="shared" si="3034"/>
        <v>#N/A</v>
      </c>
      <c r="AP423" s="19" t="e">
        <f t="shared" si="3035"/>
        <v>#N/A</v>
      </c>
      <c r="AQ423" s="19" t="e">
        <f t="shared" si="3036"/>
        <v>#N/A</v>
      </c>
      <c r="AR423" s="19" t="e">
        <f t="shared" si="3037"/>
        <v>#N/A</v>
      </c>
      <c r="AS423" s="19" t="e">
        <f t="shared" si="3038"/>
        <v>#N/A</v>
      </c>
      <c r="AT423" s="19" t="e">
        <f t="shared" si="3039"/>
        <v>#N/A</v>
      </c>
      <c r="AU423" s="19" t="e">
        <f t="shared" si="3040"/>
        <v>#N/A</v>
      </c>
      <c r="AV423" s="19" t="e">
        <f t="shared" si="3041"/>
        <v>#N/A</v>
      </c>
      <c r="AW423" s="19" t="e">
        <f t="shared" si="3042"/>
        <v>#N/A</v>
      </c>
      <c r="AX423" s="19" t="e">
        <f t="shared" si="3043"/>
        <v>#N/A</v>
      </c>
      <c r="AY423" s="19" t="e">
        <f t="shared" si="3044"/>
        <v>#N/A</v>
      </c>
      <c r="AZ423" s="19" t="e">
        <f t="shared" si="3045"/>
        <v>#N/A</v>
      </c>
      <c r="BA423" s="19" t="e">
        <f t="shared" si="3046"/>
        <v>#N/A</v>
      </c>
      <c r="BB423" s="19" t="e">
        <f t="shared" si="3047"/>
        <v>#N/A</v>
      </c>
      <c r="BC423" s="19" t="e">
        <f t="shared" si="3048"/>
        <v>#N/A</v>
      </c>
      <c r="BD423" s="19" t="e">
        <f t="shared" si="3049"/>
        <v>#N/A</v>
      </c>
      <c r="BE423" s="19" t="e">
        <f t="shared" si="3050"/>
        <v>#N/A</v>
      </c>
      <c r="BF423" s="19" t="e">
        <f t="shared" si="3051"/>
        <v>#N/A</v>
      </c>
      <c r="BG423" s="19" t="e">
        <f t="shared" si="3052"/>
        <v>#N/A</v>
      </c>
      <c r="BH423" s="19" t="e">
        <f t="shared" si="3053"/>
        <v>#N/A</v>
      </c>
      <c r="BI423" s="19" t="e">
        <f t="shared" si="3054"/>
        <v>#N/A</v>
      </c>
    </row>
    <row r="424" spans="3:61" s="19" customFormat="1" ht="12.75">
      <c r="C424" s="19" t="s">
        <v>423</v>
      </c>
      <c r="G424" s="19">
        <f>F418</f>
        <v>975478.23953788937</v>
      </c>
      <c r="H424" s="19">
        <f t="shared" si="3001"/>
        <v>952268.11732763215</v>
      </c>
      <c r="I424" s="19">
        <f t="shared" si="3002"/>
        <v>928057.41573513672</v>
      </c>
      <c r="J424" s="19">
        <f t="shared" si="3003"/>
        <v>902803.00017062866</v>
      </c>
      <c r="K424" s="19">
        <f t="shared" si="3004"/>
        <v>876459.8765288681</v>
      </c>
      <c r="L424" s="19">
        <f t="shared" si="3005"/>
        <v>848981.11102615937</v>
      </c>
      <c r="M424" s="19">
        <f t="shared" si="3006"/>
        <v>820317.74658156245</v>
      </c>
      <c r="N424" s="19">
        <f t="shared" si="3007"/>
        <v>790418.71559333301</v>
      </c>
      <c r="O424" s="19">
        <f t="shared" si="3008"/>
        <v>759230.74895518692</v>
      </c>
      <c r="P424" s="19">
        <f t="shared" si="3009"/>
        <v>726698.28115029272</v>
      </c>
      <c r="Q424" s="19">
        <f t="shared" si="3010"/>
        <v>692763.35125390138</v>
      </c>
      <c r="R424" s="19">
        <f t="shared" si="3011"/>
        <v>657365.49966823868</v>
      </c>
      <c r="S424" s="19">
        <f t="shared" si="3012"/>
        <v>620441.66040567844</v>
      </c>
      <c r="T424" s="19">
        <f t="shared" si="3013"/>
        <v>581926.04872828536</v>
      </c>
      <c r="U424" s="19">
        <f t="shared" si="3014"/>
        <v>541750.04394354101</v>
      </c>
      <c r="V424" s="19">
        <f t="shared" si="3015"/>
        <v>499842.06714744086</v>
      </c>
      <c r="W424" s="19">
        <f t="shared" si="3016"/>
        <v>456127.45369714161</v>
      </c>
      <c r="X424" s="19">
        <f t="shared" si="3017"/>
        <v>410528.32018595515</v>
      </c>
      <c r="Y424" s="19">
        <f t="shared" si="3018"/>
        <v>362963.42568368482</v>
      </c>
      <c r="Z424" s="19">
        <f t="shared" si="3019"/>
        <v>313348.02699508704</v>
      </c>
      <c r="AA424" s="19">
        <f t="shared" si="3020"/>
        <v>261593.72767858155</v>
      </c>
      <c r="AB424" s="19">
        <f t="shared" si="3021"/>
        <v>207608.32055621588</v>
      </c>
      <c r="AC424" s="19">
        <f t="shared" si="3022"/>
        <v>151295.62343429594</v>
      </c>
      <c r="AD424" s="19">
        <f t="shared" si="3023"/>
        <v>92555.307741995988</v>
      </c>
      <c r="AE424" s="19">
        <f t="shared" si="3024"/>
        <v>31282.719782646083</v>
      </c>
      <c r="AF424" s="19" t="e">
        <f t="shared" si="3025"/>
        <v>#N/A</v>
      </c>
      <c r="AG424" s="19" t="e">
        <f t="shared" si="3026"/>
        <v>#N/A</v>
      </c>
      <c r="AH424" s="19" t="e">
        <f t="shared" si="3027"/>
        <v>#N/A</v>
      </c>
      <c r="AI424" s="19" t="e">
        <f t="shared" si="3028"/>
        <v>#N/A</v>
      </c>
      <c r="AJ424" s="19" t="e">
        <f t="shared" si="3029"/>
        <v>#N/A</v>
      </c>
      <c r="AK424" s="19" t="e">
        <f t="shared" si="3030"/>
        <v>#N/A</v>
      </c>
      <c r="AL424" s="19" t="e">
        <f t="shared" si="3031"/>
        <v>#N/A</v>
      </c>
      <c r="AM424" s="19" t="e">
        <f t="shared" si="3032"/>
        <v>#N/A</v>
      </c>
      <c r="AN424" s="19" t="e">
        <f t="shared" si="3033"/>
        <v>#N/A</v>
      </c>
      <c r="AO424" s="19" t="e">
        <f t="shared" si="3034"/>
        <v>#N/A</v>
      </c>
      <c r="AP424" s="19" t="e">
        <f t="shared" si="3035"/>
        <v>#N/A</v>
      </c>
      <c r="AQ424" s="19" t="e">
        <f t="shared" si="3036"/>
        <v>#N/A</v>
      </c>
      <c r="AR424" s="19" t="e">
        <f t="shared" si="3037"/>
        <v>#N/A</v>
      </c>
      <c r="AS424" s="19" t="e">
        <f t="shared" si="3038"/>
        <v>#N/A</v>
      </c>
      <c r="AT424" s="19" t="e">
        <f t="shared" si="3039"/>
        <v>#N/A</v>
      </c>
      <c r="AU424" s="19" t="e">
        <f t="shared" si="3040"/>
        <v>#N/A</v>
      </c>
      <c r="AV424" s="19" t="e">
        <f t="shared" si="3041"/>
        <v>#N/A</v>
      </c>
      <c r="AW424" s="19" t="e">
        <f t="shared" si="3042"/>
        <v>#N/A</v>
      </c>
      <c r="AX424" s="19" t="e">
        <f t="shared" si="3043"/>
        <v>#N/A</v>
      </c>
      <c r="AY424" s="19" t="e">
        <f t="shared" si="3044"/>
        <v>#N/A</v>
      </c>
      <c r="AZ424" s="19" t="e">
        <f t="shared" si="3045"/>
        <v>#N/A</v>
      </c>
      <c r="BA424" s="19" t="e">
        <f t="shared" si="3046"/>
        <v>#N/A</v>
      </c>
      <c r="BB424" s="19" t="e">
        <f t="shared" si="3047"/>
        <v>#N/A</v>
      </c>
      <c r="BC424" s="19" t="e">
        <f t="shared" si="3048"/>
        <v>#N/A</v>
      </c>
      <c r="BD424" s="19" t="e">
        <f t="shared" si="3049"/>
        <v>#N/A</v>
      </c>
      <c r="BE424" s="19" t="e">
        <f t="shared" si="3050"/>
        <v>#N/A</v>
      </c>
      <c r="BF424" s="19" t="e">
        <f t="shared" si="3051"/>
        <v>#N/A</v>
      </c>
      <c r="BG424" s="19" t="e">
        <f t="shared" si="3052"/>
        <v>#N/A</v>
      </c>
      <c r="BH424" s="19" t="e">
        <f t="shared" si="3053"/>
        <v>#N/A</v>
      </c>
      <c r="BI424" s="19" t="e">
        <f t="shared" si="3054"/>
        <v>#N/A</v>
      </c>
    </row>
    <row r="425" spans="3:61" s="19" customFormat="1" ht="12.75">
      <c r="C425" s="19" t="s">
        <v>147</v>
      </c>
      <c r="G425" s="19">
        <f>F419</f>
        <v>1513876.0744104225</v>
      </c>
      <c r="H425" s="19">
        <f t="shared" si="3001"/>
        <v>1513876.0744104225</v>
      </c>
      <c r="I425" s="19">
        <f t="shared" si="3002"/>
        <v>1513876.0744104225</v>
      </c>
      <c r="J425" s="19">
        <f t="shared" si="3003"/>
        <v>1513876.0744104225</v>
      </c>
      <c r="K425" s="19">
        <f t="shared" si="3004"/>
        <v>1513876.0744104225</v>
      </c>
      <c r="L425" s="19">
        <f t="shared" si="3005"/>
        <v>1513876.0744104225</v>
      </c>
      <c r="M425" s="19">
        <f t="shared" si="3006"/>
        <v>1513876.0744104225</v>
      </c>
      <c r="N425" s="19">
        <f t="shared" si="3007"/>
        <v>1513876.0744104225</v>
      </c>
      <c r="O425" s="19">
        <f t="shared" si="3008"/>
        <v>1513876.0744104225</v>
      </c>
      <c r="P425" s="19">
        <f t="shared" si="3009"/>
        <v>1513876.0744104225</v>
      </c>
      <c r="Q425" s="19">
        <f t="shared" si="3010"/>
        <v>1513876.0744104225</v>
      </c>
      <c r="R425" s="19">
        <f t="shared" si="3011"/>
        <v>1513876.0744104225</v>
      </c>
      <c r="S425" s="19">
        <f t="shared" si="3012"/>
        <v>1513876.0744104225</v>
      </c>
      <c r="T425" s="19">
        <f t="shared" si="3013"/>
        <v>1513876.0744104225</v>
      </c>
      <c r="U425" s="19">
        <f t="shared" si="3014"/>
        <v>1513876.0744104225</v>
      </c>
      <c r="V425" s="19">
        <f t="shared" si="3015"/>
        <v>1513876.0744104225</v>
      </c>
      <c r="W425" s="19">
        <f t="shared" si="3016"/>
        <v>1513876.0744104225</v>
      </c>
      <c r="X425" s="19">
        <f t="shared" si="3017"/>
        <v>1513876.0744104225</v>
      </c>
      <c r="Y425" s="19">
        <f t="shared" si="3018"/>
        <v>1513876.0744104225</v>
      </c>
      <c r="Z425" s="19">
        <f t="shared" si="3019"/>
        <v>1513876.0744104225</v>
      </c>
      <c r="AA425" s="19">
        <f t="shared" si="3020"/>
        <v>1513876.0744104225</v>
      </c>
      <c r="AB425" s="19">
        <f t="shared" si="3021"/>
        <v>1513876.0744104225</v>
      </c>
      <c r="AC425" s="19">
        <f t="shared" si="3022"/>
        <v>1513876.0744104225</v>
      </c>
      <c r="AD425" s="19">
        <f t="shared" si="3023"/>
        <v>1513876.0744104225</v>
      </c>
      <c r="AE425" s="19">
        <f t="shared" si="3024"/>
        <v>1513876.0744104225</v>
      </c>
      <c r="AF425" s="19" t="e">
        <f t="shared" si="3025"/>
        <v>#N/A</v>
      </c>
      <c r="AG425" s="19" t="e">
        <f t="shared" si="3026"/>
        <v>#N/A</v>
      </c>
      <c r="AH425" s="19" t="e">
        <f t="shared" si="3027"/>
        <v>#N/A</v>
      </c>
      <c r="AI425" s="19" t="e">
        <f t="shared" si="3028"/>
        <v>#N/A</v>
      </c>
      <c r="AJ425" s="19" t="e">
        <f t="shared" si="3029"/>
        <v>#N/A</v>
      </c>
      <c r="AK425" s="19" t="e">
        <f t="shared" si="3030"/>
        <v>#N/A</v>
      </c>
      <c r="AL425" s="19" t="e">
        <f t="shared" si="3031"/>
        <v>#N/A</v>
      </c>
      <c r="AM425" s="19" t="e">
        <f t="shared" si="3032"/>
        <v>#N/A</v>
      </c>
      <c r="AN425" s="19" t="e">
        <f t="shared" si="3033"/>
        <v>#N/A</v>
      </c>
      <c r="AO425" s="19" t="e">
        <f t="shared" si="3034"/>
        <v>#N/A</v>
      </c>
      <c r="AP425" s="19" t="e">
        <f t="shared" si="3035"/>
        <v>#N/A</v>
      </c>
      <c r="AQ425" s="19" t="e">
        <f t="shared" si="3036"/>
        <v>#N/A</v>
      </c>
      <c r="AR425" s="19" t="e">
        <f t="shared" si="3037"/>
        <v>#N/A</v>
      </c>
      <c r="AS425" s="19" t="e">
        <f t="shared" si="3038"/>
        <v>#N/A</v>
      </c>
      <c r="AT425" s="19" t="e">
        <f t="shared" si="3039"/>
        <v>#N/A</v>
      </c>
      <c r="AU425" s="19" t="e">
        <f t="shared" si="3040"/>
        <v>#N/A</v>
      </c>
      <c r="AV425" s="19" t="e">
        <f t="shared" si="3041"/>
        <v>#N/A</v>
      </c>
      <c r="AW425" s="19" t="e">
        <f t="shared" si="3042"/>
        <v>#N/A</v>
      </c>
      <c r="AX425" s="19" t="e">
        <f t="shared" si="3043"/>
        <v>#N/A</v>
      </c>
      <c r="AY425" s="19" t="e">
        <f t="shared" si="3044"/>
        <v>#N/A</v>
      </c>
      <c r="AZ425" s="19" t="e">
        <f t="shared" si="3045"/>
        <v>#N/A</v>
      </c>
      <c r="BA425" s="19" t="e">
        <f t="shared" si="3046"/>
        <v>#N/A</v>
      </c>
      <c r="BB425" s="19" t="e">
        <f t="shared" si="3047"/>
        <v>#N/A</v>
      </c>
      <c r="BC425" s="19" t="e">
        <f t="shared" si="3048"/>
        <v>#N/A</v>
      </c>
      <c r="BD425" s="19" t="e">
        <f t="shared" si="3049"/>
        <v>#N/A</v>
      </c>
      <c r="BE425" s="19" t="e">
        <f t="shared" si="3050"/>
        <v>#N/A</v>
      </c>
      <c r="BF425" s="19" t="e">
        <f t="shared" si="3051"/>
        <v>#N/A</v>
      </c>
      <c r="BG425" s="19" t="e">
        <f t="shared" si="3052"/>
        <v>#N/A</v>
      </c>
      <c r="BH425" s="19" t="e">
        <f t="shared" si="3053"/>
        <v>#N/A</v>
      </c>
      <c r="BI425" s="19" t="e">
        <f t="shared" si="3054"/>
        <v>#N/A</v>
      </c>
    </row>
    <row r="426" spans="3:61" s="19" customFormat="1" ht="12.75">
      <c r="C426" s="19" t="s">
        <v>424</v>
      </c>
      <c r="G426" s="19">
        <f>F420</f>
        <v>22846399.175878648</v>
      </c>
      <c r="H426" s="19">
        <f t="shared" si="3001"/>
        <v>22284791.218795858</v>
      </c>
      <c r="I426" s="19">
        <f t="shared" si="3002"/>
        <v>21698972.560120571</v>
      </c>
      <c r="J426" s="19">
        <f t="shared" si="3003"/>
        <v>21087899.485880777</v>
      </c>
      <c r="K426" s="19">
        <f t="shared" si="3004"/>
        <v>20450483.287999224</v>
      </c>
      <c r="L426" s="19">
        <f t="shared" si="3005"/>
        <v>19785588.324614961</v>
      </c>
      <c r="M426" s="19">
        <f t="shared" si="3006"/>
        <v>19092029.996786099</v>
      </c>
      <c r="N426" s="19">
        <f t="shared" si="3007"/>
        <v>18368572.63796901</v>
      </c>
      <c r="O426" s="19">
        <f t="shared" si="3008"/>
        <v>17613927.312513772</v>
      </c>
      <c r="P426" s="19">
        <f t="shared" si="3009"/>
        <v>16826749.519253641</v>
      </c>
      <c r="Q426" s="19">
        <f t="shared" si="3010"/>
        <v>16005636.79609712</v>
      </c>
      <c r="R426" s="19">
        <f t="shared" si="3011"/>
        <v>15149126.221354937</v>
      </c>
      <c r="S426" s="19">
        <f t="shared" si="3012"/>
        <v>14255691.807350192</v>
      </c>
      <c r="T426" s="19">
        <f t="shared" si="3013"/>
        <v>13323741.781668056</v>
      </c>
      <c r="U426" s="19">
        <f t="shared" si="3014"/>
        <v>12351615.751201175</v>
      </c>
      <c r="V426" s="19">
        <f t="shared" si="3015"/>
        <v>11337581.743938193</v>
      </c>
      <c r="W426" s="19">
        <f t="shared" si="3016"/>
        <v>10279833.123224912</v>
      </c>
      <c r="X426" s="19">
        <f t="shared" si="3017"/>
        <v>9176485.3690004442</v>
      </c>
      <c r="Y426" s="19">
        <f t="shared" si="3018"/>
        <v>8025572.7202737071</v>
      </c>
      <c r="Z426" s="19">
        <f t="shared" si="3019"/>
        <v>6825044.6728583714</v>
      </c>
      <c r="AA426" s="19">
        <f t="shared" si="3020"/>
        <v>5572762.3261265308</v>
      </c>
      <c r="AB426" s="19">
        <f t="shared" si="3021"/>
        <v>4266494.572272324</v>
      </c>
      <c r="AC426" s="19">
        <f t="shared" si="3022"/>
        <v>2903914.1212961972</v>
      </c>
      <c r="AD426" s="19">
        <f t="shared" si="3023"/>
        <v>1482593.3546277706</v>
      </c>
      <c r="AE426" s="19">
        <f t="shared" si="3024"/>
        <v>-5.8207660913467407E-9</v>
      </c>
      <c r="AF426" s="19" t="e">
        <f t="shared" si="3025"/>
        <v>#N/A</v>
      </c>
      <c r="AG426" s="19" t="e">
        <f t="shared" si="3026"/>
        <v>#N/A</v>
      </c>
      <c r="AH426" s="19" t="e">
        <f t="shared" si="3027"/>
        <v>#N/A</v>
      </c>
      <c r="AI426" s="19" t="e">
        <f t="shared" si="3028"/>
        <v>#N/A</v>
      </c>
      <c r="AJ426" s="19" t="e">
        <f t="shared" si="3029"/>
        <v>#N/A</v>
      </c>
      <c r="AK426" s="19" t="e">
        <f t="shared" si="3030"/>
        <v>#N/A</v>
      </c>
      <c r="AL426" s="19" t="e">
        <f t="shared" si="3031"/>
        <v>#N/A</v>
      </c>
      <c r="AM426" s="19" t="e">
        <f t="shared" si="3032"/>
        <v>#N/A</v>
      </c>
      <c r="AN426" s="19" t="e">
        <f t="shared" si="3033"/>
        <v>#N/A</v>
      </c>
      <c r="AO426" s="19" t="e">
        <f t="shared" si="3034"/>
        <v>#N/A</v>
      </c>
      <c r="AP426" s="19" t="e">
        <f t="shared" si="3035"/>
        <v>#N/A</v>
      </c>
      <c r="AQ426" s="19" t="e">
        <f t="shared" si="3036"/>
        <v>#N/A</v>
      </c>
      <c r="AR426" s="19" t="e">
        <f t="shared" si="3037"/>
        <v>#N/A</v>
      </c>
      <c r="AS426" s="19" t="e">
        <f t="shared" si="3038"/>
        <v>#N/A</v>
      </c>
      <c r="AT426" s="19" t="e">
        <f t="shared" si="3039"/>
        <v>#N/A</v>
      </c>
      <c r="AU426" s="19" t="e">
        <f t="shared" si="3040"/>
        <v>#N/A</v>
      </c>
      <c r="AV426" s="19" t="e">
        <f t="shared" si="3041"/>
        <v>#N/A</v>
      </c>
      <c r="AW426" s="19" t="e">
        <f t="shared" si="3042"/>
        <v>#N/A</v>
      </c>
      <c r="AX426" s="19" t="e">
        <f t="shared" si="3043"/>
        <v>#N/A</v>
      </c>
      <c r="AY426" s="19" t="e">
        <f t="shared" si="3044"/>
        <v>#N/A</v>
      </c>
      <c r="AZ426" s="19" t="e">
        <f t="shared" si="3045"/>
        <v>#N/A</v>
      </c>
      <c r="BA426" s="19" t="e">
        <f t="shared" si="3046"/>
        <v>#N/A</v>
      </c>
      <c r="BB426" s="19" t="e">
        <f t="shared" si="3047"/>
        <v>#N/A</v>
      </c>
      <c r="BC426" s="19" t="e">
        <f t="shared" si="3048"/>
        <v>#N/A</v>
      </c>
      <c r="BD426" s="19" t="e">
        <f t="shared" si="3049"/>
        <v>#N/A</v>
      </c>
      <c r="BE426" s="19" t="e">
        <f t="shared" si="3050"/>
        <v>#N/A</v>
      </c>
      <c r="BF426" s="19" t="e">
        <f t="shared" si="3051"/>
        <v>#N/A</v>
      </c>
      <c r="BG426" s="19" t="e">
        <f t="shared" si="3052"/>
        <v>#N/A</v>
      </c>
      <c r="BH426" s="19" t="e">
        <f t="shared" si="3053"/>
        <v>#N/A</v>
      </c>
      <c r="BI426" s="19" t="e">
        <f t="shared" si="3054"/>
        <v>#N/A</v>
      </c>
    </row>
    <row r="427" spans="3:61" s="19" customFormat="1" ht="12.75"/>
    <row r="428" spans="3:61" s="19" customFormat="1" ht="12.75">
      <c r="C428" s="19" t="s">
        <v>446</v>
      </c>
      <c r="H428" s="19">
        <f>G422</f>
        <v>23384797.01075118</v>
      </c>
      <c r="I428" s="19">
        <f t="shared" ref="I428:I432" si="3055">H422</f>
        <v>22846399.175878648</v>
      </c>
      <c r="J428" s="19">
        <f t="shared" ref="J428:J432" si="3056">I422</f>
        <v>22284791.218795858</v>
      </c>
      <c r="K428" s="19">
        <f t="shared" ref="K428:K432" si="3057">J422</f>
        <v>21698972.560120571</v>
      </c>
      <c r="L428" s="19">
        <f t="shared" ref="L428:L432" si="3058">K422</f>
        <v>21087899.485880777</v>
      </c>
      <c r="M428" s="19">
        <f t="shared" ref="M428:M432" si="3059">L422</f>
        <v>20450483.287999224</v>
      </c>
      <c r="N428" s="19">
        <f t="shared" ref="N428:N432" si="3060">M422</f>
        <v>19785588.324614961</v>
      </c>
      <c r="O428" s="19">
        <f t="shared" ref="O428:O432" si="3061">N422</f>
        <v>19092029.996786099</v>
      </c>
      <c r="P428" s="19">
        <f t="shared" ref="P428:P432" si="3062">O422</f>
        <v>18368572.63796901</v>
      </c>
      <c r="Q428" s="19">
        <f t="shared" ref="Q428:Q432" si="3063">P422</f>
        <v>17613927.312513772</v>
      </c>
      <c r="R428" s="19">
        <f t="shared" ref="R428:R432" si="3064">Q422</f>
        <v>16826749.519253641</v>
      </c>
      <c r="S428" s="19">
        <f t="shared" ref="S428:S432" si="3065">R422</f>
        <v>16005636.79609712</v>
      </c>
      <c r="T428" s="19">
        <f t="shared" ref="T428:T432" si="3066">S422</f>
        <v>15149126.221354937</v>
      </c>
      <c r="U428" s="19">
        <f t="shared" ref="U428:U432" si="3067">T422</f>
        <v>14255691.807350192</v>
      </c>
      <c r="V428" s="19">
        <f t="shared" ref="V428:V432" si="3068">U422</f>
        <v>13323741.781668056</v>
      </c>
      <c r="W428" s="19">
        <f t="shared" ref="W428:W432" si="3069">V422</f>
        <v>12351615.751201175</v>
      </c>
      <c r="X428" s="19">
        <f t="shared" ref="X428:X432" si="3070">W422</f>
        <v>11337581.743938193</v>
      </c>
      <c r="Y428" s="19">
        <f t="shared" ref="Y428:Y432" si="3071">X422</f>
        <v>10279833.123224912</v>
      </c>
      <c r="Z428" s="19">
        <f t="shared" ref="Z428:Z432" si="3072">Y422</f>
        <v>9176485.3690004442</v>
      </c>
      <c r="AA428" s="19">
        <f t="shared" ref="AA428:AA432" si="3073">Z422</f>
        <v>8025572.7202737071</v>
      </c>
      <c r="AB428" s="19">
        <f t="shared" ref="AB428:AB432" si="3074">AA422</f>
        <v>6825044.6728583714</v>
      </c>
      <c r="AC428" s="19">
        <f t="shared" ref="AC428:AC432" si="3075">AB422</f>
        <v>5572762.3261265308</v>
      </c>
      <c r="AD428" s="19">
        <f t="shared" ref="AD428:AD432" si="3076">AC422</f>
        <v>4266494.572272324</v>
      </c>
      <c r="AE428" s="19">
        <f t="shared" ref="AE428:AE432" si="3077">AD422</f>
        <v>2903914.1212961972</v>
      </c>
      <c r="AF428" s="19">
        <f t="shared" ref="AF428:AF432" si="3078">AE422</f>
        <v>1482593.3546277706</v>
      </c>
      <c r="AG428" s="19">
        <f t="shared" ref="AG428:AG432" si="3079">AF422</f>
        <v>-5.8207660913467407E-9</v>
      </c>
      <c r="AH428" s="19" t="e">
        <f t="shared" ref="AH428:AH432" si="3080">AG422</f>
        <v>#N/A</v>
      </c>
      <c r="AI428" s="19" t="e">
        <f t="shared" ref="AI428:AI432" si="3081">AH422</f>
        <v>#N/A</v>
      </c>
      <c r="AJ428" s="19" t="e">
        <f t="shared" ref="AJ428:AJ432" si="3082">AI422</f>
        <v>#N/A</v>
      </c>
      <c r="AK428" s="19" t="e">
        <f t="shared" ref="AK428:AK432" si="3083">AJ422</f>
        <v>#N/A</v>
      </c>
      <c r="AL428" s="19" t="e">
        <f t="shared" ref="AL428:AL432" si="3084">AK422</f>
        <v>#N/A</v>
      </c>
      <c r="AM428" s="19" t="e">
        <f t="shared" ref="AM428:AM432" si="3085">AL422</f>
        <v>#N/A</v>
      </c>
      <c r="AN428" s="19" t="e">
        <f t="shared" ref="AN428:AN432" si="3086">AM422</f>
        <v>#N/A</v>
      </c>
      <c r="AO428" s="19" t="e">
        <f t="shared" ref="AO428:AO432" si="3087">AN422</f>
        <v>#N/A</v>
      </c>
      <c r="AP428" s="19" t="e">
        <f t="shared" ref="AP428:AP432" si="3088">AO422</f>
        <v>#N/A</v>
      </c>
      <c r="AQ428" s="19" t="e">
        <f t="shared" ref="AQ428:AQ432" si="3089">AP422</f>
        <v>#N/A</v>
      </c>
      <c r="AR428" s="19" t="e">
        <f t="shared" ref="AR428:AR432" si="3090">AQ422</f>
        <v>#N/A</v>
      </c>
      <c r="AS428" s="19" t="e">
        <f t="shared" ref="AS428:AS432" si="3091">AR422</f>
        <v>#N/A</v>
      </c>
      <c r="AT428" s="19" t="e">
        <f t="shared" ref="AT428:AT432" si="3092">AS422</f>
        <v>#N/A</v>
      </c>
      <c r="AU428" s="19" t="e">
        <f t="shared" ref="AU428:AU432" si="3093">AT422</f>
        <v>#N/A</v>
      </c>
      <c r="AV428" s="19" t="e">
        <f t="shared" ref="AV428:AV432" si="3094">AU422</f>
        <v>#N/A</v>
      </c>
      <c r="AW428" s="19" t="e">
        <f t="shared" ref="AW428:AW432" si="3095">AV422</f>
        <v>#N/A</v>
      </c>
      <c r="AX428" s="19" t="e">
        <f t="shared" ref="AX428:AX432" si="3096">AW422</f>
        <v>#N/A</v>
      </c>
      <c r="AY428" s="19" t="e">
        <f t="shared" ref="AY428:AY432" si="3097">AX422</f>
        <v>#N/A</v>
      </c>
      <c r="AZ428" s="19" t="e">
        <f t="shared" ref="AZ428:AZ432" si="3098">AY422</f>
        <v>#N/A</v>
      </c>
      <c r="BA428" s="19" t="e">
        <f t="shared" ref="BA428:BA432" si="3099">AZ422</f>
        <v>#N/A</v>
      </c>
      <c r="BB428" s="19" t="e">
        <f t="shared" ref="BB428:BB432" si="3100">BA422</f>
        <v>#N/A</v>
      </c>
      <c r="BC428" s="19" t="e">
        <f t="shared" ref="BC428:BC432" si="3101">BB422</f>
        <v>#N/A</v>
      </c>
      <c r="BD428" s="19" t="e">
        <f t="shared" ref="BD428:BD432" si="3102">BC422</f>
        <v>#N/A</v>
      </c>
      <c r="BE428" s="19" t="e">
        <f t="shared" ref="BE428:BE432" si="3103">BD422</f>
        <v>#N/A</v>
      </c>
      <c r="BF428" s="19" t="e">
        <f t="shared" ref="BF428:BF432" si="3104">BE422</f>
        <v>#N/A</v>
      </c>
      <c r="BG428" s="19" t="e">
        <f t="shared" ref="BG428:BG432" si="3105">BF422</f>
        <v>#N/A</v>
      </c>
      <c r="BH428" s="19" t="e">
        <f t="shared" ref="BH428:BH432" si="3106">BG422</f>
        <v>#N/A</v>
      </c>
      <c r="BI428" s="19" t="e">
        <f t="shared" ref="BI428:BI432" si="3107">BH422</f>
        <v>#N/A</v>
      </c>
    </row>
    <row r="429" spans="3:61" s="19" customFormat="1" ht="12.75">
      <c r="C429" s="19" t="s">
        <v>422</v>
      </c>
      <c r="H429" s="19">
        <f>G423</f>
        <v>538397.8348725331</v>
      </c>
      <c r="I429" s="19">
        <f t="shared" si="3055"/>
        <v>561607.95708279032</v>
      </c>
      <c r="J429" s="19">
        <f t="shared" si="3056"/>
        <v>585818.65867528587</v>
      </c>
      <c r="K429" s="19">
        <f t="shared" si="3057"/>
        <v>611073.07423979393</v>
      </c>
      <c r="L429" s="19">
        <f t="shared" si="3058"/>
        <v>637416.19788155437</v>
      </c>
      <c r="M429" s="19">
        <f t="shared" si="3059"/>
        <v>664894.9633842631</v>
      </c>
      <c r="N429" s="19">
        <f t="shared" si="3060"/>
        <v>693558.32782886003</v>
      </c>
      <c r="O429" s="19">
        <f t="shared" si="3061"/>
        <v>723457.35881708958</v>
      </c>
      <c r="P429" s="19">
        <f t="shared" si="3062"/>
        <v>754645.32545523555</v>
      </c>
      <c r="Q429" s="19">
        <f t="shared" si="3063"/>
        <v>787177.79326012975</v>
      </c>
      <c r="R429" s="19">
        <f t="shared" si="3064"/>
        <v>821112.7231565211</v>
      </c>
      <c r="S429" s="19">
        <f t="shared" si="3065"/>
        <v>856510.5747421839</v>
      </c>
      <c r="T429" s="19">
        <f t="shared" si="3066"/>
        <v>893434.41400474403</v>
      </c>
      <c r="U429" s="19">
        <f t="shared" si="3067"/>
        <v>931950.02568213711</v>
      </c>
      <c r="V429" s="19">
        <f t="shared" si="3068"/>
        <v>972126.03046688146</v>
      </c>
      <c r="W429" s="19">
        <f t="shared" si="3069"/>
        <v>1014034.0072629816</v>
      </c>
      <c r="X429" s="19">
        <f t="shared" si="3070"/>
        <v>1057748.620713281</v>
      </c>
      <c r="Y429" s="19">
        <f t="shared" si="3071"/>
        <v>1103347.7542244673</v>
      </c>
      <c r="Z429" s="19">
        <f t="shared" si="3072"/>
        <v>1150912.6487267376</v>
      </c>
      <c r="AA429" s="19">
        <f t="shared" si="3073"/>
        <v>1200528.0474153354</v>
      </c>
      <c r="AB429" s="19">
        <f t="shared" si="3074"/>
        <v>1252282.3467318409</v>
      </c>
      <c r="AC429" s="19">
        <f t="shared" si="3075"/>
        <v>1306267.7538542065</v>
      </c>
      <c r="AD429" s="19">
        <f t="shared" si="3076"/>
        <v>1362580.4509761266</v>
      </c>
      <c r="AE429" s="19">
        <f t="shared" si="3077"/>
        <v>1421320.7666684266</v>
      </c>
      <c r="AF429" s="19">
        <f t="shared" si="3078"/>
        <v>1482593.3546277764</v>
      </c>
      <c r="AG429" s="19" t="e">
        <f t="shared" si="3079"/>
        <v>#N/A</v>
      </c>
      <c r="AH429" s="19" t="e">
        <f t="shared" si="3080"/>
        <v>#N/A</v>
      </c>
      <c r="AI429" s="19" t="e">
        <f t="shared" si="3081"/>
        <v>#N/A</v>
      </c>
      <c r="AJ429" s="19" t="e">
        <f t="shared" si="3082"/>
        <v>#N/A</v>
      </c>
      <c r="AK429" s="19" t="e">
        <f t="shared" si="3083"/>
        <v>#N/A</v>
      </c>
      <c r="AL429" s="19" t="e">
        <f t="shared" si="3084"/>
        <v>#N/A</v>
      </c>
      <c r="AM429" s="19" t="e">
        <f t="shared" si="3085"/>
        <v>#N/A</v>
      </c>
      <c r="AN429" s="19" t="e">
        <f t="shared" si="3086"/>
        <v>#N/A</v>
      </c>
      <c r="AO429" s="19" t="e">
        <f t="shared" si="3087"/>
        <v>#N/A</v>
      </c>
      <c r="AP429" s="19" t="e">
        <f t="shared" si="3088"/>
        <v>#N/A</v>
      </c>
      <c r="AQ429" s="19" t="e">
        <f t="shared" si="3089"/>
        <v>#N/A</v>
      </c>
      <c r="AR429" s="19" t="e">
        <f t="shared" si="3090"/>
        <v>#N/A</v>
      </c>
      <c r="AS429" s="19" t="e">
        <f t="shared" si="3091"/>
        <v>#N/A</v>
      </c>
      <c r="AT429" s="19" t="e">
        <f t="shared" si="3092"/>
        <v>#N/A</v>
      </c>
      <c r="AU429" s="19" t="e">
        <f t="shared" si="3093"/>
        <v>#N/A</v>
      </c>
      <c r="AV429" s="19" t="e">
        <f t="shared" si="3094"/>
        <v>#N/A</v>
      </c>
      <c r="AW429" s="19" t="e">
        <f t="shared" si="3095"/>
        <v>#N/A</v>
      </c>
      <c r="AX429" s="19" t="e">
        <f t="shared" si="3096"/>
        <v>#N/A</v>
      </c>
      <c r="AY429" s="19" t="e">
        <f t="shared" si="3097"/>
        <v>#N/A</v>
      </c>
      <c r="AZ429" s="19" t="e">
        <f t="shared" si="3098"/>
        <v>#N/A</v>
      </c>
      <c r="BA429" s="19" t="e">
        <f t="shared" si="3099"/>
        <v>#N/A</v>
      </c>
      <c r="BB429" s="19" t="e">
        <f t="shared" si="3100"/>
        <v>#N/A</v>
      </c>
      <c r="BC429" s="19" t="e">
        <f t="shared" si="3101"/>
        <v>#N/A</v>
      </c>
      <c r="BD429" s="19" t="e">
        <f t="shared" si="3102"/>
        <v>#N/A</v>
      </c>
      <c r="BE429" s="19" t="e">
        <f t="shared" si="3103"/>
        <v>#N/A</v>
      </c>
      <c r="BF429" s="19" t="e">
        <f t="shared" si="3104"/>
        <v>#N/A</v>
      </c>
      <c r="BG429" s="19" t="e">
        <f t="shared" si="3105"/>
        <v>#N/A</v>
      </c>
      <c r="BH429" s="19" t="e">
        <f t="shared" si="3106"/>
        <v>#N/A</v>
      </c>
      <c r="BI429" s="19" t="e">
        <f t="shared" si="3107"/>
        <v>#N/A</v>
      </c>
    </row>
    <row r="430" spans="3:61" s="19" customFormat="1" ht="12.75">
      <c r="C430" s="19" t="s">
        <v>423</v>
      </c>
      <c r="H430" s="19">
        <f>G424</f>
        <v>975478.23953788937</v>
      </c>
      <c r="I430" s="19">
        <f t="shared" si="3055"/>
        <v>952268.11732763215</v>
      </c>
      <c r="J430" s="19">
        <f t="shared" si="3056"/>
        <v>928057.41573513672</v>
      </c>
      <c r="K430" s="19">
        <f t="shared" si="3057"/>
        <v>902803.00017062866</v>
      </c>
      <c r="L430" s="19">
        <f t="shared" si="3058"/>
        <v>876459.8765288681</v>
      </c>
      <c r="M430" s="19">
        <f t="shared" si="3059"/>
        <v>848981.11102615937</v>
      </c>
      <c r="N430" s="19">
        <f t="shared" si="3060"/>
        <v>820317.74658156245</v>
      </c>
      <c r="O430" s="19">
        <f t="shared" si="3061"/>
        <v>790418.71559333301</v>
      </c>
      <c r="P430" s="19">
        <f t="shared" si="3062"/>
        <v>759230.74895518692</v>
      </c>
      <c r="Q430" s="19">
        <f t="shared" si="3063"/>
        <v>726698.28115029272</v>
      </c>
      <c r="R430" s="19">
        <f t="shared" si="3064"/>
        <v>692763.35125390138</v>
      </c>
      <c r="S430" s="19">
        <f t="shared" si="3065"/>
        <v>657365.49966823868</v>
      </c>
      <c r="T430" s="19">
        <f t="shared" si="3066"/>
        <v>620441.66040567844</v>
      </c>
      <c r="U430" s="19">
        <f t="shared" si="3067"/>
        <v>581926.04872828536</v>
      </c>
      <c r="V430" s="19">
        <f t="shared" si="3068"/>
        <v>541750.04394354101</v>
      </c>
      <c r="W430" s="19">
        <f t="shared" si="3069"/>
        <v>499842.06714744086</v>
      </c>
      <c r="X430" s="19">
        <f t="shared" si="3070"/>
        <v>456127.45369714161</v>
      </c>
      <c r="Y430" s="19">
        <f t="shared" si="3071"/>
        <v>410528.32018595515</v>
      </c>
      <c r="Z430" s="19">
        <f t="shared" si="3072"/>
        <v>362963.42568368482</v>
      </c>
      <c r="AA430" s="19">
        <f t="shared" si="3073"/>
        <v>313348.02699508704</v>
      </c>
      <c r="AB430" s="19">
        <f t="shared" si="3074"/>
        <v>261593.72767858155</v>
      </c>
      <c r="AC430" s="19">
        <f t="shared" si="3075"/>
        <v>207608.32055621588</v>
      </c>
      <c r="AD430" s="19">
        <f t="shared" si="3076"/>
        <v>151295.62343429594</v>
      </c>
      <c r="AE430" s="19">
        <f t="shared" si="3077"/>
        <v>92555.307741995988</v>
      </c>
      <c r="AF430" s="19">
        <f t="shared" si="3078"/>
        <v>31282.719782646083</v>
      </c>
      <c r="AG430" s="19" t="e">
        <f t="shared" si="3079"/>
        <v>#N/A</v>
      </c>
      <c r="AH430" s="19" t="e">
        <f t="shared" si="3080"/>
        <v>#N/A</v>
      </c>
      <c r="AI430" s="19" t="e">
        <f t="shared" si="3081"/>
        <v>#N/A</v>
      </c>
      <c r="AJ430" s="19" t="e">
        <f t="shared" si="3082"/>
        <v>#N/A</v>
      </c>
      <c r="AK430" s="19" t="e">
        <f t="shared" si="3083"/>
        <v>#N/A</v>
      </c>
      <c r="AL430" s="19" t="e">
        <f t="shared" si="3084"/>
        <v>#N/A</v>
      </c>
      <c r="AM430" s="19" t="e">
        <f t="shared" si="3085"/>
        <v>#N/A</v>
      </c>
      <c r="AN430" s="19" t="e">
        <f t="shared" si="3086"/>
        <v>#N/A</v>
      </c>
      <c r="AO430" s="19" t="e">
        <f t="shared" si="3087"/>
        <v>#N/A</v>
      </c>
      <c r="AP430" s="19" t="e">
        <f t="shared" si="3088"/>
        <v>#N/A</v>
      </c>
      <c r="AQ430" s="19" t="e">
        <f t="shared" si="3089"/>
        <v>#N/A</v>
      </c>
      <c r="AR430" s="19" t="e">
        <f t="shared" si="3090"/>
        <v>#N/A</v>
      </c>
      <c r="AS430" s="19" t="e">
        <f t="shared" si="3091"/>
        <v>#N/A</v>
      </c>
      <c r="AT430" s="19" t="e">
        <f t="shared" si="3092"/>
        <v>#N/A</v>
      </c>
      <c r="AU430" s="19" t="e">
        <f t="shared" si="3093"/>
        <v>#N/A</v>
      </c>
      <c r="AV430" s="19" t="e">
        <f t="shared" si="3094"/>
        <v>#N/A</v>
      </c>
      <c r="AW430" s="19" t="e">
        <f t="shared" si="3095"/>
        <v>#N/A</v>
      </c>
      <c r="AX430" s="19" t="e">
        <f t="shared" si="3096"/>
        <v>#N/A</v>
      </c>
      <c r="AY430" s="19" t="e">
        <f t="shared" si="3097"/>
        <v>#N/A</v>
      </c>
      <c r="AZ430" s="19" t="e">
        <f t="shared" si="3098"/>
        <v>#N/A</v>
      </c>
      <c r="BA430" s="19" t="e">
        <f t="shared" si="3099"/>
        <v>#N/A</v>
      </c>
      <c r="BB430" s="19" t="e">
        <f t="shared" si="3100"/>
        <v>#N/A</v>
      </c>
      <c r="BC430" s="19" t="e">
        <f t="shared" si="3101"/>
        <v>#N/A</v>
      </c>
      <c r="BD430" s="19" t="e">
        <f t="shared" si="3102"/>
        <v>#N/A</v>
      </c>
      <c r="BE430" s="19" t="e">
        <f t="shared" si="3103"/>
        <v>#N/A</v>
      </c>
      <c r="BF430" s="19" t="e">
        <f t="shared" si="3104"/>
        <v>#N/A</v>
      </c>
      <c r="BG430" s="19" t="e">
        <f t="shared" si="3105"/>
        <v>#N/A</v>
      </c>
      <c r="BH430" s="19" t="e">
        <f t="shared" si="3106"/>
        <v>#N/A</v>
      </c>
      <c r="BI430" s="19" t="e">
        <f t="shared" si="3107"/>
        <v>#N/A</v>
      </c>
    </row>
    <row r="431" spans="3:61" s="19" customFormat="1" ht="12.75">
      <c r="C431" s="19" t="s">
        <v>147</v>
      </c>
      <c r="H431" s="19">
        <f>G425</f>
        <v>1513876.0744104225</v>
      </c>
      <c r="I431" s="19">
        <f t="shared" si="3055"/>
        <v>1513876.0744104225</v>
      </c>
      <c r="J431" s="19">
        <f t="shared" si="3056"/>
        <v>1513876.0744104225</v>
      </c>
      <c r="K431" s="19">
        <f t="shared" si="3057"/>
        <v>1513876.0744104225</v>
      </c>
      <c r="L431" s="19">
        <f t="shared" si="3058"/>
        <v>1513876.0744104225</v>
      </c>
      <c r="M431" s="19">
        <f t="shared" si="3059"/>
        <v>1513876.0744104225</v>
      </c>
      <c r="N431" s="19">
        <f t="shared" si="3060"/>
        <v>1513876.0744104225</v>
      </c>
      <c r="O431" s="19">
        <f t="shared" si="3061"/>
        <v>1513876.0744104225</v>
      </c>
      <c r="P431" s="19">
        <f t="shared" si="3062"/>
        <v>1513876.0744104225</v>
      </c>
      <c r="Q431" s="19">
        <f t="shared" si="3063"/>
        <v>1513876.0744104225</v>
      </c>
      <c r="R431" s="19">
        <f t="shared" si="3064"/>
        <v>1513876.0744104225</v>
      </c>
      <c r="S431" s="19">
        <f t="shared" si="3065"/>
        <v>1513876.0744104225</v>
      </c>
      <c r="T431" s="19">
        <f t="shared" si="3066"/>
        <v>1513876.0744104225</v>
      </c>
      <c r="U431" s="19">
        <f t="shared" si="3067"/>
        <v>1513876.0744104225</v>
      </c>
      <c r="V431" s="19">
        <f t="shared" si="3068"/>
        <v>1513876.0744104225</v>
      </c>
      <c r="W431" s="19">
        <f t="shared" si="3069"/>
        <v>1513876.0744104225</v>
      </c>
      <c r="X431" s="19">
        <f t="shared" si="3070"/>
        <v>1513876.0744104225</v>
      </c>
      <c r="Y431" s="19">
        <f t="shared" si="3071"/>
        <v>1513876.0744104225</v>
      </c>
      <c r="Z431" s="19">
        <f t="shared" si="3072"/>
        <v>1513876.0744104225</v>
      </c>
      <c r="AA431" s="19">
        <f t="shared" si="3073"/>
        <v>1513876.0744104225</v>
      </c>
      <c r="AB431" s="19">
        <f t="shared" si="3074"/>
        <v>1513876.0744104225</v>
      </c>
      <c r="AC431" s="19">
        <f t="shared" si="3075"/>
        <v>1513876.0744104225</v>
      </c>
      <c r="AD431" s="19">
        <f t="shared" si="3076"/>
        <v>1513876.0744104225</v>
      </c>
      <c r="AE431" s="19">
        <f t="shared" si="3077"/>
        <v>1513876.0744104225</v>
      </c>
      <c r="AF431" s="19">
        <f t="shared" si="3078"/>
        <v>1513876.0744104225</v>
      </c>
      <c r="AG431" s="19" t="e">
        <f t="shared" si="3079"/>
        <v>#N/A</v>
      </c>
      <c r="AH431" s="19" t="e">
        <f t="shared" si="3080"/>
        <v>#N/A</v>
      </c>
      <c r="AI431" s="19" t="e">
        <f t="shared" si="3081"/>
        <v>#N/A</v>
      </c>
      <c r="AJ431" s="19" t="e">
        <f t="shared" si="3082"/>
        <v>#N/A</v>
      </c>
      <c r="AK431" s="19" t="e">
        <f t="shared" si="3083"/>
        <v>#N/A</v>
      </c>
      <c r="AL431" s="19" t="e">
        <f t="shared" si="3084"/>
        <v>#N/A</v>
      </c>
      <c r="AM431" s="19" t="e">
        <f t="shared" si="3085"/>
        <v>#N/A</v>
      </c>
      <c r="AN431" s="19" t="e">
        <f t="shared" si="3086"/>
        <v>#N/A</v>
      </c>
      <c r="AO431" s="19" t="e">
        <f t="shared" si="3087"/>
        <v>#N/A</v>
      </c>
      <c r="AP431" s="19" t="e">
        <f t="shared" si="3088"/>
        <v>#N/A</v>
      </c>
      <c r="AQ431" s="19" t="e">
        <f t="shared" si="3089"/>
        <v>#N/A</v>
      </c>
      <c r="AR431" s="19" t="e">
        <f t="shared" si="3090"/>
        <v>#N/A</v>
      </c>
      <c r="AS431" s="19" t="e">
        <f t="shared" si="3091"/>
        <v>#N/A</v>
      </c>
      <c r="AT431" s="19" t="e">
        <f t="shared" si="3092"/>
        <v>#N/A</v>
      </c>
      <c r="AU431" s="19" t="e">
        <f t="shared" si="3093"/>
        <v>#N/A</v>
      </c>
      <c r="AV431" s="19" t="e">
        <f t="shared" si="3094"/>
        <v>#N/A</v>
      </c>
      <c r="AW431" s="19" t="e">
        <f t="shared" si="3095"/>
        <v>#N/A</v>
      </c>
      <c r="AX431" s="19" t="e">
        <f t="shared" si="3096"/>
        <v>#N/A</v>
      </c>
      <c r="AY431" s="19" t="e">
        <f t="shared" si="3097"/>
        <v>#N/A</v>
      </c>
      <c r="AZ431" s="19" t="e">
        <f t="shared" si="3098"/>
        <v>#N/A</v>
      </c>
      <c r="BA431" s="19" t="e">
        <f t="shared" si="3099"/>
        <v>#N/A</v>
      </c>
      <c r="BB431" s="19" t="e">
        <f t="shared" si="3100"/>
        <v>#N/A</v>
      </c>
      <c r="BC431" s="19" t="e">
        <f t="shared" si="3101"/>
        <v>#N/A</v>
      </c>
      <c r="BD431" s="19" t="e">
        <f t="shared" si="3102"/>
        <v>#N/A</v>
      </c>
      <c r="BE431" s="19" t="e">
        <f t="shared" si="3103"/>
        <v>#N/A</v>
      </c>
      <c r="BF431" s="19" t="e">
        <f t="shared" si="3104"/>
        <v>#N/A</v>
      </c>
      <c r="BG431" s="19" t="e">
        <f t="shared" si="3105"/>
        <v>#N/A</v>
      </c>
      <c r="BH431" s="19" t="e">
        <f t="shared" si="3106"/>
        <v>#N/A</v>
      </c>
      <c r="BI431" s="19" t="e">
        <f t="shared" si="3107"/>
        <v>#N/A</v>
      </c>
    </row>
    <row r="432" spans="3:61" s="19" customFormat="1" ht="12.75">
      <c r="C432" s="19" t="s">
        <v>424</v>
      </c>
      <c r="H432" s="19">
        <f>G426</f>
        <v>22846399.175878648</v>
      </c>
      <c r="I432" s="19">
        <f t="shared" si="3055"/>
        <v>22284791.218795858</v>
      </c>
      <c r="J432" s="19">
        <f t="shared" si="3056"/>
        <v>21698972.560120571</v>
      </c>
      <c r="K432" s="19">
        <f t="shared" si="3057"/>
        <v>21087899.485880777</v>
      </c>
      <c r="L432" s="19">
        <f t="shared" si="3058"/>
        <v>20450483.287999224</v>
      </c>
      <c r="M432" s="19">
        <f t="shared" si="3059"/>
        <v>19785588.324614961</v>
      </c>
      <c r="N432" s="19">
        <f t="shared" si="3060"/>
        <v>19092029.996786099</v>
      </c>
      <c r="O432" s="19">
        <f t="shared" si="3061"/>
        <v>18368572.63796901</v>
      </c>
      <c r="P432" s="19">
        <f t="shared" si="3062"/>
        <v>17613927.312513772</v>
      </c>
      <c r="Q432" s="19">
        <f t="shared" si="3063"/>
        <v>16826749.519253641</v>
      </c>
      <c r="R432" s="19">
        <f t="shared" si="3064"/>
        <v>16005636.79609712</v>
      </c>
      <c r="S432" s="19">
        <f t="shared" si="3065"/>
        <v>15149126.221354937</v>
      </c>
      <c r="T432" s="19">
        <f t="shared" si="3066"/>
        <v>14255691.807350192</v>
      </c>
      <c r="U432" s="19">
        <f t="shared" si="3067"/>
        <v>13323741.781668056</v>
      </c>
      <c r="V432" s="19">
        <f t="shared" si="3068"/>
        <v>12351615.751201175</v>
      </c>
      <c r="W432" s="19">
        <f t="shared" si="3069"/>
        <v>11337581.743938193</v>
      </c>
      <c r="X432" s="19">
        <f t="shared" si="3070"/>
        <v>10279833.123224912</v>
      </c>
      <c r="Y432" s="19">
        <f t="shared" si="3071"/>
        <v>9176485.3690004442</v>
      </c>
      <c r="Z432" s="19">
        <f t="shared" si="3072"/>
        <v>8025572.7202737071</v>
      </c>
      <c r="AA432" s="19">
        <f t="shared" si="3073"/>
        <v>6825044.6728583714</v>
      </c>
      <c r="AB432" s="19">
        <f t="shared" si="3074"/>
        <v>5572762.3261265308</v>
      </c>
      <c r="AC432" s="19">
        <f t="shared" si="3075"/>
        <v>4266494.572272324</v>
      </c>
      <c r="AD432" s="19">
        <f t="shared" si="3076"/>
        <v>2903914.1212961972</v>
      </c>
      <c r="AE432" s="19">
        <f t="shared" si="3077"/>
        <v>1482593.3546277706</v>
      </c>
      <c r="AF432" s="19">
        <f t="shared" si="3078"/>
        <v>-5.8207660913467407E-9</v>
      </c>
      <c r="AG432" s="19" t="e">
        <f t="shared" si="3079"/>
        <v>#N/A</v>
      </c>
      <c r="AH432" s="19" t="e">
        <f t="shared" si="3080"/>
        <v>#N/A</v>
      </c>
      <c r="AI432" s="19" t="e">
        <f t="shared" si="3081"/>
        <v>#N/A</v>
      </c>
      <c r="AJ432" s="19" t="e">
        <f t="shared" si="3082"/>
        <v>#N/A</v>
      </c>
      <c r="AK432" s="19" t="e">
        <f t="shared" si="3083"/>
        <v>#N/A</v>
      </c>
      <c r="AL432" s="19" t="e">
        <f t="shared" si="3084"/>
        <v>#N/A</v>
      </c>
      <c r="AM432" s="19" t="e">
        <f t="shared" si="3085"/>
        <v>#N/A</v>
      </c>
      <c r="AN432" s="19" t="e">
        <f t="shared" si="3086"/>
        <v>#N/A</v>
      </c>
      <c r="AO432" s="19" t="e">
        <f t="shared" si="3087"/>
        <v>#N/A</v>
      </c>
      <c r="AP432" s="19" t="e">
        <f t="shared" si="3088"/>
        <v>#N/A</v>
      </c>
      <c r="AQ432" s="19" t="e">
        <f t="shared" si="3089"/>
        <v>#N/A</v>
      </c>
      <c r="AR432" s="19" t="e">
        <f t="shared" si="3090"/>
        <v>#N/A</v>
      </c>
      <c r="AS432" s="19" t="e">
        <f t="shared" si="3091"/>
        <v>#N/A</v>
      </c>
      <c r="AT432" s="19" t="e">
        <f t="shared" si="3092"/>
        <v>#N/A</v>
      </c>
      <c r="AU432" s="19" t="e">
        <f t="shared" si="3093"/>
        <v>#N/A</v>
      </c>
      <c r="AV432" s="19" t="e">
        <f t="shared" si="3094"/>
        <v>#N/A</v>
      </c>
      <c r="AW432" s="19" t="e">
        <f t="shared" si="3095"/>
        <v>#N/A</v>
      </c>
      <c r="AX432" s="19" t="e">
        <f t="shared" si="3096"/>
        <v>#N/A</v>
      </c>
      <c r="AY432" s="19" t="e">
        <f t="shared" si="3097"/>
        <v>#N/A</v>
      </c>
      <c r="AZ432" s="19" t="e">
        <f t="shared" si="3098"/>
        <v>#N/A</v>
      </c>
      <c r="BA432" s="19" t="e">
        <f t="shared" si="3099"/>
        <v>#N/A</v>
      </c>
      <c r="BB432" s="19" t="e">
        <f t="shared" si="3100"/>
        <v>#N/A</v>
      </c>
      <c r="BC432" s="19" t="e">
        <f t="shared" si="3101"/>
        <v>#N/A</v>
      </c>
      <c r="BD432" s="19" t="e">
        <f t="shared" si="3102"/>
        <v>#N/A</v>
      </c>
      <c r="BE432" s="19" t="e">
        <f t="shared" si="3103"/>
        <v>#N/A</v>
      </c>
      <c r="BF432" s="19" t="e">
        <f t="shared" si="3104"/>
        <v>#N/A</v>
      </c>
      <c r="BG432" s="19" t="e">
        <f t="shared" si="3105"/>
        <v>#N/A</v>
      </c>
      <c r="BH432" s="19" t="e">
        <f t="shared" si="3106"/>
        <v>#N/A</v>
      </c>
      <c r="BI432" s="19" t="e">
        <f t="shared" si="3107"/>
        <v>#N/A</v>
      </c>
    </row>
    <row r="436" spans="1:61" s="19" customFormat="1" ht="12.75">
      <c r="A436" s="50" t="s">
        <v>442</v>
      </c>
    </row>
    <row r="437" spans="1:61" s="19" customFormat="1" ht="12.75">
      <c r="A437" s="19" t="s">
        <v>443</v>
      </c>
      <c r="B437" s="19">
        <f>Inputs!L121</f>
        <v>100903429.3324644</v>
      </c>
      <c r="D437" s="19">
        <f>B438</f>
        <v>30</v>
      </c>
      <c r="E437" s="19">
        <f>IF(D437&gt;0,D437-1,0)</f>
        <v>29</v>
      </c>
      <c r="F437" s="19">
        <f>IF(E437&gt;0,E437-1,0)</f>
        <v>28</v>
      </c>
      <c r="G437" s="19">
        <f>IF(F437&gt;0,F437-1,0)</f>
        <v>27</v>
      </c>
      <c r="H437" s="19">
        <f t="shared" ref="H437" si="3108">IF(G437&gt;0,G437-1,0)</f>
        <v>26</v>
      </c>
      <c r="I437" s="19">
        <f t="shared" ref="I437" si="3109">IF(H437&gt;0,H437-1,0)</f>
        <v>25</v>
      </c>
      <c r="J437" s="19">
        <f t="shared" ref="J437" si="3110">IF(I437&gt;0,I437-1,0)</f>
        <v>24</v>
      </c>
      <c r="K437" s="19">
        <f t="shared" ref="K437" si="3111">IF(J437&gt;0,J437-1,0)</f>
        <v>23</v>
      </c>
      <c r="L437" s="19">
        <f t="shared" ref="L437" si="3112">IF(K437&gt;0,K437-1,0)</f>
        <v>22</v>
      </c>
      <c r="M437" s="19">
        <f t="shared" ref="M437" si="3113">IF(L437&gt;0,L437-1,0)</f>
        <v>21</v>
      </c>
      <c r="N437" s="19">
        <f t="shared" ref="N437" si="3114">IF(M437&gt;0,M437-1,0)</f>
        <v>20</v>
      </c>
      <c r="O437" s="19">
        <f t="shared" ref="O437" si="3115">IF(N437&gt;0,N437-1,0)</f>
        <v>19</v>
      </c>
      <c r="P437" s="19">
        <f t="shared" ref="P437" si="3116">IF(O437&gt;0,O437-1,0)</f>
        <v>18</v>
      </c>
      <c r="Q437" s="19">
        <f t="shared" ref="Q437" si="3117">IF(P437&gt;0,P437-1,0)</f>
        <v>17</v>
      </c>
      <c r="R437" s="19">
        <f t="shared" ref="R437" si="3118">IF(Q437&gt;0,Q437-1,0)</f>
        <v>16</v>
      </c>
      <c r="S437" s="19">
        <f t="shared" ref="S437" si="3119">IF(R437&gt;0,R437-1,0)</f>
        <v>15</v>
      </c>
      <c r="T437" s="19">
        <f t="shared" ref="T437" si="3120">IF(S437&gt;0,S437-1,0)</f>
        <v>14</v>
      </c>
      <c r="U437" s="19">
        <f t="shared" ref="U437" si="3121">IF(T437&gt;0,T437-1,0)</f>
        <v>13</v>
      </c>
      <c r="V437" s="19">
        <f t="shared" ref="V437" si="3122">IF(U437&gt;0,U437-1,0)</f>
        <v>12</v>
      </c>
      <c r="W437" s="19">
        <f t="shared" ref="W437" si="3123">IF(V437&gt;0,V437-1,0)</f>
        <v>11</v>
      </c>
      <c r="X437" s="19">
        <f t="shared" ref="X437" si="3124">IF(W437&gt;0,W437-1,0)</f>
        <v>10</v>
      </c>
      <c r="Y437" s="19">
        <f t="shared" ref="Y437" si="3125">IF(X437&gt;0,X437-1,0)</f>
        <v>9</v>
      </c>
      <c r="Z437" s="19">
        <f t="shared" ref="Z437" si="3126">IF(Y437&gt;0,Y437-1,0)</f>
        <v>8</v>
      </c>
      <c r="AA437" s="19">
        <f t="shared" ref="AA437" si="3127">IF(Z437&gt;0,Z437-1,0)</f>
        <v>7</v>
      </c>
      <c r="AB437" s="19">
        <f t="shared" ref="AB437" si="3128">IF(AA437&gt;0,AA437-1,0)</f>
        <v>6</v>
      </c>
      <c r="AC437" s="19">
        <f t="shared" ref="AC437" si="3129">IF(AB437&gt;0,AB437-1,0)</f>
        <v>5</v>
      </c>
      <c r="AD437" s="19">
        <f t="shared" ref="AD437" si="3130">IF(AC437&gt;0,AC437-1,0)</f>
        <v>4</v>
      </c>
      <c r="AE437" s="19">
        <f t="shared" ref="AE437" si="3131">IF(AD437&gt;0,AD437-1,0)</f>
        <v>3</v>
      </c>
      <c r="AF437" s="19">
        <f t="shared" ref="AF437" si="3132">IF(AE437&gt;0,AE437-1,0)</f>
        <v>2</v>
      </c>
      <c r="AG437" s="19">
        <f t="shared" ref="AG437" si="3133">IF(AF437&gt;0,AF437-1,0)</f>
        <v>1</v>
      </c>
      <c r="AH437" s="19">
        <f t="shared" ref="AH437" si="3134">IF(AG437&gt;0,AG437-1,0)</f>
        <v>0</v>
      </c>
      <c r="AI437" s="19">
        <f t="shared" ref="AI437" si="3135">IF(AH437&gt;0,AH437-1,0)</f>
        <v>0</v>
      </c>
      <c r="AJ437" s="19">
        <f t="shared" ref="AJ437" si="3136">IF(AI437&gt;0,AI437-1,0)</f>
        <v>0</v>
      </c>
      <c r="AK437" s="19">
        <f t="shared" ref="AK437" si="3137">IF(AJ437&gt;0,AJ437-1,0)</f>
        <v>0</v>
      </c>
      <c r="AL437" s="19">
        <f t="shared" ref="AL437" si="3138">IF(AK437&gt;0,AK437-1,0)</f>
        <v>0</v>
      </c>
      <c r="AM437" s="19">
        <f t="shared" ref="AM437" si="3139">IF(AL437&gt;0,AL437-1,0)</f>
        <v>0</v>
      </c>
      <c r="AN437" s="19">
        <f t="shared" ref="AN437" si="3140">IF(AM437&gt;0,AM437-1,0)</f>
        <v>0</v>
      </c>
      <c r="AO437" s="19">
        <f t="shared" ref="AO437" si="3141">IF(AN437&gt;0,AN437-1,0)</f>
        <v>0</v>
      </c>
      <c r="AP437" s="19">
        <f t="shared" ref="AP437" si="3142">IF(AO437&gt;0,AO437-1,0)</f>
        <v>0</v>
      </c>
      <c r="AQ437" s="19">
        <f t="shared" ref="AQ437" si="3143">IF(AP437&gt;0,AP437-1,0)</f>
        <v>0</v>
      </c>
      <c r="AR437" s="19">
        <f t="shared" ref="AR437" si="3144">IF(AQ437&gt;0,AQ437-1,0)</f>
        <v>0</v>
      </c>
      <c r="AS437" s="19">
        <f t="shared" ref="AS437" si="3145">IF(AR437&gt;0,AR437-1,0)</f>
        <v>0</v>
      </c>
      <c r="AT437" s="19">
        <f t="shared" ref="AT437" si="3146">IF(AS437&gt;0,AS437-1,0)</f>
        <v>0</v>
      </c>
      <c r="AU437" s="19">
        <f t="shared" ref="AU437" si="3147">IF(AT437&gt;0,AT437-1,0)</f>
        <v>0</v>
      </c>
      <c r="AV437" s="19">
        <f t="shared" ref="AV437" si="3148">IF(AU437&gt;0,AU437-1,0)</f>
        <v>0</v>
      </c>
      <c r="AW437" s="19">
        <f t="shared" ref="AW437" si="3149">IF(AV437&gt;0,AV437-1,0)</f>
        <v>0</v>
      </c>
      <c r="AX437" s="19">
        <f t="shared" ref="AX437" si="3150">IF(AW437&gt;0,AW437-1,0)</f>
        <v>0</v>
      </c>
      <c r="AY437" s="19">
        <f t="shared" ref="AY437" si="3151">IF(AX437&gt;0,AX437-1,0)</f>
        <v>0</v>
      </c>
      <c r="AZ437" s="19">
        <f t="shared" ref="AZ437" si="3152">IF(AY437&gt;0,AY437-1,0)</f>
        <v>0</v>
      </c>
      <c r="BA437" s="19">
        <f t="shared" ref="BA437" si="3153">IF(AZ437&gt;0,AZ437-1,0)</f>
        <v>0</v>
      </c>
      <c r="BB437" s="19">
        <f t="shared" ref="BB437" si="3154">IF(BA437&gt;0,BA437-1,0)</f>
        <v>0</v>
      </c>
      <c r="BC437" s="19">
        <f t="shared" ref="BC437" si="3155">IF(BB437&gt;0,BB437-1,0)</f>
        <v>0</v>
      </c>
      <c r="BD437" s="19">
        <f t="shared" ref="BD437" si="3156">IF(BC437&gt;0,BC437-1,0)</f>
        <v>0</v>
      </c>
      <c r="BE437" s="19">
        <f t="shared" ref="BE437" si="3157">IF(BD437&gt;0,BD437-1,0)</f>
        <v>0</v>
      </c>
      <c r="BF437" s="19">
        <f t="shared" ref="BF437" si="3158">IF(BE437&gt;0,BE437-1,0)</f>
        <v>0</v>
      </c>
      <c r="BG437" s="19">
        <f t="shared" ref="BG437" si="3159">IF(BF437&gt;0,BF437-1,0)</f>
        <v>0</v>
      </c>
      <c r="BH437" s="19">
        <f t="shared" ref="BH437" si="3160">IF(BG437&gt;0,BG437-1,0)</f>
        <v>0</v>
      </c>
      <c r="BI437" s="19">
        <f t="shared" ref="BI437" si="3161">IF(BH437&gt;0,BH437-1,0)</f>
        <v>0</v>
      </c>
    </row>
    <row r="438" spans="1:61" s="19" customFormat="1">
      <c r="A438" s="16" t="s">
        <v>60</v>
      </c>
      <c r="B438" s="50">
        <v>30</v>
      </c>
      <c r="C438" s="19" t="s">
        <v>421</v>
      </c>
      <c r="D438" s="19">
        <f>IFERROR(D450,0)+IFERROR(D456,0)+IFERROR(D462,0)+IFERROR(D468,0)+IFERROR(D474,0)</f>
        <v>20180685.866492879</v>
      </c>
      <c r="E438" s="19">
        <f t="shared" ref="E438:BI442" si="3162">IFERROR(E450,0)+IFERROR(E456,0)+IFERROR(E462,0)+IFERROR(E468,0)+IFERROR(E474,0)</f>
        <v>40019841.435379513</v>
      </c>
      <c r="F438" s="19">
        <f t="shared" si="3162"/>
        <v>59502743.467760131</v>
      </c>
      <c r="G438" s="19">
        <f t="shared" si="3162"/>
        <v>78614034.011606395</v>
      </c>
      <c r="H438" s="19">
        <f t="shared" si="3162"/>
        <v>97337693.039524108</v>
      </c>
      <c r="I438" s="19">
        <f t="shared" si="3162"/>
        <v>95476324.040447742</v>
      </c>
      <c r="J438" s="19">
        <f t="shared" si="3162"/>
        <v>93534712.144486099</v>
      </c>
      <c r="K438" s="19">
        <f t="shared" si="3162"/>
        <v>91509398.111421973</v>
      </c>
      <c r="L438" s="19">
        <f t="shared" si="3162"/>
        <v>89396773.574531853</v>
      </c>
      <c r="M438" s="19">
        <f t="shared" si="3162"/>
        <v>87193074.611799672</v>
      </c>
      <c r="N438" s="19">
        <f t="shared" si="3162"/>
        <v>84894375.039988637</v>
      </c>
      <c r="O438" s="19">
        <f t="shared" si="3162"/>
        <v>82496579.41962266</v>
      </c>
      <c r="P438" s="19">
        <f t="shared" si="3162"/>
        <v>79995415.75841549</v>
      </c>
      <c r="Q438" s="19">
        <f t="shared" si="3162"/>
        <v>77386427.900147408</v>
      </c>
      <c r="R438" s="19">
        <f t="shared" si="3162"/>
        <v>74664967.585429311</v>
      </c>
      <c r="S438" s="19">
        <f t="shared" si="3162"/>
        <v>71826186.170209512</v>
      </c>
      <c r="T438" s="19">
        <f t="shared" si="3162"/>
        <v>68865025.987268537</v>
      </c>
      <c r="U438" s="19">
        <f t="shared" si="3162"/>
        <v>65776211.335311204</v>
      </c>
      <c r="V438" s="19">
        <f t="shared" si="3162"/>
        <v>62554239.079602115</v>
      </c>
      <c r="W438" s="19">
        <f t="shared" si="3162"/>
        <v>59193368.84739805</v>
      </c>
      <c r="X438" s="19">
        <f t="shared" si="3162"/>
        <v>55687612.800709352</v>
      </c>
      <c r="Y438" s="19">
        <f t="shared" si="3162"/>
        <v>52030724.968168914</v>
      </c>
      <c r="Z438" s="19">
        <f t="shared" si="3162"/>
        <v>48216190.117002264</v>
      </c>
      <c r="AA438" s="19">
        <f t="shared" si="3162"/>
        <v>44237212.145272486</v>
      </c>
      <c r="AB438" s="19">
        <f t="shared" si="3162"/>
        <v>40086701.973719448</v>
      </c>
      <c r="AC438" s="19">
        <f t="shared" si="3162"/>
        <v>35757264.915620759</v>
      </c>
      <c r="AD438" s="19">
        <f t="shared" si="3162"/>
        <v>31241187.502172433</v>
      </c>
      <c r="AE438" s="19">
        <f t="shared" si="3162"/>
        <v>26530423.739916749</v>
      </c>
      <c r="AF438" s="19">
        <f t="shared" si="3162"/>
        <v>21616580.775733199</v>
      </c>
      <c r="AG438" s="19">
        <f t="shared" si="3162"/>
        <v>16490903.943852693</v>
      </c>
      <c r="AH438" s="19">
        <f t="shared" si="3162"/>
        <v>11144261.168254383</v>
      </c>
      <c r="AI438" s="19">
        <f t="shared" si="3162"/>
        <v>6778638.5446251249</v>
      </c>
      <c r="AJ438" s="19">
        <f t="shared" si="3162"/>
        <v>3436327.4718954479</v>
      </c>
      <c r="AK438" s="19">
        <f t="shared" si="3162"/>
        <v>1161442.5148298445</v>
      </c>
      <c r="AL438" s="19">
        <f t="shared" si="3162"/>
        <v>0</v>
      </c>
      <c r="AM438" s="19">
        <f t="shared" si="3162"/>
        <v>0</v>
      </c>
      <c r="AN438" s="19">
        <f t="shared" si="3162"/>
        <v>0</v>
      </c>
      <c r="AO438" s="19">
        <f t="shared" si="3162"/>
        <v>0</v>
      </c>
      <c r="AP438" s="19">
        <f t="shared" si="3162"/>
        <v>0</v>
      </c>
      <c r="AQ438" s="19">
        <f t="shared" si="3162"/>
        <v>0</v>
      </c>
      <c r="AR438" s="19">
        <f t="shared" si="3162"/>
        <v>0</v>
      </c>
      <c r="AS438" s="19">
        <f t="shared" si="3162"/>
        <v>0</v>
      </c>
      <c r="AT438" s="19">
        <f t="shared" si="3162"/>
        <v>0</v>
      </c>
      <c r="AU438" s="19">
        <f t="shared" si="3162"/>
        <v>0</v>
      </c>
      <c r="AV438" s="19">
        <f t="shared" si="3162"/>
        <v>0</v>
      </c>
      <c r="AW438" s="19">
        <f t="shared" si="3162"/>
        <v>0</v>
      </c>
      <c r="AX438" s="19">
        <f t="shared" si="3162"/>
        <v>0</v>
      </c>
      <c r="AY438" s="19">
        <f t="shared" si="3162"/>
        <v>0</v>
      </c>
      <c r="AZ438" s="19">
        <f t="shared" si="3162"/>
        <v>0</v>
      </c>
      <c r="BA438" s="19">
        <f t="shared" si="3162"/>
        <v>0</v>
      </c>
      <c r="BB438" s="19">
        <f t="shared" si="3162"/>
        <v>0</v>
      </c>
      <c r="BC438" s="19">
        <f t="shared" si="3162"/>
        <v>0</v>
      </c>
      <c r="BD438" s="19">
        <f t="shared" si="3162"/>
        <v>0</v>
      </c>
      <c r="BE438" s="19">
        <f t="shared" si="3162"/>
        <v>0</v>
      </c>
      <c r="BF438" s="19">
        <f t="shared" si="3162"/>
        <v>0</v>
      </c>
      <c r="BG438" s="19">
        <f t="shared" si="3162"/>
        <v>0</v>
      </c>
      <c r="BH438" s="19">
        <f t="shared" si="3162"/>
        <v>0</v>
      </c>
      <c r="BI438" s="19">
        <f t="shared" si="3162"/>
        <v>0</v>
      </c>
    </row>
    <row r="439" spans="1:61" s="19" customFormat="1" ht="12.75">
      <c r="C439" s="19" t="s">
        <v>444</v>
      </c>
      <c r="D439" s="19">
        <f>IFERROR(D451,0)+IFERROR(D457,0)+IFERROR(D463,0)+IFERROR(D469,0)+IFERROR(D475,0)</f>
        <v>341530.29760624556</v>
      </c>
      <c r="E439" s="19">
        <f t="shared" si="3162"/>
        <v>697783.83411225991</v>
      </c>
      <c r="F439" s="19">
        <f t="shared" si="3162"/>
        <v>1069395.3226466263</v>
      </c>
      <c r="G439" s="19">
        <f t="shared" si="3162"/>
        <v>1457026.8385751599</v>
      </c>
      <c r="H439" s="19">
        <f t="shared" si="3162"/>
        <v>1861368.9990763608</v>
      </c>
      <c r="I439" s="19">
        <f t="shared" si="3162"/>
        <v>1941611.8959616632</v>
      </c>
      <c r="J439" s="19">
        <f t="shared" si="3162"/>
        <v>2025314.0330641069</v>
      </c>
      <c r="K439" s="19">
        <f t="shared" si="3162"/>
        <v>2112624.5368901417</v>
      </c>
      <c r="L439" s="19">
        <f t="shared" si="3162"/>
        <v>2203698.9627321726</v>
      </c>
      <c r="M439" s="19">
        <f t="shared" si="3162"/>
        <v>2298699.5718110339</v>
      </c>
      <c r="N439" s="19">
        <f t="shared" si="3162"/>
        <v>2397795.6203659684</v>
      </c>
      <c r="O439" s="19">
        <f t="shared" si="3162"/>
        <v>2501163.6612071614</v>
      </c>
      <c r="P439" s="19">
        <f t="shared" si="3162"/>
        <v>2608987.8582680891</v>
      </c>
      <c r="Q439" s="19">
        <f t="shared" si="3162"/>
        <v>2721460.3147180979</v>
      </c>
      <c r="R439" s="19">
        <f t="shared" si="3162"/>
        <v>2838781.415219787</v>
      </c>
      <c r="S439" s="19">
        <f t="shared" si="3162"/>
        <v>2961160.182940979</v>
      </c>
      <c r="T439" s="19">
        <f t="shared" si="3162"/>
        <v>3088814.6519573336</v>
      </c>
      <c r="U439" s="19">
        <f t="shared" si="3162"/>
        <v>3221972.2557090949</v>
      </c>
      <c r="V439" s="19">
        <f t="shared" si="3162"/>
        <v>3360870.2322040629</v>
      </c>
      <c r="W439" s="19">
        <f t="shared" si="3162"/>
        <v>3505756.0466887001</v>
      </c>
      <c r="X439" s="19">
        <f t="shared" si="3162"/>
        <v>3656887.8325404353</v>
      </c>
      <c r="Y439" s="19">
        <f t="shared" si="3162"/>
        <v>3814534.8511666553</v>
      </c>
      <c r="Z439" s="19">
        <f t="shared" si="3162"/>
        <v>3978977.9717297698</v>
      </c>
      <c r="AA439" s="19">
        <f t="shared" si="3162"/>
        <v>4150510.1715530371</v>
      </c>
      <c r="AB439" s="19">
        <f t="shared" si="3162"/>
        <v>4329437.0580986878</v>
      </c>
      <c r="AC439" s="19">
        <f t="shared" si="3162"/>
        <v>4516077.41344833</v>
      </c>
      <c r="AD439" s="19">
        <f t="shared" si="3162"/>
        <v>4710763.7622556854</v>
      </c>
      <c r="AE439" s="19">
        <f t="shared" si="3162"/>
        <v>4913842.9641835531</v>
      </c>
      <c r="AF439" s="19">
        <f t="shared" si="3162"/>
        <v>5125676.8318805043</v>
      </c>
      <c r="AG439" s="19">
        <f t="shared" si="3162"/>
        <v>5346642.7755983081</v>
      </c>
      <c r="AH439" s="19">
        <f t="shared" si="3162"/>
        <v>4365622.6236292562</v>
      </c>
      <c r="AI439" s="19">
        <f t="shared" si="3162"/>
        <v>3342311.072729676</v>
      </c>
      <c r="AJ439" s="19">
        <f t="shared" si="3162"/>
        <v>2274884.9570656028</v>
      </c>
      <c r="AK439" s="19">
        <f t="shared" si="3162"/>
        <v>1161442.5148298435</v>
      </c>
      <c r="AL439" s="19">
        <f t="shared" si="3162"/>
        <v>0</v>
      </c>
      <c r="AM439" s="19">
        <f t="shared" si="3162"/>
        <v>0</v>
      </c>
      <c r="AN439" s="19">
        <f t="shared" si="3162"/>
        <v>0</v>
      </c>
      <c r="AO439" s="19">
        <f t="shared" si="3162"/>
        <v>0</v>
      </c>
      <c r="AP439" s="19">
        <f t="shared" si="3162"/>
        <v>0</v>
      </c>
      <c r="AQ439" s="19">
        <f t="shared" si="3162"/>
        <v>0</v>
      </c>
      <c r="AR439" s="19">
        <f t="shared" si="3162"/>
        <v>0</v>
      </c>
      <c r="AS439" s="19">
        <f t="shared" si="3162"/>
        <v>0</v>
      </c>
      <c r="AT439" s="19">
        <f t="shared" si="3162"/>
        <v>0</v>
      </c>
      <c r="AU439" s="19">
        <f t="shared" si="3162"/>
        <v>0</v>
      </c>
      <c r="AV439" s="19">
        <f t="shared" si="3162"/>
        <v>0</v>
      </c>
      <c r="AW439" s="19">
        <f t="shared" si="3162"/>
        <v>0</v>
      </c>
      <c r="AX439" s="19">
        <f t="shared" si="3162"/>
        <v>0</v>
      </c>
      <c r="AY439" s="19">
        <f t="shared" si="3162"/>
        <v>0</v>
      </c>
      <c r="AZ439" s="19">
        <f t="shared" si="3162"/>
        <v>0</v>
      </c>
      <c r="BA439" s="19">
        <f t="shared" si="3162"/>
        <v>0</v>
      </c>
      <c r="BB439" s="19">
        <f t="shared" si="3162"/>
        <v>0</v>
      </c>
      <c r="BC439" s="19">
        <f t="shared" si="3162"/>
        <v>0</v>
      </c>
      <c r="BD439" s="19">
        <f t="shared" si="3162"/>
        <v>0</v>
      </c>
      <c r="BE439" s="19">
        <f t="shared" si="3162"/>
        <v>0</v>
      </c>
      <c r="BF439" s="19">
        <f t="shared" si="3162"/>
        <v>0</v>
      </c>
      <c r="BG439" s="19">
        <f t="shared" si="3162"/>
        <v>0</v>
      </c>
      <c r="BH439" s="19">
        <f t="shared" si="3162"/>
        <v>0</v>
      </c>
      <c r="BI439" s="19">
        <f t="shared" si="3162"/>
        <v>0</v>
      </c>
    </row>
    <row r="440" spans="1:61" s="19" customFormat="1" ht="12.75">
      <c r="C440" s="19" t="s">
        <v>423</v>
      </c>
      <c r="D440" s="19">
        <f>IFERROR(D452,0)+IFERROR(D458,0)+IFERROR(D464,0)+IFERROR(D470,0)+IFERROR(D476,0)</f>
        <v>844418.65428650775</v>
      </c>
      <c r="E440" s="19">
        <f t="shared" si="3162"/>
        <v>1674114.0696732467</v>
      </c>
      <c r="F440" s="19">
        <f t="shared" si="3162"/>
        <v>2488451.5330316341</v>
      </c>
      <c r="G440" s="19">
        <f t="shared" si="3162"/>
        <v>3286768.9689958533</v>
      </c>
      <c r="H440" s="19">
        <f t="shared" si="3162"/>
        <v>4068375.7603874058</v>
      </c>
      <c r="I440" s="19">
        <f t="shared" si="3162"/>
        <v>3988132.8635021029</v>
      </c>
      <c r="J440" s="19">
        <f t="shared" si="3162"/>
        <v>3904430.7263996596</v>
      </c>
      <c r="K440" s="19">
        <f t="shared" si="3162"/>
        <v>3817120.2225736249</v>
      </c>
      <c r="L440" s="19">
        <f t="shared" si="3162"/>
        <v>3726045.796731594</v>
      </c>
      <c r="M440" s="19">
        <f t="shared" si="3162"/>
        <v>3631045.1876527327</v>
      </c>
      <c r="N440" s="19">
        <f t="shared" si="3162"/>
        <v>3531949.1390977977</v>
      </c>
      <c r="O440" s="19">
        <f t="shared" si="3162"/>
        <v>3428581.0982566043</v>
      </c>
      <c r="P440" s="19">
        <f t="shared" si="3162"/>
        <v>3320756.901195677</v>
      </c>
      <c r="Q440" s="19">
        <f t="shared" si="3162"/>
        <v>3208284.4447456682</v>
      </c>
      <c r="R440" s="19">
        <f t="shared" si="3162"/>
        <v>3090963.3442439791</v>
      </c>
      <c r="S440" s="19">
        <f t="shared" si="3162"/>
        <v>2968584.5765227866</v>
      </c>
      <c r="T440" s="19">
        <f t="shared" si="3162"/>
        <v>2840930.1075064326</v>
      </c>
      <c r="U440" s="19">
        <f t="shared" si="3162"/>
        <v>2707772.5037546712</v>
      </c>
      <c r="V440" s="19">
        <f t="shared" si="3162"/>
        <v>2568874.5272597033</v>
      </c>
      <c r="W440" s="19">
        <f t="shared" si="3162"/>
        <v>2423988.712775066</v>
      </c>
      <c r="X440" s="19">
        <f t="shared" si="3162"/>
        <v>2272856.9269233309</v>
      </c>
      <c r="Y440" s="19">
        <f t="shared" si="3162"/>
        <v>2115209.9082971113</v>
      </c>
      <c r="Z440" s="19">
        <f t="shared" si="3162"/>
        <v>1950766.7877339968</v>
      </c>
      <c r="AA440" s="19">
        <f t="shared" si="3162"/>
        <v>1779234.5879107297</v>
      </c>
      <c r="AB440" s="19">
        <f t="shared" si="3162"/>
        <v>1600307.7013650781</v>
      </c>
      <c r="AC440" s="19">
        <f t="shared" si="3162"/>
        <v>1413667.3460154356</v>
      </c>
      <c r="AD440" s="19">
        <f t="shared" si="3162"/>
        <v>1218980.9972080812</v>
      </c>
      <c r="AE440" s="19">
        <f t="shared" si="3162"/>
        <v>1015901.7952802132</v>
      </c>
      <c r="AF440" s="19">
        <f t="shared" si="3162"/>
        <v>804067.92758326163</v>
      </c>
      <c r="AG440" s="19">
        <f t="shared" si="3162"/>
        <v>583101.98386545875</v>
      </c>
      <c r="AH440" s="19">
        <f t="shared" si="3162"/>
        <v>378173.18394175731</v>
      </c>
      <c r="AI440" s="19">
        <f t="shared" si="3162"/>
        <v>215535.78294858395</v>
      </c>
      <c r="AJ440" s="19">
        <f t="shared" si="3162"/>
        <v>97012.94671990363</v>
      </c>
      <c r="AK440" s="19">
        <f t="shared" si="3162"/>
        <v>24506.437062909699</v>
      </c>
      <c r="AL440" s="19">
        <f t="shared" si="3162"/>
        <v>0</v>
      </c>
      <c r="AM440" s="19">
        <f t="shared" si="3162"/>
        <v>0</v>
      </c>
      <c r="AN440" s="19">
        <f t="shared" si="3162"/>
        <v>0</v>
      </c>
      <c r="AO440" s="19">
        <f t="shared" si="3162"/>
        <v>0</v>
      </c>
      <c r="AP440" s="19">
        <f t="shared" si="3162"/>
        <v>0</v>
      </c>
      <c r="AQ440" s="19">
        <f t="shared" si="3162"/>
        <v>0</v>
      </c>
      <c r="AR440" s="19">
        <f t="shared" si="3162"/>
        <v>0</v>
      </c>
      <c r="AS440" s="19">
        <f t="shared" si="3162"/>
        <v>0</v>
      </c>
      <c r="AT440" s="19">
        <f t="shared" si="3162"/>
        <v>0</v>
      </c>
      <c r="AU440" s="19">
        <f t="shared" si="3162"/>
        <v>0</v>
      </c>
      <c r="AV440" s="19">
        <f t="shared" si="3162"/>
        <v>0</v>
      </c>
      <c r="AW440" s="19">
        <f t="shared" si="3162"/>
        <v>0</v>
      </c>
      <c r="AX440" s="19">
        <f t="shared" si="3162"/>
        <v>0</v>
      </c>
      <c r="AY440" s="19">
        <f t="shared" si="3162"/>
        <v>0</v>
      </c>
      <c r="AZ440" s="19">
        <f t="shared" si="3162"/>
        <v>0</v>
      </c>
      <c r="BA440" s="19">
        <f t="shared" si="3162"/>
        <v>0</v>
      </c>
      <c r="BB440" s="19">
        <f t="shared" si="3162"/>
        <v>0</v>
      </c>
      <c r="BC440" s="19">
        <f t="shared" si="3162"/>
        <v>0</v>
      </c>
      <c r="BD440" s="19">
        <f t="shared" si="3162"/>
        <v>0</v>
      </c>
      <c r="BE440" s="19">
        <f t="shared" si="3162"/>
        <v>0</v>
      </c>
      <c r="BF440" s="19">
        <f t="shared" si="3162"/>
        <v>0</v>
      </c>
      <c r="BG440" s="19">
        <f t="shared" si="3162"/>
        <v>0</v>
      </c>
      <c r="BH440" s="19">
        <f t="shared" si="3162"/>
        <v>0</v>
      </c>
      <c r="BI440" s="19">
        <f t="shared" si="3162"/>
        <v>0</v>
      </c>
    </row>
    <row r="441" spans="1:61" s="19" customFormat="1" ht="12.75">
      <c r="C441" s="19" t="s">
        <v>445</v>
      </c>
      <c r="D441" s="19">
        <f>IFERROR(D453,0)+IFERROR(D459,0)+IFERROR(D465,0)+IFERROR(D471,0)+IFERROR(D477,0)</f>
        <v>1185948.9518927534</v>
      </c>
      <c r="E441" s="19">
        <f t="shared" si="3162"/>
        <v>2371897.9037855067</v>
      </c>
      <c r="F441" s="19">
        <f t="shared" si="3162"/>
        <v>3557846.8556782603</v>
      </c>
      <c r="G441" s="19">
        <f t="shared" si="3162"/>
        <v>4743795.8075710135</v>
      </c>
      <c r="H441" s="19">
        <f t="shared" si="3162"/>
        <v>5929744.7594637666</v>
      </c>
      <c r="I441" s="19">
        <f t="shared" si="3162"/>
        <v>5929744.7594637666</v>
      </c>
      <c r="J441" s="19">
        <f t="shared" si="3162"/>
        <v>5929744.7594637666</v>
      </c>
      <c r="K441" s="19">
        <f t="shared" si="3162"/>
        <v>5929744.7594637666</v>
      </c>
      <c r="L441" s="19">
        <f t="shared" si="3162"/>
        <v>5929744.7594637666</v>
      </c>
      <c r="M441" s="19">
        <f t="shared" si="3162"/>
        <v>5929744.7594637666</v>
      </c>
      <c r="N441" s="19">
        <f t="shared" si="3162"/>
        <v>5929744.7594637666</v>
      </c>
      <c r="O441" s="19">
        <f t="shared" si="3162"/>
        <v>5929744.7594637666</v>
      </c>
      <c r="P441" s="19">
        <f t="shared" si="3162"/>
        <v>5929744.7594637666</v>
      </c>
      <c r="Q441" s="19">
        <f t="shared" si="3162"/>
        <v>5929744.7594637666</v>
      </c>
      <c r="R441" s="19">
        <f t="shared" si="3162"/>
        <v>5929744.7594637666</v>
      </c>
      <c r="S441" s="19">
        <f t="shared" si="3162"/>
        <v>5929744.7594637666</v>
      </c>
      <c r="T441" s="19">
        <f t="shared" si="3162"/>
        <v>5929744.7594637666</v>
      </c>
      <c r="U441" s="19">
        <f t="shared" si="3162"/>
        <v>5929744.7594637666</v>
      </c>
      <c r="V441" s="19">
        <f t="shared" si="3162"/>
        <v>5929744.7594637666</v>
      </c>
      <c r="W441" s="19">
        <f t="shared" si="3162"/>
        <v>5929744.7594637666</v>
      </c>
      <c r="X441" s="19">
        <f t="shared" si="3162"/>
        <v>5929744.7594637666</v>
      </c>
      <c r="Y441" s="19">
        <f t="shared" si="3162"/>
        <v>5929744.7594637666</v>
      </c>
      <c r="Z441" s="19">
        <f t="shared" si="3162"/>
        <v>5929744.7594637666</v>
      </c>
      <c r="AA441" s="19">
        <f t="shared" si="3162"/>
        <v>5929744.7594637666</v>
      </c>
      <c r="AB441" s="19">
        <f t="shared" si="3162"/>
        <v>5929744.7594637666</v>
      </c>
      <c r="AC441" s="19">
        <f t="shared" si="3162"/>
        <v>5929744.7594637666</v>
      </c>
      <c r="AD441" s="19">
        <f t="shared" si="3162"/>
        <v>5929744.7594637666</v>
      </c>
      <c r="AE441" s="19">
        <f t="shared" si="3162"/>
        <v>5929744.7594637666</v>
      </c>
      <c r="AF441" s="19">
        <f t="shared" si="3162"/>
        <v>5929744.7594637666</v>
      </c>
      <c r="AG441" s="19">
        <f t="shared" si="3162"/>
        <v>5929744.7594637666</v>
      </c>
      <c r="AH441" s="19">
        <f t="shared" si="3162"/>
        <v>4743795.8075710135</v>
      </c>
      <c r="AI441" s="19">
        <f t="shared" si="3162"/>
        <v>3557846.8556782603</v>
      </c>
      <c r="AJ441" s="19">
        <f t="shared" si="3162"/>
        <v>2371897.9037855067</v>
      </c>
      <c r="AK441" s="19">
        <f t="shared" si="3162"/>
        <v>1185948.9518927534</v>
      </c>
      <c r="AL441" s="19">
        <f t="shared" si="3162"/>
        <v>0</v>
      </c>
      <c r="AM441" s="19">
        <f t="shared" si="3162"/>
        <v>0</v>
      </c>
      <c r="AN441" s="19">
        <f t="shared" si="3162"/>
        <v>0</v>
      </c>
      <c r="AO441" s="19">
        <f t="shared" si="3162"/>
        <v>0</v>
      </c>
      <c r="AP441" s="19">
        <f t="shared" si="3162"/>
        <v>0</v>
      </c>
      <c r="AQ441" s="19">
        <f t="shared" si="3162"/>
        <v>0</v>
      </c>
      <c r="AR441" s="19">
        <f t="shared" si="3162"/>
        <v>0</v>
      </c>
      <c r="AS441" s="19">
        <f t="shared" si="3162"/>
        <v>0</v>
      </c>
      <c r="AT441" s="19">
        <f t="shared" si="3162"/>
        <v>0</v>
      </c>
      <c r="AU441" s="19">
        <f t="shared" si="3162"/>
        <v>0</v>
      </c>
      <c r="AV441" s="19">
        <f t="shared" si="3162"/>
        <v>0</v>
      </c>
      <c r="AW441" s="19">
        <f t="shared" si="3162"/>
        <v>0</v>
      </c>
      <c r="AX441" s="19">
        <f t="shared" si="3162"/>
        <v>0</v>
      </c>
      <c r="AY441" s="19">
        <f t="shared" si="3162"/>
        <v>0</v>
      </c>
      <c r="AZ441" s="19">
        <f t="shared" si="3162"/>
        <v>0</v>
      </c>
      <c r="BA441" s="19">
        <f t="shared" si="3162"/>
        <v>0</v>
      </c>
      <c r="BB441" s="19">
        <f t="shared" si="3162"/>
        <v>0</v>
      </c>
      <c r="BC441" s="19">
        <f t="shared" si="3162"/>
        <v>0</v>
      </c>
      <c r="BD441" s="19">
        <f t="shared" si="3162"/>
        <v>0</v>
      </c>
      <c r="BE441" s="19">
        <f t="shared" si="3162"/>
        <v>0</v>
      </c>
      <c r="BF441" s="19">
        <f t="shared" si="3162"/>
        <v>0</v>
      </c>
      <c r="BG441" s="19">
        <f t="shared" si="3162"/>
        <v>0</v>
      </c>
      <c r="BH441" s="19">
        <f t="shared" si="3162"/>
        <v>0</v>
      </c>
      <c r="BI441" s="19">
        <f t="shared" si="3162"/>
        <v>0</v>
      </c>
    </row>
    <row r="442" spans="1:61" s="19" customFormat="1" ht="12.75">
      <c r="C442" s="19" t="s">
        <v>424</v>
      </c>
      <c r="D442" s="19">
        <f>IFERROR(D454,0)+IFERROR(D460,0)+IFERROR(D466,0)+IFERROR(D472,0)+IFERROR(D478,0)</f>
        <v>19839155.568886634</v>
      </c>
      <c r="E442" s="19">
        <f t="shared" si="3162"/>
        <v>39322057.601267248</v>
      </c>
      <c r="F442" s="19">
        <f t="shared" si="3162"/>
        <v>58433348.145113513</v>
      </c>
      <c r="G442" s="19">
        <f t="shared" si="3162"/>
        <v>77157007.173031226</v>
      </c>
      <c r="H442" s="19">
        <f t="shared" si="3162"/>
        <v>95476324.040447742</v>
      </c>
      <c r="I442" s="19">
        <f t="shared" si="3162"/>
        <v>93534712.144486099</v>
      </c>
      <c r="J442" s="19">
        <f t="shared" si="3162"/>
        <v>91509398.111421973</v>
      </c>
      <c r="K442" s="19">
        <f t="shared" si="3162"/>
        <v>89396773.574531853</v>
      </c>
      <c r="L442" s="19">
        <f t="shared" si="3162"/>
        <v>87193074.611799672</v>
      </c>
      <c r="M442" s="19">
        <f t="shared" si="3162"/>
        <v>84894375.039988637</v>
      </c>
      <c r="N442" s="19">
        <f t="shared" si="3162"/>
        <v>82496579.41962266</v>
      </c>
      <c r="O442" s="19">
        <f t="shared" si="3162"/>
        <v>79995415.75841549</v>
      </c>
      <c r="P442" s="19">
        <f t="shared" si="3162"/>
        <v>77386427.900147408</v>
      </c>
      <c r="Q442" s="19">
        <f t="shared" si="3162"/>
        <v>74664967.585429311</v>
      </c>
      <c r="R442" s="19">
        <f t="shared" si="3162"/>
        <v>71826186.170209512</v>
      </c>
      <c r="S442" s="19">
        <f t="shared" si="3162"/>
        <v>68865025.987268537</v>
      </c>
      <c r="T442" s="19">
        <f t="shared" si="3162"/>
        <v>65776211.335311204</v>
      </c>
      <c r="U442" s="19">
        <f t="shared" si="3162"/>
        <v>62554239.079602115</v>
      </c>
      <c r="V442" s="19">
        <f t="shared" si="3162"/>
        <v>59193368.84739805</v>
      </c>
      <c r="W442" s="19">
        <f t="shared" si="3162"/>
        <v>55687612.800709352</v>
      </c>
      <c r="X442" s="19">
        <f t="shared" si="3162"/>
        <v>52030724.968168914</v>
      </c>
      <c r="Y442" s="19">
        <f t="shared" si="3162"/>
        <v>48216190.117002264</v>
      </c>
      <c r="Z442" s="19">
        <f t="shared" si="3162"/>
        <v>44237212.145272486</v>
      </c>
      <c r="AA442" s="19">
        <f t="shared" si="3162"/>
        <v>40086701.973719448</v>
      </c>
      <c r="AB442" s="19">
        <f t="shared" si="3162"/>
        <v>35757264.915620759</v>
      </c>
      <c r="AC442" s="19">
        <f t="shared" si="3162"/>
        <v>31241187.502172433</v>
      </c>
      <c r="AD442" s="19">
        <f t="shared" si="3162"/>
        <v>26530423.739916749</v>
      </c>
      <c r="AE442" s="19">
        <f t="shared" si="3162"/>
        <v>21616580.775733199</v>
      </c>
      <c r="AF442" s="19">
        <f t="shared" ref="AF442:BI442" si="3163">IFERROR(AF454,0)+IFERROR(AF460,0)+IFERROR(AF466,0)+IFERROR(AF472,0)+IFERROR(AF478,0)</f>
        <v>16490903.943852693</v>
      </c>
      <c r="AG442" s="19">
        <f t="shared" si="3163"/>
        <v>11144261.168254383</v>
      </c>
      <c r="AH442" s="19">
        <f t="shared" si="3163"/>
        <v>6778638.5446251249</v>
      </c>
      <c r="AI442" s="19">
        <f t="shared" si="3163"/>
        <v>3436327.4718954479</v>
      </c>
      <c r="AJ442" s="19">
        <f t="shared" si="3163"/>
        <v>1161442.5148298445</v>
      </c>
      <c r="AK442" s="19">
        <f t="shared" si="3163"/>
        <v>0</v>
      </c>
      <c r="AL442" s="19">
        <f t="shared" si="3163"/>
        <v>0</v>
      </c>
      <c r="AM442" s="19">
        <f t="shared" si="3163"/>
        <v>0</v>
      </c>
      <c r="AN442" s="19">
        <f t="shared" si="3163"/>
        <v>0</v>
      </c>
      <c r="AO442" s="19">
        <f t="shared" si="3163"/>
        <v>0</v>
      </c>
      <c r="AP442" s="19">
        <f t="shared" si="3163"/>
        <v>0</v>
      </c>
      <c r="AQ442" s="19">
        <f t="shared" si="3163"/>
        <v>0</v>
      </c>
      <c r="AR442" s="19">
        <f t="shared" si="3163"/>
        <v>0</v>
      </c>
      <c r="AS442" s="19">
        <f t="shared" si="3163"/>
        <v>0</v>
      </c>
      <c r="AT442" s="19">
        <f t="shared" si="3163"/>
        <v>0</v>
      </c>
      <c r="AU442" s="19">
        <f t="shared" si="3163"/>
        <v>0</v>
      </c>
      <c r="AV442" s="19">
        <f t="shared" si="3163"/>
        <v>0</v>
      </c>
      <c r="AW442" s="19">
        <f t="shared" si="3163"/>
        <v>0</v>
      </c>
      <c r="AX442" s="19">
        <f t="shared" si="3163"/>
        <v>0</v>
      </c>
      <c r="AY442" s="19">
        <f t="shared" si="3163"/>
        <v>0</v>
      </c>
      <c r="AZ442" s="19">
        <f t="shared" si="3163"/>
        <v>0</v>
      </c>
      <c r="BA442" s="19">
        <f t="shared" si="3163"/>
        <v>0</v>
      </c>
      <c r="BB442" s="19">
        <f t="shared" si="3163"/>
        <v>0</v>
      </c>
      <c r="BC442" s="19">
        <f t="shared" si="3163"/>
        <v>0</v>
      </c>
      <c r="BD442" s="19">
        <f t="shared" si="3163"/>
        <v>0</v>
      </c>
      <c r="BE442" s="19">
        <f t="shared" si="3163"/>
        <v>0</v>
      </c>
      <c r="BF442" s="19">
        <f t="shared" si="3163"/>
        <v>0</v>
      </c>
      <c r="BG442" s="19">
        <f t="shared" si="3163"/>
        <v>0</v>
      </c>
      <c r="BH442" s="19">
        <f t="shared" si="3163"/>
        <v>0</v>
      </c>
      <c r="BI442" s="19">
        <f t="shared" si="3163"/>
        <v>0</v>
      </c>
    </row>
    <row r="443" spans="1:61" s="19" customFormat="1" ht="12.75"/>
    <row r="444" spans="1:61" s="19" customFormat="1" ht="12.75"/>
    <row r="445" spans="1:61" s="19" customFormat="1" ht="12.75"/>
    <row r="446" spans="1:61" s="19" customFormat="1" ht="12.75"/>
    <row r="447" spans="1:61" s="19" customFormat="1" ht="12.75"/>
    <row r="448" spans="1:61" s="19" customFormat="1" ht="12.75">
      <c r="A448" s="19" t="s">
        <v>427</v>
      </c>
      <c r="B448" s="19">
        <f>B437/5</f>
        <v>20180685.866492879</v>
      </c>
      <c r="D448" s="19">
        <v>2020</v>
      </c>
      <c r="E448" s="19">
        <v>2021</v>
      </c>
      <c r="F448" s="19">
        <v>2022</v>
      </c>
      <c r="G448" s="19">
        <v>2023</v>
      </c>
      <c r="H448" s="19">
        <v>2024</v>
      </c>
      <c r="I448" s="19">
        <v>2025</v>
      </c>
      <c r="J448" s="19">
        <v>2026</v>
      </c>
      <c r="K448" s="19">
        <v>2027</v>
      </c>
      <c r="L448" s="19">
        <v>2028</v>
      </c>
      <c r="M448" s="19">
        <v>2029</v>
      </c>
      <c r="N448" s="19">
        <v>2030</v>
      </c>
      <c r="O448" s="19">
        <v>2031</v>
      </c>
      <c r="P448" s="19">
        <v>2032</v>
      </c>
      <c r="Q448" s="19">
        <v>2033</v>
      </c>
      <c r="R448" s="19">
        <v>2034</v>
      </c>
      <c r="S448" s="19">
        <v>2035</v>
      </c>
      <c r="T448" s="19">
        <v>2036</v>
      </c>
      <c r="U448" s="19">
        <v>2037</v>
      </c>
      <c r="V448" s="19">
        <v>2038</v>
      </c>
      <c r="W448" s="19">
        <v>2039</v>
      </c>
      <c r="X448" s="19">
        <v>2040</v>
      </c>
      <c r="Y448" s="19">
        <v>2041</v>
      </c>
      <c r="Z448" s="19">
        <v>2042</v>
      </c>
      <c r="AA448" s="19">
        <v>2043</v>
      </c>
      <c r="AB448" s="19">
        <v>2044</v>
      </c>
      <c r="AC448" s="19">
        <v>2045</v>
      </c>
      <c r="AD448" s="19">
        <v>2046</v>
      </c>
      <c r="AE448" s="19">
        <v>2047</v>
      </c>
      <c r="AF448" s="19">
        <v>2048</v>
      </c>
      <c r="AG448" s="19">
        <v>2049</v>
      </c>
      <c r="AH448" s="19">
        <v>2050</v>
      </c>
      <c r="AI448" s="19">
        <v>2051</v>
      </c>
      <c r="AJ448" s="19">
        <v>2052</v>
      </c>
      <c r="AK448" s="19">
        <v>2053</v>
      </c>
      <c r="AL448" s="19">
        <v>2054</v>
      </c>
      <c r="AM448" s="19">
        <v>2055</v>
      </c>
      <c r="AN448" s="19">
        <v>2056</v>
      </c>
      <c r="AO448" s="19">
        <v>2057</v>
      </c>
      <c r="AP448" s="19">
        <v>2058</v>
      </c>
      <c r="AQ448" s="19">
        <v>2059</v>
      </c>
      <c r="AR448" s="19">
        <v>2060</v>
      </c>
      <c r="AS448" s="19">
        <v>2061</v>
      </c>
      <c r="AT448" s="19">
        <v>2062</v>
      </c>
      <c r="AU448" s="19">
        <v>2063</v>
      </c>
      <c r="AV448" s="19">
        <v>2064</v>
      </c>
      <c r="AW448" s="19">
        <v>2065</v>
      </c>
      <c r="AX448" s="19">
        <v>2066</v>
      </c>
      <c r="AY448" s="19">
        <v>2067</v>
      </c>
      <c r="AZ448" s="19">
        <v>2068</v>
      </c>
      <c r="BA448" s="19">
        <v>2069</v>
      </c>
      <c r="BB448" s="19">
        <v>2070</v>
      </c>
      <c r="BC448" s="19">
        <v>2071</v>
      </c>
      <c r="BD448" s="19">
        <v>2072</v>
      </c>
      <c r="BE448" s="19">
        <v>2073</v>
      </c>
      <c r="BF448" s="19">
        <v>2074</v>
      </c>
      <c r="BG448" s="19">
        <v>2075</v>
      </c>
      <c r="BH448" s="19">
        <v>2076</v>
      </c>
      <c r="BI448" s="19">
        <v>2077</v>
      </c>
    </row>
    <row r="449" spans="1:61" s="19" customFormat="1" ht="12.75">
      <c r="A449" s="19" t="s">
        <v>60</v>
      </c>
      <c r="B449" s="19">
        <f>B438</f>
        <v>30</v>
      </c>
      <c r="D449" s="19">
        <f>B449</f>
        <v>30</v>
      </c>
      <c r="E449" s="19">
        <f>IF(D449&gt;0,D449-1,0)</f>
        <v>29</v>
      </c>
      <c r="F449" s="19">
        <f t="shared" ref="F449" si="3164">IF(E449&gt;0,E449-1,0)</f>
        <v>28</v>
      </c>
      <c r="G449" s="19">
        <f t="shared" ref="G449" si="3165">IF(F449&gt;0,F449-1,0)</f>
        <v>27</v>
      </c>
      <c r="H449" s="19">
        <f t="shared" ref="H449" si="3166">IF(G449&gt;0,G449-1,0)</f>
        <v>26</v>
      </c>
      <c r="I449" s="19">
        <f t="shared" ref="I449" si="3167">IF(H449&gt;0,H449-1,0)</f>
        <v>25</v>
      </c>
      <c r="J449" s="19">
        <f t="shared" ref="J449" si="3168">IF(I449&gt;0,I449-1,0)</f>
        <v>24</v>
      </c>
      <c r="K449" s="19">
        <f t="shared" ref="K449" si="3169">IF(J449&gt;0,J449-1,0)</f>
        <v>23</v>
      </c>
      <c r="L449" s="19">
        <f t="shared" ref="L449" si="3170">IF(K449&gt;0,K449-1,0)</f>
        <v>22</v>
      </c>
      <c r="M449" s="19">
        <f t="shared" ref="M449" si="3171">IF(L449&gt;0,L449-1,0)</f>
        <v>21</v>
      </c>
      <c r="N449" s="19">
        <f t="shared" ref="N449" si="3172">IF(M449&gt;0,M449-1,0)</f>
        <v>20</v>
      </c>
      <c r="O449" s="19">
        <f t="shared" ref="O449" si="3173">IF(N449&gt;0,N449-1,0)</f>
        <v>19</v>
      </c>
      <c r="P449" s="19">
        <f t="shared" ref="P449" si="3174">IF(O449&gt;0,O449-1,0)</f>
        <v>18</v>
      </c>
      <c r="Q449" s="19">
        <f t="shared" ref="Q449" si="3175">IF(P449&gt;0,P449-1,0)</f>
        <v>17</v>
      </c>
      <c r="R449" s="19">
        <f t="shared" ref="R449" si="3176">IF(Q449&gt;0,Q449-1,0)</f>
        <v>16</v>
      </c>
      <c r="S449" s="19">
        <f t="shared" ref="S449" si="3177">IF(R449&gt;0,R449-1,0)</f>
        <v>15</v>
      </c>
      <c r="T449" s="19">
        <f t="shared" ref="T449" si="3178">IF(S449&gt;0,S449-1,0)</f>
        <v>14</v>
      </c>
      <c r="U449" s="19">
        <f t="shared" ref="U449" si="3179">IF(T449&gt;0,T449-1,0)</f>
        <v>13</v>
      </c>
      <c r="V449" s="19">
        <f t="shared" ref="V449" si="3180">IF(U449&gt;0,U449-1,0)</f>
        <v>12</v>
      </c>
      <c r="W449" s="19">
        <f t="shared" ref="W449" si="3181">IF(V449&gt;0,V449-1,0)</f>
        <v>11</v>
      </c>
      <c r="X449" s="19">
        <f t="shared" ref="X449" si="3182">IF(W449&gt;0,W449-1,0)</f>
        <v>10</v>
      </c>
      <c r="Y449" s="19">
        <f t="shared" ref="Y449" si="3183">IF(X449&gt;0,X449-1,0)</f>
        <v>9</v>
      </c>
      <c r="Z449" s="19">
        <f t="shared" ref="Z449" si="3184">IF(Y449&gt;0,Y449-1,0)</f>
        <v>8</v>
      </c>
      <c r="AA449" s="19">
        <f t="shared" ref="AA449" si="3185">IF(Z449&gt;0,Z449-1,0)</f>
        <v>7</v>
      </c>
      <c r="AB449" s="19">
        <f t="shared" ref="AB449" si="3186">IF(AA449&gt;0,AA449-1,0)</f>
        <v>6</v>
      </c>
      <c r="AC449" s="19">
        <f t="shared" ref="AC449" si="3187">IF(AB449&gt;0,AB449-1,0)</f>
        <v>5</v>
      </c>
      <c r="AD449" s="19">
        <f t="shared" ref="AD449" si="3188">IF(AC449&gt;0,AC449-1,0)</f>
        <v>4</v>
      </c>
      <c r="AE449" s="19">
        <f t="shared" ref="AE449" si="3189">IF(AD449&gt;0,AD449-1,0)</f>
        <v>3</v>
      </c>
      <c r="AF449" s="19">
        <f t="shared" ref="AF449" si="3190">IF(AE449&gt;0,AE449-1,0)</f>
        <v>2</v>
      </c>
      <c r="AG449" s="19">
        <f t="shared" ref="AG449" si="3191">IF(AF449&gt;0,AF449-1,0)</f>
        <v>1</v>
      </c>
      <c r="AH449" s="19">
        <f t="shared" ref="AH449" si="3192">IF(AG449&gt;0,AG449-1,0)</f>
        <v>0</v>
      </c>
      <c r="AI449" s="19">
        <f t="shared" ref="AI449" si="3193">IF(AH449&gt;0,AH449-1,0)</f>
        <v>0</v>
      </c>
      <c r="AJ449" s="19">
        <f t="shared" ref="AJ449" si="3194">IF(AI449&gt;0,AI449-1,0)</f>
        <v>0</v>
      </c>
      <c r="AK449" s="19">
        <f t="shared" ref="AK449" si="3195">IF(AJ449&gt;0,AJ449-1,0)</f>
        <v>0</v>
      </c>
      <c r="AL449" s="19">
        <f t="shared" ref="AL449" si="3196">IF(AK449&gt;0,AK449-1,0)</f>
        <v>0</v>
      </c>
      <c r="AM449" s="19">
        <f t="shared" ref="AM449" si="3197">IF(AL449&gt;0,AL449-1,0)</f>
        <v>0</v>
      </c>
      <c r="AN449" s="19">
        <f t="shared" ref="AN449" si="3198">IF(AM449&gt;0,AM449-1,0)</f>
        <v>0</v>
      </c>
      <c r="AO449" s="19">
        <f t="shared" ref="AO449" si="3199">IF(AN449&gt;0,AN449-1,0)</f>
        <v>0</v>
      </c>
      <c r="AP449" s="19">
        <f t="shared" ref="AP449" si="3200">IF(AO449&gt;0,AO449-1,0)</f>
        <v>0</v>
      </c>
      <c r="AQ449" s="19">
        <f t="shared" ref="AQ449" si="3201">IF(AP449&gt;0,AP449-1,0)</f>
        <v>0</v>
      </c>
      <c r="AR449" s="19">
        <f t="shared" ref="AR449" si="3202">IF(AQ449&gt;0,AQ449-1,0)</f>
        <v>0</v>
      </c>
      <c r="AS449" s="19">
        <f t="shared" ref="AS449" si="3203">IF(AR449&gt;0,AR449-1,0)</f>
        <v>0</v>
      </c>
      <c r="AT449" s="19">
        <f t="shared" ref="AT449" si="3204">IF(AS449&gt;0,AS449-1,0)</f>
        <v>0</v>
      </c>
      <c r="AU449" s="19">
        <f t="shared" ref="AU449" si="3205">IF(AT449&gt;0,AT449-1,0)</f>
        <v>0</v>
      </c>
      <c r="AV449" s="19">
        <f t="shared" ref="AV449" si="3206">IF(AU449&gt;0,AU449-1,0)</f>
        <v>0</v>
      </c>
      <c r="AW449" s="19">
        <f t="shared" ref="AW449" si="3207">IF(AV449&gt;0,AV449-1,0)</f>
        <v>0</v>
      </c>
      <c r="AX449" s="19">
        <f t="shared" ref="AX449" si="3208">IF(AW449&gt;0,AW449-1,0)</f>
        <v>0</v>
      </c>
      <c r="AY449" s="19">
        <f t="shared" ref="AY449" si="3209">IF(AX449&gt;0,AX449-1,0)</f>
        <v>0</v>
      </c>
      <c r="AZ449" s="19">
        <f t="shared" ref="AZ449" si="3210">IF(AY449&gt;0,AY449-1,0)</f>
        <v>0</v>
      </c>
      <c r="BA449" s="19">
        <f t="shared" ref="BA449" si="3211">IF(AZ449&gt;0,AZ449-1,0)</f>
        <v>0</v>
      </c>
      <c r="BB449" s="19">
        <f t="shared" ref="BB449" si="3212">IF(BA449&gt;0,BA449-1,0)</f>
        <v>0</v>
      </c>
      <c r="BC449" s="19">
        <f t="shared" ref="BC449" si="3213">IF(BB449&gt;0,BB449-1,0)</f>
        <v>0</v>
      </c>
      <c r="BD449" s="19">
        <f t="shared" ref="BD449" si="3214">IF(BC449&gt;0,BC449-1,0)</f>
        <v>0</v>
      </c>
      <c r="BE449" s="19">
        <f t="shared" ref="BE449" si="3215">IF(BD449&gt;0,BD449-1,0)</f>
        <v>0</v>
      </c>
      <c r="BF449" s="19">
        <f t="shared" ref="BF449" si="3216">IF(BE449&gt;0,BE449-1,0)</f>
        <v>0</v>
      </c>
      <c r="BG449" s="19">
        <f t="shared" ref="BG449" si="3217">IF(BF449&gt;0,BF449-1,0)</f>
        <v>0</v>
      </c>
      <c r="BH449" s="19">
        <f t="shared" ref="BH449" si="3218">IF(BG449&gt;0,BG449-1,0)</f>
        <v>0</v>
      </c>
      <c r="BI449" s="19">
        <f t="shared" ref="BI449" si="3219">IF(BH449&gt;0,BH449-1,0)</f>
        <v>0</v>
      </c>
    </row>
    <row r="450" spans="1:61" s="19" customFormat="1" ht="12.75">
      <c r="D450" s="19">
        <f>B448</f>
        <v>20180685.866492879</v>
      </c>
      <c r="E450" s="19">
        <f>D454</f>
        <v>19839155.568886634</v>
      </c>
      <c r="F450" s="19">
        <f>E454</f>
        <v>19482902.032380618</v>
      </c>
      <c r="G450" s="19">
        <f t="shared" ref="G450" si="3220">F454</f>
        <v>19111290.543846253</v>
      </c>
      <c r="H450" s="19">
        <f t="shared" ref="H450" si="3221">G454</f>
        <v>18723659.02791772</v>
      </c>
      <c r="I450" s="19">
        <f t="shared" ref="I450" si="3222">H454</f>
        <v>18319316.86741652</v>
      </c>
      <c r="J450" s="19">
        <f t="shared" ref="J450" si="3223">I454</f>
        <v>17897543.672924973</v>
      </c>
      <c r="K450" s="19">
        <f t="shared" ref="K450" si="3224">J454</f>
        <v>17457587.999316514</v>
      </c>
      <c r="L450" s="19">
        <f t="shared" ref="L450" si="3225">K454</f>
        <v>16998666.006956112</v>
      </c>
      <c r="M450" s="19">
        <f t="shared" ref="M450" si="3226">L454</f>
        <v>16519960.065185547</v>
      </c>
      <c r="N450" s="19">
        <f t="shared" ref="N450" si="3227">M454</f>
        <v>16020617.295605484</v>
      </c>
      <c r="O450" s="19">
        <f t="shared" ref="O450" si="3228">N454</f>
        <v>15499748.052559001</v>
      </c>
      <c r="P450" s="19">
        <f t="shared" ref="P450" si="3229">O454</f>
        <v>14956424.33810935</v>
      </c>
      <c r="Q450" s="19">
        <f t="shared" ref="Q450" si="3230">P454</f>
        <v>14389678.148688022</v>
      </c>
      <c r="R450" s="19">
        <f t="shared" ref="R450" si="3231">Q454</f>
        <v>13798499.750467449</v>
      </c>
      <c r="S450" s="19">
        <f t="shared" ref="S450" si="3232">R454</f>
        <v>13181835.880385697</v>
      </c>
      <c r="T450" s="19">
        <f t="shared" ref="T450" si="3233">S454</f>
        <v>12538587.869618023</v>
      </c>
      <c r="U450" s="19">
        <f t="shared" ref="U450" si="3234">T454</f>
        <v>11867609.686152017</v>
      </c>
      <c r="V450" s="19">
        <f t="shared" ref="V450" si="3235">U454</f>
        <v>11167705.892978927</v>
      </c>
      <c r="W450" s="19">
        <f t="shared" ref="W450" si="3236">V454</f>
        <v>10437629.518263387</v>
      </c>
      <c r="X450" s="19">
        <f t="shared" ref="X450" si="3237">W454</f>
        <v>9676079.8336969968</v>
      </c>
      <c r="Y450" s="19">
        <f t="shared" ref="Y450" si="3238">X454</f>
        <v>8881700.0370775871</v>
      </c>
      <c r="Z450" s="19">
        <f t="shared" ref="Z450" si="3239">Y454</f>
        <v>8053074.8349853624</v>
      </c>
      <c r="AA450" s="19">
        <f t="shared" ref="AA450" si="3240">Z454</f>
        <v>7188727.9212491568</v>
      </c>
      <c r="AB450" s="19">
        <f t="shared" ref="AB450" si="3241">AA454</f>
        <v>6287119.3467103494</v>
      </c>
      <c r="AC450" s="19">
        <f t="shared" ref="AC450" si="3242">AB454</f>
        <v>5346642.775598309</v>
      </c>
      <c r="AD450" s="19">
        <f t="shared" ref="AD450" si="3243">AC454</f>
        <v>4365622.6236292571</v>
      </c>
      <c r="AE450" s="19">
        <f t="shared" ref="AE450" si="3244">AD454</f>
        <v>3342311.072729677</v>
      </c>
      <c r="AF450" s="19">
        <f t="shared" ref="AF450" si="3245">AE454</f>
        <v>2274884.9570656037</v>
      </c>
      <c r="AG450" s="19">
        <f t="shared" ref="AG450" si="3246">AF454</f>
        <v>1161442.5148298445</v>
      </c>
      <c r="AH450" s="19">
        <f t="shared" ref="AH450" si="3247">AG454</f>
        <v>0</v>
      </c>
      <c r="AI450" s="19" t="e">
        <f t="shared" ref="AI450" si="3248">AH454</f>
        <v>#N/A</v>
      </c>
      <c r="AJ450" s="19" t="e">
        <f t="shared" ref="AJ450" si="3249">AI454</f>
        <v>#N/A</v>
      </c>
      <c r="AK450" s="19" t="e">
        <f t="shared" ref="AK450" si="3250">AJ454</f>
        <v>#N/A</v>
      </c>
      <c r="AL450" s="19" t="e">
        <f t="shared" ref="AL450" si="3251">AK454</f>
        <v>#N/A</v>
      </c>
      <c r="AM450" s="19" t="e">
        <f t="shared" ref="AM450" si="3252">AL454</f>
        <v>#N/A</v>
      </c>
      <c r="AN450" s="19" t="e">
        <f t="shared" ref="AN450" si="3253">AM454</f>
        <v>#N/A</v>
      </c>
      <c r="AO450" s="19" t="e">
        <f t="shared" ref="AO450" si="3254">AN454</f>
        <v>#N/A</v>
      </c>
      <c r="AP450" s="19" t="e">
        <f t="shared" ref="AP450" si="3255">AO454</f>
        <v>#N/A</v>
      </c>
      <c r="AQ450" s="19" t="e">
        <f t="shared" ref="AQ450" si="3256">AP454</f>
        <v>#N/A</v>
      </c>
      <c r="AR450" s="19" t="e">
        <f t="shared" ref="AR450" si="3257">AQ454</f>
        <v>#N/A</v>
      </c>
      <c r="AS450" s="19" t="e">
        <f t="shared" ref="AS450" si="3258">AR454</f>
        <v>#N/A</v>
      </c>
      <c r="AT450" s="19" t="e">
        <f t="shared" ref="AT450" si="3259">AS454</f>
        <v>#N/A</v>
      </c>
      <c r="AU450" s="19" t="e">
        <f t="shared" ref="AU450" si="3260">AT454</f>
        <v>#N/A</v>
      </c>
      <c r="AV450" s="19" t="e">
        <f t="shared" ref="AV450" si="3261">AU454</f>
        <v>#N/A</v>
      </c>
      <c r="AW450" s="19" t="e">
        <f t="shared" ref="AW450" si="3262">AV454</f>
        <v>#N/A</v>
      </c>
      <c r="AX450" s="19" t="e">
        <f t="shared" ref="AX450" si="3263">AW454</f>
        <v>#N/A</v>
      </c>
      <c r="AY450" s="19" t="e">
        <f t="shared" ref="AY450" si="3264">AX454</f>
        <v>#N/A</v>
      </c>
      <c r="AZ450" s="19" t="e">
        <f t="shared" ref="AZ450" si="3265">AY454</f>
        <v>#N/A</v>
      </c>
      <c r="BA450" s="19" t="e">
        <f t="shared" ref="BA450" si="3266">AZ454</f>
        <v>#N/A</v>
      </c>
      <c r="BB450" s="19" t="e">
        <f t="shared" ref="BB450" si="3267">BA454</f>
        <v>#N/A</v>
      </c>
      <c r="BC450" s="19" t="e">
        <f t="shared" ref="BC450" si="3268">BB454</f>
        <v>#N/A</v>
      </c>
      <c r="BD450" s="19" t="e">
        <f t="shared" ref="BD450" si="3269">BC454</f>
        <v>#N/A</v>
      </c>
      <c r="BE450" s="19" t="e">
        <f t="shared" ref="BE450" si="3270">BD454</f>
        <v>#N/A</v>
      </c>
      <c r="BF450" s="19" t="e">
        <f t="shared" ref="BF450" si="3271">BE454</f>
        <v>#N/A</v>
      </c>
      <c r="BG450" s="19" t="e">
        <f t="shared" ref="BG450" si="3272">BF454</f>
        <v>#N/A</v>
      </c>
      <c r="BH450" s="19" t="e">
        <f t="shared" ref="BH450" si="3273">BG454</f>
        <v>#N/A</v>
      </c>
      <c r="BI450" s="19" t="e">
        <f t="shared" ref="BI450" si="3274">BH454</f>
        <v>#N/A</v>
      </c>
    </row>
    <row r="451" spans="1:61" s="19" customFormat="1" ht="12.75">
      <c r="C451" s="19" t="s">
        <v>422</v>
      </c>
      <c r="D451" s="159">
        <f>IF($D449&gt;=1,($B448/HLOOKUP($D449,'Annuity Calc'!$H$7:$BE$11,2,FALSE))*HLOOKUP(D449,'Annuity Calc'!$H$7:$BE$11,3,FALSE),(IF(D449&lt;=(-1),D449,0)))</f>
        <v>341530.29760624556</v>
      </c>
      <c r="E451" s="159">
        <f>IF($D449&gt;=1,($B448/HLOOKUP($D449,'Annuity Calc'!$H$7:$BE$11,2,FALSE))*HLOOKUP(E449,'Annuity Calc'!$H$7:$BE$11,3,FALSE),(IF(E449&lt;=(-1),E449,0)))</f>
        <v>356253.53650601435</v>
      </c>
      <c r="F451" s="159">
        <f>IF($D449&gt;=1,($B448/HLOOKUP($D449,'Annuity Calc'!$H$7:$BE$11,2,FALSE))*HLOOKUP(F449,'Annuity Calc'!$H$7:$BE$11,3,FALSE),(IF(F449&lt;=(-1),F449,0)))</f>
        <v>371611.4885343663</v>
      </c>
      <c r="G451" s="159">
        <f>IF($D449&gt;=1,($B448/HLOOKUP($D449,'Annuity Calc'!$H$7:$BE$11,2,FALSE))*HLOOKUP(G449,'Annuity Calc'!$H$7:$BE$11,3,FALSE),(IF(G449&lt;=(-1),G449,0)))</f>
        <v>387631.51592853357</v>
      </c>
      <c r="H451" s="159">
        <f>IF($D449&gt;=1,($B448/HLOOKUP($D449,'Annuity Calc'!$H$7:$BE$11,2,FALSE))*HLOOKUP(H449,'Annuity Calc'!$H$7:$BE$11,3,FALSE),(IF(H449&lt;=(-1),H449,0)))</f>
        <v>404342.16050120106</v>
      </c>
      <c r="I451" s="159">
        <f>IF($D449&gt;=1,($B448/HLOOKUP($D449,'Annuity Calc'!$H$7:$BE$11,2,FALSE))*HLOOKUP(I449,'Annuity Calc'!$H$7:$BE$11,3,FALSE),(IF(I449&lt;=(-1),I449,0)))</f>
        <v>421773.194491548</v>
      </c>
      <c r="J451" s="159">
        <f>IF($D449&gt;=1,($B448/HLOOKUP($D449,'Annuity Calc'!$H$7:$BE$11,2,FALSE))*HLOOKUP(J449,'Annuity Calc'!$H$7:$BE$11,3,FALSE),(IF(J449&lt;=(-1),J449,0)))</f>
        <v>439955.67360845802</v>
      </c>
      <c r="K451" s="159">
        <f>IF($D449&gt;=1,($B448/HLOOKUP($D449,'Annuity Calc'!$H$7:$BE$11,2,FALSE))*HLOOKUP(K449,'Annuity Calc'!$H$7:$BE$11,3,FALSE),(IF(K449&lt;=(-1),K449,0)))</f>
        <v>458921.99236040103</v>
      </c>
      <c r="L451" s="159">
        <f>IF($D449&gt;=1,($B448/HLOOKUP($D449,'Annuity Calc'!$H$7:$BE$11,2,FALSE))*HLOOKUP(L449,'Annuity Calc'!$H$7:$BE$11,3,FALSE),(IF(L449&lt;=(-1),L449,0)))</f>
        <v>478705.9417705643</v>
      </c>
      <c r="M451" s="159">
        <f>IF($D449&gt;=1,($B448/HLOOKUP($D449,'Annuity Calc'!$H$7:$BE$11,2,FALSE))*HLOOKUP(M449,'Annuity Calc'!$H$7:$BE$11,3,FALSE),(IF(M449&lt;=(-1),M449,0)))</f>
        <v>499342.76958006254</v>
      </c>
      <c r="N451" s="159">
        <f>IF($D449&gt;=1,($B448/HLOOKUP($D449,'Annuity Calc'!$H$7:$BE$11,2,FALSE))*HLOOKUP(N449,'Annuity Calc'!$H$7:$BE$11,3,FALSE),(IF(N449&lt;=(-1),N449,0)))</f>
        <v>520869.24304648262</v>
      </c>
      <c r="O451" s="159">
        <f>IF($D449&gt;=1,($B448/HLOOKUP($D449,'Annuity Calc'!$H$7:$BE$11,2,FALSE))*HLOOKUP(O449,'Annuity Calc'!$H$7:$BE$11,3,FALSE),(IF(O449&lt;=(-1),O449,0)))</f>
        <v>543323.71444965107</v>
      </c>
      <c r="P451" s="159">
        <f>IF($D449&gt;=1,($B448/HLOOKUP($D449,'Annuity Calc'!$H$7:$BE$11,2,FALSE))*HLOOKUP(P449,'Annuity Calc'!$H$7:$BE$11,3,FALSE),(IF(P449&lt;=(-1),P449,0)))</f>
        <v>566746.18942132872</v>
      </c>
      <c r="Q451" s="159">
        <f>IF($D449&gt;=1,($B448/HLOOKUP($D449,'Annuity Calc'!$H$7:$BE$11,2,FALSE))*HLOOKUP(Q449,'Annuity Calc'!$H$7:$BE$11,3,FALSE),(IF(Q449&lt;=(-1),Q449,0)))</f>
        <v>591178.39822057285</v>
      </c>
      <c r="R451" s="159">
        <f>IF($D449&gt;=1,($B448/HLOOKUP($D449,'Annuity Calc'!$H$7:$BE$11,2,FALSE))*HLOOKUP(R449,'Annuity Calc'!$H$7:$BE$11,3,FALSE),(IF(R449&lt;=(-1),R449,0)))</f>
        <v>616663.87008175184</v>
      </c>
      <c r="S451" s="159">
        <f>IF($D449&gt;=1,($B448/HLOOKUP($D449,'Annuity Calc'!$H$7:$BE$11,2,FALSE))*HLOOKUP(S449,'Annuity Calc'!$H$7:$BE$11,3,FALSE),(IF(S449&lt;=(-1),S449,0)))</f>
        <v>643248.01076767477</v>
      </c>
      <c r="T451" s="159">
        <f>IF($D449&gt;=1,($B448/HLOOKUP($D449,'Annuity Calc'!$H$7:$BE$11,2,FALSE))*HLOOKUP(T449,'Annuity Calc'!$H$7:$BE$11,3,FALSE),(IF(T449&lt;=(-1),T449,0)))</f>
        <v>670978.18346600549</v>
      </c>
      <c r="U451" s="159">
        <f>IF($D449&gt;=1,($B448/HLOOKUP($D449,'Annuity Calc'!$H$7:$BE$11,2,FALSE))*HLOOKUP(U449,'Annuity Calc'!$H$7:$BE$11,3,FALSE),(IF(U449&lt;=(-1),U449,0)))</f>
        <v>699903.79317309044</v>
      </c>
      <c r="V451" s="159">
        <f>IF($D449&gt;=1,($B448/HLOOKUP($D449,'Annuity Calc'!$H$7:$BE$11,2,FALSE))*HLOOKUP(V449,'Annuity Calc'!$H$7:$BE$11,3,FALSE),(IF(V449&lt;=(-1),V449,0)))</f>
        <v>730076.37471554044</v>
      </c>
      <c r="W451" s="159">
        <f>IF($D449&gt;=1,($B448/HLOOKUP($D449,'Annuity Calc'!$H$7:$BE$11,2,FALSE))*HLOOKUP(W449,'Annuity Calc'!$H$7:$BE$11,3,FALSE),(IF(W449&lt;=(-1),W449,0)))</f>
        <v>761549.68456638919</v>
      </c>
      <c r="X451" s="159">
        <f>IF($D449&gt;=1,($B448/HLOOKUP($D449,'Annuity Calc'!$H$7:$BE$11,2,FALSE))*HLOOKUP(X449,'Annuity Calc'!$H$7:$BE$11,3,FALSE),(IF(X449&lt;=(-1),X449,0)))</f>
        <v>794379.79661940958</v>
      </c>
      <c r="Y451" s="159">
        <f>IF($D449&gt;=1,($B448/HLOOKUP($D449,'Annuity Calc'!$H$7:$BE$11,2,FALSE))*HLOOKUP(Y449,'Annuity Calc'!$H$7:$BE$11,3,FALSE),(IF(Y449&lt;=(-1),Y449,0)))</f>
        <v>828625.2020922252</v>
      </c>
      <c r="Z451" s="159">
        <f>IF($D449&gt;=1,($B448/HLOOKUP($D449,'Annuity Calc'!$H$7:$BE$11,2,FALSE))*HLOOKUP(Z449,'Annuity Calc'!$H$7:$BE$11,3,FALSE),(IF(Z449&lt;=(-1),Z449,0)))</f>
        <v>864346.91373620508</v>
      </c>
      <c r="AA451" s="159">
        <f>IF($D449&gt;=1,($B448/HLOOKUP($D449,'Annuity Calc'!$H$7:$BE$11,2,FALSE))*HLOOKUP(AA449,'Annuity Calc'!$H$7:$BE$11,3,FALSE),(IF(AA449&lt;=(-1),AA449,0)))</f>
        <v>901608.57453880773</v>
      </c>
      <c r="AB451" s="159">
        <f>IF($D449&gt;=1,($B448/HLOOKUP($D449,'Annuity Calc'!$H$7:$BE$11,2,FALSE))*HLOOKUP(AB449,'Annuity Calc'!$H$7:$BE$11,3,FALSE),(IF(AB449&lt;=(-1),AB449,0)))</f>
        <v>940476.57111204066</v>
      </c>
      <c r="AC451" s="159">
        <f>IF($D449&gt;=1,($B448/HLOOKUP($D449,'Annuity Calc'!$H$7:$BE$11,2,FALSE))*HLOOKUP(AC449,'Annuity Calc'!$H$7:$BE$11,3,FALSE),(IF(AC449&lt;=(-1),AC449,0)))</f>
        <v>981020.1519690518</v>
      </c>
      <c r="AD451" s="159">
        <f>IF($D449&gt;=1,($B448/HLOOKUP($D449,'Annuity Calc'!$H$7:$BE$11,2,FALSE))*HLOOKUP(AD449,'Annuity Calc'!$H$7:$BE$11,3,FALSE),(IF(AD449&lt;=(-1),AD449,0)))</f>
        <v>1023311.5508995799</v>
      </c>
      <c r="AE451" s="159">
        <f>IF($D449&gt;=1,($B448/HLOOKUP($D449,'Annuity Calc'!$H$7:$BE$11,2,FALSE))*HLOOKUP(AE449,'Annuity Calc'!$H$7:$BE$11,3,FALSE),(IF(AE449&lt;=(-1),AE449,0)))</f>
        <v>1067426.115664073</v>
      </c>
      <c r="AF451" s="159">
        <f>IF($D449&gt;=1,($B448/HLOOKUP($D449,'Annuity Calc'!$H$7:$BE$11,2,FALSE))*HLOOKUP(AF449,'Annuity Calc'!$H$7:$BE$11,3,FALSE),(IF(AF449&lt;=(-1),AF449,0)))</f>
        <v>1113442.4422357592</v>
      </c>
      <c r="AG451" s="159">
        <f>IF($D449&gt;=1,($B448/HLOOKUP($D449,'Annuity Calc'!$H$7:$BE$11,2,FALSE))*HLOOKUP(AG449,'Annuity Calc'!$H$7:$BE$11,3,FALSE),(IF(AG449&lt;=(-1),AG449,0)))</f>
        <v>1161442.5148298435</v>
      </c>
      <c r="AH451" s="159" t="e">
        <f>IF($D449&gt;=1,($B448/HLOOKUP($D449,'Annuity Calc'!$H$7:$BE$11,2,FALSE))*HLOOKUP(AH449,'Annuity Calc'!$H$7:$BE$11,3,FALSE),(IF(AH449&lt;=(-1),AH449,0)))</f>
        <v>#N/A</v>
      </c>
      <c r="AI451" s="159" t="e">
        <f>IF($D449&gt;=1,($B448/HLOOKUP($D449,'Annuity Calc'!$H$7:$BE$11,2,FALSE))*HLOOKUP(AI449,'Annuity Calc'!$H$7:$BE$11,3,FALSE),(IF(AI449&lt;=(-1),AI449,0)))</f>
        <v>#N/A</v>
      </c>
      <c r="AJ451" s="159" t="e">
        <f>IF($D449&gt;=1,($B448/HLOOKUP($D449,'Annuity Calc'!$H$7:$BE$11,2,FALSE))*HLOOKUP(AJ449,'Annuity Calc'!$H$7:$BE$11,3,FALSE),(IF(AJ449&lt;=(-1),AJ449,0)))</f>
        <v>#N/A</v>
      </c>
      <c r="AK451" s="159" t="e">
        <f>IF($D449&gt;=1,($B448/HLOOKUP($D449,'Annuity Calc'!$H$7:$BE$11,2,FALSE))*HLOOKUP(AK449,'Annuity Calc'!$H$7:$BE$11,3,FALSE),(IF(AK449&lt;=(-1),AK449,0)))</f>
        <v>#N/A</v>
      </c>
      <c r="AL451" s="159" t="e">
        <f>IF($D449&gt;=1,($B448/HLOOKUP($D449,'Annuity Calc'!$H$7:$BE$11,2,FALSE))*HLOOKUP(AL449,'Annuity Calc'!$H$7:$BE$11,3,FALSE),(IF(AL449&lt;=(-1),AL449,0)))</f>
        <v>#N/A</v>
      </c>
      <c r="AM451" s="159" t="e">
        <f>IF($D449&gt;=1,($B448/HLOOKUP($D449,'Annuity Calc'!$H$7:$BE$11,2,FALSE))*HLOOKUP(AM449,'Annuity Calc'!$H$7:$BE$11,3,FALSE),(IF(AM449&lt;=(-1),AM449,0)))</f>
        <v>#N/A</v>
      </c>
      <c r="AN451" s="159" t="e">
        <f>IF($D449&gt;=1,($B448/HLOOKUP($D449,'Annuity Calc'!$H$7:$BE$11,2,FALSE))*HLOOKUP(AN449,'Annuity Calc'!$H$7:$BE$11,3,FALSE),(IF(AN449&lt;=(-1),AN449,0)))</f>
        <v>#N/A</v>
      </c>
      <c r="AO451" s="159" t="e">
        <f>IF($D449&gt;=1,($B448/HLOOKUP($D449,'Annuity Calc'!$H$7:$BE$11,2,FALSE))*HLOOKUP(AO449,'Annuity Calc'!$H$7:$BE$11,3,FALSE),(IF(AO449&lt;=(-1),AO449,0)))</f>
        <v>#N/A</v>
      </c>
      <c r="AP451" s="159" t="e">
        <f>IF($D449&gt;=1,($B448/HLOOKUP($D449,'Annuity Calc'!$H$7:$BE$11,2,FALSE))*HLOOKUP(AP449,'Annuity Calc'!$H$7:$BE$11,3,FALSE),(IF(AP449&lt;=(-1),AP449,0)))</f>
        <v>#N/A</v>
      </c>
      <c r="AQ451" s="159" t="e">
        <f>IF($D449&gt;=1,($B448/HLOOKUP($D449,'Annuity Calc'!$H$7:$BE$11,2,FALSE))*HLOOKUP(AQ449,'Annuity Calc'!$H$7:$BE$11,3,FALSE),(IF(AQ449&lt;=(-1),AQ449,0)))</f>
        <v>#N/A</v>
      </c>
      <c r="AR451" s="159" t="e">
        <f>IF($D449&gt;=1,($B448/HLOOKUP($D449,'Annuity Calc'!$H$7:$BE$11,2,FALSE))*HLOOKUP(AR449,'Annuity Calc'!$H$7:$BE$11,3,FALSE),(IF(AR449&lt;=(-1),AR449,0)))</f>
        <v>#N/A</v>
      </c>
      <c r="AS451" s="159" t="e">
        <f>IF($D449&gt;=1,($B448/HLOOKUP($D449,'Annuity Calc'!$H$7:$BE$11,2,FALSE))*HLOOKUP(AS449,'Annuity Calc'!$H$7:$BE$11,3,FALSE),(IF(AS449&lt;=(-1),AS449,0)))</f>
        <v>#N/A</v>
      </c>
      <c r="AT451" s="159" t="e">
        <f>IF($D449&gt;=1,($B448/HLOOKUP($D449,'Annuity Calc'!$H$7:$BE$11,2,FALSE))*HLOOKUP(AT449,'Annuity Calc'!$H$7:$BE$11,3,FALSE),(IF(AT449&lt;=(-1),AT449,0)))</f>
        <v>#N/A</v>
      </c>
      <c r="AU451" s="159" t="e">
        <f>IF($D449&gt;=1,($B448/HLOOKUP($D449,'Annuity Calc'!$H$7:$BE$11,2,FALSE))*HLOOKUP(AU449,'Annuity Calc'!$H$7:$BE$11,3,FALSE),(IF(AU449&lt;=(-1),AU449,0)))</f>
        <v>#N/A</v>
      </c>
      <c r="AV451" s="159" t="e">
        <f>IF($D449&gt;=1,($B448/HLOOKUP($D449,'Annuity Calc'!$H$7:$BE$11,2,FALSE))*HLOOKUP(AV449,'Annuity Calc'!$H$7:$BE$11,3,FALSE),(IF(AV449&lt;=(-1),AV449,0)))</f>
        <v>#N/A</v>
      </c>
      <c r="AW451" s="159" t="e">
        <f>IF($D449&gt;=1,($B448/HLOOKUP($D449,'Annuity Calc'!$H$7:$BE$11,2,FALSE))*HLOOKUP(AW449,'Annuity Calc'!$H$7:$BE$11,3,FALSE),(IF(AW449&lt;=(-1),AW449,0)))</f>
        <v>#N/A</v>
      </c>
      <c r="AX451" s="159" t="e">
        <f>IF($D449&gt;=1,($B448/HLOOKUP($D449,'Annuity Calc'!$H$7:$BE$11,2,FALSE))*HLOOKUP(AX449,'Annuity Calc'!$H$7:$BE$11,3,FALSE),(IF(AX449&lt;=(-1),AX449,0)))</f>
        <v>#N/A</v>
      </c>
      <c r="AY451" s="159" t="e">
        <f>IF($D449&gt;=1,($B448/HLOOKUP($D449,'Annuity Calc'!$H$7:$BE$11,2,FALSE))*HLOOKUP(AY449,'Annuity Calc'!$H$7:$BE$11,3,FALSE),(IF(AY449&lt;=(-1),AY449,0)))</f>
        <v>#N/A</v>
      </c>
      <c r="AZ451" s="159" t="e">
        <f>IF($D449&gt;=1,($B448/HLOOKUP($D449,'Annuity Calc'!$H$7:$BE$11,2,FALSE))*HLOOKUP(AZ449,'Annuity Calc'!$H$7:$BE$11,3,FALSE),(IF(AZ449&lt;=(-1),AZ449,0)))</f>
        <v>#N/A</v>
      </c>
      <c r="BA451" s="159" t="e">
        <f>IF($D449&gt;=1,($B448/HLOOKUP($D449,'Annuity Calc'!$H$7:$BE$11,2,FALSE))*HLOOKUP(BA449,'Annuity Calc'!$H$7:$BE$11,3,FALSE),(IF(BA449&lt;=(-1),BA449,0)))</f>
        <v>#N/A</v>
      </c>
      <c r="BB451" s="159" t="e">
        <f>IF($D449&gt;=1,($B448/HLOOKUP($D449,'Annuity Calc'!$H$7:$BE$11,2,FALSE))*HLOOKUP(BB449,'Annuity Calc'!$H$7:$BE$11,3,FALSE),(IF(BB449&lt;=(-1),BB449,0)))</f>
        <v>#N/A</v>
      </c>
      <c r="BC451" s="159" t="e">
        <f>IF($D449&gt;=1,($B448/HLOOKUP($D449,'Annuity Calc'!$H$7:$BE$11,2,FALSE))*HLOOKUP(BC449,'Annuity Calc'!$H$7:$BE$11,3,FALSE),(IF(BC449&lt;=(-1),BC449,0)))</f>
        <v>#N/A</v>
      </c>
      <c r="BD451" s="159" t="e">
        <f>IF($D449&gt;=1,($B448/HLOOKUP($D449,'Annuity Calc'!$H$7:$BE$11,2,FALSE))*HLOOKUP(BD449,'Annuity Calc'!$H$7:$BE$11,3,FALSE),(IF(BD449&lt;=(-1),BD449,0)))</f>
        <v>#N/A</v>
      </c>
      <c r="BE451" s="159" t="e">
        <f>IF($D449&gt;=1,($B448/HLOOKUP($D449,'Annuity Calc'!$H$7:$BE$11,2,FALSE))*HLOOKUP(BE449,'Annuity Calc'!$H$7:$BE$11,3,FALSE),(IF(BE449&lt;=(-1),BE449,0)))</f>
        <v>#N/A</v>
      </c>
      <c r="BF451" s="159" t="e">
        <f>IF($D449&gt;=1,($B448/HLOOKUP($D449,'Annuity Calc'!$H$7:$BE$11,2,FALSE))*HLOOKUP(BF449,'Annuity Calc'!$H$7:$BE$11,3,FALSE),(IF(BF449&lt;=(-1),BF449,0)))</f>
        <v>#N/A</v>
      </c>
      <c r="BG451" s="159" t="e">
        <f>IF($D449&gt;=1,($B448/HLOOKUP($D449,'Annuity Calc'!$H$7:$BE$11,2,FALSE))*HLOOKUP(BG449,'Annuity Calc'!$H$7:$BE$11,3,FALSE),(IF(BG449&lt;=(-1),BG449,0)))</f>
        <v>#N/A</v>
      </c>
      <c r="BH451" s="159" t="e">
        <f>IF($D449&gt;=1,($B448/HLOOKUP($D449,'Annuity Calc'!$H$7:$BE$11,2,FALSE))*HLOOKUP(BH449,'Annuity Calc'!$H$7:$BE$11,3,FALSE),(IF(BH449&lt;=(-1),BH449,0)))</f>
        <v>#N/A</v>
      </c>
      <c r="BI451" s="159" t="e">
        <f>IF($D449&gt;=1,($B448/HLOOKUP($D449,'Annuity Calc'!$H$7:$BE$11,2,FALSE))*HLOOKUP(BI449,'Annuity Calc'!$H$7:$BE$11,3,FALSE),(IF(BI449&lt;=(-1),BI449,0)))</f>
        <v>#N/A</v>
      </c>
    </row>
    <row r="452" spans="1:61" s="19" customFormat="1" ht="12.75">
      <c r="C452" s="19" t="s">
        <v>423</v>
      </c>
      <c r="D452" s="159">
        <f>IF($D449&gt;=1,($B448/HLOOKUP($D449,'Annuity Calc'!$H$7:$BE$11,2,FALSE))*HLOOKUP(D449,'Annuity Calc'!$H$7:$BE$11,4,FALSE),(IF(D449&lt;=(-1),D449,0)))</f>
        <v>844418.65428650775</v>
      </c>
      <c r="E452" s="159">
        <f>IF($D449&gt;=1,($B448/HLOOKUP($D449,'Annuity Calc'!$H$7:$BE$11,2,FALSE))*HLOOKUP(E449,'Annuity Calc'!$H$7:$BE$11,4,FALSE),(IF(E449&lt;=(-1),E449,0)))</f>
        <v>829695.41538673895</v>
      </c>
      <c r="F452" s="159">
        <f>IF($D449&gt;=1,($B448/HLOOKUP($D449,'Annuity Calc'!$H$7:$BE$11,2,FALSE))*HLOOKUP(F449,'Annuity Calc'!$H$7:$BE$11,4,FALSE),(IF(F449&lt;=(-1),F449,0)))</f>
        <v>814337.463358387</v>
      </c>
      <c r="G452" s="159">
        <f>IF($D449&gt;=1,($B448/HLOOKUP($D449,'Annuity Calc'!$H$7:$BE$11,2,FALSE))*HLOOKUP(G449,'Annuity Calc'!$H$7:$BE$11,4,FALSE),(IF(G449&lt;=(-1),G449,0)))</f>
        <v>798317.43596421974</v>
      </c>
      <c r="H452" s="159">
        <f>IF($D449&gt;=1,($B448/HLOOKUP($D449,'Annuity Calc'!$H$7:$BE$11,2,FALSE))*HLOOKUP(H449,'Annuity Calc'!$H$7:$BE$11,4,FALSE),(IF(H449&lt;=(-1),H449,0)))</f>
        <v>781606.79139155231</v>
      </c>
      <c r="I452" s="159">
        <f>IF($D449&gt;=1,($B448/HLOOKUP($D449,'Annuity Calc'!$H$7:$BE$11,2,FALSE))*HLOOKUP(I449,'Annuity Calc'!$H$7:$BE$11,4,FALSE),(IF(I449&lt;=(-1),I449,0)))</f>
        <v>764175.75740120525</v>
      </c>
      <c r="J452" s="159">
        <f>IF($D449&gt;=1,($B448/HLOOKUP($D449,'Annuity Calc'!$H$7:$BE$11,2,FALSE))*HLOOKUP(J449,'Annuity Calc'!$H$7:$BE$11,4,FALSE),(IF(J449&lt;=(-1),J449,0)))</f>
        <v>745993.27828429523</v>
      </c>
      <c r="K452" s="159">
        <f>IF($D449&gt;=1,($B448/HLOOKUP($D449,'Annuity Calc'!$H$7:$BE$11,2,FALSE))*HLOOKUP(K449,'Annuity Calc'!$H$7:$BE$11,4,FALSE),(IF(K449&lt;=(-1),K449,0)))</f>
        <v>727026.95953235228</v>
      </c>
      <c r="L452" s="159">
        <f>IF($D449&gt;=1,($B448/HLOOKUP($D449,'Annuity Calc'!$H$7:$BE$11,2,FALSE))*HLOOKUP(L449,'Annuity Calc'!$H$7:$BE$11,4,FALSE),(IF(L449&lt;=(-1),L449,0)))</f>
        <v>707243.01012218895</v>
      </c>
      <c r="M452" s="159">
        <f>IF($D449&gt;=1,($B448/HLOOKUP($D449,'Annuity Calc'!$H$7:$BE$11,2,FALSE))*HLOOKUP(M449,'Annuity Calc'!$H$7:$BE$11,4,FALSE),(IF(M449&lt;=(-1),M449,0)))</f>
        <v>686606.18231269077</v>
      </c>
      <c r="N452" s="159">
        <f>IF($D449&gt;=1,($B448/HLOOKUP($D449,'Annuity Calc'!$H$7:$BE$11,2,FALSE))*HLOOKUP(N449,'Annuity Calc'!$H$7:$BE$11,4,FALSE),(IF(N449&lt;=(-1),N449,0)))</f>
        <v>665079.70884627057</v>
      </c>
      <c r="O452" s="159">
        <f>IF($D449&gt;=1,($B448/HLOOKUP($D449,'Annuity Calc'!$H$7:$BE$11,2,FALSE))*HLOOKUP(O449,'Annuity Calc'!$H$7:$BE$11,4,FALSE),(IF(O449&lt;=(-1),O449,0)))</f>
        <v>642625.23744310217</v>
      </c>
      <c r="P452" s="159">
        <f>IF($D449&gt;=1,($B448/HLOOKUP($D449,'Annuity Calc'!$H$7:$BE$11,2,FALSE))*HLOOKUP(P449,'Annuity Calc'!$H$7:$BE$11,4,FALSE),(IF(P449&lt;=(-1),P449,0)))</f>
        <v>619202.76247142453</v>
      </c>
      <c r="Q452" s="159">
        <f>IF($D449&gt;=1,($B448/HLOOKUP($D449,'Annuity Calc'!$H$7:$BE$11,2,FALSE))*HLOOKUP(Q449,'Annuity Calc'!$H$7:$BE$11,4,FALSE),(IF(Q449&lt;=(-1),Q449,0)))</f>
        <v>594770.55367218039</v>
      </c>
      <c r="R452" s="159">
        <f>IF($D449&gt;=1,($B448/HLOOKUP($D449,'Annuity Calc'!$H$7:$BE$11,2,FALSE))*HLOOKUP(R449,'Annuity Calc'!$H$7:$BE$11,4,FALSE),(IF(R449&lt;=(-1),R449,0)))</f>
        <v>569285.08181100141</v>
      </c>
      <c r="S452" s="159">
        <f>IF($D449&gt;=1,($B448/HLOOKUP($D449,'Annuity Calc'!$H$7:$BE$11,2,FALSE))*HLOOKUP(S449,'Annuity Calc'!$H$7:$BE$11,4,FALSE),(IF(S449&lt;=(-1),S449,0)))</f>
        <v>542700.94112507848</v>
      </c>
      <c r="T452" s="159">
        <f>IF($D449&gt;=1,($B448/HLOOKUP($D449,'Annuity Calc'!$H$7:$BE$11,2,FALSE))*HLOOKUP(T449,'Annuity Calc'!$H$7:$BE$11,4,FALSE),(IF(T449&lt;=(-1),T449,0)))</f>
        <v>514970.76842674776</v>
      </c>
      <c r="U452" s="159">
        <f>IF($D449&gt;=1,($B448/HLOOKUP($D449,'Annuity Calc'!$H$7:$BE$11,2,FALSE))*HLOOKUP(U449,'Annuity Calc'!$H$7:$BE$11,4,FALSE),(IF(U449&lt;=(-1),U449,0)))</f>
        <v>486045.15871966287</v>
      </c>
      <c r="V452" s="159">
        <f>IF($D449&gt;=1,($B448/HLOOKUP($D449,'Annuity Calc'!$H$7:$BE$11,2,FALSE))*HLOOKUP(V449,'Annuity Calc'!$H$7:$BE$11,4,FALSE),(IF(V449&lt;=(-1),V449,0)))</f>
        <v>455872.57717721281</v>
      </c>
      <c r="W452" s="159">
        <f>IF($D449&gt;=1,($B448/HLOOKUP($D449,'Annuity Calc'!$H$7:$BE$11,2,FALSE))*HLOOKUP(W449,'Annuity Calc'!$H$7:$BE$11,4,FALSE),(IF(W449&lt;=(-1),W449,0)))</f>
        <v>424399.26732636406</v>
      </c>
      <c r="X452" s="159">
        <f>IF($D449&gt;=1,($B448/HLOOKUP($D449,'Annuity Calc'!$H$7:$BE$11,2,FALSE))*HLOOKUP(X449,'Annuity Calc'!$H$7:$BE$11,4,FALSE),(IF(X449&lt;=(-1),X449,0)))</f>
        <v>391569.15527334367</v>
      </c>
      <c r="Y452" s="159">
        <f>IF($D449&gt;=1,($B448/HLOOKUP($D449,'Annuity Calc'!$H$7:$BE$11,2,FALSE))*HLOOKUP(Y449,'Annuity Calc'!$H$7:$BE$11,4,FALSE),(IF(Y449&lt;=(-1),Y449,0)))</f>
        <v>357323.74980052805</v>
      </c>
      <c r="Z452" s="159">
        <f>IF($D449&gt;=1,($B448/HLOOKUP($D449,'Annuity Calc'!$H$7:$BE$11,2,FALSE))*HLOOKUP(Z449,'Annuity Calc'!$H$7:$BE$11,4,FALSE),(IF(Z449&lt;=(-1),Z449,0)))</f>
        <v>321602.03815654822</v>
      </c>
      <c r="AA452" s="159">
        <f>IF($D449&gt;=1,($B448/HLOOKUP($D449,'Annuity Calc'!$H$7:$BE$11,2,FALSE))*HLOOKUP(AA449,'Annuity Calc'!$H$7:$BE$11,4,FALSE),(IF(AA449&lt;=(-1),AA449,0)))</f>
        <v>284340.37735394551</v>
      </c>
      <c r="AB452" s="159">
        <f>IF($D449&gt;=1,($B448/HLOOKUP($D449,'Annuity Calc'!$H$7:$BE$11,2,FALSE))*HLOOKUP(AB449,'Annuity Calc'!$H$7:$BE$11,4,FALSE),(IF(AB449&lt;=(-1),AB449,0)))</f>
        <v>245472.38078071258</v>
      </c>
      <c r="AC452" s="159">
        <f>IF($D449&gt;=1,($B448/HLOOKUP($D449,'Annuity Calc'!$H$7:$BE$11,2,FALSE))*HLOOKUP(AC449,'Annuity Calc'!$H$7:$BE$11,4,FALSE),(IF(AC449&lt;=(-1),AC449,0)))</f>
        <v>204928.79992370147</v>
      </c>
      <c r="AD452" s="159">
        <f>IF($D449&gt;=1,($B448/HLOOKUP($D449,'Annuity Calc'!$H$7:$BE$11,2,FALSE))*HLOOKUP(AD449,'Annuity Calc'!$H$7:$BE$11,4,FALSE),(IF(AD449&lt;=(-1),AD449,0)))</f>
        <v>162637.40099317333</v>
      </c>
      <c r="AE452" s="159">
        <f>IF($D449&gt;=1,($B448/HLOOKUP($D449,'Annuity Calc'!$H$7:$BE$11,2,FALSE))*HLOOKUP(AE449,'Annuity Calc'!$H$7:$BE$11,4,FALSE),(IF(AE449&lt;=(-1),AE449,0)))</f>
        <v>118522.83622868032</v>
      </c>
      <c r="AF452" s="159">
        <f>IF($D449&gt;=1,($B448/HLOOKUP($D449,'Annuity Calc'!$H$7:$BE$11,2,FALSE))*HLOOKUP(AF449,'Annuity Calc'!$H$7:$BE$11,4,FALSE),(IF(AF449&lt;=(-1),AF449,0)))</f>
        <v>72506.509656993934</v>
      </c>
      <c r="AG452" s="159">
        <f>IF($D449&gt;=1,($B448/HLOOKUP($D449,'Annuity Calc'!$H$7:$BE$11,2,FALSE))*HLOOKUP(AG449,'Annuity Calc'!$H$7:$BE$11,4,FALSE),(IF(AG449&lt;=(-1),AG449,0)))</f>
        <v>24506.437062909699</v>
      </c>
      <c r="AH452" s="159" t="e">
        <f>IF($D449&gt;=1,($B448/HLOOKUP($D449,'Annuity Calc'!$H$7:$BE$11,2,FALSE))*HLOOKUP(AH449,'Annuity Calc'!$H$7:$BE$11,4,FALSE),(IF(AH449&lt;=(-1),AH449,0)))</f>
        <v>#N/A</v>
      </c>
      <c r="AI452" s="159" t="e">
        <f>IF($D449&gt;=1,($B448/HLOOKUP($D449,'Annuity Calc'!$H$7:$BE$11,2,FALSE))*HLOOKUP(AI449,'Annuity Calc'!$H$7:$BE$11,4,FALSE),(IF(AI449&lt;=(-1),AI449,0)))</f>
        <v>#N/A</v>
      </c>
      <c r="AJ452" s="159" t="e">
        <f>IF($D449&gt;=1,($B448/HLOOKUP($D449,'Annuity Calc'!$H$7:$BE$11,2,FALSE))*HLOOKUP(AJ449,'Annuity Calc'!$H$7:$BE$11,4,FALSE),(IF(AJ449&lt;=(-1),AJ449,0)))</f>
        <v>#N/A</v>
      </c>
      <c r="AK452" s="159" t="e">
        <f>IF($D449&gt;=1,($B448/HLOOKUP($D449,'Annuity Calc'!$H$7:$BE$11,2,FALSE))*HLOOKUP(AK449,'Annuity Calc'!$H$7:$BE$11,4,FALSE),(IF(AK449&lt;=(-1),AK449,0)))</f>
        <v>#N/A</v>
      </c>
      <c r="AL452" s="159" t="e">
        <f>IF($D449&gt;=1,($B448/HLOOKUP($D449,'Annuity Calc'!$H$7:$BE$11,2,FALSE))*HLOOKUP(AL449,'Annuity Calc'!$H$7:$BE$11,4,FALSE),(IF(AL449&lt;=(-1),AL449,0)))</f>
        <v>#N/A</v>
      </c>
      <c r="AM452" s="159" t="e">
        <f>IF($D449&gt;=1,($B448/HLOOKUP($D449,'Annuity Calc'!$H$7:$BE$11,2,FALSE))*HLOOKUP(AM449,'Annuity Calc'!$H$7:$BE$11,4,FALSE),(IF(AM449&lt;=(-1),AM449,0)))</f>
        <v>#N/A</v>
      </c>
      <c r="AN452" s="159" t="e">
        <f>IF($D449&gt;=1,($B448/HLOOKUP($D449,'Annuity Calc'!$H$7:$BE$11,2,FALSE))*HLOOKUP(AN449,'Annuity Calc'!$H$7:$BE$11,4,FALSE),(IF(AN449&lt;=(-1),AN449,0)))</f>
        <v>#N/A</v>
      </c>
      <c r="AO452" s="159" t="e">
        <f>IF($D449&gt;=1,($B448/HLOOKUP($D449,'Annuity Calc'!$H$7:$BE$11,2,FALSE))*HLOOKUP(AO449,'Annuity Calc'!$H$7:$BE$11,4,FALSE),(IF(AO449&lt;=(-1),AO449,0)))</f>
        <v>#N/A</v>
      </c>
      <c r="AP452" s="159" t="e">
        <f>IF($D449&gt;=1,($B448/HLOOKUP($D449,'Annuity Calc'!$H$7:$BE$11,2,FALSE))*HLOOKUP(AP449,'Annuity Calc'!$H$7:$BE$11,4,FALSE),(IF(AP449&lt;=(-1),AP449,0)))</f>
        <v>#N/A</v>
      </c>
      <c r="AQ452" s="159" t="e">
        <f>IF($D449&gt;=1,($B448/HLOOKUP($D449,'Annuity Calc'!$H$7:$BE$11,2,FALSE))*HLOOKUP(AQ449,'Annuity Calc'!$H$7:$BE$11,4,FALSE),(IF(AQ449&lt;=(-1),AQ449,0)))</f>
        <v>#N/A</v>
      </c>
      <c r="AR452" s="159" t="e">
        <f>IF($D449&gt;=1,($B448/HLOOKUP($D449,'Annuity Calc'!$H$7:$BE$11,2,FALSE))*HLOOKUP(AR449,'Annuity Calc'!$H$7:$BE$11,4,FALSE),(IF(AR449&lt;=(-1),AR449,0)))</f>
        <v>#N/A</v>
      </c>
      <c r="AS452" s="159" t="e">
        <f>IF($D449&gt;=1,($B448/HLOOKUP($D449,'Annuity Calc'!$H$7:$BE$11,2,FALSE))*HLOOKUP(AS449,'Annuity Calc'!$H$7:$BE$11,4,FALSE),(IF(AS449&lt;=(-1),AS449,0)))</f>
        <v>#N/A</v>
      </c>
      <c r="AT452" s="159" t="e">
        <f>IF($D449&gt;=1,($B448/HLOOKUP($D449,'Annuity Calc'!$H$7:$BE$11,2,FALSE))*HLOOKUP(AT449,'Annuity Calc'!$H$7:$BE$11,4,FALSE),(IF(AT449&lt;=(-1),AT449,0)))</f>
        <v>#N/A</v>
      </c>
      <c r="AU452" s="159" t="e">
        <f>IF($D449&gt;=1,($B448/HLOOKUP($D449,'Annuity Calc'!$H$7:$BE$11,2,FALSE))*HLOOKUP(AU449,'Annuity Calc'!$H$7:$BE$11,4,FALSE),(IF(AU449&lt;=(-1),AU449,0)))</f>
        <v>#N/A</v>
      </c>
      <c r="AV452" s="159" t="e">
        <f>IF($D449&gt;=1,($B448/HLOOKUP($D449,'Annuity Calc'!$H$7:$BE$11,2,FALSE))*HLOOKUP(AV449,'Annuity Calc'!$H$7:$BE$11,4,FALSE),(IF(AV449&lt;=(-1),AV449,0)))</f>
        <v>#N/A</v>
      </c>
      <c r="AW452" s="159" t="e">
        <f>IF($D449&gt;=1,($B448/HLOOKUP($D449,'Annuity Calc'!$H$7:$BE$11,2,FALSE))*HLOOKUP(AW449,'Annuity Calc'!$H$7:$BE$11,4,FALSE),(IF(AW449&lt;=(-1),AW449,0)))</f>
        <v>#N/A</v>
      </c>
      <c r="AX452" s="159" t="e">
        <f>IF($D449&gt;=1,($B448/HLOOKUP($D449,'Annuity Calc'!$H$7:$BE$11,2,FALSE))*HLOOKUP(AX449,'Annuity Calc'!$H$7:$BE$11,4,FALSE),(IF(AX449&lt;=(-1),AX449,0)))</f>
        <v>#N/A</v>
      </c>
      <c r="AY452" s="159" t="e">
        <f>IF($D449&gt;=1,($B448/HLOOKUP($D449,'Annuity Calc'!$H$7:$BE$11,2,FALSE))*HLOOKUP(AY449,'Annuity Calc'!$H$7:$BE$11,4,FALSE),(IF(AY449&lt;=(-1),AY449,0)))</f>
        <v>#N/A</v>
      </c>
      <c r="AZ452" s="159" t="e">
        <f>IF($D449&gt;=1,($B448/HLOOKUP($D449,'Annuity Calc'!$H$7:$BE$11,2,FALSE))*HLOOKUP(AZ449,'Annuity Calc'!$H$7:$BE$11,4,FALSE),(IF(AZ449&lt;=(-1),AZ449,0)))</f>
        <v>#N/A</v>
      </c>
      <c r="BA452" s="159" t="e">
        <f>IF($D449&gt;=1,($B448/HLOOKUP($D449,'Annuity Calc'!$H$7:$BE$11,2,FALSE))*HLOOKUP(BA449,'Annuity Calc'!$H$7:$BE$11,4,FALSE),(IF(BA449&lt;=(-1),BA449,0)))</f>
        <v>#N/A</v>
      </c>
      <c r="BB452" s="159" t="e">
        <f>IF($D449&gt;=1,($B448/HLOOKUP($D449,'Annuity Calc'!$H$7:$BE$11,2,FALSE))*HLOOKUP(BB449,'Annuity Calc'!$H$7:$BE$11,4,FALSE),(IF(BB449&lt;=(-1),BB449,0)))</f>
        <v>#N/A</v>
      </c>
      <c r="BC452" s="159" t="e">
        <f>IF($D449&gt;=1,($B448/HLOOKUP($D449,'Annuity Calc'!$H$7:$BE$11,2,FALSE))*HLOOKUP(BC449,'Annuity Calc'!$H$7:$BE$11,4,FALSE),(IF(BC449&lt;=(-1),BC449,0)))</f>
        <v>#N/A</v>
      </c>
      <c r="BD452" s="159" t="e">
        <f>IF($D449&gt;=1,($B448/HLOOKUP($D449,'Annuity Calc'!$H$7:$BE$11,2,FALSE))*HLOOKUP(BD449,'Annuity Calc'!$H$7:$BE$11,4,FALSE),(IF(BD449&lt;=(-1),BD449,0)))</f>
        <v>#N/A</v>
      </c>
      <c r="BE452" s="159" t="e">
        <f>IF($D449&gt;=1,($B448/HLOOKUP($D449,'Annuity Calc'!$H$7:$BE$11,2,FALSE))*HLOOKUP(BE449,'Annuity Calc'!$H$7:$BE$11,4,FALSE),(IF(BE449&lt;=(-1),BE449,0)))</f>
        <v>#N/A</v>
      </c>
      <c r="BF452" s="159" t="e">
        <f>IF($D449&gt;=1,($B448/HLOOKUP($D449,'Annuity Calc'!$H$7:$BE$11,2,FALSE))*HLOOKUP(BF449,'Annuity Calc'!$H$7:$BE$11,4,FALSE),(IF(BF449&lt;=(-1),BF449,0)))</f>
        <v>#N/A</v>
      </c>
      <c r="BG452" s="159" t="e">
        <f>IF($D449&gt;=1,($B448/HLOOKUP($D449,'Annuity Calc'!$H$7:$BE$11,2,FALSE))*HLOOKUP(BG449,'Annuity Calc'!$H$7:$BE$11,4,FALSE),(IF(BG449&lt;=(-1),BG449,0)))</f>
        <v>#N/A</v>
      </c>
      <c r="BH452" s="159" t="e">
        <f>IF($D449&gt;=1,($B448/HLOOKUP($D449,'Annuity Calc'!$H$7:$BE$11,2,FALSE))*HLOOKUP(BH449,'Annuity Calc'!$H$7:$BE$11,4,FALSE),(IF(BH449&lt;=(-1),BH449,0)))</f>
        <v>#N/A</v>
      </c>
      <c r="BI452" s="159" t="e">
        <f>IF($D449&gt;=1,($B448/HLOOKUP($D449,'Annuity Calc'!$H$7:$BE$11,2,FALSE))*HLOOKUP(BI449,'Annuity Calc'!$H$7:$BE$11,4,FALSE),(IF(BI449&lt;=(-1),BI449,0)))</f>
        <v>#N/A</v>
      </c>
    </row>
    <row r="453" spans="1:61" s="19" customFormat="1" ht="12.75">
      <c r="C453" s="19" t="s">
        <v>147</v>
      </c>
      <c r="D453" s="159">
        <f>IF($D449&gt;=1,($B448/HLOOKUP($D449,'Annuity Calc'!$H$7:$BE$11,2,FALSE))*HLOOKUP(D449,'Annuity Calc'!$H$7:$BE$11,5,FALSE),(IF(D449&lt;=(-1),D449,0)))</f>
        <v>1185948.9518927534</v>
      </c>
      <c r="E453" s="159">
        <f>IF($D449&gt;=1,($B448/HLOOKUP($D449,'Annuity Calc'!$H$7:$BE$11,2,FALSE))*HLOOKUP(E449,'Annuity Calc'!$H$7:$BE$11,5,FALSE),(IF(E449&lt;=(-1),E449,0)))</f>
        <v>1185948.9518927534</v>
      </c>
      <c r="F453" s="159">
        <f>IF($D449&gt;=1,($B448/HLOOKUP($D449,'Annuity Calc'!$H$7:$BE$11,2,FALSE))*HLOOKUP(F449,'Annuity Calc'!$H$7:$BE$11,5,FALSE),(IF(F449&lt;=(-1),F449,0)))</f>
        <v>1185948.9518927534</v>
      </c>
      <c r="G453" s="159">
        <f>IF($D449&gt;=1,($B448/HLOOKUP($D449,'Annuity Calc'!$H$7:$BE$11,2,FALSE))*HLOOKUP(G449,'Annuity Calc'!$H$7:$BE$11,5,FALSE),(IF(G449&lt;=(-1),G449,0)))</f>
        <v>1185948.9518927534</v>
      </c>
      <c r="H453" s="159">
        <f>IF($D449&gt;=1,($B448/HLOOKUP($D449,'Annuity Calc'!$H$7:$BE$11,2,FALSE))*HLOOKUP(H449,'Annuity Calc'!$H$7:$BE$11,5,FALSE),(IF(H449&lt;=(-1),H449,0)))</f>
        <v>1185948.9518927534</v>
      </c>
      <c r="I453" s="159">
        <f>IF($D449&gt;=1,($B448/HLOOKUP($D449,'Annuity Calc'!$H$7:$BE$11,2,FALSE))*HLOOKUP(I449,'Annuity Calc'!$H$7:$BE$11,5,FALSE),(IF(I449&lt;=(-1),I449,0)))</f>
        <v>1185948.9518927534</v>
      </c>
      <c r="J453" s="159">
        <f>IF($D449&gt;=1,($B448/HLOOKUP($D449,'Annuity Calc'!$H$7:$BE$11,2,FALSE))*HLOOKUP(J449,'Annuity Calc'!$H$7:$BE$11,5,FALSE),(IF(J449&lt;=(-1),J449,0)))</f>
        <v>1185948.9518927534</v>
      </c>
      <c r="K453" s="159">
        <f>IF($D449&gt;=1,($B448/HLOOKUP($D449,'Annuity Calc'!$H$7:$BE$11,2,FALSE))*HLOOKUP(K449,'Annuity Calc'!$H$7:$BE$11,5,FALSE),(IF(K449&lt;=(-1),K449,0)))</f>
        <v>1185948.9518927534</v>
      </c>
      <c r="L453" s="159">
        <f>IF($D449&gt;=1,($B448/HLOOKUP($D449,'Annuity Calc'!$H$7:$BE$11,2,FALSE))*HLOOKUP(L449,'Annuity Calc'!$H$7:$BE$11,5,FALSE),(IF(L449&lt;=(-1),L449,0)))</f>
        <v>1185948.9518927534</v>
      </c>
      <c r="M453" s="159">
        <f>IF($D449&gt;=1,($B448/HLOOKUP($D449,'Annuity Calc'!$H$7:$BE$11,2,FALSE))*HLOOKUP(M449,'Annuity Calc'!$H$7:$BE$11,5,FALSE),(IF(M449&lt;=(-1),M449,0)))</f>
        <v>1185948.9518927534</v>
      </c>
      <c r="N453" s="159">
        <f>IF($D449&gt;=1,($B448/HLOOKUP($D449,'Annuity Calc'!$H$7:$BE$11,2,FALSE))*HLOOKUP(N449,'Annuity Calc'!$H$7:$BE$11,5,FALSE),(IF(N449&lt;=(-1),N449,0)))</f>
        <v>1185948.9518927534</v>
      </c>
      <c r="O453" s="159">
        <f>IF($D449&gt;=1,($B448/HLOOKUP($D449,'Annuity Calc'!$H$7:$BE$11,2,FALSE))*HLOOKUP(O449,'Annuity Calc'!$H$7:$BE$11,5,FALSE),(IF(O449&lt;=(-1),O449,0)))</f>
        <v>1185948.9518927534</v>
      </c>
      <c r="P453" s="159">
        <f>IF($D449&gt;=1,($B448/HLOOKUP($D449,'Annuity Calc'!$H$7:$BE$11,2,FALSE))*HLOOKUP(P449,'Annuity Calc'!$H$7:$BE$11,5,FALSE),(IF(P449&lt;=(-1),P449,0)))</f>
        <v>1185948.9518927534</v>
      </c>
      <c r="Q453" s="159">
        <f>IF($D449&gt;=1,($B448/HLOOKUP($D449,'Annuity Calc'!$H$7:$BE$11,2,FALSE))*HLOOKUP(Q449,'Annuity Calc'!$H$7:$BE$11,5,FALSE),(IF(Q449&lt;=(-1),Q449,0)))</f>
        <v>1185948.9518927534</v>
      </c>
      <c r="R453" s="159">
        <f>IF($D449&gt;=1,($B448/HLOOKUP($D449,'Annuity Calc'!$H$7:$BE$11,2,FALSE))*HLOOKUP(R449,'Annuity Calc'!$H$7:$BE$11,5,FALSE),(IF(R449&lt;=(-1),R449,0)))</f>
        <v>1185948.9518927534</v>
      </c>
      <c r="S453" s="159">
        <f>IF($D449&gt;=1,($B448/HLOOKUP($D449,'Annuity Calc'!$H$7:$BE$11,2,FALSE))*HLOOKUP(S449,'Annuity Calc'!$H$7:$BE$11,5,FALSE),(IF(S449&lt;=(-1),S449,0)))</f>
        <v>1185948.9518927534</v>
      </c>
      <c r="T453" s="159">
        <f>IF($D449&gt;=1,($B448/HLOOKUP($D449,'Annuity Calc'!$H$7:$BE$11,2,FALSE))*HLOOKUP(T449,'Annuity Calc'!$H$7:$BE$11,5,FALSE),(IF(T449&lt;=(-1),T449,0)))</f>
        <v>1185948.9518927534</v>
      </c>
      <c r="U453" s="159">
        <f>IF($D449&gt;=1,($B448/HLOOKUP($D449,'Annuity Calc'!$H$7:$BE$11,2,FALSE))*HLOOKUP(U449,'Annuity Calc'!$H$7:$BE$11,5,FALSE),(IF(U449&lt;=(-1),U449,0)))</f>
        <v>1185948.9518927534</v>
      </c>
      <c r="V453" s="159">
        <f>IF($D449&gt;=1,($B448/HLOOKUP($D449,'Annuity Calc'!$H$7:$BE$11,2,FALSE))*HLOOKUP(V449,'Annuity Calc'!$H$7:$BE$11,5,FALSE),(IF(V449&lt;=(-1),V449,0)))</f>
        <v>1185948.9518927534</v>
      </c>
      <c r="W453" s="159">
        <f>IF($D449&gt;=1,($B448/HLOOKUP($D449,'Annuity Calc'!$H$7:$BE$11,2,FALSE))*HLOOKUP(W449,'Annuity Calc'!$H$7:$BE$11,5,FALSE),(IF(W449&lt;=(-1),W449,0)))</f>
        <v>1185948.9518927534</v>
      </c>
      <c r="X453" s="159">
        <f>IF($D449&gt;=1,($B448/HLOOKUP($D449,'Annuity Calc'!$H$7:$BE$11,2,FALSE))*HLOOKUP(X449,'Annuity Calc'!$H$7:$BE$11,5,FALSE),(IF(X449&lt;=(-1),X449,0)))</f>
        <v>1185948.9518927534</v>
      </c>
      <c r="Y453" s="159">
        <f>IF($D449&gt;=1,($B448/HLOOKUP($D449,'Annuity Calc'!$H$7:$BE$11,2,FALSE))*HLOOKUP(Y449,'Annuity Calc'!$H$7:$BE$11,5,FALSE),(IF(Y449&lt;=(-1),Y449,0)))</f>
        <v>1185948.9518927534</v>
      </c>
      <c r="Z453" s="159">
        <f>IF($D449&gt;=1,($B448/HLOOKUP($D449,'Annuity Calc'!$H$7:$BE$11,2,FALSE))*HLOOKUP(Z449,'Annuity Calc'!$H$7:$BE$11,5,FALSE),(IF(Z449&lt;=(-1),Z449,0)))</f>
        <v>1185948.9518927534</v>
      </c>
      <c r="AA453" s="159">
        <f>IF($D449&gt;=1,($B448/HLOOKUP($D449,'Annuity Calc'!$H$7:$BE$11,2,FALSE))*HLOOKUP(AA449,'Annuity Calc'!$H$7:$BE$11,5,FALSE),(IF(AA449&lt;=(-1),AA449,0)))</f>
        <v>1185948.9518927534</v>
      </c>
      <c r="AB453" s="159">
        <f>IF($D449&gt;=1,($B448/HLOOKUP($D449,'Annuity Calc'!$H$7:$BE$11,2,FALSE))*HLOOKUP(AB449,'Annuity Calc'!$H$7:$BE$11,5,FALSE),(IF(AB449&lt;=(-1),AB449,0)))</f>
        <v>1185948.9518927534</v>
      </c>
      <c r="AC453" s="159">
        <f>IF($D449&gt;=1,($B448/HLOOKUP($D449,'Annuity Calc'!$H$7:$BE$11,2,FALSE))*HLOOKUP(AC449,'Annuity Calc'!$H$7:$BE$11,5,FALSE),(IF(AC449&lt;=(-1),AC449,0)))</f>
        <v>1185948.9518927534</v>
      </c>
      <c r="AD453" s="159">
        <f>IF($D449&gt;=1,($B448/HLOOKUP($D449,'Annuity Calc'!$H$7:$BE$11,2,FALSE))*HLOOKUP(AD449,'Annuity Calc'!$H$7:$BE$11,5,FALSE),(IF(AD449&lt;=(-1),AD449,0)))</f>
        <v>1185948.9518927534</v>
      </c>
      <c r="AE453" s="159">
        <f>IF($D449&gt;=1,($B448/HLOOKUP($D449,'Annuity Calc'!$H$7:$BE$11,2,FALSE))*HLOOKUP(AE449,'Annuity Calc'!$H$7:$BE$11,5,FALSE),(IF(AE449&lt;=(-1),AE449,0)))</f>
        <v>1185948.9518927534</v>
      </c>
      <c r="AF453" s="159">
        <f>IF($D449&gt;=1,($B448/HLOOKUP($D449,'Annuity Calc'!$H$7:$BE$11,2,FALSE))*HLOOKUP(AF449,'Annuity Calc'!$H$7:$BE$11,5,FALSE),(IF(AF449&lt;=(-1),AF449,0)))</f>
        <v>1185948.9518927534</v>
      </c>
      <c r="AG453" s="159">
        <f>IF($D449&gt;=1,($B448/HLOOKUP($D449,'Annuity Calc'!$H$7:$BE$11,2,FALSE))*HLOOKUP(AG449,'Annuity Calc'!$H$7:$BE$11,5,FALSE),(IF(AG449&lt;=(-1),AG449,0)))</f>
        <v>1185948.9518927534</v>
      </c>
      <c r="AH453" s="159" t="e">
        <f>IF($D449&gt;=1,($B448/HLOOKUP($D449,'Annuity Calc'!$H$7:$BE$11,2,FALSE))*HLOOKUP(AH449,'Annuity Calc'!$H$7:$BE$11,5,FALSE),(IF(AH449&lt;=(-1),AH449,0)))</f>
        <v>#N/A</v>
      </c>
      <c r="AI453" s="159" t="e">
        <f>IF($D449&gt;=1,($B448/HLOOKUP($D449,'Annuity Calc'!$H$7:$BE$11,2,FALSE))*HLOOKUP(AI449,'Annuity Calc'!$H$7:$BE$11,5,FALSE),(IF(AI449&lt;=(-1),AI449,0)))</f>
        <v>#N/A</v>
      </c>
      <c r="AJ453" s="159" t="e">
        <f>IF($D449&gt;=1,($B448/HLOOKUP($D449,'Annuity Calc'!$H$7:$BE$11,2,FALSE))*HLOOKUP(AJ449,'Annuity Calc'!$H$7:$BE$11,5,FALSE),(IF(AJ449&lt;=(-1),AJ449,0)))</f>
        <v>#N/A</v>
      </c>
      <c r="AK453" s="159" t="e">
        <f>IF($D449&gt;=1,($B448/HLOOKUP($D449,'Annuity Calc'!$H$7:$BE$11,2,FALSE))*HLOOKUP(AK449,'Annuity Calc'!$H$7:$BE$11,5,FALSE),(IF(AK449&lt;=(-1),AK449,0)))</f>
        <v>#N/A</v>
      </c>
      <c r="AL453" s="159" t="e">
        <f>IF($D449&gt;=1,($B448/HLOOKUP($D449,'Annuity Calc'!$H$7:$BE$11,2,FALSE))*HLOOKUP(AL449,'Annuity Calc'!$H$7:$BE$11,5,FALSE),(IF(AL449&lt;=(-1),AL449,0)))</f>
        <v>#N/A</v>
      </c>
      <c r="AM453" s="159" t="e">
        <f>IF($D449&gt;=1,($B448/HLOOKUP($D449,'Annuity Calc'!$H$7:$BE$11,2,FALSE))*HLOOKUP(AM449,'Annuity Calc'!$H$7:$BE$11,5,FALSE),(IF(AM449&lt;=(-1),AM449,0)))</f>
        <v>#N/A</v>
      </c>
      <c r="AN453" s="159" t="e">
        <f>IF($D449&gt;=1,($B448/HLOOKUP($D449,'Annuity Calc'!$H$7:$BE$11,2,FALSE))*HLOOKUP(AN449,'Annuity Calc'!$H$7:$BE$11,5,FALSE),(IF(AN449&lt;=(-1),AN449,0)))</f>
        <v>#N/A</v>
      </c>
      <c r="AO453" s="159" t="e">
        <f>IF($D449&gt;=1,($B448/HLOOKUP($D449,'Annuity Calc'!$H$7:$BE$11,2,FALSE))*HLOOKUP(AO449,'Annuity Calc'!$H$7:$BE$11,5,FALSE),(IF(AO449&lt;=(-1),AO449,0)))</f>
        <v>#N/A</v>
      </c>
      <c r="AP453" s="159" t="e">
        <f>IF($D449&gt;=1,($B448/HLOOKUP($D449,'Annuity Calc'!$H$7:$BE$11,2,FALSE))*HLOOKUP(AP449,'Annuity Calc'!$H$7:$BE$11,5,FALSE),(IF(AP449&lt;=(-1),AP449,0)))</f>
        <v>#N/A</v>
      </c>
      <c r="AQ453" s="159" t="e">
        <f>IF($D449&gt;=1,($B448/HLOOKUP($D449,'Annuity Calc'!$H$7:$BE$11,2,FALSE))*HLOOKUP(AQ449,'Annuity Calc'!$H$7:$BE$11,5,FALSE),(IF(AQ449&lt;=(-1),AQ449,0)))</f>
        <v>#N/A</v>
      </c>
      <c r="AR453" s="159" t="e">
        <f>IF($D449&gt;=1,($B448/HLOOKUP($D449,'Annuity Calc'!$H$7:$BE$11,2,FALSE))*HLOOKUP(AR449,'Annuity Calc'!$H$7:$BE$11,5,FALSE),(IF(AR449&lt;=(-1),AR449,0)))</f>
        <v>#N/A</v>
      </c>
      <c r="AS453" s="159" t="e">
        <f>IF($D449&gt;=1,($B448/HLOOKUP($D449,'Annuity Calc'!$H$7:$BE$11,2,FALSE))*HLOOKUP(AS449,'Annuity Calc'!$H$7:$BE$11,5,FALSE),(IF(AS449&lt;=(-1),AS449,0)))</f>
        <v>#N/A</v>
      </c>
      <c r="AT453" s="159" t="e">
        <f>IF($D449&gt;=1,($B448/HLOOKUP($D449,'Annuity Calc'!$H$7:$BE$11,2,FALSE))*HLOOKUP(AT449,'Annuity Calc'!$H$7:$BE$11,5,FALSE),(IF(AT449&lt;=(-1),AT449,0)))</f>
        <v>#N/A</v>
      </c>
      <c r="AU453" s="159" t="e">
        <f>IF($D449&gt;=1,($B448/HLOOKUP($D449,'Annuity Calc'!$H$7:$BE$11,2,FALSE))*HLOOKUP(AU449,'Annuity Calc'!$H$7:$BE$11,5,FALSE),(IF(AU449&lt;=(-1),AU449,0)))</f>
        <v>#N/A</v>
      </c>
      <c r="AV453" s="159" t="e">
        <f>IF($D449&gt;=1,($B448/HLOOKUP($D449,'Annuity Calc'!$H$7:$BE$11,2,FALSE))*HLOOKUP(AV449,'Annuity Calc'!$H$7:$BE$11,5,FALSE),(IF(AV449&lt;=(-1),AV449,0)))</f>
        <v>#N/A</v>
      </c>
      <c r="AW453" s="159" t="e">
        <f>IF($D449&gt;=1,($B448/HLOOKUP($D449,'Annuity Calc'!$H$7:$BE$11,2,FALSE))*HLOOKUP(AW449,'Annuity Calc'!$H$7:$BE$11,5,FALSE),(IF(AW449&lt;=(-1),AW449,0)))</f>
        <v>#N/A</v>
      </c>
      <c r="AX453" s="159" t="e">
        <f>IF($D449&gt;=1,($B448/HLOOKUP($D449,'Annuity Calc'!$H$7:$BE$11,2,FALSE))*HLOOKUP(AX449,'Annuity Calc'!$H$7:$BE$11,5,FALSE),(IF(AX449&lt;=(-1),AX449,0)))</f>
        <v>#N/A</v>
      </c>
      <c r="AY453" s="159" t="e">
        <f>IF($D449&gt;=1,($B448/HLOOKUP($D449,'Annuity Calc'!$H$7:$BE$11,2,FALSE))*HLOOKUP(AY449,'Annuity Calc'!$H$7:$BE$11,5,FALSE),(IF(AY449&lt;=(-1),AY449,0)))</f>
        <v>#N/A</v>
      </c>
      <c r="AZ453" s="159" t="e">
        <f>IF($D449&gt;=1,($B448/HLOOKUP($D449,'Annuity Calc'!$H$7:$BE$11,2,FALSE))*HLOOKUP(AZ449,'Annuity Calc'!$H$7:$BE$11,5,FALSE),(IF(AZ449&lt;=(-1),AZ449,0)))</f>
        <v>#N/A</v>
      </c>
      <c r="BA453" s="159" t="e">
        <f>IF($D449&gt;=1,($B448/HLOOKUP($D449,'Annuity Calc'!$H$7:$BE$11,2,FALSE))*HLOOKUP(BA449,'Annuity Calc'!$H$7:$BE$11,5,FALSE),(IF(BA449&lt;=(-1),BA449,0)))</f>
        <v>#N/A</v>
      </c>
      <c r="BB453" s="159" t="e">
        <f>IF($D449&gt;=1,($B448/HLOOKUP($D449,'Annuity Calc'!$H$7:$BE$11,2,FALSE))*HLOOKUP(BB449,'Annuity Calc'!$H$7:$BE$11,5,FALSE),(IF(BB449&lt;=(-1),BB449,0)))</f>
        <v>#N/A</v>
      </c>
      <c r="BC453" s="159" t="e">
        <f>IF($D449&gt;=1,($B448/HLOOKUP($D449,'Annuity Calc'!$H$7:$BE$11,2,FALSE))*HLOOKUP(BC449,'Annuity Calc'!$H$7:$BE$11,5,FALSE),(IF(BC449&lt;=(-1),BC449,0)))</f>
        <v>#N/A</v>
      </c>
      <c r="BD453" s="159" t="e">
        <f>IF($D449&gt;=1,($B448/HLOOKUP($D449,'Annuity Calc'!$H$7:$BE$11,2,FALSE))*HLOOKUP(BD449,'Annuity Calc'!$H$7:$BE$11,5,FALSE),(IF(BD449&lt;=(-1),BD449,0)))</f>
        <v>#N/A</v>
      </c>
      <c r="BE453" s="159" t="e">
        <f>IF($D449&gt;=1,($B448/HLOOKUP($D449,'Annuity Calc'!$H$7:$BE$11,2,FALSE))*HLOOKUP(BE449,'Annuity Calc'!$H$7:$BE$11,5,FALSE),(IF(BE449&lt;=(-1),BE449,0)))</f>
        <v>#N/A</v>
      </c>
      <c r="BF453" s="159" t="e">
        <f>IF($D449&gt;=1,($B448/HLOOKUP($D449,'Annuity Calc'!$H$7:$BE$11,2,FALSE))*HLOOKUP(BF449,'Annuity Calc'!$H$7:$BE$11,5,FALSE),(IF(BF449&lt;=(-1),BF449,0)))</f>
        <v>#N/A</v>
      </c>
      <c r="BG453" s="159" t="e">
        <f>IF($D449&gt;=1,($B448/HLOOKUP($D449,'Annuity Calc'!$H$7:$BE$11,2,FALSE))*HLOOKUP(BG449,'Annuity Calc'!$H$7:$BE$11,5,FALSE),(IF(BG449&lt;=(-1),BG449,0)))</f>
        <v>#N/A</v>
      </c>
      <c r="BH453" s="159" t="e">
        <f>IF($D449&gt;=1,($B448/HLOOKUP($D449,'Annuity Calc'!$H$7:$BE$11,2,FALSE))*HLOOKUP(BH449,'Annuity Calc'!$H$7:$BE$11,5,FALSE),(IF(BH449&lt;=(-1),BH449,0)))</f>
        <v>#N/A</v>
      </c>
      <c r="BI453" s="159" t="e">
        <f>IF($D449&gt;=1,($B448/HLOOKUP($D449,'Annuity Calc'!$H$7:$BE$11,2,FALSE))*HLOOKUP(BI449,'Annuity Calc'!$H$7:$BE$11,5,FALSE),(IF(BI449&lt;=(-1),BI449,0)))</f>
        <v>#N/A</v>
      </c>
    </row>
    <row r="454" spans="1:61" s="19" customFormat="1" ht="12.75">
      <c r="D454" s="19">
        <f>D450-D451</f>
        <v>19839155.568886634</v>
      </c>
      <c r="E454" s="19">
        <f t="shared" ref="E454:BI454" si="3275">E450-E451</f>
        <v>19482902.032380618</v>
      </c>
      <c r="F454" s="19">
        <f t="shared" si="3275"/>
        <v>19111290.543846253</v>
      </c>
      <c r="G454" s="19">
        <f t="shared" si="3275"/>
        <v>18723659.02791772</v>
      </c>
      <c r="H454" s="19">
        <f t="shared" si="3275"/>
        <v>18319316.86741652</v>
      </c>
      <c r="I454" s="19">
        <f t="shared" si="3275"/>
        <v>17897543.672924973</v>
      </c>
      <c r="J454" s="19">
        <f t="shared" si="3275"/>
        <v>17457587.999316514</v>
      </c>
      <c r="K454" s="19">
        <f t="shared" si="3275"/>
        <v>16998666.006956112</v>
      </c>
      <c r="L454" s="19">
        <f t="shared" si="3275"/>
        <v>16519960.065185547</v>
      </c>
      <c r="M454" s="19">
        <f t="shared" si="3275"/>
        <v>16020617.295605484</v>
      </c>
      <c r="N454" s="19">
        <f t="shared" si="3275"/>
        <v>15499748.052559001</v>
      </c>
      <c r="O454" s="19">
        <f t="shared" si="3275"/>
        <v>14956424.33810935</v>
      </c>
      <c r="P454" s="19">
        <f t="shared" si="3275"/>
        <v>14389678.148688022</v>
      </c>
      <c r="Q454" s="19">
        <f t="shared" si="3275"/>
        <v>13798499.750467449</v>
      </c>
      <c r="R454" s="19">
        <f t="shared" si="3275"/>
        <v>13181835.880385697</v>
      </c>
      <c r="S454" s="19">
        <f t="shared" si="3275"/>
        <v>12538587.869618023</v>
      </c>
      <c r="T454" s="19">
        <f t="shared" si="3275"/>
        <v>11867609.686152017</v>
      </c>
      <c r="U454" s="19">
        <f t="shared" si="3275"/>
        <v>11167705.892978927</v>
      </c>
      <c r="V454" s="19">
        <f t="shared" si="3275"/>
        <v>10437629.518263387</v>
      </c>
      <c r="W454" s="19">
        <f t="shared" si="3275"/>
        <v>9676079.8336969968</v>
      </c>
      <c r="X454" s="19">
        <f t="shared" si="3275"/>
        <v>8881700.0370775871</v>
      </c>
      <c r="Y454" s="19">
        <f t="shared" si="3275"/>
        <v>8053074.8349853624</v>
      </c>
      <c r="Z454" s="19">
        <f t="shared" si="3275"/>
        <v>7188727.9212491568</v>
      </c>
      <c r="AA454" s="19">
        <f t="shared" si="3275"/>
        <v>6287119.3467103494</v>
      </c>
      <c r="AB454" s="19">
        <f t="shared" si="3275"/>
        <v>5346642.775598309</v>
      </c>
      <c r="AC454" s="19">
        <f t="shared" si="3275"/>
        <v>4365622.6236292571</v>
      </c>
      <c r="AD454" s="19">
        <f t="shared" si="3275"/>
        <v>3342311.072729677</v>
      </c>
      <c r="AE454" s="19">
        <f t="shared" si="3275"/>
        <v>2274884.9570656037</v>
      </c>
      <c r="AF454" s="19">
        <f t="shared" si="3275"/>
        <v>1161442.5148298445</v>
      </c>
      <c r="AG454" s="19">
        <f t="shared" si="3275"/>
        <v>0</v>
      </c>
      <c r="AH454" s="19" t="e">
        <f t="shared" si="3275"/>
        <v>#N/A</v>
      </c>
      <c r="AI454" s="19" t="e">
        <f t="shared" si="3275"/>
        <v>#N/A</v>
      </c>
      <c r="AJ454" s="19" t="e">
        <f t="shared" si="3275"/>
        <v>#N/A</v>
      </c>
      <c r="AK454" s="19" t="e">
        <f t="shared" si="3275"/>
        <v>#N/A</v>
      </c>
      <c r="AL454" s="19" t="e">
        <f t="shared" si="3275"/>
        <v>#N/A</v>
      </c>
      <c r="AM454" s="19" t="e">
        <f t="shared" si="3275"/>
        <v>#N/A</v>
      </c>
      <c r="AN454" s="19" t="e">
        <f t="shared" si="3275"/>
        <v>#N/A</v>
      </c>
      <c r="AO454" s="19" t="e">
        <f t="shared" si="3275"/>
        <v>#N/A</v>
      </c>
      <c r="AP454" s="19" t="e">
        <f t="shared" si="3275"/>
        <v>#N/A</v>
      </c>
      <c r="AQ454" s="19" t="e">
        <f t="shared" si="3275"/>
        <v>#N/A</v>
      </c>
      <c r="AR454" s="19" t="e">
        <f t="shared" si="3275"/>
        <v>#N/A</v>
      </c>
      <c r="AS454" s="19" t="e">
        <f t="shared" si="3275"/>
        <v>#N/A</v>
      </c>
      <c r="AT454" s="19" t="e">
        <f t="shared" si="3275"/>
        <v>#N/A</v>
      </c>
      <c r="AU454" s="19" t="e">
        <f t="shared" si="3275"/>
        <v>#N/A</v>
      </c>
      <c r="AV454" s="19" t="e">
        <f t="shared" si="3275"/>
        <v>#N/A</v>
      </c>
      <c r="AW454" s="19" t="e">
        <f t="shared" si="3275"/>
        <v>#N/A</v>
      </c>
      <c r="AX454" s="19" t="e">
        <f t="shared" si="3275"/>
        <v>#N/A</v>
      </c>
      <c r="AY454" s="19" t="e">
        <f t="shared" si="3275"/>
        <v>#N/A</v>
      </c>
      <c r="AZ454" s="19" t="e">
        <f t="shared" si="3275"/>
        <v>#N/A</v>
      </c>
      <c r="BA454" s="19" t="e">
        <f t="shared" si="3275"/>
        <v>#N/A</v>
      </c>
      <c r="BB454" s="19" t="e">
        <f t="shared" si="3275"/>
        <v>#N/A</v>
      </c>
      <c r="BC454" s="19" t="e">
        <f t="shared" si="3275"/>
        <v>#N/A</v>
      </c>
      <c r="BD454" s="19" t="e">
        <f t="shared" si="3275"/>
        <v>#N/A</v>
      </c>
      <c r="BE454" s="19" t="e">
        <f t="shared" si="3275"/>
        <v>#N/A</v>
      </c>
      <c r="BF454" s="19" t="e">
        <f t="shared" si="3275"/>
        <v>#N/A</v>
      </c>
      <c r="BG454" s="19" t="e">
        <f t="shared" si="3275"/>
        <v>#N/A</v>
      </c>
      <c r="BH454" s="19" t="e">
        <f t="shared" si="3275"/>
        <v>#N/A</v>
      </c>
      <c r="BI454" s="19" t="e">
        <f t="shared" si="3275"/>
        <v>#N/A</v>
      </c>
    </row>
    <row r="455" spans="1:61" s="19" customFormat="1" ht="12.75"/>
    <row r="456" spans="1:61" s="19" customFormat="1" ht="12.75">
      <c r="C456" s="19" t="s">
        <v>446</v>
      </c>
      <c r="E456" s="19">
        <f>D450</f>
        <v>20180685.866492879</v>
      </c>
      <c r="F456" s="19">
        <f t="shared" ref="F456:F460" si="3276">E450</f>
        <v>19839155.568886634</v>
      </c>
      <c r="G456" s="19">
        <f t="shared" ref="G456:G460" si="3277">F450</f>
        <v>19482902.032380618</v>
      </c>
      <c r="H456" s="19">
        <f t="shared" ref="H456:H460" si="3278">G450</f>
        <v>19111290.543846253</v>
      </c>
      <c r="I456" s="19">
        <f t="shared" ref="I456:I460" si="3279">H450</f>
        <v>18723659.02791772</v>
      </c>
      <c r="J456" s="19">
        <f t="shared" ref="J456:J460" si="3280">I450</f>
        <v>18319316.86741652</v>
      </c>
      <c r="K456" s="19">
        <f t="shared" ref="K456:K460" si="3281">J450</f>
        <v>17897543.672924973</v>
      </c>
      <c r="L456" s="19">
        <f t="shared" ref="L456:L460" si="3282">K450</f>
        <v>17457587.999316514</v>
      </c>
      <c r="M456" s="19">
        <f t="shared" ref="M456:M460" si="3283">L450</f>
        <v>16998666.006956112</v>
      </c>
      <c r="N456" s="19">
        <f t="shared" ref="N456:N460" si="3284">M450</f>
        <v>16519960.065185547</v>
      </c>
      <c r="O456" s="19">
        <f t="shared" ref="O456:O460" si="3285">N450</f>
        <v>16020617.295605484</v>
      </c>
      <c r="P456" s="19">
        <f t="shared" ref="P456:P460" si="3286">O450</f>
        <v>15499748.052559001</v>
      </c>
      <c r="Q456" s="19">
        <f t="shared" ref="Q456:Q460" si="3287">P450</f>
        <v>14956424.33810935</v>
      </c>
      <c r="R456" s="19">
        <f t="shared" ref="R456:R460" si="3288">Q450</f>
        <v>14389678.148688022</v>
      </c>
      <c r="S456" s="19">
        <f t="shared" ref="S456:S460" si="3289">R450</f>
        <v>13798499.750467449</v>
      </c>
      <c r="T456" s="19">
        <f t="shared" ref="T456:T460" si="3290">S450</f>
        <v>13181835.880385697</v>
      </c>
      <c r="U456" s="19">
        <f t="shared" ref="U456:U460" si="3291">T450</f>
        <v>12538587.869618023</v>
      </c>
      <c r="V456" s="19">
        <f t="shared" ref="V456:V460" si="3292">U450</f>
        <v>11867609.686152017</v>
      </c>
      <c r="W456" s="19">
        <f t="shared" ref="W456:W460" si="3293">V450</f>
        <v>11167705.892978927</v>
      </c>
      <c r="X456" s="19">
        <f t="shared" ref="X456:X460" si="3294">W450</f>
        <v>10437629.518263387</v>
      </c>
      <c r="Y456" s="19">
        <f t="shared" ref="Y456:Y460" si="3295">X450</f>
        <v>9676079.8336969968</v>
      </c>
      <c r="Z456" s="19">
        <f t="shared" ref="Z456:Z460" si="3296">Y450</f>
        <v>8881700.0370775871</v>
      </c>
      <c r="AA456" s="19">
        <f t="shared" ref="AA456:AA460" si="3297">Z450</f>
        <v>8053074.8349853624</v>
      </c>
      <c r="AB456" s="19">
        <f t="shared" ref="AB456:AB460" si="3298">AA450</f>
        <v>7188727.9212491568</v>
      </c>
      <c r="AC456" s="19">
        <f t="shared" ref="AC456:AC460" si="3299">AB450</f>
        <v>6287119.3467103494</v>
      </c>
      <c r="AD456" s="19">
        <f t="shared" ref="AD456:AD460" si="3300">AC450</f>
        <v>5346642.775598309</v>
      </c>
      <c r="AE456" s="19">
        <f t="shared" ref="AE456:AE460" si="3301">AD450</f>
        <v>4365622.6236292571</v>
      </c>
      <c r="AF456" s="19">
        <f t="shared" ref="AF456:AF460" si="3302">AE450</f>
        <v>3342311.072729677</v>
      </c>
      <c r="AG456" s="19">
        <f t="shared" ref="AG456:AG460" si="3303">AF450</f>
        <v>2274884.9570656037</v>
      </c>
      <c r="AH456" s="19">
        <f t="shared" ref="AH456:AH460" si="3304">AG450</f>
        <v>1161442.5148298445</v>
      </c>
      <c r="AI456" s="19">
        <f t="shared" ref="AI456:AI460" si="3305">AH450</f>
        <v>0</v>
      </c>
      <c r="AJ456" s="19" t="e">
        <f t="shared" ref="AJ456:AJ460" si="3306">AI450</f>
        <v>#N/A</v>
      </c>
      <c r="AK456" s="19" t="e">
        <f t="shared" ref="AK456:AK460" si="3307">AJ450</f>
        <v>#N/A</v>
      </c>
      <c r="AL456" s="19" t="e">
        <f t="shared" ref="AL456:AL460" si="3308">AK450</f>
        <v>#N/A</v>
      </c>
      <c r="AM456" s="19" t="e">
        <f t="shared" ref="AM456:AM460" si="3309">AL450</f>
        <v>#N/A</v>
      </c>
      <c r="AN456" s="19" t="e">
        <f t="shared" ref="AN456:AN460" si="3310">AM450</f>
        <v>#N/A</v>
      </c>
      <c r="AO456" s="19" t="e">
        <f t="shared" ref="AO456:AO460" si="3311">AN450</f>
        <v>#N/A</v>
      </c>
      <c r="AP456" s="19" t="e">
        <f t="shared" ref="AP456:AP460" si="3312">AO450</f>
        <v>#N/A</v>
      </c>
      <c r="AQ456" s="19" t="e">
        <f t="shared" ref="AQ456:AQ460" si="3313">AP450</f>
        <v>#N/A</v>
      </c>
      <c r="AR456" s="19" t="e">
        <f t="shared" ref="AR456:AR460" si="3314">AQ450</f>
        <v>#N/A</v>
      </c>
      <c r="AS456" s="19" t="e">
        <f t="shared" ref="AS456:AS460" si="3315">AR450</f>
        <v>#N/A</v>
      </c>
      <c r="AT456" s="19" t="e">
        <f t="shared" ref="AT456:AT460" si="3316">AS450</f>
        <v>#N/A</v>
      </c>
      <c r="AU456" s="19" t="e">
        <f t="shared" ref="AU456:AU460" si="3317">AT450</f>
        <v>#N/A</v>
      </c>
      <c r="AV456" s="19" t="e">
        <f t="shared" ref="AV456:AV460" si="3318">AU450</f>
        <v>#N/A</v>
      </c>
      <c r="AW456" s="19" t="e">
        <f t="shared" ref="AW456:AW460" si="3319">AV450</f>
        <v>#N/A</v>
      </c>
      <c r="AX456" s="19" t="e">
        <f t="shared" ref="AX456:AX460" si="3320">AW450</f>
        <v>#N/A</v>
      </c>
      <c r="AY456" s="19" t="e">
        <f t="shared" ref="AY456:AY460" si="3321">AX450</f>
        <v>#N/A</v>
      </c>
      <c r="AZ456" s="19" t="e">
        <f t="shared" ref="AZ456:AZ460" si="3322">AY450</f>
        <v>#N/A</v>
      </c>
      <c r="BA456" s="19" t="e">
        <f t="shared" ref="BA456:BA460" si="3323">AZ450</f>
        <v>#N/A</v>
      </c>
      <c r="BB456" s="19" t="e">
        <f t="shared" ref="BB456:BB460" si="3324">BA450</f>
        <v>#N/A</v>
      </c>
      <c r="BC456" s="19" t="e">
        <f t="shared" ref="BC456:BC460" si="3325">BB450</f>
        <v>#N/A</v>
      </c>
      <c r="BD456" s="19" t="e">
        <f t="shared" ref="BD456:BD460" si="3326">BC450</f>
        <v>#N/A</v>
      </c>
      <c r="BE456" s="19" t="e">
        <f t="shared" ref="BE456:BE460" si="3327">BD450</f>
        <v>#N/A</v>
      </c>
      <c r="BF456" s="19" t="e">
        <f t="shared" ref="BF456:BF460" si="3328">BE450</f>
        <v>#N/A</v>
      </c>
      <c r="BG456" s="19" t="e">
        <f t="shared" ref="BG456:BG460" si="3329">BF450</f>
        <v>#N/A</v>
      </c>
      <c r="BH456" s="19" t="e">
        <f t="shared" ref="BH456:BH460" si="3330">BG450</f>
        <v>#N/A</v>
      </c>
      <c r="BI456" s="19" t="e">
        <f t="shared" ref="BI456:BI460" si="3331">BH450</f>
        <v>#N/A</v>
      </c>
    </row>
    <row r="457" spans="1:61" s="19" customFormat="1" ht="12.75">
      <c r="C457" s="19" t="s">
        <v>422</v>
      </c>
      <c r="E457" s="19">
        <f>D451</f>
        <v>341530.29760624556</v>
      </c>
      <c r="F457" s="19">
        <f t="shared" si="3276"/>
        <v>356253.53650601435</v>
      </c>
      <c r="G457" s="19">
        <f t="shared" si="3277"/>
        <v>371611.4885343663</v>
      </c>
      <c r="H457" s="19">
        <f t="shared" si="3278"/>
        <v>387631.51592853357</v>
      </c>
      <c r="I457" s="19">
        <f t="shared" si="3279"/>
        <v>404342.16050120106</v>
      </c>
      <c r="J457" s="19">
        <f t="shared" si="3280"/>
        <v>421773.194491548</v>
      </c>
      <c r="K457" s="19">
        <f t="shared" si="3281"/>
        <v>439955.67360845802</v>
      </c>
      <c r="L457" s="19">
        <f t="shared" si="3282"/>
        <v>458921.99236040103</v>
      </c>
      <c r="M457" s="19">
        <f t="shared" si="3283"/>
        <v>478705.9417705643</v>
      </c>
      <c r="N457" s="19">
        <f t="shared" si="3284"/>
        <v>499342.76958006254</v>
      </c>
      <c r="O457" s="19">
        <f t="shared" si="3285"/>
        <v>520869.24304648262</v>
      </c>
      <c r="P457" s="19">
        <f t="shared" si="3286"/>
        <v>543323.71444965107</v>
      </c>
      <c r="Q457" s="19">
        <f t="shared" si="3287"/>
        <v>566746.18942132872</v>
      </c>
      <c r="R457" s="19">
        <f t="shared" si="3288"/>
        <v>591178.39822057285</v>
      </c>
      <c r="S457" s="19">
        <f t="shared" si="3289"/>
        <v>616663.87008175184</v>
      </c>
      <c r="T457" s="19">
        <f t="shared" si="3290"/>
        <v>643248.01076767477</v>
      </c>
      <c r="U457" s="19">
        <f t="shared" si="3291"/>
        <v>670978.18346600549</v>
      </c>
      <c r="V457" s="19">
        <f t="shared" si="3292"/>
        <v>699903.79317309044</v>
      </c>
      <c r="W457" s="19">
        <f t="shared" si="3293"/>
        <v>730076.37471554044</v>
      </c>
      <c r="X457" s="19">
        <f t="shared" si="3294"/>
        <v>761549.68456638919</v>
      </c>
      <c r="Y457" s="19">
        <f t="shared" si="3295"/>
        <v>794379.79661940958</v>
      </c>
      <c r="Z457" s="19">
        <f t="shared" si="3296"/>
        <v>828625.2020922252</v>
      </c>
      <c r="AA457" s="19">
        <f t="shared" si="3297"/>
        <v>864346.91373620508</v>
      </c>
      <c r="AB457" s="19">
        <f t="shared" si="3298"/>
        <v>901608.57453880773</v>
      </c>
      <c r="AC457" s="19">
        <f t="shared" si="3299"/>
        <v>940476.57111204066</v>
      </c>
      <c r="AD457" s="19">
        <f t="shared" si="3300"/>
        <v>981020.1519690518</v>
      </c>
      <c r="AE457" s="19">
        <f t="shared" si="3301"/>
        <v>1023311.5508995799</v>
      </c>
      <c r="AF457" s="19">
        <f t="shared" si="3302"/>
        <v>1067426.115664073</v>
      </c>
      <c r="AG457" s="19">
        <f t="shared" si="3303"/>
        <v>1113442.4422357592</v>
      </c>
      <c r="AH457" s="19">
        <f t="shared" si="3304"/>
        <v>1161442.5148298435</v>
      </c>
      <c r="AI457" s="19" t="e">
        <f t="shared" si="3305"/>
        <v>#N/A</v>
      </c>
      <c r="AJ457" s="19" t="e">
        <f t="shared" si="3306"/>
        <v>#N/A</v>
      </c>
      <c r="AK457" s="19" t="e">
        <f t="shared" si="3307"/>
        <v>#N/A</v>
      </c>
      <c r="AL457" s="19" t="e">
        <f t="shared" si="3308"/>
        <v>#N/A</v>
      </c>
      <c r="AM457" s="19" t="e">
        <f t="shared" si="3309"/>
        <v>#N/A</v>
      </c>
      <c r="AN457" s="19" t="e">
        <f t="shared" si="3310"/>
        <v>#N/A</v>
      </c>
      <c r="AO457" s="19" t="e">
        <f t="shared" si="3311"/>
        <v>#N/A</v>
      </c>
      <c r="AP457" s="19" t="e">
        <f t="shared" si="3312"/>
        <v>#N/A</v>
      </c>
      <c r="AQ457" s="19" t="e">
        <f t="shared" si="3313"/>
        <v>#N/A</v>
      </c>
      <c r="AR457" s="19" t="e">
        <f t="shared" si="3314"/>
        <v>#N/A</v>
      </c>
      <c r="AS457" s="19" t="e">
        <f t="shared" si="3315"/>
        <v>#N/A</v>
      </c>
      <c r="AT457" s="19" t="e">
        <f t="shared" si="3316"/>
        <v>#N/A</v>
      </c>
      <c r="AU457" s="19" t="e">
        <f t="shared" si="3317"/>
        <v>#N/A</v>
      </c>
      <c r="AV457" s="19" t="e">
        <f t="shared" si="3318"/>
        <v>#N/A</v>
      </c>
      <c r="AW457" s="19" t="e">
        <f t="shared" si="3319"/>
        <v>#N/A</v>
      </c>
      <c r="AX457" s="19" t="e">
        <f t="shared" si="3320"/>
        <v>#N/A</v>
      </c>
      <c r="AY457" s="19" t="e">
        <f t="shared" si="3321"/>
        <v>#N/A</v>
      </c>
      <c r="AZ457" s="19" t="e">
        <f t="shared" si="3322"/>
        <v>#N/A</v>
      </c>
      <c r="BA457" s="19" t="e">
        <f t="shared" si="3323"/>
        <v>#N/A</v>
      </c>
      <c r="BB457" s="19" t="e">
        <f t="shared" si="3324"/>
        <v>#N/A</v>
      </c>
      <c r="BC457" s="19" t="e">
        <f t="shared" si="3325"/>
        <v>#N/A</v>
      </c>
      <c r="BD457" s="19" t="e">
        <f t="shared" si="3326"/>
        <v>#N/A</v>
      </c>
      <c r="BE457" s="19" t="e">
        <f t="shared" si="3327"/>
        <v>#N/A</v>
      </c>
      <c r="BF457" s="19" t="e">
        <f t="shared" si="3328"/>
        <v>#N/A</v>
      </c>
      <c r="BG457" s="19" t="e">
        <f t="shared" si="3329"/>
        <v>#N/A</v>
      </c>
      <c r="BH457" s="19" t="e">
        <f t="shared" si="3330"/>
        <v>#N/A</v>
      </c>
      <c r="BI457" s="19" t="e">
        <f t="shared" si="3331"/>
        <v>#N/A</v>
      </c>
    </row>
    <row r="458" spans="1:61" s="19" customFormat="1" ht="12.75">
      <c r="C458" s="19" t="s">
        <v>423</v>
      </c>
      <c r="E458" s="19">
        <f>D452</f>
        <v>844418.65428650775</v>
      </c>
      <c r="F458" s="19">
        <f t="shared" si="3276"/>
        <v>829695.41538673895</v>
      </c>
      <c r="G458" s="19">
        <f t="shared" si="3277"/>
        <v>814337.463358387</v>
      </c>
      <c r="H458" s="19">
        <f t="shared" si="3278"/>
        <v>798317.43596421974</v>
      </c>
      <c r="I458" s="19">
        <f t="shared" si="3279"/>
        <v>781606.79139155231</v>
      </c>
      <c r="J458" s="19">
        <f t="shared" si="3280"/>
        <v>764175.75740120525</v>
      </c>
      <c r="K458" s="19">
        <f t="shared" si="3281"/>
        <v>745993.27828429523</v>
      </c>
      <c r="L458" s="19">
        <f t="shared" si="3282"/>
        <v>727026.95953235228</v>
      </c>
      <c r="M458" s="19">
        <f t="shared" si="3283"/>
        <v>707243.01012218895</v>
      </c>
      <c r="N458" s="19">
        <f t="shared" si="3284"/>
        <v>686606.18231269077</v>
      </c>
      <c r="O458" s="19">
        <f t="shared" si="3285"/>
        <v>665079.70884627057</v>
      </c>
      <c r="P458" s="19">
        <f t="shared" si="3286"/>
        <v>642625.23744310217</v>
      </c>
      <c r="Q458" s="19">
        <f t="shared" si="3287"/>
        <v>619202.76247142453</v>
      </c>
      <c r="R458" s="19">
        <f t="shared" si="3288"/>
        <v>594770.55367218039</v>
      </c>
      <c r="S458" s="19">
        <f t="shared" si="3289"/>
        <v>569285.08181100141</v>
      </c>
      <c r="T458" s="19">
        <f t="shared" si="3290"/>
        <v>542700.94112507848</v>
      </c>
      <c r="U458" s="19">
        <f t="shared" si="3291"/>
        <v>514970.76842674776</v>
      </c>
      <c r="V458" s="19">
        <f t="shared" si="3292"/>
        <v>486045.15871966287</v>
      </c>
      <c r="W458" s="19">
        <f t="shared" si="3293"/>
        <v>455872.57717721281</v>
      </c>
      <c r="X458" s="19">
        <f t="shared" si="3294"/>
        <v>424399.26732636406</v>
      </c>
      <c r="Y458" s="19">
        <f t="shared" si="3295"/>
        <v>391569.15527334367</v>
      </c>
      <c r="Z458" s="19">
        <f t="shared" si="3296"/>
        <v>357323.74980052805</v>
      </c>
      <c r="AA458" s="19">
        <f t="shared" si="3297"/>
        <v>321602.03815654822</v>
      </c>
      <c r="AB458" s="19">
        <f t="shared" si="3298"/>
        <v>284340.37735394551</v>
      </c>
      <c r="AC458" s="19">
        <f t="shared" si="3299"/>
        <v>245472.38078071258</v>
      </c>
      <c r="AD458" s="19">
        <f t="shared" si="3300"/>
        <v>204928.79992370147</v>
      </c>
      <c r="AE458" s="19">
        <f t="shared" si="3301"/>
        <v>162637.40099317333</v>
      </c>
      <c r="AF458" s="19">
        <f t="shared" si="3302"/>
        <v>118522.83622868032</v>
      </c>
      <c r="AG458" s="19">
        <f t="shared" si="3303"/>
        <v>72506.509656993934</v>
      </c>
      <c r="AH458" s="19">
        <f t="shared" si="3304"/>
        <v>24506.437062909699</v>
      </c>
      <c r="AI458" s="19" t="e">
        <f t="shared" si="3305"/>
        <v>#N/A</v>
      </c>
      <c r="AJ458" s="19" t="e">
        <f t="shared" si="3306"/>
        <v>#N/A</v>
      </c>
      <c r="AK458" s="19" t="e">
        <f t="shared" si="3307"/>
        <v>#N/A</v>
      </c>
      <c r="AL458" s="19" t="e">
        <f t="shared" si="3308"/>
        <v>#N/A</v>
      </c>
      <c r="AM458" s="19" t="e">
        <f t="shared" si="3309"/>
        <v>#N/A</v>
      </c>
      <c r="AN458" s="19" t="e">
        <f t="shared" si="3310"/>
        <v>#N/A</v>
      </c>
      <c r="AO458" s="19" t="e">
        <f t="shared" si="3311"/>
        <v>#N/A</v>
      </c>
      <c r="AP458" s="19" t="e">
        <f t="shared" si="3312"/>
        <v>#N/A</v>
      </c>
      <c r="AQ458" s="19" t="e">
        <f t="shared" si="3313"/>
        <v>#N/A</v>
      </c>
      <c r="AR458" s="19" t="e">
        <f t="shared" si="3314"/>
        <v>#N/A</v>
      </c>
      <c r="AS458" s="19" t="e">
        <f t="shared" si="3315"/>
        <v>#N/A</v>
      </c>
      <c r="AT458" s="19" t="e">
        <f t="shared" si="3316"/>
        <v>#N/A</v>
      </c>
      <c r="AU458" s="19" t="e">
        <f t="shared" si="3317"/>
        <v>#N/A</v>
      </c>
      <c r="AV458" s="19" t="e">
        <f t="shared" si="3318"/>
        <v>#N/A</v>
      </c>
      <c r="AW458" s="19" t="e">
        <f t="shared" si="3319"/>
        <v>#N/A</v>
      </c>
      <c r="AX458" s="19" t="e">
        <f t="shared" si="3320"/>
        <v>#N/A</v>
      </c>
      <c r="AY458" s="19" t="e">
        <f t="shared" si="3321"/>
        <v>#N/A</v>
      </c>
      <c r="AZ458" s="19" t="e">
        <f t="shared" si="3322"/>
        <v>#N/A</v>
      </c>
      <c r="BA458" s="19" t="e">
        <f t="shared" si="3323"/>
        <v>#N/A</v>
      </c>
      <c r="BB458" s="19" t="e">
        <f t="shared" si="3324"/>
        <v>#N/A</v>
      </c>
      <c r="BC458" s="19" t="e">
        <f t="shared" si="3325"/>
        <v>#N/A</v>
      </c>
      <c r="BD458" s="19" t="e">
        <f t="shared" si="3326"/>
        <v>#N/A</v>
      </c>
      <c r="BE458" s="19" t="e">
        <f t="shared" si="3327"/>
        <v>#N/A</v>
      </c>
      <c r="BF458" s="19" t="e">
        <f t="shared" si="3328"/>
        <v>#N/A</v>
      </c>
      <c r="BG458" s="19" t="e">
        <f t="shared" si="3329"/>
        <v>#N/A</v>
      </c>
      <c r="BH458" s="19" t="e">
        <f t="shared" si="3330"/>
        <v>#N/A</v>
      </c>
      <c r="BI458" s="19" t="e">
        <f t="shared" si="3331"/>
        <v>#N/A</v>
      </c>
    </row>
    <row r="459" spans="1:61" s="19" customFormat="1" ht="12.75">
      <c r="C459" s="19" t="s">
        <v>147</v>
      </c>
      <c r="E459" s="19">
        <f>D453</f>
        <v>1185948.9518927534</v>
      </c>
      <c r="F459" s="19">
        <f t="shared" si="3276"/>
        <v>1185948.9518927534</v>
      </c>
      <c r="G459" s="19">
        <f t="shared" si="3277"/>
        <v>1185948.9518927534</v>
      </c>
      <c r="H459" s="19">
        <f t="shared" si="3278"/>
        <v>1185948.9518927534</v>
      </c>
      <c r="I459" s="19">
        <f t="shared" si="3279"/>
        <v>1185948.9518927534</v>
      </c>
      <c r="J459" s="19">
        <f t="shared" si="3280"/>
        <v>1185948.9518927534</v>
      </c>
      <c r="K459" s="19">
        <f t="shared" si="3281"/>
        <v>1185948.9518927534</v>
      </c>
      <c r="L459" s="19">
        <f t="shared" si="3282"/>
        <v>1185948.9518927534</v>
      </c>
      <c r="M459" s="19">
        <f t="shared" si="3283"/>
        <v>1185948.9518927534</v>
      </c>
      <c r="N459" s="19">
        <f t="shared" si="3284"/>
        <v>1185948.9518927534</v>
      </c>
      <c r="O459" s="19">
        <f t="shared" si="3285"/>
        <v>1185948.9518927534</v>
      </c>
      <c r="P459" s="19">
        <f t="shared" si="3286"/>
        <v>1185948.9518927534</v>
      </c>
      <c r="Q459" s="19">
        <f t="shared" si="3287"/>
        <v>1185948.9518927534</v>
      </c>
      <c r="R459" s="19">
        <f t="shared" si="3288"/>
        <v>1185948.9518927534</v>
      </c>
      <c r="S459" s="19">
        <f t="shared" si="3289"/>
        <v>1185948.9518927534</v>
      </c>
      <c r="T459" s="19">
        <f t="shared" si="3290"/>
        <v>1185948.9518927534</v>
      </c>
      <c r="U459" s="19">
        <f t="shared" si="3291"/>
        <v>1185948.9518927534</v>
      </c>
      <c r="V459" s="19">
        <f t="shared" si="3292"/>
        <v>1185948.9518927534</v>
      </c>
      <c r="W459" s="19">
        <f t="shared" si="3293"/>
        <v>1185948.9518927534</v>
      </c>
      <c r="X459" s="19">
        <f t="shared" si="3294"/>
        <v>1185948.9518927534</v>
      </c>
      <c r="Y459" s="19">
        <f t="shared" si="3295"/>
        <v>1185948.9518927534</v>
      </c>
      <c r="Z459" s="19">
        <f t="shared" si="3296"/>
        <v>1185948.9518927534</v>
      </c>
      <c r="AA459" s="19">
        <f t="shared" si="3297"/>
        <v>1185948.9518927534</v>
      </c>
      <c r="AB459" s="19">
        <f t="shared" si="3298"/>
        <v>1185948.9518927534</v>
      </c>
      <c r="AC459" s="19">
        <f t="shared" si="3299"/>
        <v>1185948.9518927534</v>
      </c>
      <c r="AD459" s="19">
        <f t="shared" si="3300"/>
        <v>1185948.9518927534</v>
      </c>
      <c r="AE459" s="19">
        <f t="shared" si="3301"/>
        <v>1185948.9518927534</v>
      </c>
      <c r="AF459" s="19">
        <f t="shared" si="3302"/>
        <v>1185948.9518927534</v>
      </c>
      <c r="AG459" s="19">
        <f t="shared" si="3303"/>
        <v>1185948.9518927534</v>
      </c>
      <c r="AH459" s="19">
        <f t="shared" si="3304"/>
        <v>1185948.9518927534</v>
      </c>
      <c r="AI459" s="19" t="e">
        <f t="shared" si="3305"/>
        <v>#N/A</v>
      </c>
      <c r="AJ459" s="19" t="e">
        <f t="shared" si="3306"/>
        <v>#N/A</v>
      </c>
      <c r="AK459" s="19" t="e">
        <f t="shared" si="3307"/>
        <v>#N/A</v>
      </c>
      <c r="AL459" s="19" t="e">
        <f t="shared" si="3308"/>
        <v>#N/A</v>
      </c>
      <c r="AM459" s="19" t="e">
        <f t="shared" si="3309"/>
        <v>#N/A</v>
      </c>
      <c r="AN459" s="19" t="e">
        <f t="shared" si="3310"/>
        <v>#N/A</v>
      </c>
      <c r="AO459" s="19" t="e">
        <f t="shared" si="3311"/>
        <v>#N/A</v>
      </c>
      <c r="AP459" s="19" t="e">
        <f t="shared" si="3312"/>
        <v>#N/A</v>
      </c>
      <c r="AQ459" s="19" t="e">
        <f t="shared" si="3313"/>
        <v>#N/A</v>
      </c>
      <c r="AR459" s="19" t="e">
        <f t="shared" si="3314"/>
        <v>#N/A</v>
      </c>
      <c r="AS459" s="19" t="e">
        <f t="shared" si="3315"/>
        <v>#N/A</v>
      </c>
      <c r="AT459" s="19" t="e">
        <f t="shared" si="3316"/>
        <v>#N/A</v>
      </c>
      <c r="AU459" s="19" t="e">
        <f t="shared" si="3317"/>
        <v>#N/A</v>
      </c>
      <c r="AV459" s="19" t="e">
        <f t="shared" si="3318"/>
        <v>#N/A</v>
      </c>
      <c r="AW459" s="19" t="e">
        <f t="shared" si="3319"/>
        <v>#N/A</v>
      </c>
      <c r="AX459" s="19" t="e">
        <f t="shared" si="3320"/>
        <v>#N/A</v>
      </c>
      <c r="AY459" s="19" t="e">
        <f t="shared" si="3321"/>
        <v>#N/A</v>
      </c>
      <c r="AZ459" s="19" t="e">
        <f t="shared" si="3322"/>
        <v>#N/A</v>
      </c>
      <c r="BA459" s="19" t="e">
        <f t="shared" si="3323"/>
        <v>#N/A</v>
      </c>
      <c r="BB459" s="19" t="e">
        <f t="shared" si="3324"/>
        <v>#N/A</v>
      </c>
      <c r="BC459" s="19" t="e">
        <f t="shared" si="3325"/>
        <v>#N/A</v>
      </c>
      <c r="BD459" s="19" t="e">
        <f t="shared" si="3326"/>
        <v>#N/A</v>
      </c>
      <c r="BE459" s="19" t="e">
        <f t="shared" si="3327"/>
        <v>#N/A</v>
      </c>
      <c r="BF459" s="19" t="e">
        <f t="shared" si="3328"/>
        <v>#N/A</v>
      </c>
      <c r="BG459" s="19" t="e">
        <f t="shared" si="3329"/>
        <v>#N/A</v>
      </c>
      <c r="BH459" s="19" t="e">
        <f t="shared" si="3330"/>
        <v>#N/A</v>
      </c>
      <c r="BI459" s="19" t="e">
        <f t="shared" si="3331"/>
        <v>#N/A</v>
      </c>
    </row>
    <row r="460" spans="1:61" s="19" customFormat="1" ht="12.75">
      <c r="C460" s="19" t="s">
        <v>424</v>
      </c>
      <c r="E460" s="19">
        <f>D454</f>
        <v>19839155.568886634</v>
      </c>
      <c r="F460" s="19">
        <f t="shared" si="3276"/>
        <v>19482902.032380618</v>
      </c>
      <c r="G460" s="19">
        <f t="shared" si="3277"/>
        <v>19111290.543846253</v>
      </c>
      <c r="H460" s="19">
        <f t="shared" si="3278"/>
        <v>18723659.02791772</v>
      </c>
      <c r="I460" s="19">
        <f t="shared" si="3279"/>
        <v>18319316.86741652</v>
      </c>
      <c r="J460" s="19">
        <f t="shared" si="3280"/>
        <v>17897543.672924973</v>
      </c>
      <c r="K460" s="19">
        <f t="shared" si="3281"/>
        <v>17457587.999316514</v>
      </c>
      <c r="L460" s="19">
        <f t="shared" si="3282"/>
        <v>16998666.006956112</v>
      </c>
      <c r="M460" s="19">
        <f t="shared" si="3283"/>
        <v>16519960.065185547</v>
      </c>
      <c r="N460" s="19">
        <f t="shared" si="3284"/>
        <v>16020617.295605484</v>
      </c>
      <c r="O460" s="19">
        <f t="shared" si="3285"/>
        <v>15499748.052559001</v>
      </c>
      <c r="P460" s="19">
        <f t="shared" si="3286"/>
        <v>14956424.33810935</v>
      </c>
      <c r="Q460" s="19">
        <f t="shared" si="3287"/>
        <v>14389678.148688022</v>
      </c>
      <c r="R460" s="19">
        <f t="shared" si="3288"/>
        <v>13798499.750467449</v>
      </c>
      <c r="S460" s="19">
        <f t="shared" si="3289"/>
        <v>13181835.880385697</v>
      </c>
      <c r="T460" s="19">
        <f t="shared" si="3290"/>
        <v>12538587.869618023</v>
      </c>
      <c r="U460" s="19">
        <f t="shared" si="3291"/>
        <v>11867609.686152017</v>
      </c>
      <c r="V460" s="19">
        <f t="shared" si="3292"/>
        <v>11167705.892978927</v>
      </c>
      <c r="W460" s="19">
        <f t="shared" si="3293"/>
        <v>10437629.518263387</v>
      </c>
      <c r="X460" s="19">
        <f t="shared" si="3294"/>
        <v>9676079.8336969968</v>
      </c>
      <c r="Y460" s="19">
        <f t="shared" si="3295"/>
        <v>8881700.0370775871</v>
      </c>
      <c r="Z460" s="19">
        <f t="shared" si="3296"/>
        <v>8053074.8349853624</v>
      </c>
      <c r="AA460" s="19">
        <f t="shared" si="3297"/>
        <v>7188727.9212491568</v>
      </c>
      <c r="AB460" s="19">
        <f t="shared" si="3298"/>
        <v>6287119.3467103494</v>
      </c>
      <c r="AC460" s="19">
        <f t="shared" si="3299"/>
        <v>5346642.775598309</v>
      </c>
      <c r="AD460" s="19">
        <f t="shared" si="3300"/>
        <v>4365622.6236292571</v>
      </c>
      <c r="AE460" s="19">
        <f t="shared" si="3301"/>
        <v>3342311.072729677</v>
      </c>
      <c r="AF460" s="19">
        <f t="shared" si="3302"/>
        <v>2274884.9570656037</v>
      </c>
      <c r="AG460" s="19">
        <f t="shared" si="3303"/>
        <v>1161442.5148298445</v>
      </c>
      <c r="AH460" s="19">
        <f t="shared" si="3304"/>
        <v>0</v>
      </c>
      <c r="AI460" s="19" t="e">
        <f t="shared" si="3305"/>
        <v>#N/A</v>
      </c>
      <c r="AJ460" s="19" t="e">
        <f t="shared" si="3306"/>
        <v>#N/A</v>
      </c>
      <c r="AK460" s="19" t="e">
        <f t="shared" si="3307"/>
        <v>#N/A</v>
      </c>
      <c r="AL460" s="19" t="e">
        <f t="shared" si="3308"/>
        <v>#N/A</v>
      </c>
      <c r="AM460" s="19" t="e">
        <f t="shared" si="3309"/>
        <v>#N/A</v>
      </c>
      <c r="AN460" s="19" t="e">
        <f t="shared" si="3310"/>
        <v>#N/A</v>
      </c>
      <c r="AO460" s="19" t="e">
        <f t="shared" si="3311"/>
        <v>#N/A</v>
      </c>
      <c r="AP460" s="19" t="e">
        <f t="shared" si="3312"/>
        <v>#N/A</v>
      </c>
      <c r="AQ460" s="19" t="e">
        <f t="shared" si="3313"/>
        <v>#N/A</v>
      </c>
      <c r="AR460" s="19" t="e">
        <f t="shared" si="3314"/>
        <v>#N/A</v>
      </c>
      <c r="AS460" s="19" t="e">
        <f t="shared" si="3315"/>
        <v>#N/A</v>
      </c>
      <c r="AT460" s="19" t="e">
        <f t="shared" si="3316"/>
        <v>#N/A</v>
      </c>
      <c r="AU460" s="19" t="e">
        <f t="shared" si="3317"/>
        <v>#N/A</v>
      </c>
      <c r="AV460" s="19" t="e">
        <f t="shared" si="3318"/>
        <v>#N/A</v>
      </c>
      <c r="AW460" s="19" t="e">
        <f t="shared" si="3319"/>
        <v>#N/A</v>
      </c>
      <c r="AX460" s="19" t="e">
        <f t="shared" si="3320"/>
        <v>#N/A</v>
      </c>
      <c r="AY460" s="19" t="e">
        <f t="shared" si="3321"/>
        <v>#N/A</v>
      </c>
      <c r="AZ460" s="19" t="e">
        <f t="shared" si="3322"/>
        <v>#N/A</v>
      </c>
      <c r="BA460" s="19" t="e">
        <f t="shared" si="3323"/>
        <v>#N/A</v>
      </c>
      <c r="BB460" s="19" t="e">
        <f t="shared" si="3324"/>
        <v>#N/A</v>
      </c>
      <c r="BC460" s="19" t="e">
        <f t="shared" si="3325"/>
        <v>#N/A</v>
      </c>
      <c r="BD460" s="19" t="e">
        <f t="shared" si="3326"/>
        <v>#N/A</v>
      </c>
      <c r="BE460" s="19" t="e">
        <f t="shared" si="3327"/>
        <v>#N/A</v>
      </c>
      <c r="BF460" s="19" t="e">
        <f t="shared" si="3328"/>
        <v>#N/A</v>
      </c>
      <c r="BG460" s="19" t="e">
        <f t="shared" si="3329"/>
        <v>#N/A</v>
      </c>
      <c r="BH460" s="19" t="e">
        <f t="shared" si="3330"/>
        <v>#N/A</v>
      </c>
      <c r="BI460" s="19" t="e">
        <f t="shared" si="3331"/>
        <v>#N/A</v>
      </c>
    </row>
    <row r="461" spans="1:61" s="19" customFormat="1" ht="12.75"/>
    <row r="462" spans="1:61" s="19" customFormat="1" ht="12.75">
      <c r="C462" s="19" t="s">
        <v>446</v>
      </c>
      <c r="F462" s="19">
        <f>E456</f>
        <v>20180685.866492879</v>
      </c>
      <c r="G462" s="19">
        <f t="shared" ref="G462:G466" si="3332">F456</f>
        <v>19839155.568886634</v>
      </c>
      <c r="H462" s="19">
        <f t="shared" ref="H462:H466" si="3333">G456</f>
        <v>19482902.032380618</v>
      </c>
      <c r="I462" s="19">
        <f t="shared" ref="I462:I466" si="3334">H456</f>
        <v>19111290.543846253</v>
      </c>
      <c r="J462" s="19">
        <f t="shared" ref="J462:J466" si="3335">I456</f>
        <v>18723659.02791772</v>
      </c>
      <c r="K462" s="19">
        <f t="shared" ref="K462:K466" si="3336">J456</f>
        <v>18319316.86741652</v>
      </c>
      <c r="L462" s="19">
        <f t="shared" ref="L462:L466" si="3337">K456</f>
        <v>17897543.672924973</v>
      </c>
      <c r="M462" s="19">
        <f t="shared" ref="M462:M466" si="3338">L456</f>
        <v>17457587.999316514</v>
      </c>
      <c r="N462" s="19">
        <f t="shared" ref="N462:N466" si="3339">M456</f>
        <v>16998666.006956112</v>
      </c>
      <c r="O462" s="19">
        <f t="shared" ref="O462:O466" si="3340">N456</f>
        <v>16519960.065185547</v>
      </c>
      <c r="P462" s="19">
        <f t="shared" ref="P462:P466" si="3341">O456</f>
        <v>16020617.295605484</v>
      </c>
      <c r="Q462" s="19">
        <f t="shared" ref="Q462:Q466" si="3342">P456</f>
        <v>15499748.052559001</v>
      </c>
      <c r="R462" s="19">
        <f t="shared" ref="R462:R466" si="3343">Q456</f>
        <v>14956424.33810935</v>
      </c>
      <c r="S462" s="19">
        <f t="shared" ref="S462:S466" si="3344">R456</f>
        <v>14389678.148688022</v>
      </c>
      <c r="T462" s="19">
        <f t="shared" ref="T462:T466" si="3345">S456</f>
        <v>13798499.750467449</v>
      </c>
      <c r="U462" s="19">
        <f t="shared" ref="U462:U466" si="3346">T456</f>
        <v>13181835.880385697</v>
      </c>
      <c r="V462" s="19">
        <f t="shared" ref="V462:V466" si="3347">U456</f>
        <v>12538587.869618023</v>
      </c>
      <c r="W462" s="19">
        <f t="shared" ref="W462:W466" si="3348">V456</f>
        <v>11867609.686152017</v>
      </c>
      <c r="X462" s="19">
        <f t="shared" ref="X462:X466" si="3349">W456</f>
        <v>11167705.892978927</v>
      </c>
      <c r="Y462" s="19">
        <f t="shared" ref="Y462:Y466" si="3350">X456</f>
        <v>10437629.518263387</v>
      </c>
      <c r="Z462" s="19">
        <f t="shared" ref="Z462:Z466" si="3351">Y456</f>
        <v>9676079.8336969968</v>
      </c>
      <c r="AA462" s="19">
        <f t="shared" ref="AA462:AA466" si="3352">Z456</f>
        <v>8881700.0370775871</v>
      </c>
      <c r="AB462" s="19">
        <f t="shared" ref="AB462:AB466" si="3353">AA456</f>
        <v>8053074.8349853624</v>
      </c>
      <c r="AC462" s="19">
        <f t="shared" ref="AC462:AC466" si="3354">AB456</f>
        <v>7188727.9212491568</v>
      </c>
      <c r="AD462" s="19">
        <f t="shared" ref="AD462:AD466" si="3355">AC456</f>
        <v>6287119.3467103494</v>
      </c>
      <c r="AE462" s="19">
        <f t="shared" ref="AE462:AE466" si="3356">AD456</f>
        <v>5346642.775598309</v>
      </c>
      <c r="AF462" s="19">
        <f t="shared" ref="AF462:AF466" si="3357">AE456</f>
        <v>4365622.6236292571</v>
      </c>
      <c r="AG462" s="19">
        <f t="shared" ref="AG462:AG466" si="3358">AF456</f>
        <v>3342311.072729677</v>
      </c>
      <c r="AH462" s="19">
        <f t="shared" ref="AH462:AH466" si="3359">AG456</f>
        <v>2274884.9570656037</v>
      </c>
      <c r="AI462" s="19">
        <f t="shared" ref="AI462:AI466" si="3360">AH456</f>
        <v>1161442.5148298445</v>
      </c>
      <c r="AJ462" s="19">
        <f t="shared" ref="AJ462:AJ466" si="3361">AI456</f>
        <v>0</v>
      </c>
      <c r="AK462" s="19" t="e">
        <f t="shared" ref="AK462:AK466" si="3362">AJ456</f>
        <v>#N/A</v>
      </c>
      <c r="AL462" s="19" t="e">
        <f t="shared" ref="AL462:AL466" si="3363">AK456</f>
        <v>#N/A</v>
      </c>
      <c r="AM462" s="19" t="e">
        <f t="shared" ref="AM462:AM466" si="3364">AL456</f>
        <v>#N/A</v>
      </c>
      <c r="AN462" s="19" t="e">
        <f t="shared" ref="AN462:AN466" si="3365">AM456</f>
        <v>#N/A</v>
      </c>
      <c r="AO462" s="19" t="e">
        <f t="shared" ref="AO462:AO466" si="3366">AN456</f>
        <v>#N/A</v>
      </c>
      <c r="AP462" s="19" t="e">
        <f t="shared" ref="AP462:AP466" si="3367">AO456</f>
        <v>#N/A</v>
      </c>
      <c r="AQ462" s="19" t="e">
        <f t="shared" ref="AQ462:AQ466" si="3368">AP456</f>
        <v>#N/A</v>
      </c>
      <c r="AR462" s="19" t="e">
        <f t="shared" ref="AR462:AR466" si="3369">AQ456</f>
        <v>#N/A</v>
      </c>
      <c r="AS462" s="19" t="e">
        <f t="shared" ref="AS462:AS466" si="3370">AR456</f>
        <v>#N/A</v>
      </c>
      <c r="AT462" s="19" t="e">
        <f t="shared" ref="AT462:AT466" si="3371">AS456</f>
        <v>#N/A</v>
      </c>
      <c r="AU462" s="19" t="e">
        <f t="shared" ref="AU462:AU466" si="3372">AT456</f>
        <v>#N/A</v>
      </c>
      <c r="AV462" s="19" t="e">
        <f t="shared" ref="AV462:AV466" si="3373">AU456</f>
        <v>#N/A</v>
      </c>
      <c r="AW462" s="19" t="e">
        <f t="shared" ref="AW462:AW466" si="3374">AV456</f>
        <v>#N/A</v>
      </c>
      <c r="AX462" s="19" t="e">
        <f t="shared" ref="AX462:AX466" si="3375">AW456</f>
        <v>#N/A</v>
      </c>
      <c r="AY462" s="19" t="e">
        <f t="shared" ref="AY462:AY466" si="3376">AX456</f>
        <v>#N/A</v>
      </c>
      <c r="AZ462" s="19" t="e">
        <f t="shared" ref="AZ462:AZ466" si="3377">AY456</f>
        <v>#N/A</v>
      </c>
      <c r="BA462" s="19" t="e">
        <f t="shared" ref="BA462:BA466" si="3378">AZ456</f>
        <v>#N/A</v>
      </c>
      <c r="BB462" s="19" t="e">
        <f t="shared" ref="BB462:BB466" si="3379">BA456</f>
        <v>#N/A</v>
      </c>
      <c r="BC462" s="19" t="e">
        <f t="shared" ref="BC462:BC466" si="3380">BB456</f>
        <v>#N/A</v>
      </c>
      <c r="BD462" s="19" t="e">
        <f t="shared" ref="BD462:BD466" si="3381">BC456</f>
        <v>#N/A</v>
      </c>
      <c r="BE462" s="19" t="e">
        <f t="shared" ref="BE462:BE466" si="3382">BD456</f>
        <v>#N/A</v>
      </c>
      <c r="BF462" s="19" t="e">
        <f t="shared" ref="BF462:BF466" si="3383">BE456</f>
        <v>#N/A</v>
      </c>
      <c r="BG462" s="19" t="e">
        <f t="shared" ref="BG462:BG466" si="3384">BF456</f>
        <v>#N/A</v>
      </c>
      <c r="BH462" s="19" t="e">
        <f t="shared" ref="BH462:BH466" si="3385">BG456</f>
        <v>#N/A</v>
      </c>
      <c r="BI462" s="19" t="e">
        <f t="shared" ref="BI462:BI466" si="3386">BH456</f>
        <v>#N/A</v>
      </c>
    </row>
    <row r="463" spans="1:61" s="19" customFormat="1" ht="12.75">
      <c r="C463" s="19" t="s">
        <v>422</v>
      </c>
      <c r="F463" s="19">
        <f>E457</f>
        <v>341530.29760624556</v>
      </c>
      <c r="G463" s="19">
        <f t="shared" si="3332"/>
        <v>356253.53650601435</v>
      </c>
      <c r="H463" s="19">
        <f t="shared" si="3333"/>
        <v>371611.4885343663</v>
      </c>
      <c r="I463" s="19">
        <f t="shared" si="3334"/>
        <v>387631.51592853357</v>
      </c>
      <c r="J463" s="19">
        <f t="shared" si="3335"/>
        <v>404342.16050120106</v>
      </c>
      <c r="K463" s="19">
        <f t="shared" si="3336"/>
        <v>421773.194491548</v>
      </c>
      <c r="L463" s="19">
        <f t="shared" si="3337"/>
        <v>439955.67360845802</v>
      </c>
      <c r="M463" s="19">
        <f t="shared" si="3338"/>
        <v>458921.99236040103</v>
      </c>
      <c r="N463" s="19">
        <f t="shared" si="3339"/>
        <v>478705.9417705643</v>
      </c>
      <c r="O463" s="19">
        <f t="shared" si="3340"/>
        <v>499342.76958006254</v>
      </c>
      <c r="P463" s="19">
        <f t="shared" si="3341"/>
        <v>520869.24304648262</v>
      </c>
      <c r="Q463" s="19">
        <f t="shared" si="3342"/>
        <v>543323.71444965107</v>
      </c>
      <c r="R463" s="19">
        <f t="shared" si="3343"/>
        <v>566746.18942132872</v>
      </c>
      <c r="S463" s="19">
        <f t="shared" si="3344"/>
        <v>591178.39822057285</v>
      </c>
      <c r="T463" s="19">
        <f t="shared" si="3345"/>
        <v>616663.87008175184</v>
      </c>
      <c r="U463" s="19">
        <f t="shared" si="3346"/>
        <v>643248.01076767477</v>
      </c>
      <c r="V463" s="19">
        <f t="shared" si="3347"/>
        <v>670978.18346600549</v>
      </c>
      <c r="W463" s="19">
        <f t="shared" si="3348"/>
        <v>699903.79317309044</v>
      </c>
      <c r="X463" s="19">
        <f t="shared" si="3349"/>
        <v>730076.37471554044</v>
      </c>
      <c r="Y463" s="19">
        <f t="shared" si="3350"/>
        <v>761549.68456638919</v>
      </c>
      <c r="Z463" s="19">
        <f t="shared" si="3351"/>
        <v>794379.79661940958</v>
      </c>
      <c r="AA463" s="19">
        <f t="shared" si="3352"/>
        <v>828625.2020922252</v>
      </c>
      <c r="AB463" s="19">
        <f t="shared" si="3353"/>
        <v>864346.91373620508</v>
      </c>
      <c r="AC463" s="19">
        <f t="shared" si="3354"/>
        <v>901608.57453880773</v>
      </c>
      <c r="AD463" s="19">
        <f t="shared" si="3355"/>
        <v>940476.57111204066</v>
      </c>
      <c r="AE463" s="19">
        <f t="shared" si="3356"/>
        <v>981020.1519690518</v>
      </c>
      <c r="AF463" s="19">
        <f t="shared" si="3357"/>
        <v>1023311.5508995799</v>
      </c>
      <c r="AG463" s="19">
        <f t="shared" si="3358"/>
        <v>1067426.115664073</v>
      </c>
      <c r="AH463" s="19">
        <f t="shared" si="3359"/>
        <v>1113442.4422357592</v>
      </c>
      <c r="AI463" s="19">
        <f t="shared" si="3360"/>
        <v>1161442.5148298435</v>
      </c>
      <c r="AJ463" s="19" t="e">
        <f t="shared" si="3361"/>
        <v>#N/A</v>
      </c>
      <c r="AK463" s="19" t="e">
        <f t="shared" si="3362"/>
        <v>#N/A</v>
      </c>
      <c r="AL463" s="19" t="e">
        <f t="shared" si="3363"/>
        <v>#N/A</v>
      </c>
      <c r="AM463" s="19" t="e">
        <f t="shared" si="3364"/>
        <v>#N/A</v>
      </c>
      <c r="AN463" s="19" t="e">
        <f t="shared" si="3365"/>
        <v>#N/A</v>
      </c>
      <c r="AO463" s="19" t="e">
        <f t="shared" si="3366"/>
        <v>#N/A</v>
      </c>
      <c r="AP463" s="19" t="e">
        <f t="shared" si="3367"/>
        <v>#N/A</v>
      </c>
      <c r="AQ463" s="19" t="e">
        <f t="shared" si="3368"/>
        <v>#N/A</v>
      </c>
      <c r="AR463" s="19" t="e">
        <f t="shared" si="3369"/>
        <v>#N/A</v>
      </c>
      <c r="AS463" s="19" t="e">
        <f t="shared" si="3370"/>
        <v>#N/A</v>
      </c>
      <c r="AT463" s="19" t="e">
        <f t="shared" si="3371"/>
        <v>#N/A</v>
      </c>
      <c r="AU463" s="19" t="e">
        <f t="shared" si="3372"/>
        <v>#N/A</v>
      </c>
      <c r="AV463" s="19" t="e">
        <f t="shared" si="3373"/>
        <v>#N/A</v>
      </c>
      <c r="AW463" s="19" t="e">
        <f t="shared" si="3374"/>
        <v>#N/A</v>
      </c>
      <c r="AX463" s="19" t="e">
        <f t="shared" si="3375"/>
        <v>#N/A</v>
      </c>
      <c r="AY463" s="19" t="e">
        <f t="shared" si="3376"/>
        <v>#N/A</v>
      </c>
      <c r="AZ463" s="19" t="e">
        <f t="shared" si="3377"/>
        <v>#N/A</v>
      </c>
      <c r="BA463" s="19" t="e">
        <f t="shared" si="3378"/>
        <v>#N/A</v>
      </c>
      <c r="BB463" s="19" t="e">
        <f t="shared" si="3379"/>
        <v>#N/A</v>
      </c>
      <c r="BC463" s="19" t="e">
        <f t="shared" si="3380"/>
        <v>#N/A</v>
      </c>
      <c r="BD463" s="19" t="e">
        <f t="shared" si="3381"/>
        <v>#N/A</v>
      </c>
      <c r="BE463" s="19" t="e">
        <f t="shared" si="3382"/>
        <v>#N/A</v>
      </c>
      <c r="BF463" s="19" t="e">
        <f t="shared" si="3383"/>
        <v>#N/A</v>
      </c>
      <c r="BG463" s="19" t="e">
        <f t="shared" si="3384"/>
        <v>#N/A</v>
      </c>
      <c r="BH463" s="19" t="e">
        <f t="shared" si="3385"/>
        <v>#N/A</v>
      </c>
      <c r="BI463" s="19" t="e">
        <f t="shared" si="3386"/>
        <v>#N/A</v>
      </c>
    </row>
    <row r="464" spans="1:61" s="19" customFormat="1" ht="12.75">
      <c r="C464" s="19" t="s">
        <v>423</v>
      </c>
      <c r="F464" s="19">
        <f>E458</f>
        <v>844418.65428650775</v>
      </c>
      <c r="G464" s="19">
        <f t="shared" si="3332"/>
        <v>829695.41538673895</v>
      </c>
      <c r="H464" s="19">
        <f t="shared" si="3333"/>
        <v>814337.463358387</v>
      </c>
      <c r="I464" s="19">
        <f t="shared" si="3334"/>
        <v>798317.43596421974</v>
      </c>
      <c r="J464" s="19">
        <f t="shared" si="3335"/>
        <v>781606.79139155231</v>
      </c>
      <c r="K464" s="19">
        <f t="shared" si="3336"/>
        <v>764175.75740120525</v>
      </c>
      <c r="L464" s="19">
        <f t="shared" si="3337"/>
        <v>745993.27828429523</v>
      </c>
      <c r="M464" s="19">
        <f t="shared" si="3338"/>
        <v>727026.95953235228</v>
      </c>
      <c r="N464" s="19">
        <f t="shared" si="3339"/>
        <v>707243.01012218895</v>
      </c>
      <c r="O464" s="19">
        <f t="shared" si="3340"/>
        <v>686606.18231269077</v>
      </c>
      <c r="P464" s="19">
        <f t="shared" si="3341"/>
        <v>665079.70884627057</v>
      </c>
      <c r="Q464" s="19">
        <f t="shared" si="3342"/>
        <v>642625.23744310217</v>
      </c>
      <c r="R464" s="19">
        <f t="shared" si="3343"/>
        <v>619202.76247142453</v>
      </c>
      <c r="S464" s="19">
        <f t="shared" si="3344"/>
        <v>594770.55367218039</v>
      </c>
      <c r="T464" s="19">
        <f t="shared" si="3345"/>
        <v>569285.08181100141</v>
      </c>
      <c r="U464" s="19">
        <f t="shared" si="3346"/>
        <v>542700.94112507848</v>
      </c>
      <c r="V464" s="19">
        <f t="shared" si="3347"/>
        <v>514970.76842674776</v>
      </c>
      <c r="W464" s="19">
        <f t="shared" si="3348"/>
        <v>486045.15871966287</v>
      </c>
      <c r="X464" s="19">
        <f t="shared" si="3349"/>
        <v>455872.57717721281</v>
      </c>
      <c r="Y464" s="19">
        <f t="shared" si="3350"/>
        <v>424399.26732636406</v>
      </c>
      <c r="Z464" s="19">
        <f t="shared" si="3351"/>
        <v>391569.15527334367</v>
      </c>
      <c r="AA464" s="19">
        <f t="shared" si="3352"/>
        <v>357323.74980052805</v>
      </c>
      <c r="AB464" s="19">
        <f t="shared" si="3353"/>
        <v>321602.03815654822</v>
      </c>
      <c r="AC464" s="19">
        <f t="shared" si="3354"/>
        <v>284340.37735394551</v>
      </c>
      <c r="AD464" s="19">
        <f t="shared" si="3355"/>
        <v>245472.38078071258</v>
      </c>
      <c r="AE464" s="19">
        <f t="shared" si="3356"/>
        <v>204928.79992370147</v>
      </c>
      <c r="AF464" s="19">
        <f t="shared" si="3357"/>
        <v>162637.40099317333</v>
      </c>
      <c r="AG464" s="19">
        <f t="shared" si="3358"/>
        <v>118522.83622868032</v>
      </c>
      <c r="AH464" s="19">
        <f t="shared" si="3359"/>
        <v>72506.509656993934</v>
      </c>
      <c r="AI464" s="19">
        <f t="shared" si="3360"/>
        <v>24506.437062909699</v>
      </c>
      <c r="AJ464" s="19" t="e">
        <f t="shared" si="3361"/>
        <v>#N/A</v>
      </c>
      <c r="AK464" s="19" t="e">
        <f t="shared" si="3362"/>
        <v>#N/A</v>
      </c>
      <c r="AL464" s="19" t="e">
        <f t="shared" si="3363"/>
        <v>#N/A</v>
      </c>
      <c r="AM464" s="19" t="e">
        <f t="shared" si="3364"/>
        <v>#N/A</v>
      </c>
      <c r="AN464" s="19" t="e">
        <f t="shared" si="3365"/>
        <v>#N/A</v>
      </c>
      <c r="AO464" s="19" t="e">
        <f t="shared" si="3366"/>
        <v>#N/A</v>
      </c>
      <c r="AP464" s="19" t="e">
        <f t="shared" si="3367"/>
        <v>#N/A</v>
      </c>
      <c r="AQ464" s="19" t="e">
        <f t="shared" si="3368"/>
        <v>#N/A</v>
      </c>
      <c r="AR464" s="19" t="e">
        <f t="shared" si="3369"/>
        <v>#N/A</v>
      </c>
      <c r="AS464" s="19" t="e">
        <f t="shared" si="3370"/>
        <v>#N/A</v>
      </c>
      <c r="AT464" s="19" t="e">
        <f t="shared" si="3371"/>
        <v>#N/A</v>
      </c>
      <c r="AU464" s="19" t="e">
        <f t="shared" si="3372"/>
        <v>#N/A</v>
      </c>
      <c r="AV464" s="19" t="e">
        <f t="shared" si="3373"/>
        <v>#N/A</v>
      </c>
      <c r="AW464" s="19" t="e">
        <f t="shared" si="3374"/>
        <v>#N/A</v>
      </c>
      <c r="AX464" s="19" t="e">
        <f t="shared" si="3375"/>
        <v>#N/A</v>
      </c>
      <c r="AY464" s="19" t="e">
        <f t="shared" si="3376"/>
        <v>#N/A</v>
      </c>
      <c r="AZ464" s="19" t="e">
        <f t="shared" si="3377"/>
        <v>#N/A</v>
      </c>
      <c r="BA464" s="19" t="e">
        <f t="shared" si="3378"/>
        <v>#N/A</v>
      </c>
      <c r="BB464" s="19" t="e">
        <f t="shared" si="3379"/>
        <v>#N/A</v>
      </c>
      <c r="BC464" s="19" t="e">
        <f t="shared" si="3380"/>
        <v>#N/A</v>
      </c>
      <c r="BD464" s="19" t="e">
        <f t="shared" si="3381"/>
        <v>#N/A</v>
      </c>
      <c r="BE464" s="19" t="e">
        <f t="shared" si="3382"/>
        <v>#N/A</v>
      </c>
      <c r="BF464" s="19" t="e">
        <f t="shared" si="3383"/>
        <v>#N/A</v>
      </c>
      <c r="BG464" s="19" t="e">
        <f t="shared" si="3384"/>
        <v>#N/A</v>
      </c>
      <c r="BH464" s="19" t="e">
        <f t="shared" si="3385"/>
        <v>#N/A</v>
      </c>
      <c r="BI464" s="19" t="e">
        <f t="shared" si="3386"/>
        <v>#N/A</v>
      </c>
    </row>
    <row r="465" spans="3:61" s="19" customFormat="1" ht="12.75">
      <c r="C465" s="19" t="s">
        <v>147</v>
      </c>
      <c r="F465" s="19">
        <f>E459</f>
        <v>1185948.9518927534</v>
      </c>
      <c r="G465" s="19">
        <f t="shared" si="3332"/>
        <v>1185948.9518927534</v>
      </c>
      <c r="H465" s="19">
        <f t="shared" si="3333"/>
        <v>1185948.9518927534</v>
      </c>
      <c r="I465" s="19">
        <f t="shared" si="3334"/>
        <v>1185948.9518927534</v>
      </c>
      <c r="J465" s="19">
        <f t="shared" si="3335"/>
        <v>1185948.9518927534</v>
      </c>
      <c r="K465" s="19">
        <f t="shared" si="3336"/>
        <v>1185948.9518927534</v>
      </c>
      <c r="L465" s="19">
        <f t="shared" si="3337"/>
        <v>1185948.9518927534</v>
      </c>
      <c r="M465" s="19">
        <f t="shared" si="3338"/>
        <v>1185948.9518927534</v>
      </c>
      <c r="N465" s="19">
        <f t="shared" si="3339"/>
        <v>1185948.9518927534</v>
      </c>
      <c r="O465" s="19">
        <f t="shared" si="3340"/>
        <v>1185948.9518927534</v>
      </c>
      <c r="P465" s="19">
        <f t="shared" si="3341"/>
        <v>1185948.9518927534</v>
      </c>
      <c r="Q465" s="19">
        <f t="shared" si="3342"/>
        <v>1185948.9518927534</v>
      </c>
      <c r="R465" s="19">
        <f t="shared" si="3343"/>
        <v>1185948.9518927534</v>
      </c>
      <c r="S465" s="19">
        <f t="shared" si="3344"/>
        <v>1185948.9518927534</v>
      </c>
      <c r="T465" s="19">
        <f t="shared" si="3345"/>
        <v>1185948.9518927534</v>
      </c>
      <c r="U465" s="19">
        <f t="shared" si="3346"/>
        <v>1185948.9518927534</v>
      </c>
      <c r="V465" s="19">
        <f t="shared" si="3347"/>
        <v>1185948.9518927534</v>
      </c>
      <c r="W465" s="19">
        <f t="shared" si="3348"/>
        <v>1185948.9518927534</v>
      </c>
      <c r="X465" s="19">
        <f t="shared" si="3349"/>
        <v>1185948.9518927534</v>
      </c>
      <c r="Y465" s="19">
        <f t="shared" si="3350"/>
        <v>1185948.9518927534</v>
      </c>
      <c r="Z465" s="19">
        <f t="shared" si="3351"/>
        <v>1185948.9518927534</v>
      </c>
      <c r="AA465" s="19">
        <f t="shared" si="3352"/>
        <v>1185948.9518927534</v>
      </c>
      <c r="AB465" s="19">
        <f t="shared" si="3353"/>
        <v>1185948.9518927534</v>
      </c>
      <c r="AC465" s="19">
        <f t="shared" si="3354"/>
        <v>1185948.9518927534</v>
      </c>
      <c r="AD465" s="19">
        <f t="shared" si="3355"/>
        <v>1185948.9518927534</v>
      </c>
      <c r="AE465" s="19">
        <f t="shared" si="3356"/>
        <v>1185948.9518927534</v>
      </c>
      <c r="AF465" s="19">
        <f t="shared" si="3357"/>
        <v>1185948.9518927534</v>
      </c>
      <c r="AG465" s="19">
        <f t="shared" si="3358"/>
        <v>1185948.9518927534</v>
      </c>
      <c r="AH465" s="19">
        <f t="shared" si="3359"/>
        <v>1185948.9518927534</v>
      </c>
      <c r="AI465" s="19">
        <f t="shared" si="3360"/>
        <v>1185948.9518927534</v>
      </c>
      <c r="AJ465" s="19" t="e">
        <f t="shared" si="3361"/>
        <v>#N/A</v>
      </c>
      <c r="AK465" s="19" t="e">
        <f t="shared" si="3362"/>
        <v>#N/A</v>
      </c>
      <c r="AL465" s="19" t="e">
        <f t="shared" si="3363"/>
        <v>#N/A</v>
      </c>
      <c r="AM465" s="19" t="e">
        <f t="shared" si="3364"/>
        <v>#N/A</v>
      </c>
      <c r="AN465" s="19" t="e">
        <f t="shared" si="3365"/>
        <v>#N/A</v>
      </c>
      <c r="AO465" s="19" t="e">
        <f t="shared" si="3366"/>
        <v>#N/A</v>
      </c>
      <c r="AP465" s="19" t="e">
        <f t="shared" si="3367"/>
        <v>#N/A</v>
      </c>
      <c r="AQ465" s="19" t="e">
        <f t="shared" si="3368"/>
        <v>#N/A</v>
      </c>
      <c r="AR465" s="19" t="e">
        <f t="shared" si="3369"/>
        <v>#N/A</v>
      </c>
      <c r="AS465" s="19" t="e">
        <f t="shared" si="3370"/>
        <v>#N/A</v>
      </c>
      <c r="AT465" s="19" t="e">
        <f t="shared" si="3371"/>
        <v>#N/A</v>
      </c>
      <c r="AU465" s="19" t="e">
        <f t="shared" si="3372"/>
        <v>#N/A</v>
      </c>
      <c r="AV465" s="19" t="e">
        <f t="shared" si="3373"/>
        <v>#N/A</v>
      </c>
      <c r="AW465" s="19" t="e">
        <f t="shared" si="3374"/>
        <v>#N/A</v>
      </c>
      <c r="AX465" s="19" t="e">
        <f t="shared" si="3375"/>
        <v>#N/A</v>
      </c>
      <c r="AY465" s="19" t="e">
        <f t="shared" si="3376"/>
        <v>#N/A</v>
      </c>
      <c r="AZ465" s="19" t="e">
        <f t="shared" si="3377"/>
        <v>#N/A</v>
      </c>
      <c r="BA465" s="19" t="e">
        <f t="shared" si="3378"/>
        <v>#N/A</v>
      </c>
      <c r="BB465" s="19" t="e">
        <f t="shared" si="3379"/>
        <v>#N/A</v>
      </c>
      <c r="BC465" s="19" t="e">
        <f t="shared" si="3380"/>
        <v>#N/A</v>
      </c>
      <c r="BD465" s="19" t="e">
        <f t="shared" si="3381"/>
        <v>#N/A</v>
      </c>
      <c r="BE465" s="19" t="e">
        <f t="shared" si="3382"/>
        <v>#N/A</v>
      </c>
      <c r="BF465" s="19" t="e">
        <f t="shared" si="3383"/>
        <v>#N/A</v>
      </c>
      <c r="BG465" s="19" t="e">
        <f t="shared" si="3384"/>
        <v>#N/A</v>
      </c>
      <c r="BH465" s="19" t="e">
        <f t="shared" si="3385"/>
        <v>#N/A</v>
      </c>
      <c r="BI465" s="19" t="e">
        <f t="shared" si="3386"/>
        <v>#N/A</v>
      </c>
    </row>
    <row r="466" spans="3:61" s="19" customFormat="1" ht="12.75">
      <c r="C466" s="19" t="s">
        <v>424</v>
      </c>
      <c r="F466" s="19">
        <f>E460</f>
        <v>19839155.568886634</v>
      </c>
      <c r="G466" s="19">
        <f t="shared" si="3332"/>
        <v>19482902.032380618</v>
      </c>
      <c r="H466" s="19">
        <f t="shared" si="3333"/>
        <v>19111290.543846253</v>
      </c>
      <c r="I466" s="19">
        <f t="shared" si="3334"/>
        <v>18723659.02791772</v>
      </c>
      <c r="J466" s="19">
        <f t="shared" si="3335"/>
        <v>18319316.86741652</v>
      </c>
      <c r="K466" s="19">
        <f t="shared" si="3336"/>
        <v>17897543.672924973</v>
      </c>
      <c r="L466" s="19">
        <f t="shared" si="3337"/>
        <v>17457587.999316514</v>
      </c>
      <c r="M466" s="19">
        <f t="shared" si="3338"/>
        <v>16998666.006956112</v>
      </c>
      <c r="N466" s="19">
        <f t="shared" si="3339"/>
        <v>16519960.065185547</v>
      </c>
      <c r="O466" s="19">
        <f t="shared" si="3340"/>
        <v>16020617.295605484</v>
      </c>
      <c r="P466" s="19">
        <f t="shared" si="3341"/>
        <v>15499748.052559001</v>
      </c>
      <c r="Q466" s="19">
        <f t="shared" si="3342"/>
        <v>14956424.33810935</v>
      </c>
      <c r="R466" s="19">
        <f t="shared" si="3343"/>
        <v>14389678.148688022</v>
      </c>
      <c r="S466" s="19">
        <f t="shared" si="3344"/>
        <v>13798499.750467449</v>
      </c>
      <c r="T466" s="19">
        <f t="shared" si="3345"/>
        <v>13181835.880385697</v>
      </c>
      <c r="U466" s="19">
        <f t="shared" si="3346"/>
        <v>12538587.869618023</v>
      </c>
      <c r="V466" s="19">
        <f t="shared" si="3347"/>
        <v>11867609.686152017</v>
      </c>
      <c r="W466" s="19">
        <f t="shared" si="3348"/>
        <v>11167705.892978927</v>
      </c>
      <c r="X466" s="19">
        <f t="shared" si="3349"/>
        <v>10437629.518263387</v>
      </c>
      <c r="Y466" s="19">
        <f t="shared" si="3350"/>
        <v>9676079.8336969968</v>
      </c>
      <c r="Z466" s="19">
        <f t="shared" si="3351"/>
        <v>8881700.0370775871</v>
      </c>
      <c r="AA466" s="19">
        <f t="shared" si="3352"/>
        <v>8053074.8349853624</v>
      </c>
      <c r="AB466" s="19">
        <f t="shared" si="3353"/>
        <v>7188727.9212491568</v>
      </c>
      <c r="AC466" s="19">
        <f t="shared" si="3354"/>
        <v>6287119.3467103494</v>
      </c>
      <c r="AD466" s="19">
        <f t="shared" si="3355"/>
        <v>5346642.775598309</v>
      </c>
      <c r="AE466" s="19">
        <f t="shared" si="3356"/>
        <v>4365622.6236292571</v>
      </c>
      <c r="AF466" s="19">
        <f t="shared" si="3357"/>
        <v>3342311.072729677</v>
      </c>
      <c r="AG466" s="19">
        <f t="shared" si="3358"/>
        <v>2274884.9570656037</v>
      </c>
      <c r="AH466" s="19">
        <f t="shared" si="3359"/>
        <v>1161442.5148298445</v>
      </c>
      <c r="AI466" s="19">
        <f t="shared" si="3360"/>
        <v>0</v>
      </c>
      <c r="AJ466" s="19" t="e">
        <f t="shared" si="3361"/>
        <v>#N/A</v>
      </c>
      <c r="AK466" s="19" t="e">
        <f t="shared" si="3362"/>
        <v>#N/A</v>
      </c>
      <c r="AL466" s="19" t="e">
        <f t="shared" si="3363"/>
        <v>#N/A</v>
      </c>
      <c r="AM466" s="19" t="e">
        <f t="shared" si="3364"/>
        <v>#N/A</v>
      </c>
      <c r="AN466" s="19" t="e">
        <f t="shared" si="3365"/>
        <v>#N/A</v>
      </c>
      <c r="AO466" s="19" t="e">
        <f t="shared" si="3366"/>
        <v>#N/A</v>
      </c>
      <c r="AP466" s="19" t="e">
        <f t="shared" si="3367"/>
        <v>#N/A</v>
      </c>
      <c r="AQ466" s="19" t="e">
        <f t="shared" si="3368"/>
        <v>#N/A</v>
      </c>
      <c r="AR466" s="19" t="e">
        <f t="shared" si="3369"/>
        <v>#N/A</v>
      </c>
      <c r="AS466" s="19" t="e">
        <f t="shared" si="3370"/>
        <v>#N/A</v>
      </c>
      <c r="AT466" s="19" t="e">
        <f t="shared" si="3371"/>
        <v>#N/A</v>
      </c>
      <c r="AU466" s="19" t="e">
        <f t="shared" si="3372"/>
        <v>#N/A</v>
      </c>
      <c r="AV466" s="19" t="e">
        <f t="shared" si="3373"/>
        <v>#N/A</v>
      </c>
      <c r="AW466" s="19" t="e">
        <f t="shared" si="3374"/>
        <v>#N/A</v>
      </c>
      <c r="AX466" s="19" t="e">
        <f t="shared" si="3375"/>
        <v>#N/A</v>
      </c>
      <c r="AY466" s="19" t="e">
        <f t="shared" si="3376"/>
        <v>#N/A</v>
      </c>
      <c r="AZ466" s="19" t="e">
        <f t="shared" si="3377"/>
        <v>#N/A</v>
      </c>
      <c r="BA466" s="19" t="e">
        <f t="shared" si="3378"/>
        <v>#N/A</v>
      </c>
      <c r="BB466" s="19" t="e">
        <f t="shared" si="3379"/>
        <v>#N/A</v>
      </c>
      <c r="BC466" s="19" t="e">
        <f t="shared" si="3380"/>
        <v>#N/A</v>
      </c>
      <c r="BD466" s="19" t="e">
        <f t="shared" si="3381"/>
        <v>#N/A</v>
      </c>
      <c r="BE466" s="19" t="e">
        <f t="shared" si="3382"/>
        <v>#N/A</v>
      </c>
      <c r="BF466" s="19" t="e">
        <f t="shared" si="3383"/>
        <v>#N/A</v>
      </c>
      <c r="BG466" s="19" t="e">
        <f t="shared" si="3384"/>
        <v>#N/A</v>
      </c>
      <c r="BH466" s="19" t="e">
        <f t="shared" si="3385"/>
        <v>#N/A</v>
      </c>
      <c r="BI466" s="19" t="e">
        <f t="shared" si="3386"/>
        <v>#N/A</v>
      </c>
    </row>
    <row r="467" spans="3:61" s="19" customFormat="1" ht="12.75"/>
    <row r="468" spans="3:61" s="19" customFormat="1" ht="12.75">
      <c r="C468" s="19" t="s">
        <v>446</v>
      </c>
      <c r="G468" s="19">
        <f>F462</f>
        <v>20180685.866492879</v>
      </c>
      <c r="H468" s="19">
        <f t="shared" ref="H468:H472" si="3387">G462</f>
        <v>19839155.568886634</v>
      </c>
      <c r="I468" s="19">
        <f t="shared" ref="I468:I472" si="3388">H462</f>
        <v>19482902.032380618</v>
      </c>
      <c r="J468" s="19">
        <f t="shared" ref="J468:J472" si="3389">I462</f>
        <v>19111290.543846253</v>
      </c>
      <c r="K468" s="19">
        <f t="shared" ref="K468:K472" si="3390">J462</f>
        <v>18723659.02791772</v>
      </c>
      <c r="L468" s="19">
        <f t="shared" ref="L468:L472" si="3391">K462</f>
        <v>18319316.86741652</v>
      </c>
      <c r="M468" s="19">
        <f t="shared" ref="M468:M472" si="3392">L462</f>
        <v>17897543.672924973</v>
      </c>
      <c r="N468" s="19">
        <f t="shared" ref="N468:N472" si="3393">M462</f>
        <v>17457587.999316514</v>
      </c>
      <c r="O468" s="19">
        <f t="shared" ref="O468:O472" si="3394">N462</f>
        <v>16998666.006956112</v>
      </c>
      <c r="P468" s="19">
        <f t="shared" ref="P468:P472" si="3395">O462</f>
        <v>16519960.065185547</v>
      </c>
      <c r="Q468" s="19">
        <f t="shared" ref="Q468:Q472" si="3396">P462</f>
        <v>16020617.295605484</v>
      </c>
      <c r="R468" s="19">
        <f t="shared" ref="R468:R472" si="3397">Q462</f>
        <v>15499748.052559001</v>
      </c>
      <c r="S468" s="19">
        <f t="shared" ref="S468:S472" si="3398">R462</f>
        <v>14956424.33810935</v>
      </c>
      <c r="T468" s="19">
        <f t="shared" ref="T468:T472" si="3399">S462</f>
        <v>14389678.148688022</v>
      </c>
      <c r="U468" s="19">
        <f t="shared" ref="U468:U472" si="3400">T462</f>
        <v>13798499.750467449</v>
      </c>
      <c r="V468" s="19">
        <f t="shared" ref="V468:V472" si="3401">U462</f>
        <v>13181835.880385697</v>
      </c>
      <c r="W468" s="19">
        <f t="shared" ref="W468:W472" si="3402">V462</f>
        <v>12538587.869618023</v>
      </c>
      <c r="X468" s="19">
        <f t="shared" ref="X468:X472" si="3403">W462</f>
        <v>11867609.686152017</v>
      </c>
      <c r="Y468" s="19">
        <f t="shared" ref="Y468:Y472" si="3404">X462</f>
        <v>11167705.892978927</v>
      </c>
      <c r="Z468" s="19">
        <f t="shared" ref="Z468:Z472" si="3405">Y462</f>
        <v>10437629.518263387</v>
      </c>
      <c r="AA468" s="19">
        <f t="shared" ref="AA468:AA472" si="3406">Z462</f>
        <v>9676079.8336969968</v>
      </c>
      <c r="AB468" s="19">
        <f t="shared" ref="AB468:AB472" si="3407">AA462</f>
        <v>8881700.0370775871</v>
      </c>
      <c r="AC468" s="19">
        <f t="shared" ref="AC468:AC472" si="3408">AB462</f>
        <v>8053074.8349853624</v>
      </c>
      <c r="AD468" s="19">
        <f t="shared" ref="AD468:AD472" si="3409">AC462</f>
        <v>7188727.9212491568</v>
      </c>
      <c r="AE468" s="19">
        <f t="shared" ref="AE468:AE472" si="3410">AD462</f>
        <v>6287119.3467103494</v>
      </c>
      <c r="AF468" s="19">
        <f t="shared" ref="AF468:AF472" si="3411">AE462</f>
        <v>5346642.775598309</v>
      </c>
      <c r="AG468" s="19">
        <f t="shared" ref="AG468:AG472" si="3412">AF462</f>
        <v>4365622.6236292571</v>
      </c>
      <c r="AH468" s="19">
        <f t="shared" ref="AH468:AH472" si="3413">AG462</f>
        <v>3342311.072729677</v>
      </c>
      <c r="AI468" s="19">
        <f t="shared" ref="AI468:AI472" si="3414">AH462</f>
        <v>2274884.9570656037</v>
      </c>
      <c r="AJ468" s="19">
        <f t="shared" ref="AJ468:AJ472" si="3415">AI462</f>
        <v>1161442.5148298445</v>
      </c>
      <c r="AK468" s="19">
        <f t="shared" ref="AK468:AK472" si="3416">AJ462</f>
        <v>0</v>
      </c>
      <c r="AL468" s="19" t="e">
        <f t="shared" ref="AL468:AL472" si="3417">AK462</f>
        <v>#N/A</v>
      </c>
      <c r="AM468" s="19" t="e">
        <f t="shared" ref="AM468:AM472" si="3418">AL462</f>
        <v>#N/A</v>
      </c>
      <c r="AN468" s="19" t="e">
        <f t="shared" ref="AN468:AN472" si="3419">AM462</f>
        <v>#N/A</v>
      </c>
      <c r="AO468" s="19" t="e">
        <f t="shared" ref="AO468:AO472" si="3420">AN462</f>
        <v>#N/A</v>
      </c>
      <c r="AP468" s="19" t="e">
        <f t="shared" ref="AP468:AP472" si="3421">AO462</f>
        <v>#N/A</v>
      </c>
      <c r="AQ468" s="19" t="e">
        <f t="shared" ref="AQ468:AQ472" si="3422">AP462</f>
        <v>#N/A</v>
      </c>
      <c r="AR468" s="19" t="e">
        <f t="shared" ref="AR468:AR472" si="3423">AQ462</f>
        <v>#N/A</v>
      </c>
      <c r="AS468" s="19" t="e">
        <f t="shared" ref="AS468:AS472" si="3424">AR462</f>
        <v>#N/A</v>
      </c>
      <c r="AT468" s="19" t="e">
        <f t="shared" ref="AT468:AT472" si="3425">AS462</f>
        <v>#N/A</v>
      </c>
      <c r="AU468" s="19" t="e">
        <f t="shared" ref="AU468:AU472" si="3426">AT462</f>
        <v>#N/A</v>
      </c>
      <c r="AV468" s="19" t="e">
        <f t="shared" ref="AV468:AV472" si="3427">AU462</f>
        <v>#N/A</v>
      </c>
      <c r="AW468" s="19" t="e">
        <f t="shared" ref="AW468:AW472" si="3428">AV462</f>
        <v>#N/A</v>
      </c>
      <c r="AX468" s="19" t="e">
        <f t="shared" ref="AX468:AX472" si="3429">AW462</f>
        <v>#N/A</v>
      </c>
      <c r="AY468" s="19" t="e">
        <f t="shared" ref="AY468:AY472" si="3430">AX462</f>
        <v>#N/A</v>
      </c>
      <c r="AZ468" s="19" t="e">
        <f t="shared" ref="AZ468:AZ472" si="3431">AY462</f>
        <v>#N/A</v>
      </c>
      <c r="BA468" s="19" t="e">
        <f t="shared" ref="BA468:BA472" si="3432">AZ462</f>
        <v>#N/A</v>
      </c>
      <c r="BB468" s="19" t="e">
        <f t="shared" ref="BB468:BB472" si="3433">BA462</f>
        <v>#N/A</v>
      </c>
      <c r="BC468" s="19" t="e">
        <f t="shared" ref="BC468:BC472" si="3434">BB462</f>
        <v>#N/A</v>
      </c>
      <c r="BD468" s="19" t="e">
        <f t="shared" ref="BD468:BD472" si="3435">BC462</f>
        <v>#N/A</v>
      </c>
      <c r="BE468" s="19" t="e">
        <f t="shared" ref="BE468:BE472" si="3436">BD462</f>
        <v>#N/A</v>
      </c>
      <c r="BF468" s="19" t="e">
        <f t="shared" ref="BF468:BF472" si="3437">BE462</f>
        <v>#N/A</v>
      </c>
      <c r="BG468" s="19" t="e">
        <f t="shared" ref="BG468:BG472" si="3438">BF462</f>
        <v>#N/A</v>
      </c>
      <c r="BH468" s="19" t="e">
        <f t="shared" ref="BH468:BH472" si="3439">BG462</f>
        <v>#N/A</v>
      </c>
      <c r="BI468" s="19" t="e">
        <f t="shared" ref="BI468:BI472" si="3440">BH462</f>
        <v>#N/A</v>
      </c>
    </row>
    <row r="469" spans="3:61" s="19" customFormat="1" ht="12.75">
      <c r="C469" s="19" t="s">
        <v>422</v>
      </c>
      <c r="G469" s="19">
        <f>F463</f>
        <v>341530.29760624556</v>
      </c>
      <c r="H469" s="19">
        <f t="shared" si="3387"/>
        <v>356253.53650601435</v>
      </c>
      <c r="I469" s="19">
        <f t="shared" si="3388"/>
        <v>371611.4885343663</v>
      </c>
      <c r="J469" s="19">
        <f t="shared" si="3389"/>
        <v>387631.51592853357</v>
      </c>
      <c r="K469" s="19">
        <f t="shared" si="3390"/>
        <v>404342.16050120106</v>
      </c>
      <c r="L469" s="19">
        <f t="shared" si="3391"/>
        <v>421773.194491548</v>
      </c>
      <c r="M469" s="19">
        <f t="shared" si="3392"/>
        <v>439955.67360845802</v>
      </c>
      <c r="N469" s="19">
        <f t="shared" si="3393"/>
        <v>458921.99236040103</v>
      </c>
      <c r="O469" s="19">
        <f t="shared" si="3394"/>
        <v>478705.9417705643</v>
      </c>
      <c r="P469" s="19">
        <f t="shared" si="3395"/>
        <v>499342.76958006254</v>
      </c>
      <c r="Q469" s="19">
        <f t="shared" si="3396"/>
        <v>520869.24304648262</v>
      </c>
      <c r="R469" s="19">
        <f t="shared" si="3397"/>
        <v>543323.71444965107</v>
      </c>
      <c r="S469" s="19">
        <f t="shared" si="3398"/>
        <v>566746.18942132872</v>
      </c>
      <c r="T469" s="19">
        <f t="shared" si="3399"/>
        <v>591178.39822057285</v>
      </c>
      <c r="U469" s="19">
        <f t="shared" si="3400"/>
        <v>616663.87008175184</v>
      </c>
      <c r="V469" s="19">
        <f t="shared" si="3401"/>
        <v>643248.01076767477</v>
      </c>
      <c r="W469" s="19">
        <f t="shared" si="3402"/>
        <v>670978.18346600549</v>
      </c>
      <c r="X469" s="19">
        <f t="shared" si="3403"/>
        <v>699903.79317309044</v>
      </c>
      <c r="Y469" s="19">
        <f t="shared" si="3404"/>
        <v>730076.37471554044</v>
      </c>
      <c r="Z469" s="19">
        <f t="shared" si="3405"/>
        <v>761549.68456638919</v>
      </c>
      <c r="AA469" s="19">
        <f t="shared" si="3406"/>
        <v>794379.79661940958</v>
      </c>
      <c r="AB469" s="19">
        <f t="shared" si="3407"/>
        <v>828625.2020922252</v>
      </c>
      <c r="AC469" s="19">
        <f t="shared" si="3408"/>
        <v>864346.91373620508</v>
      </c>
      <c r="AD469" s="19">
        <f t="shared" si="3409"/>
        <v>901608.57453880773</v>
      </c>
      <c r="AE469" s="19">
        <f t="shared" si="3410"/>
        <v>940476.57111204066</v>
      </c>
      <c r="AF469" s="19">
        <f t="shared" si="3411"/>
        <v>981020.1519690518</v>
      </c>
      <c r="AG469" s="19">
        <f t="shared" si="3412"/>
        <v>1023311.5508995799</v>
      </c>
      <c r="AH469" s="19">
        <f t="shared" si="3413"/>
        <v>1067426.115664073</v>
      </c>
      <c r="AI469" s="19">
        <f t="shared" si="3414"/>
        <v>1113442.4422357592</v>
      </c>
      <c r="AJ469" s="19">
        <f t="shared" si="3415"/>
        <v>1161442.5148298435</v>
      </c>
      <c r="AK469" s="19" t="e">
        <f t="shared" si="3416"/>
        <v>#N/A</v>
      </c>
      <c r="AL469" s="19" t="e">
        <f t="shared" si="3417"/>
        <v>#N/A</v>
      </c>
      <c r="AM469" s="19" t="e">
        <f t="shared" si="3418"/>
        <v>#N/A</v>
      </c>
      <c r="AN469" s="19" t="e">
        <f t="shared" si="3419"/>
        <v>#N/A</v>
      </c>
      <c r="AO469" s="19" t="e">
        <f t="shared" si="3420"/>
        <v>#N/A</v>
      </c>
      <c r="AP469" s="19" t="e">
        <f t="shared" si="3421"/>
        <v>#N/A</v>
      </c>
      <c r="AQ469" s="19" t="e">
        <f t="shared" si="3422"/>
        <v>#N/A</v>
      </c>
      <c r="AR469" s="19" t="e">
        <f t="shared" si="3423"/>
        <v>#N/A</v>
      </c>
      <c r="AS469" s="19" t="e">
        <f t="shared" si="3424"/>
        <v>#N/A</v>
      </c>
      <c r="AT469" s="19" t="e">
        <f t="shared" si="3425"/>
        <v>#N/A</v>
      </c>
      <c r="AU469" s="19" t="e">
        <f t="shared" si="3426"/>
        <v>#N/A</v>
      </c>
      <c r="AV469" s="19" t="e">
        <f t="shared" si="3427"/>
        <v>#N/A</v>
      </c>
      <c r="AW469" s="19" t="e">
        <f t="shared" si="3428"/>
        <v>#N/A</v>
      </c>
      <c r="AX469" s="19" t="e">
        <f t="shared" si="3429"/>
        <v>#N/A</v>
      </c>
      <c r="AY469" s="19" t="e">
        <f t="shared" si="3430"/>
        <v>#N/A</v>
      </c>
      <c r="AZ469" s="19" t="e">
        <f t="shared" si="3431"/>
        <v>#N/A</v>
      </c>
      <c r="BA469" s="19" t="e">
        <f t="shared" si="3432"/>
        <v>#N/A</v>
      </c>
      <c r="BB469" s="19" t="e">
        <f t="shared" si="3433"/>
        <v>#N/A</v>
      </c>
      <c r="BC469" s="19" t="e">
        <f t="shared" si="3434"/>
        <v>#N/A</v>
      </c>
      <c r="BD469" s="19" t="e">
        <f t="shared" si="3435"/>
        <v>#N/A</v>
      </c>
      <c r="BE469" s="19" t="e">
        <f t="shared" si="3436"/>
        <v>#N/A</v>
      </c>
      <c r="BF469" s="19" t="e">
        <f t="shared" si="3437"/>
        <v>#N/A</v>
      </c>
      <c r="BG469" s="19" t="e">
        <f t="shared" si="3438"/>
        <v>#N/A</v>
      </c>
      <c r="BH469" s="19" t="e">
        <f t="shared" si="3439"/>
        <v>#N/A</v>
      </c>
      <c r="BI469" s="19" t="e">
        <f t="shared" si="3440"/>
        <v>#N/A</v>
      </c>
    </row>
    <row r="470" spans="3:61" s="19" customFormat="1" ht="12.75">
      <c r="C470" s="19" t="s">
        <v>423</v>
      </c>
      <c r="G470" s="19">
        <f>F464</f>
        <v>844418.65428650775</v>
      </c>
      <c r="H470" s="19">
        <f t="shared" si="3387"/>
        <v>829695.41538673895</v>
      </c>
      <c r="I470" s="19">
        <f t="shared" si="3388"/>
        <v>814337.463358387</v>
      </c>
      <c r="J470" s="19">
        <f t="shared" si="3389"/>
        <v>798317.43596421974</v>
      </c>
      <c r="K470" s="19">
        <f t="shared" si="3390"/>
        <v>781606.79139155231</v>
      </c>
      <c r="L470" s="19">
        <f t="shared" si="3391"/>
        <v>764175.75740120525</v>
      </c>
      <c r="M470" s="19">
        <f t="shared" si="3392"/>
        <v>745993.27828429523</v>
      </c>
      <c r="N470" s="19">
        <f t="shared" si="3393"/>
        <v>727026.95953235228</v>
      </c>
      <c r="O470" s="19">
        <f t="shared" si="3394"/>
        <v>707243.01012218895</v>
      </c>
      <c r="P470" s="19">
        <f t="shared" si="3395"/>
        <v>686606.18231269077</v>
      </c>
      <c r="Q470" s="19">
        <f t="shared" si="3396"/>
        <v>665079.70884627057</v>
      </c>
      <c r="R470" s="19">
        <f t="shared" si="3397"/>
        <v>642625.23744310217</v>
      </c>
      <c r="S470" s="19">
        <f t="shared" si="3398"/>
        <v>619202.76247142453</v>
      </c>
      <c r="T470" s="19">
        <f t="shared" si="3399"/>
        <v>594770.55367218039</v>
      </c>
      <c r="U470" s="19">
        <f t="shared" si="3400"/>
        <v>569285.08181100141</v>
      </c>
      <c r="V470" s="19">
        <f t="shared" si="3401"/>
        <v>542700.94112507848</v>
      </c>
      <c r="W470" s="19">
        <f t="shared" si="3402"/>
        <v>514970.76842674776</v>
      </c>
      <c r="X470" s="19">
        <f t="shared" si="3403"/>
        <v>486045.15871966287</v>
      </c>
      <c r="Y470" s="19">
        <f t="shared" si="3404"/>
        <v>455872.57717721281</v>
      </c>
      <c r="Z470" s="19">
        <f t="shared" si="3405"/>
        <v>424399.26732636406</v>
      </c>
      <c r="AA470" s="19">
        <f t="shared" si="3406"/>
        <v>391569.15527334367</v>
      </c>
      <c r="AB470" s="19">
        <f t="shared" si="3407"/>
        <v>357323.74980052805</v>
      </c>
      <c r="AC470" s="19">
        <f t="shared" si="3408"/>
        <v>321602.03815654822</v>
      </c>
      <c r="AD470" s="19">
        <f t="shared" si="3409"/>
        <v>284340.37735394551</v>
      </c>
      <c r="AE470" s="19">
        <f t="shared" si="3410"/>
        <v>245472.38078071258</v>
      </c>
      <c r="AF470" s="19">
        <f t="shared" si="3411"/>
        <v>204928.79992370147</v>
      </c>
      <c r="AG470" s="19">
        <f t="shared" si="3412"/>
        <v>162637.40099317333</v>
      </c>
      <c r="AH470" s="19">
        <f t="shared" si="3413"/>
        <v>118522.83622868032</v>
      </c>
      <c r="AI470" s="19">
        <f t="shared" si="3414"/>
        <v>72506.509656993934</v>
      </c>
      <c r="AJ470" s="19">
        <f t="shared" si="3415"/>
        <v>24506.437062909699</v>
      </c>
      <c r="AK470" s="19" t="e">
        <f t="shared" si="3416"/>
        <v>#N/A</v>
      </c>
      <c r="AL470" s="19" t="e">
        <f t="shared" si="3417"/>
        <v>#N/A</v>
      </c>
      <c r="AM470" s="19" t="e">
        <f t="shared" si="3418"/>
        <v>#N/A</v>
      </c>
      <c r="AN470" s="19" t="e">
        <f t="shared" si="3419"/>
        <v>#N/A</v>
      </c>
      <c r="AO470" s="19" t="e">
        <f t="shared" si="3420"/>
        <v>#N/A</v>
      </c>
      <c r="AP470" s="19" t="e">
        <f t="shared" si="3421"/>
        <v>#N/A</v>
      </c>
      <c r="AQ470" s="19" t="e">
        <f t="shared" si="3422"/>
        <v>#N/A</v>
      </c>
      <c r="AR470" s="19" t="e">
        <f t="shared" si="3423"/>
        <v>#N/A</v>
      </c>
      <c r="AS470" s="19" t="e">
        <f t="shared" si="3424"/>
        <v>#N/A</v>
      </c>
      <c r="AT470" s="19" t="e">
        <f t="shared" si="3425"/>
        <v>#N/A</v>
      </c>
      <c r="AU470" s="19" t="e">
        <f t="shared" si="3426"/>
        <v>#N/A</v>
      </c>
      <c r="AV470" s="19" t="e">
        <f t="shared" si="3427"/>
        <v>#N/A</v>
      </c>
      <c r="AW470" s="19" t="e">
        <f t="shared" si="3428"/>
        <v>#N/A</v>
      </c>
      <c r="AX470" s="19" t="e">
        <f t="shared" si="3429"/>
        <v>#N/A</v>
      </c>
      <c r="AY470" s="19" t="e">
        <f t="shared" si="3430"/>
        <v>#N/A</v>
      </c>
      <c r="AZ470" s="19" t="e">
        <f t="shared" si="3431"/>
        <v>#N/A</v>
      </c>
      <c r="BA470" s="19" t="e">
        <f t="shared" si="3432"/>
        <v>#N/A</v>
      </c>
      <c r="BB470" s="19" t="e">
        <f t="shared" si="3433"/>
        <v>#N/A</v>
      </c>
      <c r="BC470" s="19" t="e">
        <f t="shared" si="3434"/>
        <v>#N/A</v>
      </c>
      <c r="BD470" s="19" t="e">
        <f t="shared" si="3435"/>
        <v>#N/A</v>
      </c>
      <c r="BE470" s="19" t="e">
        <f t="shared" si="3436"/>
        <v>#N/A</v>
      </c>
      <c r="BF470" s="19" t="e">
        <f t="shared" si="3437"/>
        <v>#N/A</v>
      </c>
      <c r="BG470" s="19" t="e">
        <f t="shared" si="3438"/>
        <v>#N/A</v>
      </c>
      <c r="BH470" s="19" t="e">
        <f t="shared" si="3439"/>
        <v>#N/A</v>
      </c>
      <c r="BI470" s="19" t="e">
        <f t="shared" si="3440"/>
        <v>#N/A</v>
      </c>
    </row>
    <row r="471" spans="3:61" s="19" customFormat="1" ht="12.75">
      <c r="C471" s="19" t="s">
        <v>147</v>
      </c>
      <c r="G471" s="19">
        <f>F465</f>
        <v>1185948.9518927534</v>
      </c>
      <c r="H471" s="19">
        <f t="shared" si="3387"/>
        <v>1185948.9518927534</v>
      </c>
      <c r="I471" s="19">
        <f t="shared" si="3388"/>
        <v>1185948.9518927534</v>
      </c>
      <c r="J471" s="19">
        <f t="shared" si="3389"/>
        <v>1185948.9518927534</v>
      </c>
      <c r="K471" s="19">
        <f t="shared" si="3390"/>
        <v>1185948.9518927534</v>
      </c>
      <c r="L471" s="19">
        <f t="shared" si="3391"/>
        <v>1185948.9518927534</v>
      </c>
      <c r="M471" s="19">
        <f t="shared" si="3392"/>
        <v>1185948.9518927534</v>
      </c>
      <c r="N471" s="19">
        <f t="shared" si="3393"/>
        <v>1185948.9518927534</v>
      </c>
      <c r="O471" s="19">
        <f t="shared" si="3394"/>
        <v>1185948.9518927534</v>
      </c>
      <c r="P471" s="19">
        <f t="shared" si="3395"/>
        <v>1185948.9518927534</v>
      </c>
      <c r="Q471" s="19">
        <f t="shared" si="3396"/>
        <v>1185948.9518927534</v>
      </c>
      <c r="R471" s="19">
        <f t="shared" si="3397"/>
        <v>1185948.9518927534</v>
      </c>
      <c r="S471" s="19">
        <f t="shared" si="3398"/>
        <v>1185948.9518927534</v>
      </c>
      <c r="T471" s="19">
        <f t="shared" si="3399"/>
        <v>1185948.9518927534</v>
      </c>
      <c r="U471" s="19">
        <f t="shared" si="3400"/>
        <v>1185948.9518927534</v>
      </c>
      <c r="V471" s="19">
        <f t="shared" si="3401"/>
        <v>1185948.9518927534</v>
      </c>
      <c r="W471" s="19">
        <f t="shared" si="3402"/>
        <v>1185948.9518927534</v>
      </c>
      <c r="X471" s="19">
        <f t="shared" si="3403"/>
        <v>1185948.9518927534</v>
      </c>
      <c r="Y471" s="19">
        <f t="shared" si="3404"/>
        <v>1185948.9518927534</v>
      </c>
      <c r="Z471" s="19">
        <f t="shared" si="3405"/>
        <v>1185948.9518927534</v>
      </c>
      <c r="AA471" s="19">
        <f t="shared" si="3406"/>
        <v>1185948.9518927534</v>
      </c>
      <c r="AB471" s="19">
        <f t="shared" si="3407"/>
        <v>1185948.9518927534</v>
      </c>
      <c r="AC471" s="19">
        <f t="shared" si="3408"/>
        <v>1185948.9518927534</v>
      </c>
      <c r="AD471" s="19">
        <f t="shared" si="3409"/>
        <v>1185948.9518927534</v>
      </c>
      <c r="AE471" s="19">
        <f t="shared" si="3410"/>
        <v>1185948.9518927534</v>
      </c>
      <c r="AF471" s="19">
        <f t="shared" si="3411"/>
        <v>1185948.9518927534</v>
      </c>
      <c r="AG471" s="19">
        <f t="shared" si="3412"/>
        <v>1185948.9518927534</v>
      </c>
      <c r="AH471" s="19">
        <f t="shared" si="3413"/>
        <v>1185948.9518927534</v>
      </c>
      <c r="AI471" s="19">
        <f t="shared" si="3414"/>
        <v>1185948.9518927534</v>
      </c>
      <c r="AJ471" s="19">
        <f t="shared" si="3415"/>
        <v>1185948.9518927534</v>
      </c>
      <c r="AK471" s="19" t="e">
        <f t="shared" si="3416"/>
        <v>#N/A</v>
      </c>
      <c r="AL471" s="19" t="e">
        <f t="shared" si="3417"/>
        <v>#N/A</v>
      </c>
      <c r="AM471" s="19" t="e">
        <f t="shared" si="3418"/>
        <v>#N/A</v>
      </c>
      <c r="AN471" s="19" t="e">
        <f t="shared" si="3419"/>
        <v>#N/A</v>
      </c>
      <c r="AO471" s="19" t="e">
        <f t="shared" si="3420"/>
        <v>#N/A</v>
      </c>
      <c r="AP471" s="19" t="e">
        <f t="shared" si="3421"/>
        <v>#N/A</v>
      </c>
      <c r="AQ471" s="19" t="e">
        <f t="shared" si="3422"/>
        <v>#N/A</v>
      </c>
      <c r="AR471" s="19" t="e">
        <f t="shared" si="3423"/>
        <v>#N/A</v>
      </c>
      <c r="AS471" s="19" t="e">
        <f t="shared" si="3424"/>
        <v>#N/A</v>
      </c>
      <c r="AT471" s="19" t="e">
        <f t="shared" si="3425"/>
        <v>#N/A</v>
      </c>
      <c r="AU471" s="19" t="e">
        <f t="shared" si="3426"/>
        <v>#N/A</v>
      </c>
      <c r="AV471" s="19" t="e">
        <f t="shared" si="3427"/>
        <v>#N/A</v>
      </c>
      <c r="AW471" s="19" t="e">
        <f t="shared" si="3428"/>
        <v>#N/A</v>
      </c>
      <c r="AX471" s="19" t="e">
        <f t="shared" si="3429"/>
        <v>#N/A</v>
      </c>
      <c r="AY471" s="19" t="e">
        <f t="shared" si="3430"/>
        <v>#N/A</v>
      </c>
      <c r="AZ471" s="19" t="e">
        <f t="shared" si="3431"/>
        <v>#N/A</v>
      </c>
      <c r="BA471" s="19" t="e">
        <f t="shared" si="3432"/>
        <v>#N/A</v>
      </c>
      <c r="BB471" s="19" t="e">
        <f t="shared" si="3433"/>
        <v>#N/A</v>
      </c>
      <c r="BC471" s="19" t="e">
        <f t="shared" si="3434"/>
        <v>#N/A</v>
      </c>
      <c r="BD471" s="19" t="e">
        <f t="shared" si="3435"/>
        <v>#N/A</v>
      </c>
      <c r="BE471" s="19" t="e">
        <f t="shared" si="3436"/>
        <v>#N/A</v>
      </c>
      <c r="BF471" s="19" t="e">
        <f t="shared" si="3437"/>
        <v>#N/A</v>
      </c>
      <c r="BG471" s="19" t="e">
        <f t="shared" si="3438"/>
        <v>#N/A</v>
      </c>
      <c r="BH471" s="19" t="e">
        <f t="shared" si="3439"/>
        <v>#N/A</v>
      </c>
      <c r="BI471" s="19" t="e">
        <f t="shared" si="3440"/>
        <v>#N/A</v>
      </c>
    </row>
    <row r="472" spans="3:61" s="19" customFormat="1" ht="12.75">
      <c r="C472" s="19" t="s">
        <v>424</v>
      </c>
      <c r="G472" s="19">
        <f>F466</f>
        <v>19839155.568886634</v>
      </c>
      <c r="H472" s="19">
        <f t="shared" si="3387"/>
        <v>19482902.032380618</v>
      </c>
      <c r="I472" s="19">
        <f t="shared" si="3388"/>
        <v>19111290.543846253</v>
      </c>
      <c r="J472" s="19">
        <f t="shared" si="3389"/>
        <v>18723659.02791772</v>
      </c>
      <c r="K472" s="19">
        <f t="shared" si="3390"/>
        <v>18319316.86741652</v>
      </c>
      <c r="L472" s="19">
        <f t="shared" si="3391"/>
        <v>17897543.672924973</v>
      </c>
      <c r="M472" s="19">
        <f t="shared" si="3392"/>
        <v>17457587.999316514</v>
      </c>
      <c r="N472" s="19">
        <f t="shared" si="3393"/>
        <v>16998666.006956112</v>
      </c>
      <c r="O472" s="19">
        <f t="shared" si="3394"/>
        <v>16519960.065185547</v>
      </c>
      <c r="P472" s="19">
        <f t="shared" si="3395"/>
        <v>16020617.295605484</v>
      </c>
      <c r="Q472" s="19">
        <f t="shared" si="3396"/>
        <v>15499748.052559001</v>
      </c>
      <c r="R472" s="19">
        <f t="shared" si="3397"/>
        <v>14956424.33810935</v>
      </c>
      <c r="S472" s="19">
        <f t="shared" si="3398"/>
        <v>14389678.148688022</v>
      </c>
      <c r="T472" s="19">
        <f t="shared" si="3399"/>
        <v>13798499.750467449</v>
      </c>
      <c r="U472" s="19">
        <f t="shared" si="3400"/>
        <v>13181835.880385697</v>
      </c>
      <c r="V472" s="19">
        <f t="shared" si="3401"/>
        <v>12538587.869618023</v>
      </c>
      <c r="W472" s="19">
        <f t="shared" si="3402"/>
        <v>11867609.686152017</v>
      </c>
      <c r="X472" s="19">
        <f t="shared" si="3403"/>
        <v>11167705.892978927</v>
      </c>
      <c r="Y472" s="19">
        <f t="shared" si="3404"/>
        <v>10437629.518263387</v>
      </c>
      <c r="Z472" s="19">
        <f t="shared" si="3405"/>
        <v>9676079.8336969968</v>
      </c>
      <c r="AA472" s="19">
        <f t="shared" si="3406"/>
        <v>8881700.0370775871</v>
      </c>
      <c r="AB472" s="19">
        <f t="shared" si="3407"/>
        <v>8053074.8349853624</v>
      </c>
      <c r="AC472" s="19">
        <f t="shared" si="3408"/>
        <v>7188727.9212491568</v>
      </c>
      <c r="AD472" s="19">
        <f t="shared" si="3409"/>
        <v>6287119.3467103494</v>
      </c>
      <c r="AE472" s="19">
        <f t="shared" si="3410"/>
        <v>5346642.775598309</v>
      </c>
      <c r="AF472" s="19">
        <f t="shared" si="3411"/>
        <v>4365622.6236292571</v>
      </c>
      <c r="AG472" s="19">
        <f t="shared" si="3412"/>
        <v>3342311.072729677</v>
      </c>
      <c r="AH472" s="19">
        <f t="shared" si="3413"/>
        <v>2274884.9570656037</v>
      </c>
      <c r="AI472" s="19">
        <f t="shared" si="3414"/>
        <v>1161442.5148298445</v>
      </c>
      <c r="AJ472" s="19">
        <f t="shared" si="3415"/>
        <v>0</v>
      </c>
      <c r="AK472" s="19" t="e">
        <f t="shared" si="3416"/>
        <v>#N/A</v>
      </c>
      <c r="AL472" s="19" t="e">
        <f t="shared" si="3417"/>
        <v>#N/A</v>
      </c>
      <c r="AM472" s="19" t="e">
        <f t="shared" si="3418"/>
        <v>#N/A</v>
      </c>
      <c r="AN472" s="19" t="e">
        <f t="shared" si="3419"/>
        <v>#N/A</v>
      </c>
      <c r="AO472" s="19" t="e">
        <f t="shared" si="3420"/>
        <v>#N/A</v>
      </c>
      <c r="AP472" s="19" t="e">
        <f t="shared" si="3421"/>
        <v>#N/A</v>
      </c>
      <c r="AQ472" s="19" t="e">
        <f t="shared" si="3422"/>
        <v>#N/A</v>
      </c>
      <c r="AR472" s="19" t="e">
        <f t="shared" si="3423"/>
        <v>#N/A</v>
      </c>
      <c r="AS472" s="19" t="e">
        <f t="shared" si="3424"/>
        <v>#N/A</v>
      </c>
      <c r="AT472" s="19" t="e">
        <f t="shared" si="3425"/>
        <v>#N/A</v>
      </c>
      <c r="AU472" s="19" t="e">
        <f t="shared" si="3426"/>
        <v>#N/A</v>
      </c>
      <c r="AV472" s="19" t="e">
        <f t="shared" si="3427"/>
        <v>#N/A</v>
      </c>
      <c r="AW472" s="19" t="e">
        <f t="shared" si="3428"/>
        <v>#N/A</v>
      </c>
      <c r="AX472" s="19" t="e">
        <f t="shared" si="3429"/>
        <v>#N/A</v>
      </c>
      <c r="AY472" s="19" t="e">
        <f t="shared" si="3430"/>
        <v>#N/A</v>
      </c>
      <c r="AZ472" s="19" t="e">
        <f t="shared" si="3431"/>
        <v>#N/A</v>
      </c>
      <c r="BA472" s="19" t="e">
        <f t="shared" si="3432"/>
        <v>#N/A</v>
      </c>
      <c r="BB472" s="19" t="e">
        <f t="shared" si="3433"/>
        <v>#N/A</v>
      </c>
      <c r="BC472" s="19" t="e">
        <f t="shared" si="3434"/>
        <v>#N/A</v>
      </c>
      <c r="BD472" s="19" t="e">
        <f t="shared" si="3435"/>
        <v>#N/A</v>
      </c>
      <c r="BE472" s="19" t="e">
        <f t="shared" si="3436"/>
        <v>#N/A</v>
      </c>
      <c r="BF472" s="19" t="e">
        <f t="shared" si="3437"/>
        <v>#N/A</v>
      </c>
      <c r="BG472" s="19" t="e">
        <f t="shared" si="3438"/>
        <v>#N/A</v>
      </c>
      <c r="BH472" s="19" t="e">
        <f t="shared" si="3439"/>
        <v>#N/A</v>
      </c>
      <c r="BI472" s="19" t="e">
        <f t="shared" si="3440"/>
        <v>#N/A</v>
      </c>
    </row>
    <row r="473" spans="3:61" s="19" customFormat="1" ht="12.75"/>
    <row r="474" spans="3:61" s="19" customFormat="1" ht="12.75">
      <c r="C474" s="19" t="s">
        <v>446</v>
      </c>
      <c r="H474" s="19">
        <f>G468</f>
        <v>20180685.866492879</v>
      </c>
      <c r="I474" s="19">
        <f t="shared" ref="I474:I478" si="3441">H468</f>
        <v>19839155.568886634</v>
      </c>
      <c r="J474" s="19">
        <f t="shared" ref="J474:J478" si="3442">I468</f>
        <v>19482902.032380618</v>
      </c>
      <c r="K474" s="19">
        <f t="shared" ref="K474:K478" si="3443">J468</f>
        <v>19111290.543846253</v>
      </c>
      <c r="L474" s="19">
        <f t="shared" ref="L474:L478" si="3444">K468</f>
        <v>18723659.02791772</v>
      </c>
      <c r="M474" s="19">
        <f t="shared" ref="M474:M478" si="3445">L468</f>
        <v>18319316.86741652</v>
      </c>
      <c r="N474" s="19">
        <f t="shared" ref="N474:N478" si="3446">M468</f>
        <v>17897543.672924973</v>
      </c>
      <c r="O474" s="19">
        <f t="shared" ref="O474:O478" si="3447">N468</f>
        <v>17457587.999316514</v>
      </c>
      <c r="P474" s="19">
        <f t="shared" ref="P474:P478" si="3448">O468</f>
        <v>16998666.006956112</v>
      </c>
      <c r="Q474" s="19">
        <f t="shared" ref="Q474:Q478" si="3449">P468</f>
        <v>16519960.065185547</v>
      </c>
      <c r="R474" s="19">
        <f t="shared" ref="R474:R478" si="3450">Q468</f>
        <v>16020617.295605484</v>
      </c>
      <c r="S474" s="19">
        <f t="shared" ref="S474:S478" si="3451">R468</f>
        <v>15499748.052559001</v>
      </c>
      <c r="T474" s="19">
        <f t="shared" ref="T474:T478" si="3452">S468</f>
        <v>14956424.33810935</v>
      </c>
      <c r="U474" s="19">
        <f t="shared" ref="U474:U478" si="3453">T468</f>
        <v>14389678.148688022</v>
      </c>
      <c r="V474" s="19">
        <f t="shared" ref="V474:V478" si="3454">U468</f>
        <v>13798499.750467449</v>
      </c>
      <c r="W474" s="19">
        <f t="shared" ref="W474:W478" si="3455">V468</f>
        <v>13181835.880385697</v>
      </c>
      <c r="X474" s="19">
        <f t="shared" ref="X474:X478" si="3456">W468</f>
        <v>12538587.869618023</v>
      </c>
      <c r="Y474" s="19">
        <f t="shared" ref="Y474:Y478" si="3457">X468</f>
        <v>11867609.686152017</v>
      </c>
      <c r="Z474" s="19">
        <f t="shared" ref="Z474:Z478" si="3458">Y468</f>
        <v>11167705.892978927</v>
      </c>
      <c r="AA474" s="19">
        <f t="shared" ref="AA474:AA478" si="3459">Z468</f>
        <v>10437629.518263387</v>
      </c>
      <c r="AB474" s="19">
        <f t="shared" ref="AB474:AB478" si="3460">AA468</f>
        <v>9676079.8336969968</v>
      </c>
      <c r="AC474" s="19">
        <f t="shared" ref="AC474:AC478" si="3461">AB468</f>
        <v>8881700.0370775871</v>
      </c>
      <c r="AD474" s="19">
        <f t="shared" ref="AD474:AD478" si="3462">AC468</f>
        <v>8053074.8349853624</v>
      </c>
      <c r="AE474" s="19">
        <f t="shared" ref="AE474:AE478" si="3463">AD468</f>
        <v>7188727.9212491568</v>
      </c>
      <c r="AF474" s="19">
        <f t="shared" ref="AF474:AF478" si="3464">AE468</f>
        <v>6287119.3467103494</v>
      </c>
      <c r="AG474" s="19">
        <f t="shared" ref="AG474:AG478" si="3465">AF468</f>
        <v>5346642.775598309</v>
      </c>
      <c r="AH474" s="19">
        <f t="shared" ref="AH474:AH478" si="3466">AG468</f>
        <v>4365622.6236292571</v>
      </c>
      <c r="AI474" s="19">
        <f t="shared" ref="AI474:AI478" si="3467">AH468</f>
        <v>3342311.072729677</v>
      </c>
      <c r="AJ474" s="19">
        <f t="shared" ref="AJ474:AJ478" si="3468">AI468</f>
        <v>2274884.9570656037</v>
      </c>
      <c r="AK474" s="19">
        <f t="shared" ref="AK474:AK478" si="3469">AJ468</f>
        <v>1161442.5148298445</v>
      </c>
      <c r="AL474" s="19">
        <f t="shared" ref="AL474:AL478" si="3470">AK468</f>
        <v>0</v>
      </c>
      <c r="AM474" s="19" t="e">
        <f t="shared" ref="AM474:AM478" si="3471">AL468</f>
        <v>#N/A</v>
      </c>
      <c r="AN474" s="19" t="e">
        <f t="shared" ref="AN474:AN478" si="3472">AM468</f>
        <v>#N/A</v>
      </c>
      <c r="AO474" s="19" t="e">
        <f t="shared" ref="AO474:AO478" si="3473">AN468</f>
        <v>#N/A</v>
      </c>
      <c r="AP474" s="19" t="e">
        <f t="shared" ref="AP474:AP478" si="3474">AO468</f>
        <v>#N/A</v>
      </c>
      <c r="AQ474" s="19" t="e">
        <f t="shared" ref="AQ474:AQ478" si="3475">AP468</f>
        <v>#N/A</v>
      </c>
      <c r="AR474" s="19" t="e">
        <f t="shared" ref="AR474:AR478" si="3476">AQ468</f>
        <v>#N/A</v>
      </c>
      <c r="AS474" s="19" t="e">
        <f t="shared" ref="AS474:AS478" si="3477">AR468</f>
        <v>#N/A</v>
      </c>
      <c r="AT474" s="19" t="e">
        <f t="shared" ref="AT474:AT478" si="3478">AS468</f>
        <v>#N/A</v>
      </c>
      <c r="AU474" s="19" t="e">
        <f t="shared" ref="AU474:AU478" si="3479">AT468</f>
        <v>#N/A</v>
      </c>
      <c r="AV474" s="19" t="e">
        <f t="shared" ref="AV474:AV478" si="3480">AU468</f>
        <v>#N/A</v>
      </c>
      <c r="AW474" s="19" t="e">
        <f t="shared" ref="AW474:AW478" si="3481">AV468</f>
        <v>#N/A</v>
      </c>
      <c r="AX474" s="19" t="e">
        <f t="shared" ref="AX474:AX478" si="3482">AW468</f>
        <v>#N/A</v>
      </c>
      <c r="AY474" s="19" t="e">
        <f t="shared" ref="AY474:AY478" si="3483">AX468</f>
        <v>#N/A</v>
      </c>
      <c r="AZ474" s="19" t="e">
        <f t="shared" ref="AZ474:AZ478" si="3484">AY468</f>
        <v>#N/A</v>
      </c>
      <c r="BA474" s="19" t="e">
        <f t="shared" ref="BA474:BA478" si="3485">AZ468</f>
        <v>#N/A</v>
      </c>
      <c r="BB474" s="19" t="e">
        <f t="shared" ref="BB474:BB478" si="3486">BA468</f>
        <v>#N/A</v>
      </c>
      <c r="BC474" s="19" t="e">
        <f t="shared" ref="BC474:BC478" si="3487">BB468</f>
        <v>#N/A</v>
      </c>
      <c r="BD474" s="19" t="e">
        <f t="shared" ref="BD474:BD478" si="3488">BC468</f>
        <v>#N/A</v>
      </c>
      <c r="BE474" s="19" t="e">
        <f t="shared" ref="BE474:BE478" si="3489">BD468</f>
        <v>#N/A</v>
      </c>
      <c r="BF474" s="19" t="e">
        <f t="shared" ref="BF474:BF478" si="3490">BE468</f>
        <v>#N/A</v>
      </c>
      <c r="BG474" s="19" t="e">
        <f t="shared" ref="BG474:BG478" si="3491">BF468</f>
        <v>#N/A</v>
      </c>
      <c r="BH474" s="19" t="e">
        <f t="shared" ref="BH474:BH478" si="3492">BG468</f>
        <v>#N/A</v>
      </c>
      <c r="BI474" s="19" t="e">
        <f t="shared" ref="BI474:BI478" si="3493">BH468</f>
        <v>#N/A</v>
      </c>
    </row>
    <row r="475" spans="3:61" s="19" customFormat="1" ht="12.75">
      <c r="C475" s="19" t="s">
        <v>422</v>
      </c>
      <c r="H475" s="19">
        <f>G469</f>
        <v>341530.29760624556</v>
      </c>
      <c r="I475" s="19">
        <f t="shared" si="3441"/>
        <v>356253.53650601435</v>
      </c>
      <c r="J475" s="19">
        <f t="shared" si="3442"/>
        <v>371611.4885343663</v>
      </c>
      <c r="K475" s="19">
        <f t="shared" si="3443"/>
        <v>387631.51592853357</v>
      </c>
      <c r="L475" s="19">
        <f t="shared" si="3444"/>
        <v>404342.16050120106</v>
      </c>
      <c r="M475" s="19">
        <f t="shared" si="3445"/>
        <v>421773.194491548</v>
      </c>
      <c r="N475" s="19">
        <f t="shared" si="3446"/>
        <v>439955.67360845802</v>
      </c>
      <c r="O475" s="19">
        <f t="shared" si="3447"/>
        <v>458921.99236040103</v>
      </c>
      <c r="P475" s="19">
        <f t="shared" si="3448"/>
        <v>478705.9417705643</v>
      </c>
      <c r="Q475" s="19">
        <f t="shared" si="3449"/>
        <v>499342.76958006254</v>
      </c>
      <c r="R475" s="19">
        <f t="shared" si="3450"/>
        <v>520869.24304648262</v>
      </c>
      <c r="S475" s="19">
        <f t="shared" si="3451"/>
        <v>543323.71444965107</v>
      </c>
      <c r="T475" s="19">
        <f t="shared" si="3452"/>
        <v>566746.18942132872</v>
      </c>
      <c r="U475" s="19">
        <f t="shared" si="3453"/>
        <v>591178.39822057285</v>
      </c>
      <c r="V475" s="19">
        <f t="shared" si="3454"/>
        <v>616663.87008175184</v>
      </c>
      <c r="W475" s="19">
        <f t="shared" si="3455"/>
        <v>643248.01076767477</v>
      </c>
      <c r="X475" s="19">
        <f t="shared" si="3456"/>
        <v>670978.18346600549</v>
      </c>
      <c r="Y475" s="19">
        <f t="shared" si="3457"/>
        <v>699903.79317309044</v>
      </c>
      <c r="Z475" s="19">
        <f t="shared" si="3458"/>
        <v>730076.37471554044</v>
      </c>
      <c r="AA475" s="19">
        <f t="shared" si="3459"/>
        <v>761549.68456638919</v>
      </c>
      <c r="AB475" s="19">
        <f t="shared" si="3460"/>
        <v>794379.79661940958</v>
      </c>
      <c r="AC475" s="19">
        <f t="shared" si="3461"/>
        <v>828625.2020922252</v>
      </c>
      <c r="AD475" s="19">
        <f t="shared" si="3462"/>
        <v>864346.91373620508</v>
      </c>
      <c r="AE475" s="19">
        <f t="shared" si="3463"/>
        <v>901608.57453880773</v>
      </c>
      <c r="AF475" s="19">
        <f t="shared" si="3464"/>
        <v>940476.57111204066</v>
      </c>
      <c r="AG475" s="19">
        <f t="shared" si="3465"/>
        <v>981020.1519690518</v>
      </c>
      <c r="AH475" s="19">
        <f t="shared" si="3466"/>
        <v>1023311.5508995799</v>
      </c>
      <c r="AI475" s="19">
        <f t="shared" si="3467"/>
        <v>1067426.115664073</v>
      </c>
      <c r="AJ475" s="19">
        <f t="shared" si="3468"/>
        <v>1113442.4422357592</v>
      </c>
      <c r="AK475" s="19">
        <f t="shared" si="3469"/>
        <v>1161442.5148298435</v>
      </c>
      <c r="AL475" s="19" t="e">
        <f t="shared" si="3470"/>
        <v>#N/A</v>
      </c>
      <c r="AM475" s="19" t="e">
        <f t="shared" si="3471"/>
        <v>#N/A</v>
      </c>
      <c r="AN475" s="19" t="e">
        <f t="shared" si="3472"/>
        <v>#N/A</v>
      </c>
      <c r="AO475" s="19" t="e">
        <f t="shared" si="3473"/>
        <v>#N/A</v>
      </c>
      <c r="AP475" s="19" t="e">
        <f t="shared" si="3474"/>
        <v>#N/A</v>
      </c>
      <c r="AQ475" s="19" t="e">
        <f t="shared" si="3475"/>
        <v>#N/A</v>
      </c>
      <c r="AR475" s="19" t="e">
        <f t="shared" si="3476"/>
        <v>#N/A</v>
      </c>
      <c r="AS475" s="19" t="e">
        <f t="shared" si="3477"/>
        <v>#N/A</v>
      </c>
      <c r="AT475" s="19" t="e">
        <f t="shared" si="3478"/>
        <v>#N/A</v>
      </c>
      <c r="AU475" s="19" t="e">
        <f t="shared" si="3479"/>
        <v>#N/A</v>
      </c>
      <c r="AV475" s="19" t="e">
        <f t="shared" si="3480"/>
        <v>#N/A</v>
      </c>
      <c r="AW475" s="19" t="e">
        <f t="shared" si="3481"/>
        <v>#N/A</v>
      </c>
      <c r="AX475" s="19" t="e">
        <f t="shared" si="3482"/>
        <v>#N/A</v>
      </c>
      <c r="AY475" s="19" t="e">
        <f t="shared" si="3483"/>
        <v>#N/A</v>
      </c>
      <c r="AZ475" s="19" t="e">
        <f t="shared" si="3484"/>
        <v>#N/A</v>
      </c>
      <c r="BA475" s="19" t="e">
        <f t="shared" si="3485"/>
        <v>#N/A</v>
      </c>
      <c r="BB475" s="19" t="e">
        <f t="shared" si="3486"/>
        <v>#N/A</v>
      </c>
      <c r="BC475" s="19" t="e">
        <f t="shared" si="3487"/>
        <v>#N/A</v>
      </c>
      <c r="BD475" s="19" t="e">
        <f t="shared" si="3488"/>
        <v>#N/A</v>
      </c>
      <c r="BE475" s="19" t="e">
        <f t="shared" si="3489"/>
        <v>#N/A</v>
      </c>
      <c r="BF475" s="19" t="e">
        <f t="shared" si="3490"/>
        <v>#N/A</v>
      </c>
      <c r="BG475" s="19" t="e">
        <f t="shared" si="3491"/>
        <v>#N/A</v>
      </c>
      <c r="BH475" s="19" t="e">
        <f t="shared" si="3492"/>
        <v>#N/A</v>
      </c>
      <c r="BI475" s="19" t="e">
        <f t="shared" si="3493"/>
        <v>#N/A</v>
      </c>
    </row>
    <row r="476" spans="3:61" s="19" customFormat="1" ht="12.75">
      <c r="C476" s="19" t="s">
        <v>423</v>
      </c>
      <c r="H476" s="19">
        <f>G470</f>
        <v>844418.65428650775</v>
      </c>
      <c r="I476" s="19">
        <f t="shared" si="3441"/>
        <v>829695.41538673895</v>
      </c>
      <c r="J476" s="19">
        <f t="shared" si="3442"/>
        <v>814337.463358387</v>
      </c>
      <c r="K476" s="19">
        <f t="shared" si="3443"/>
        <v>798317.43596421974</v>
      </c>
      <c r="L476" s="19">
        <f t="shared" si="3444"/>
        <v>781606.79139155231</v>
      </c>
      <c r="M476" s="19">
        <f t="shared" si="3445"/>
        <v>764175.75740120525</v>
      </c>
      <c r="N476" s="19">
        <f t="shared" si="3446"/>
        <v>745993.27828429523</v>
      </c>
      <c r="O476" s="19">
        <f t="shared" si="3447"/>
        <v>727026.95953235228</v>
      </c>
      <c r="P476" s="19">
        <f t="shared" si="3448"/>
        <v>707243.01012218895</v>
      </c>
      <c r="Q476" s="19">
        <f t="shared" si="3449"/>
        <v>686606.18231269077</v>
      </c>
      <c r="R476" s="19">
        <f t="shared" si="3450"/>
        <v>665079.70884627057</v>
      </c>
      <c r="S476" s="19">
        <f t="shared" si="3451"/>
        <v>642625.23744310217</v>
      </c>
      <c r="T476" s="19">
        <f t="shared" si="3452"/>
        <v>619202.76247142453</v>
      </c>
      <c r="U476" s="19">
        <f t="shared" si="3453"/>
        <v>594770.55367218039</v>
      </c>
      <c r="V476" s="19">
        <f t="shared" si="3454"/>
        <v>569285.08181100141</v>
      </c>
      <c r="W476" s="19">
        <f t="shared" si="3455"/>
        <v>542700.94112507848</v>
      </c>
      <c r="X476" s="19">
        <f t="shared" si="3456"/>
        <v>514970.76842674776</v>
      </c>
      <c r="Y476" s="19">
        <f t="shared" si="3457"/>
        <v>486045.15871966287</v>
      </c>
      <c r="Z476" s="19">
        <f t="shared" si="3458"/>
        <v>455872.57717721281</v>
      </c>
      <c r="AA476" s="19">
        <f t="shared" si="3459"/>
        <v>424399.26732636406</v>
      </c>
      <c r="AB476" s="19">
        <f t="shared" si="3460"/>
        <v>391569.15527334367</v>
      </c>
      <c r="AC476" s="19">
        <f t="shared" si="3461"/>
        <v>357323.74980052805</v>
      </c>
      <c r="AD476" s="19">
        <f t="shared" si="3462"/>
        <v>321602.03815654822</v>
      </c>
      <c r="AE476" s="19">
        <f t="shared" si="3463"/>
        <v>284340.37735394551</v>
      </c>
      <c r="AF476" s="19">
        <f t="shared" si="3464"/>
        <v>245472.38078071258</v>
      </c>
      <c r="AG476" s="19">
        <f t="shared" si="3465"/>
        <v>204928.79992370147</v>
      </c>
      <c r="AH476" s="19">
        <f t="shared" si="3466"/>
        <v>162637.40099317333</v>
      </c>
      <c r="AI476" s="19">
        <f t="shared" si="3467"/>
        <v>118522.83622868032</v>
      </c>
      <c r="AJ476" s="19">
        <f t="shared" si="3468"/>
        <v>72506.509656993934</v>
      </c>
      <c r="AK476" s="19">
        <f t="shared" si="3469"/>
        <v>24506.437062909699</v>
      </c>
      <c r="AL476" s="19" t="e">
        <f t="shared" si="3470"/>
        <v>#N/A</v>
      </c>
      <c r="AM476" s="19" t="e">
        <f t="shared" si="3471"/>
        <v>#N/A</v>
      </c>
      <c r="AN476" s="19" t="e">
        <f t="shared" si="3472"/>
        <v>#N/A</v>
      </c>
      <c r="AO476" s="19" t="e">
        <f t="shared" si="3473"/>
        <v>#N/A</v>
      </c>
      <c r="AP476" s="19" t="e">
        <f t="shared" si="3474"/>
        <v>#N/A</v>
      </c>
      <c r="AQ476" s="19" t="e">
        <f t="shared" si="3475"/>
        <v>#N/A</v>
      </c>
      <c r="AR476" s="19" t="e">
        <f t="shared" si="3476"/>
        <v>#N/A</v>
      </c>
      <c r="AS476" s="19" t="e">
        <f t="shared" si="3477"/>
        <v>#N/A</v>
      </c>
      <c r="AT476" s="19" t="e">
        <f t="shared" si="3478"/>
        <v>#N/A</v>
      </c>
      <c r="AU476" s="19" t="e">
        <f t="shared" si="3479"/>
        <v>#N/A</v>
      </c>
      <c r="AV476" s="19" t="e">
        <f t="shared" si="3480"/>
        <v>#N/A</v>
      </c>
      <c r="AW476" s="19" t="e">
        <f t="shared" si="3481"/>
        <v>#N/A</v>
      </c>
      <c r="AX476" s="19" t="e">
        <f t="shared" si="3482"/>
        <v>#N/A</v>
      </c>
      <c r="AY476" s="19" t="e">
        <f t="shared" si="3483"/>
        <v>#N/A</v>
      </c>
      <c r="AZ476" s="19" t="e">
        <f t="shared" si="3484"/>
        <v>#N/A</v>
      </c>
      <c r="BA476" s="19" t="e">
        <f t="shared" si="3485"/>
        <v>#N/A</v>
      </c>
      <c r="BB476" s="19" t="e">
        <f t="shared" si="3486"/>
        <v>#N/A</v>
      </c>
      <c r="BC476" s="19" t="e">
        <f t="shared" si="3487"/>
        <v>#N/A</v>
      </c>
      <c r="BD476" s="19" t="e">
        <f t="shared" si="3488"/>
        <v>#N/A</v>
      </c>
      <c r="BE476" s="19" t="e">
        <f t="shared" si="3489"/>
        <v>#N/A</v>
      </c>
      <c r="BF476" s="19" t="e">
        <f t="shared" si="3490"/>
        <v>#N/A</v>
      </c>
      <c r="BG476" s="19" t="e">
        <f t="shared" si="3491"/>
        <v>#N/A</v>
      </c>
      <c r="BH476" s="19" t="e">
        <f t="shared" si="3492"/>
        <v>#N/A</v>
      </c>
      <c r="BI476" s="19" t="e">
        <f t="shared" si="3493"/>
        <v>#N/A</v>
      </c>
    </row>
    <row r="477" spans="3:61" s="19" customFormat="1" ht="12.75">
      <c r="C477" s="19" t="s">
        <v>147</v>
      </c>
      <c r="H477" s="19">
        <f>G471</f>
        <v>1185948.9518927534</v>
      </c>
      <c r="I477" s="19">
        <f t="shared" si="3441"/>
        <v>1185948.9518927534</v>
      </c>
      <c r="J477" s="19">
        <f t="shared" si="3442"/>
        <v>1185948.9518927534</v>
      </c>
      <c r="K477" s="19">
        <f t="shared" si="3443"/>
        <v>1185948.9518927534</v>
      </c>
      <c r="L477" s="19">
        <f t="shared" si="3444"/>
        <v>1185948.9518927534</v>
      </c>
      <c r="M477" s="19">
        <f t="shared" si="3445"/>
        <v>1185948.9518927534</v>
      </c>
      <c r="N477" s="19">
        <f t="shared" si="3446"/>
        <v>1185948.9518927534</v>
      </c>
      <c r="O477" s="19">
        <f t="shared" si="3447"/>
        <v>1185948.9518927534</v>
      </c>
      <c r="P477" s="19">
        <f t="shared" si="3448"/>
        <v>1185948.9518927534</v>
      </c>
      <c r="Q477" s="19">
        <f t="shared" si="3449"/>
        <v>1185948.9518927534</v>
      </c>
      <c r="R477" s="19">
        <f t="shared" si="3450"/>
        <v>1185948.9518927534</v>
      </c>
      <c r="S477" s="19">
        <f t="shared" si="3451"/>
        <v>1185948.9518927534</v>
      </c>
      <c r="T477" s="19">
        <f t="shared" si="3452"/>
        <v>1185948.9518927534</v>
      </c>
      <c r="U477" s="19">
        <f t="shared" si="3453"/>
        <v>1185948.9518927534</v>
      </c>
      <c r="V477" s="19">
        <f t="shared" si="3454"/>
        <v>1185948.9518927534</v>
      </c>
      <c r="W477" s="19">
        <f t="shared" si="3455"/>
        <v>1185948.9518927534</v>
      </c>
      <c r="X477" s="19">
        <f t="shared" si="3456"/>
        <v>1185948.9518927534</v>
      </c>
      <c r="Y477" s="19">
        <f t="shared" si="3457"/>
        <v>1185948.9518927534</v>
      </c>
      <c r="Z477" s="19">
        <f t="shared" si="3458"/>
        <v>1185948.9518927534</v>
      </c>
      <c r="AA477" s="19">
        <f t="shared" si="3459"/>
        <v>1185948.9518927534</v>
      </c>
      <c r="AB477" s="19">
        <f t="shared" si="3460"/>
        <v>1185948.9518927534</v>
      </c>
      <c r="AC477" s="19">
        <f t="shared" si="3461"/>
        <v>1185948.9518927534</v>
      </c>
      <c r="AD477" s="19">
        <f t="shared" si="3462"/>
        <v>1185948.9518927534</v>
      </c>
      <c r="AE477" s="19">
        <f t="shared" si="3463"/>
        <v>1185948.9518927534</v>
      </c>
      <c r="AF477" s="19">
        <f t="shared" si="3464"/>
        <v>1185948.9518927534</v>
      </c>
      <c r="AG477" s="19">
        <f t="shared" si="3465"/>
        <v>1185948.9518927534</v>
      </c>
      <c r="AH477" s="19">
        <f t="shared" si="3466"/>
        <v>1185948.9518927534</v>
      </c>
      <c r="AI477" s="19">
        <f t="shared" si="3467"/>
        <v>1185948.9518927534</v>
      </c>
      <c r="AJ477" s="19">
        <f t="shared" si="3468"/>
        <v>1185948.9518927534</v>
      </c>
      <c r="AK477" s="19">
        <f t="shared" si="3469"/>
        <v>1185948.9518927534</v>
      </c>
      <c r="AL477" s="19" t="e">
        <f t="shared" si="3470"/>
        <v>#N/A</v>
      </c>
      <c r="AM477" s="19" t="e">
        <f t="shared" si="3471"/>
        <v>#N/A</v>
      </c>
      <c r="AN477" s="19" t="e">
        <f t="shared" si="3472"/>
        <v>#N/A</v>
      </c>
      <c r="AO477" s="19" t="e">
        <f t="shared" si="3473"/>
        <v>#N/A</v>
      </c>
      <c r="AP477" s="19" t="e">
        <f t="shared" si="3474"/>
        <v>#N/A</v>
      </c>
      <c r="AQ477" s="19" t="e">
        <f t="shared" si="3475"/>
        <v>#N/A</v>
      </c>
      <c r="AR477" s="19" t="e">
        <f t="shared" si="3476"/>
        <v>#N/A</v>
      </c>
      <c r="AS477" s="19" t="e">
        <f t="shared" si="3477"/>
        <v>#N/A</v>
      </c>
      <c r="AT477" s="19" t="e">
        <f t="shared" si="3478"/>
        <v>#N/A</v>
      </c>
      <c r="AU477" s="19" t="e">
        <f t="shared" si="3479"/>
        <v>#N/A</v>
      </c>
      <c r="AV477" s="19" t="e">
        <f t="shared" si="3480"/>
        <v>#N/A</v>
      </c>
      <c r="AW477" s="19" t="e">
        <f t="shared" si="3481"/>
        <v>#N/A</v>
      </c>
      <c r="AX477" s="19" t="e">
        <f t="shared" si="3482"/>
        <v>#N/A</v>
      </c>
      <c r="AY477" s="19" t="e">
        <f t="shared" si="3483"/>
        <v>#N/A</v>
      </c>
      <c r="AZ477" s="19" t="e">
        <f t="shared" si="3484"/>
        <v>#N/A</v>
      </c>
      <c r="BA477" s="19" t="e">
        <f t="shared" si="3485"/>
        <v>#N/A</v>
      </c>
      <c r="BB477" s="19" t="e">
        <f t="shared" si="3486"/>
        <v>#N/A</v>
      </c>
      <c r="BC477" s="19" t="e">
        <f t="shared" si="3487"/>
        <v>#N/A</v>
      </c>
      <c r="BD477" s="19" t="e">
        <f t="shared" si="3488"/>
        <v>#N/A</v>
      </c>
      <c r="BE477" s="19" t="e">
        <f t="shared" si="3489"/>
        <v>#N/A</v>
      </c>
      <c r="BF477" s="19" t="e">
        <f t="shared" si="3490"/>
        <v>#N/A</v>
      </c>
      <c r="BG477" s="19" t="e">
        <f t="shared" si="3491"/>
        <v>#N/A</v>
      </c>
      <c r="BH477" s="19" t="e">
        <f t="shared" si="3492"/>
        <v>#N/A</v>
      </c>
      <c r="BI477" s="19" t="e">
        <f t="shared" si="3493"/>
        <v>#N/A</v>
      </c>
    </row>
    <row r="478" spans="3:61" s="19" customFormat="1" ht="12.75">
      <c r="C478" s="19" t="s">
        <v>424</v>
      </c>
      <c r="H478" s="19">
        <f>G472</f>
        <v>19839155.568886634</v>
      </c>
      <c r="I478" s="19">
        <f t="shared" si="3441"/>
        <v>19482902.032380618</v>
      </c>
      <c r="J478" s="19">
        <f t="shared" si="3442"/>
        <v>19111290.543846253</v>
      </c>
      <c r="K478" s="19">
        <f t="shared" si="3443"/>
        <v>18723659.02791772</v>
      </c>
      <c r="L478" s="19">
        <f t="shared" si="3444"/>
        <v>18319316.86741652</v>
      </c>
      <c r="M478" s="19">
        <f t="shared" si="3445"/>
        <v>17897543.672924973</v>
      </c>
      <c r="N478" s="19">
        <f t="shared" si="3446"/>
        <v>17457587.999316514</v>
      </c>
      <c r="O478" s="19">
        <f t="shared" si="3447"/>
        <v>16998666.006956112</v>
      </c>
      <c r="P478" s="19">
        <f t="shared" si="3448"/>
        <v>16519960.065185547</v>
      </c>
      <c r="Q478" s="19">
        <f t="shared" si="3449"/>
        <v>16020617.295605484</v>
      </c>
      <c r="R478" s="19">
        <f t="shared" si="3450"/>
        <v>15499748.052559001</v>
      </c>
      <c r="S478" s="19">
        <f t="shared" si="3451"/>
        <v>14956424.33810935</v>
      </c>
      <c r="T478" s="19">
        <f t="shared" si="3452"/>
        <v>14389678.148688022</v>
      </c>
      <c r="U478" s="19">
        <f t="shared" si="3453"/>
        <v>13798499.750467449</v>
      </c>
      <c r="V478" s="19">
        <f t="shared" si="3454"/>
        <v>13181835.880385697</v>
      </c>
      <c r="W478" s="19">
        <f t="shared" si="3455"/>
        <v>12538587.869618023</v>
      </c>
      <c r="X478" s="19">
        <f t="shared" si="3456"/>
        <v>11867609.686152017</v>
      </c>
      <c r="Y478" s="19">
        <f t="shared" si="3457"/>
        <v>11167705.892978927</v>
      </c>
      <c r="Z478" s="19">
        <f t="shared" si="3458"/>
        <v>10437629.518263387</v>
      </c>
      <c r="AA478" s="19">
        <f t="shared" si="3459"/>
        <v>9676079.8336969968</v>
      </c>
      <c r="AB478" s="19">
        <f t="shared" si="3460"/>
        <v>8881700.0370775871</v>
      </c>
      <c r="AC478" s="19">
        <f t="shared" si="3461"/>
        <v>8053074.8349853624</v>
      </c>
      <c r="AD478" s="19">
        <f t="shared" si="3462"/>
        <v>7188727.9212491568</v>
      </c>
      <c r="AE478" s="19">
        <f t="shared" si="3463"/>
        <v>6287119.3467103494</v>
      </c>
      <c r="AF478" s="19">
        <f t="shared" si="3464"/>
        <v>5346642.775598309</v>
      </c>
      <c r="AG478" s="19">
        <f t="shared" si="3465"/>
        <v>4365622.6236292571</v>
      </c>
      <c r="AH478" s="19">
        <f t="shared" si="3466"/>
        <v>3342311.072729677</v>
      </c>
      <c r="AI478" s="19">
        <f t="shared" si="3467"/>
        <v>2274884.9570656037</v>
      </c>
      <c r="AJ478" s="19">
        <f t="shared" si="3468"/>
        <v>1161442.5148298445</v>
      </c>
      <c r="AK478" s="19">
        <f t="shared" si="3469"/>
        <v>0</v>
      </c>
      <c r="AL478" s="19" t="e">
        <f t="shared" si="3470"/>
        <v>#N/A</v>
      </c>
      <c r="AM478" s="19" t="e">
        <f t="shared" si="3471"/>
        <v>#N/A</v>
      </c>
      <c r="AN478" s="19" t="e">
        <f t="shared" si="3472"/>
        <v>#N/A</v>
      </c>
      <c r="AO478" s="19" t="e">
        <f t="shared" si="3473"/>
        <v>#N/A</v>
      </c>
      <c r="AP478" s="19" t="e">
        <f t="shared" si="3474"/>
        <v>#N/A</v>
      </c>
      <c r="AQ478" s="19" t="e">
        <f t="shared" si="3475"/>
        <v>#N/A</v>
      </c>
      <c r="AR478" s="19" t="e">
        <f t="shared" si="3476"/>
        <v>#N/A</v>
      </c>
      <c r="AS478" s="19" t="e">
        <f t="shared" si="3477"/>
        <v>#N/A</v>
      </c>
      <c r="AT478" s="19" t="e">
        <f t="shared" si="3478"/>
        <v>#N/A</v>
      </c>
      <c r="AU478" s="19" t="e">
        <f t="shared" si="3479"/>
        <v>#N/A</v>
      </c>
      <c r="AV478" s="19" t="e">
        <f t="shared" si="3480"/>
        <v>#N/A</v>
      </c>
      <c r="AW478" s="19" t="e">
        <f t="shared" si="3481"/>
        <v>#N/A</v>
      </c>
      <c r="AX478" s="19" t="e">
        <f t="shared" si="3482"/>
        <v>#N/A</v>
      </c>
      <c r="AY478" s="19" t="e">
        <f t="shared" si="3483"/>
        <v>#N/A</v>
      </c>
      <c r="AZ478" s="19" t="e">
        <f t="shared" si="3484"/>
        <v>#N/A</v>
      </c>
      <c r="BA478" s="19" t="e">
        <f t="shared" si="3485"/>
        <v>#N/A</v>
      </c>
      <c r="BB478" s="19" t="e">
        <f t="shared" si="3486"/>
        <v>#N/A</v>
      </c>
      <c r="BC478" s="19" t="e">
        <f t="shared" si="3487"/>
        <v>#N/A</v>
      </c>
      <c r="BD478" s="19" t="e">
        <f t="shared" si="3488"/>
        <v>#N/A</v>
      </c>
      <c r="BE478" s="19" t="e">
        <f t="shared" si="3489"/>
        <v>#N/A</v>
      </c>
      <c r="BF478" s="19" t="e">
        <f t="shared" si="3490"/>
        <v>#N/A</v>
      </c>
      <c r="BG478" s="19" t="e">
        <f t="shared" si="3491"/>
        <v>#N/A</v>
      </c>
      <c r="BH478" s="19" t="e">
        <f t="shared" si="3492"/>
        <v>#N/A</v>
      </c>
      <c r="BI478" s="19" t="e">
        <f t="shared" si="3493"/>
        <v>#N/A</v>
      </c>
    </row>
    <row r="482" spans="1:61" s="19" customFormat="1" ht="12.75">
      <c r="A482" s="50" t="s">
        <v>442</v>
      </c>
    </row>
    <row r="483" spans="1:61" s="19" customFormat="1" ht="12.75">
      <c r="A483" s="19" t="s">
        <v>443</v>
      </c>
      <c r="B483" s="19">
        <f>Inputs!L124</f>
        <v>88600000</v>
      </c>
      <c r="D483" s="19">
        <f>B484</f>
        <v>40</v>
      </c>
      <c r="E483" s="19">
        <f>IF(D483&gt;0,D483-1,0)</f>
        <v>39</v>
      </c>
      <c r="F483" s="19">
        <f>IF(E483&gt;0,E483-1,0)</f>
        <v>38</v>
      </c>
      <c r="G483" s="19">
        <f>IF(F483&gt;0,F483-1,0)</f>
        <v>37</v>
      </c>
      <c r="H483" s="19">
        <f t="shared" ref="H483" si="3494">IF(G483&gt;0,G483-1,0)</f>
        <v>36</v>
      </c>
      <c r="I483" s="19">
        <f t="shared" ref="I483" si="3495">IF(H483&gt;0,H483-1,0)</f>
        <v>35</v>
      </c>
      <c r="J483" s="19">
        <f t="shared" ref="J483" si="3496">IF(I483&gt;0,I483-1,0)</f>
        <v>34</v>
      </c>
      <c r="K483" s="19">
        <f t="shared" ref="K483" si="3497">IF(J483&gt;0,J483-1,0)</f>
        <v>33</v>
      </c>
      <c r="L483" s="19">
        <f t="shared" ref="L483" si="3498">IF(K483&gt;0,K483-1,0)</f>
        <v>32</v>
      </c>
      <c r="M483" s="19">
        <f t="shared" ref="M483" si="3499">IF(L483&gt;0,L483-1,0)</f>
        <v>31</v>
      </c>
      <c r="N483" s="19">
        <f t="shared" ref="N483" si="3500">IF(M483&gt;0,M483-1,0)</f>
        <v>30</v>
      </c>
      <c r="O483" s="19">
        <f t="shared" ref="O483" si="3501">IF(N483&gt;0,N483-1,0)</f>
        <v>29</v>
      </c>
      <c r="P483" s="19">
        <f t="shared" ref="P483" si="3502">IF(O483&gt;0,O483-1,0)</f>
        <v>28</v>
      </c>
      <c r="Q483" s="19">
        <f t="shared" ref="Q483" si="3503">IF(P483&gt;0,P483-1,0)</f>
        <v>27</v>
      </c>
      <c r="R483" s="19">
        <f t="shared" ref="R483" si="3504">IF(Q483&gt;0,Q483-1,0)</f>
        <v>26</v>
      </c>
      <c r="S483" s="19">
        <f t="shared" ref="S483" si="3505">IF(R483&gt;0,R483-1,0)</f>
        <v>25</v>
      </c>
      <c r="T483" s="19">
        <f t="shared" ref="T483" si="3506">IF(S483&gt;0,S483-1,0)</f>
        <v>24</v>
      </c>
      <c r="U483" s="19">
        <f t="shared" ref="U483" si="3507">IF(T483&gt;0,T483-1,0)</f>
        <v>23</v>
      </c>
      <c r="V483" s="19">
        <f t="shared" ref="V483" si="3508">IF(U483&gt;0,U483-1,0)</f>
        <v>22</v>
      </c>
      <c r="W483" s="19">
        <f t="shared" ref="W483" si="3509">IF(V483&gt;0,V483-1,0)</f>
        <v>21</v>
      </c>
      <c r="X483" s="19">
        <f t="shared" ref="X483" si="3510">IF(W483&gt;0,W483-1,0)</f>
        <v>20</v>
      </c>
      <c r="Y483" s="19">
        <f t="shared" ref="Y483" si="3511">IF(X483&gt;0,X483-1,0)</f>
        <v>19</v>
      </c>
      <c r="Z483" s="19">
        <f t="shared" ref="Z483" si="3512">IF(Y483&gt;0,Y483-1,0)</f>
        <v>18</v>
      </c>
      <c r="AA483" s="19">
        <f t="shared" ref="AA483" si="3513">IF(Z483&gt;0,Z483-1,0)</f>
        <v>17</v>
      </c>
      <c r="AB483" s="19">
        <f t="shared" ref="AB483" si="3514">IF(AA483&gt;0,AA483-1,0)</f>
        <v>16</v>
      </c>
      <c r="AC483" s="19">
        <f t="shared" ref="AC483" si="3515">IF(AB483&gt;0,AB483-1,0)</f>
        <v>15</v>
      </c>
      <c r="AD483" s="19">
        <f t="shared" ref="AD483" si="3516">IF(AC483&gt;0,AC483-1,0)</f>
        <v>14</v>
      </c>
      <c r="AE483" s="19">
        <f t="shared" ref="AE483" si="3517">IF(AD483&gt;0,AD483-1,0)</f>
        <v>13</v>
      </c>
      <c r="AF483" s="19">
        <f t="shared" ref="AF483" si="3518">IF(AE483&gt;0,AE483-1,0)</f>
        <v>12</v>
      </c>
      <c r="AG483" s="19">
        <f t="shared" ref="AG483" si="3519">IF(AF483&gt;0,AF483-1,0)</f>
        <v>11</v>
      </c>
      <c r="AH483" s="19">
        <f t="shared" ref="AH483" si="3520">IF(AG483&gt;0,AG483-1,0)</f>
        <v>10</v>
      </c>
      <c r="AI483" s="19">
        <f t="shared" ref="AI483" si="3521">IF(AH483&gt;0,AH483-1,0)</f>
        <v>9</v>
      </c>
      <c r="AJ483" s="19">
        <f t="shared" ref="AJ483" si="3522">IF(AI483&gt;0,AI483-1,0)</f>
        <v>8</v>
      </c>
      <c r="AK483" s="19">
        <f t="shared" ref="AK483" si="3523">IF(AJ483&gt;0,AJ483-1,0)</f>
        <v>7</v>
      </c>
      <c r="AL483" s="19">
        <f t="shared" ref="AL483" si="3524">IF(AK483&gt;0,AK483-1,0)</f>
        <v>6</v>
      </c>
      <c r="AM483" s="19">
        <f t="shared" ref="AM483" si="3525">IF(AL483&gt;0,AL483-1,0)</f>
        <v>5</v>
      </c>
      <c r="AN483" s="19">
        <f t="shared" ref="AN483" si="3526">IF(AM483&gt;0,AM483-1,0)</f>
        <v>4</v>
      </c>
      <c r="AO483" s="19">
        <f t="shared" ref="AO483" si="3527">IF(AN483&gt;0,AN483-1,0)</f>
        <v>3</v>
      </c>
      <c r="AP483" s="19">
        <f t="shared" ref="AP483" si="3528">IF(AO483&gt;0,AO483-1,0)</f>
        <v>2</v>
      </c>
      <c r="AQ483" s="19">
        <f t="shared" ref="AQ483" si="3529">IF(AP483&gt;0,AP483-1,0)</f>
        <v>1</v>
      </c>
      <c r="AR483" s="19">
        <f t="shared" ref="AR483" si="3530">IF(AQ483&gt;0,AQ483-1,0)</f>
        <v>0</v>
      </c>
      <c r="AS483" s="19">
        <f t="shared" ref="AS483" si="3531">IF(AR483&gt;0,AR483-1,0)</f>
        <v>0</v>
      </c>
      <c r="AT483" s="19">
        <f t="shared" ref="AT483" si="3532">IF(AS483&gt;0,AS483-1,0)</f>
        <v>0</v>
      </c>
      <c r="AU483" s="19">
        <f t="shared" ref="AU483" si="3533">IF(AT483&gt;0,AT483-1,0)</f>
        <v>0</v>
      </c>
      <c r="AV483" s="19">
        <f t="shared" ref="AV483" si="3534">IF(AU483&gt;0,AU483-1,0)</f>
        <v>0</v>
      </c>
      <c r="AW483" s="19">
        <f t="shared" ref="AW483" si="3535">IF(AV483&gt;0,AV483-1,0)</f>
        <v>0</v>
      </c>
      <c r="AX483" s="19">
        <f t="shared" ref="AX483" si="3536">IF(AW483&gt;0,AW483-1,0)</f>
        <v>0</v>
      </c>
      <c r="AY483" s="19">
        <f t="shared" ref="AY483" si="3537">IF(AX483&gt;0,AX483-1,0)</f>
        <v>0</v>
      </c>
      <c r="AZ483" s="19">
        <f t="shared" ref="AZ483" si="3538">IF(AY483&gt;0,AY483-1,0)</f>
        <v>0</v>
      </c>
      <c r="BA483" s="19">
        <f t="shared" ref="BA483" si="3539">IF(AZ483&gt;0,AZ483-1,0)</f>
        <v>0</v>
      </c>
      <c r="BB483" s="19">
        <f t="shared" ref="BB483" si="3540">IF(BA483&gt;0,BA483-1,0)</f>
        <v>0</v>
      </c>
      <c r="BC483" s="19">
        <f t="shared" ref="BC483" si="3541">IF(BB483&gt;0,BB483-1,0)</f>
        <v>0</v>
      </c>
      <c r="BD483" s="19">
        <f t="shared" ref="BD483" si="3542">IF(BC483&gt;0,BC483-1,0)</f>
        <v>0</v>
      </c>
      <c r="BE483" s="19">
        <f t="shared" ref="BE483" si="3543">IF(BD483&gt;0,BD483-1,0)</f>
        <v>0</v>
      </c>
      <c r="BF483" s="19">
        <f t="shared" ref="BF483" si="3544">IF(BE483&gt;0,BE483-1,0)</f>
        <v>0</v>
      </c>
      <c r="BG483" s="19">
        <f t="shared" ref="BG483" si="3545">IF(BF483&gt;0,BF483-1,0)</f>
        <v>0</v>
      </c>
      <c r="BH483" s="19">
        <f t="shared" ref="BH483" si="3546">IF(BG483&gt;0,BG483-1,0)</f>
        <v>0</v>
      </c>
      <c r="BI483" s="19">
        <f t="shared" ref="BI483" si="3547">IF(BH483&gt;0,BH483-1,0)</f>
        <v>0</v>
      </c>
    </row>
    <row r="484" spans="1:61" s="19" customFormat="1">
      <c r="A484" s="16" t="s">
        <v>60</v>
      </c>
      <c r="B484" s="50">
        <v>40</v>
      </c>
      <c r="C484" s="19" t="s">
        <v>421</v>
      </c>
      <c r="D484" s="19">
        <f>IFERROR(D496,0)+IFERROR(D502,0)+IFERROR(D508,0)+IFERROR(D514,0)+IFERROR(D520,0)</f>
        <v>17720000</v>
      </c>
      <c r="E484" s="19">
        <f t="shared" ref="E484:BI488" si="3548">IFERROR(E496,0)+IFERROR(E502,0)+IFERROR(E508,0)+IFERROR(E514,0)+IFERROR(E520,0)</f>
        <v>35266779.829150677</v>
      </c>
      <c r="F484" s="19">
        <f t="shared" si="3548"/>
        <v>52632872.032952249</v>
      </c>
      <c r="G484" s="19">
        <f t="shared" si="3548"/>
        <v>69810487.237832606</v>
      </c>
      <c r="H484" s="19">
        <f t="shared" si="3548"/>
        <v>86791500.273340762</v>
      </c>
      <c r="I484" s="19">
        <f t="shared" si="3548"/>
        <v>85847435.696073398</v>
      </c>
      <c r="J484" s="19">
        <f t="shared" si="3548"/>
        <v>84862672.860392839</v>
      </c>
      <c r="K484" s="19">
        <f t="shared" si="3548"/>
        <v>83835457.280135989</v>
      </c>
      <c r="L484" s="19">
        <f t="shared" si="3548"/>
        <v>82763958.833920583</v>
      </c>
      <c r="M484" s="19">
        <f t="shared" si="3548"/>
        <v>81646268.504540101</v>
      </c>
      <c r="N484" s="19">
        <f t="shared" si="3548"/>
        <v>80480394.977795377</v>
      </c>
      <c r="O484" s="19">
        <f t="shared" si="3548"/>
        <v>79264261.094703093</v>
      </c>
      <c r="P484" s="19">
        <f t="shared" si="3548"/>
        <v>77995700.150760368</v>
      </c>
      <c r="Q484" s="19">
        <f t="shared" si="3548"/>
        <v>76672452.035672098</v>
      </c>
      <c r="R484" s="19">
        <f t="shared" si="3548"/>
        <v>75292159.20666337</v>
      </c>
      <c r="S484" s="19">
        <f t="shared" si="3548"/>
        <v>73852362.488203049</v>
      </c>
      <c r="T484" s="19">
        <f t="shared" si="3548"/>
        <v>72350496.690654948</v>
      </c>
      <c r="U484" s="19">
        <f t="shared" si="3548"/>
        <v>70783886.04005082</v>
      </c>
      <c r="V484" s="19">
        <f t="shared" si="3548"/>
        <v>69149739.410842672</v>
      </c>
      <c r="W484" s="19">
        <f t="shared" si="3548"/>
        <v>67445145.353140727</v>
      </c>
      <c r="X484" s="19">
        <f t="shared" si="3548"/>
        <v>65667066.905577675</v>
      </c>
      <c r="Y484" s="19">
        <f t="shared" si="3548"/>
        <v>63812336.18455752</v>
      </c>
      <c r="Z484" s="19">
        <f t="shared" si="3548"/>
        <v>61877648.740248933</v>
      </c>
      <c r="AA484" s="19">
        <f t="shared" si="3548"/>
        <v>59859557.669267736</v>
      </c>
      <c r="AB484" s="19">
        <f t="shared" si="3548"/>
        <v>57754467.47355938</v>
      </c>
      <c r="AC484" s="19">
        <f t="shared" si="3548"/>
        <v>55558627.654540285</v>
      </c>
      <c r="AD484" s="19">
        <f t="shared" si="3548"/>
        <v>53268126.03108497</v>
      </c>
      <c r="AE484" s="19">
        <f t="shared" si="3548"/>
        <v>50878881.769454345</v>
      </c>
      <c r="AF484" s="19">
        <f t="shared" si="3548"/>
        <v>48386638.11274679</v>
      </c>
      <c r="AG484" s="19">
        <f t="shared" si="3548"/>
        <v>45786954.796918727</v>
      </c>
      <c r="AH484" s="19">
        <f t="shared" si="3548"/>
        <v>43075200.139862806</v>
      </c>
      <c r="AI484" s="19">
        <f t="shared" si="3548"/>
        <v>40246542.789449297</v>
      </c>
      <c r="AJ484" s="19">
        <f t="shared" si="3548"/>
        <v>37295943.115828656</v>
      </c>
      <c r="AK484" s="19">
        <f t="shared" si="3548"/>
        <v>34218144.232659757</v>
      </c>
      <c r="AL484" s="19">
        <f t="shared" si="3548"/>
        <v>31007662.631266594</v>
      </c>
      <c r="AM484" s="19">
        <f t="shared" si="3548"/>
        <v>27658778.411037203</v>
      </c>
      <c r="AN484" s="19">
        <f t="shared" si="3548"/>
        <v>24165525.088658787</v>
      </c>
      <c r="AO484" s="19">
        <f t="shared" si="3548"/>
        <v>20521678.968032978</v>
      </c>
      <c r="AP484" s="19">
        <f t="shared" si="3548"/>
        <v>16720748.051932244</v>
      </c>
      <c r="AQ484" s="19">
        <f t="shared" si="3548"/>
        <v>12755960.475642057</v>
      </c>
      <c r="AR484" s="19">
        <f t="shared" si="3548"/>
        <v>8620252.441981921</v>
      </c>
      <c r="AS484" s="19">
        <f t="shared" si="3548"/>
        <v>5243378.1464195922</v>
      </c>
      <c r="AT484" s="19">
        <f t="shared" si="3548"/>
        <v>2658050.6176073598</v>
      </c>
      <c r="AU484" s="19">
        <f t="shared" si="3548"/>
        <v>898393.13019723678</v>
      </c>
      <c r="AV484" s="19">
        <f t="shared" si="3548"/>
        <v>-1.0477378964424133E-9</v>
      </c>
      <c r="AW484" s="19">
        <f t="shared" si="3548"/>
        <v>0</v>
      </c>
      <c r="AX484" s="19">
        <f t="shared" si="3548"/>
        <v>0</v>
      </c>
      <c r="AY484" s="19">
        <f t="shared" si="3548"/>
        <v>0</v>
      </c>
      <c r="AZ484" s="19">
        <f t="shared" si="3548"/>
        <v>0</v>
      </c>
      <c r="BA484" s="19">
        <f t="shared" si="3548"/>
        <v>0</v>
      </c>
      <c r="BB484" s="19">
        <f t="shared" si="3548"/>
        <v>0</v>
      </c>
      <c r="BC484" s="19">
        <f t="shared" si="3548"/>
        <v>0</v>
      </c>
      <c r="BD484" s="19">
        <f t="shared" si="3548"/>
        <v>0</v>
      </c>
      <c r="BE484" s="19">
        <f t="shared" si="3548"/>
        <v>0</v>
      </c>
      <c r="BF484" s="19">
        <f t="shared" si="3548"/>
        <v>0</v>
      </c>
      <c r="BG484" s="19">
        <f t="shared" si="3548"/>
        <v>0</v>
      </c>
      <c r="BH484" s="19">
        <f t="shared" si="3548"/>
        <v>0</v>
      </c>
      <c r="BI484" s="19">
        <f t="shared" si="3548"/>
        <v>0</v>
      </c>
    </row>
    <row r="485" spans="1:61" s="19" customFormat="1" ht="12.75">
      <c r="C485" s="19" t="s">
        <v>444</v>
      </c>
      <c r="D485" s="19">
        <f>IFERROR(D497,0)+IFERROR(D503,0)+IFERROR(D509,0)+IFERROR(D515,0)+IFERROR(D521,0)</f>
        <v>173220.17084932124</v>
      </c>
      <c r="E485" s="19">
        <f t="shared" si="3548"/>
        <v>353907.79619842937</v>
      </c>
      <c r="F485" s="19">
        <f t="shared" si="3548"/>
        <v>542384.79511964135</v>
      </c>
      <c r="G485" s="19">
        <f t="shared" si="3548"/>
        <v>738986.96449184418</v>
      </c>
      <c r="H485" s="19">
        <f t="shared" si="3548"/>
        <v>944064.57726736413</v>
      </c>
      <c r="I485" s="19">
        <f t="shared" si="3548"/>
        <v>984762.83568056533</v>
      </c>
      <c r="J485" s="19">
        <f t="shared" si="3548"/>
        <v>1027215.5802568446</v>
      </c>
      <c r="K485" s="19">
        <f t="shared" si="3548"/>
        <v>1071498.4462154093</v>
      </c>
      <c r="L485" s="19">
        <f t="shared" si="3548"/>
        <v>1117690.3293804827</v>
      </c>
      <c r="M485" s="19">
        <f t="shared" si="3548"/>
        <v>1165873.5267447247</v>
      </c>
      <c r="N485" s="19">
        <f t="shared" si="3548"/>
        <v>1216133.8830922856</v>
      </c>
      <c r="O485" s="19">
        <f t="shared" si="3548"/>
        <v>1268560.9439427245</v>
      </c>
      <c r="P485" s="19">
        <f t="shared" si="3548"/>
        <v>1323248.1150882787</v>
      </c>
      <c r="Q485" s="19">
        <f t="shared" si="3548"/>
        <v>1380292.8290087255</v>
      </c>
      <c r="R485" s="19">
        <f t="shared" si="3548"/>
        <v>1439796.7184603224</v>
      </c>
      <c r="S485" s="19">
        <f t="shared" si="3548"/>
        <v>1501865.7975481004</v>
      </c>
      <c r="T485" s="19">
        <f t="shared" si="3548"/>
        <v>1566610.6506041121</v>
      </c>
      <c r="U485" s="19">
        <f t="shared" si="3548"/>
        <v>1634146.6292081508</v>
      </c>
      <c r="V485" s="19">
        <f t="shared" si="3548"/>
        <v>1704594.0577019539</v>
      </c>
      <c r="W485" s="19">
        <f t="shared" si="3548"/>
        <v>1778078.4475630452</v>
      </c>
      <c r="X485" s="19">
        <f t="shared" si="3548"/>
        <v>1854730.7210201505</v>
      </c>
      <c r="Y485" s="19">
        <f t="shared" si="3548"/>
        <v>1934687.4443085869</v>
      </c>
      <c r="Z485" s="19">
        <f t="shared" si="3548"/>
        <v>2018091.0709812015</v>
      </c>
      <c r="AA485" s="19">
        <f t="shared" si="3548"/>
        <v>2105090.1957083512</v>
      </c>
      <c r="AB485" s="19">
        <f t="shared" si="3548"/>
        <v>2195839.8190191002</v>
      </c>
      <c r="AC485" s="19">
        <f t="shared" si="3548"/>
        <v>2290501.6234553102</v>
      </c>
      <c r="AD485" s="19">
        <f t="shared" si="3548"/>
        <v>2389244.2616306231</v>
      </c>
      <c r="AE485" s="19">
        <f t="shared" si="3548"/>
        <v>2492243.6567075588</v>
      </c>
      <c r="AF485" s="19">
        <f t="shared" si="3548"/>
        <v>2599683.3158280607</v>
      </c>
      <c r="AG485" s="19">
        <f t="shared" si="3548"/>
        <v>2711754.6570559125</v>
      </c>
      <c r="AH485" s="19">
        <f t="shared" si="3548"/>
        <v>2828657.3504135176</v>
      </c>
      <c r="AI485" s="19">
        <f t="shared" si="3548"/>
        <v>2950599.6736206384</v>
      </c>
      <c r="AJ485" s="19">
        <f t="shared" si="3548"/>
        <v>3077798.8831688976</v>
      </c>
      <c r="AK485" s="19">
        <f t="shared" si="3548"/>
        <v>3210481.6013931572</v>
      </c>
      <c r="AL485" s="19">
        <f t="shared" si="3548"/>
        <v>3348884.2202293929</v>
      </c>
      <c r="AM485" s="19">
        <f t="shared" si="3548"/>
        <v>3493253.3223784175</v>
      </c>
      <c r="AN485" s="19">
        <f t="shared" si="3548"/>
        <v>3643846.120625807</v>
      </c>
      <c r="AO485" s="19">
        <f t="shared" si="3548"/>
        <v>3800930.9161007367</v>
      </c>
      <c r="AP485" s="19">
        <f t="shared" si="3548"/>
        <v>3964787.5762901851</v>
      </c>
      <c r="AQ485" s="19">
        <f t="shared" si="3548"/>
        <v>4135708.0336601366</v>
      </c>
      <c r="AR485" s="19">
        <f t="shared" si="3548"/>
        <v>3376874.2955623302</v>
      </c>
      <c r="AS485" s="19">
        <f t="shared" si="3548"/>
        <v>2585327.5288122329</v>
      </c>
      <c r="AT485" s="19">
        <f t="shared" si="3548"/>
        <v>1759657.4874101239</v>
      </c>
      <c r="AU485" s="19">
        <f t="shared" si="3548"/>
        <v>898393.13019723888</v>
      </c>
      <c r="AV485" s="19">
        <f t="shared" si="3548"/>
        <v>0</v>
      </c>
      <c r="AW485" s="19">
        <f t="shared" si="3548"/>
        <v>0</v>
      </c>
      <c r="AX485" s="19">
        <f t="shared" si="3548"/>
        <v>0</v>
      </c>
      <c r="AY485" s="19">
        <f t="shared" si="3548"/>
        <v>0</v>
      </c>
      <c r="AZ485" s="19">
        <f t="shared" si="3548"/>
        <v>0</v>
      </c>
      <c r="BA485" s="19">
        <f t="shared" si="3548"/>
        <v>0</v>
      </c>
      <c r="BB485" s="19">
        <f t="shared" si="3548"/>
        <v>0</v>
      </c>
      <c r="BC485" s="19">
        <f t="shared" si="3548"/>
        <v>0</v>
      </c>
      <c r="BD485" s="19">
        <f t="shared" si="3548"/>
        <v>0</v>
      </c>
      <c r="BE485" s="19">
        <f t="shared" si="3548"/>
        <v>0</v>
      </c>
      <c r="BF485" s="19">
        <f t="shared" si="3548"/>
        <v>0</v>
      </c>
      <c r="BG485" s="19">
        <f t="shared" si="3548"/>
        <v>0</v>
      </c>
      <c r="BH485" s="19">
        <f t="shared" si="3548"/>
        <v>0</v>
      </c>
      <c r="BI485" s="19">
        <f t="shared" si="3548"/>
        <v>0</v>
      </c>
    </row>
    <row r="486" spans="1:61" s="19" customFormat="1" ht="12.75">
      <c r="C486" s="19" t="s">
        <v>423</v>
      </c>
      <c r="D486" s="19">
        <f>IFERROR(D498,0)+IFERROR(D504,0)+IFERROR(D510,0)+IFERROR(D516,0)+IFERROR(D522,0)</f>
        <v>744129.05439507926</v>
      </c>
      <c r="E486" s="19">
        <f t="shared" si="3548"/>
        <v>1480790.6542903716</v>
      </c>
      <c r="F486" s="19">
        <f t="shared" si="3548"/>
        <v>2209662.8806135603</v>
      </c>
      <c r="G486" s="19">
        <f t="shared" si="3548"/>
        <v>2930409.9364857581</v>
      </c>
      <c r="H486" s="19">
        <f t="shared" si="3548"/>
        <v>3642681.5489546387</v>
      </c>
      <c r="I486" s="19">
        <f t="shared" si="3548"/>
        <v>3601983.2905414375</v>
      </c>
      <c r="J486" s="19">
        <f t="shared" si="3548"/>
        <v>3559530.5459651584</v>
      </c>
      <c r="K486" s="19">
        <f t="shared" si="3548"/>
        <v>3515247.6800065935</v>
      </c>
      <c r="L486" s="19">
        <f t="shared" si="3548"/>
        <v>3469055.7968415199</v>
      </c>
      <c r="M486" s="19">
        <f t="shared" si="3548"/>
        <v>3420872.5994772781</v>
      </c>
      <c r="N486" s="19">
        <f t="shared" si="3548"/>
        <v>3370612.2431297177</v>
      </c>
      <c r="O486" s="19">
        <f t="shared" si="3548"/>
        <v>3318185.1822792785</v>
      </c>
      <c r="P486" s="19">
        <f t="shared" si="3548"/>
        <v>3263498.0111337244</v>
      </c>
      <c r="Q486" s="19">
        <f t="shared" si="3548"/>
        <v>3206453.2972132778</v>
      </c>
      <c r="R486" s="19">
        <f t="shared" si="3548"/>
        <v>3146949.4077616804</v>
      </c>
      <c r="S486" s="19">
        <f t="shared" si="3548"/>
        <v>3084880.3286739029</v>
      </c>
      <c r="T486" s="19">
        <f t="shared" si="3548"/>
        <v>3020135.4756178912</v>
      </c>
      <c r="U486" s="19">
        <f t="shared" si="3548"/>
        <v>2952599.4970138525</v>
      </c>
      <c r="V486" s="19">
        <f t="shared" si="3548"/>
        <v>2882152.0685200491</v>
      </c>
      <c r="W486" s="19">
        <f t="shared" si="3548"/>
        <v>2808667.6786589576</v>
      </c>
      <c r="X486" s="19">
        <f t="shared" si="3548"/>
        <v>2732015.4052018523</v>
      </c>
      <c r="Y486" s="19">
        <f t="shared" si="3548"/>
        <v>2652058.6819134159</v>
      </c>
      <c r="Z486" s="19">
        <f t="shared" si="3548"/>
        <v>2568655.0552408015</v>
      </c>
      <c r="AA486" s="19">
        <f t="shared" si="3548"/>
        <v>2481655.930513652</v>
      </c>
      <c r="AB486" s="19">
        <f t="shared" si="3548"/>
        <v>2390906.3072029031</v>
      </c>
      <c r="AC486" s="19">
        <f t="shared" si="3548"/>
        <v>2296244.502766693</v>
      </c>
      <c r="AD486" s="19">
        <f t="shared" si="3548"/>
        <v>2197501.8645913796</v>
      </c>
      <c r="AE486" s="19">
        <f t="shared" si="3548"/>
        <v>2094502.469514444</v>
      </c>
      <c r="AF486" s="19">
        <f t="shared" si="3548"/>
        <v>1987062.8103939425</v>
      </c>
      <c r="AG486" s="19">
        <f t="shared" si="3548"/>
        <v>1874991.4691660905</v>
      </c>
      <c r="AH486" s="19">
        <f t="shared" si="3548"/>
        <v>1758088.7758084852</v>
      </c>
      <c r="AI486" s="19">
        <f t="shared" si="3548"/>
        <v>1636146.4526013646</v>
      </c>
      <c r="AJ486" s="19">
        <f t="shared" si="3548"/>
        <v>1508947.2430531054</v>
      </c>
      <c r="AK486" s="19">
        <f t="shared" si="3548"/>
        <v>1376264.5248288461</v>
      </c>
      <c r="AL486" s="19">
        <f t="shared" si="3548"/>
        <v>1237861.9059926104</v>
      </c>
      <c r="AM486" s="19">
        <f t="shared" si="3548"/>
        <v>1093492.8038435853</v>
      </c>
      <c r="AN486" s="19">
        <f t="shared" si="3548"/>
        <v>942900.00559619628</v>
      </c>
      <c r="AO486" s="19">
        <f t="shared" si="3548"/>
        <v>785815.21012126619</v>
      </c>
      <c r="AP486" s="19">
        <f t="shared" si="3548"/>
        <v>621958.54993181769</v>
      </c>
      <c r="AQ486" s="19">
        <f t="shared" si="3548"/>
        <v>451038.09256186592</v>
      </c>
      <c r="AR486" s="19">
        <f t="shared" si="3548"/>
        <v>292522.60541527194</v>
      </c>
      <c r="AS486" s="19">
        <f t="shared" si="3548"/>
        <v>166720.14692096878</v>
      </c>
      <c r="AT486" s="19">
        <f t="shared" si="3548"/>
        <v>75040.963078677101</v>
      </c>
      <c r="AU486" s="19">
        <f t="shared" si="3548"/>
        <v>18956.09504716174</v>
      </c>
      <c r="AV486" s="19">
        <f t="shared" si="3548"/>
        <v>0</v>
      </c>
      <c r="AW486" s="19">
        <f t="shared" si="3548"/>
        <v>0</v>
      </c>
      <c r="AX486" s="19">
        <f t="shared" si="3548"/>
        <v>0</v>
      </c>
      <c r="AY486" s="19">
        <f t="shared" si="3548"/>
        <v>0</v>
      </c>
      <c r="AZ486" s="19">
        <f t="shared" si="3548"/>
        <v>0</v>
      </c>
      <c r="BA486" s="19">
        <f t="shared" si="3548"/>
        <v>0</v>
      </c>
      <c r="BB486" s="19">
        <f t="shared" si="3548"/>
        <v>0</v>
      </c>
      <c r="BC486" s="19">
        <f t="shared" si="3548"/>
        <v>0</v>
      </c>
      <c r="BD486" s="19">
        <f t="shared" si="3548"/>
        <v>0</v>
      </c>
      <c r="BE486" s="19">
        <f t="shared" si="3548"/>
        <v>0</v>
      </c>
      <c r="BF486" s="19">
        <f t="shared" si="3548"/>
        <v>0</v>
      </c>
      <c r="BG486" s="19">
        <f t="shared" si="3548"/>
        <v>0</v>
      </c>
      <c r="BH486" s="19">
        <f t="shared" si="3548"/>
        <v>0</v>
      </c>
      <c r="BI486" s="19">
        <f t="shared" si="3548"/>
        <v>0</v>
      </c>
    </row>
    <row r="487" spans="1:61" s="19" customFormat="1" ht="12.75">
      <c r="C487" s="19" t="s">
        <v>445</v>
      </c>
      <c r="D487" s="19">
        <f>IFERROR(D499,0)+IFERROR(D505,0)+IFERROR(D511,0)+IFERROR(D517,0)+IFERROR(D523,0)</f>
        <v>917349.22524440056</v>
      </c>
      <c r="E487" s="19">
        <f t="shared" si="3548"/>
        <v>1834698.4504888011</v>
      </c>
      <c r="F487" s="19">
        <f t="shared" si="3548"/>
        <v>2752047.6757332017</v>
      </c>
      <c r="G487" s="19">
        <f t="shared" si="3548"/>
        <v>3669396.9009776022</v>
      </c>
      <c r="H487" s="19">
        <f t="shared" si="3548"/>
        <v>4586746.1262220033</v>
      </c>
      <c r="I487" s="19">
        <f t="shared" si="3548"/>
        <v>4586746.1262220033</v>
      </c>
      <c r="J487" s="19">
        <f t="shared" si="3548"/>
        <v>4586746.1262220033</v>
      </c>
      <c r="K487" s="19">
        <f t="shared" si="3548"/>
        <v>4586746.1262220033</v>
      </c>
      <c r="L487" s="19">
        <f t="shared" si="3548"/>
        <v>4586746.1262220033</v>
      </c>
      <c r="M487" s="19">
        <f t="shared" si="3548"/>
        <v>4586746.1262220033</v>
      </c>
      <c r="N487" s="19">
        <f t="shared" si="3548"/>
        <v>4586746.1262220033</v>
      </c>
      <c r="O487" s="19">
        <f t="shared" si="3548"/>
        <v>4586746.1262220033</v>
      </c>
      <c r="P487" s="19">
        <f t="shared" si="3548"/>
        <v>4586746.1262220033</v>
      </c>
      <c r="Q487" s="19">
        <f t="shared" si="3548"/>
        <v>4586746.1262220033</v>
      </c>
      <c r="R487" s="19">
        <f t="shared" si="3548"/>
        <v>4586746.1262220033</v>
      </c>
      <c r="S487" s="19">
        <f t="shared" si="3548"/>
        <v>4586746.1262220033</v>
      </c>
      <c r="T487" s="19">
        <f t="shared" si="3548"/>
        <v>4586746.1262220033</v>
      </c>
      <c r="U487" s="19">
        <f t="shared" si="3548"/>
        <v>4586746.1262220033</v>
      </c>
      <c r="V487" s="19">
        <f t="shared" si="3548"/>
        <v>4586746.1262220033</v>
      </c>
      <c r="W487" s="19">
        <f t="shared" si="3548"/>
        <v>4586746.1262220033</v>
      </c>
      <c r="X487" s="19">
        <f t="shared" si="3548"/>
        <v>4586746.1262220033</v>
      </c>
      <c r="Y487" s="19">
        <f t="shared" si="3548"/>
        <v>4586746.1262220033</v>
      </c>
      <c r="Z487" s="19">
        <f t="shared" si="3548"/>
        <v>4586746.1262220033</v>
      </c>
      <c r="AA487" s="19">
        <f t="shared" si="3548"/>
        <v>4586746.1262220033</v>
      </c>
      <c r="AB487" s="19">
        <f t="shared" si="3548"/>
        <v>4586746.1262220033</v>
      </c>
      <c r="AC487" s="19">
        <f t="shared" si="3548"/>
        <v>4586746.1262220033</v>
      </c>
      <c r="AD487" s="19">
        <f t="shared" si="3548"/>
        <v>4586746.1262220033</v>
      </c>
      <c r="AE487" s="19">
        <f t="shared" si="3548"/>
        <v>4586746.1262220033</v>
      </c>
      <c r="AF487" s="19">
        <f t="shared" si="3548"/>
        <v>4586746.1262220033</v>
      </c>
      <c r="AG487" s="19">
        <f t="shared" si="3548"/>
        <v>4586746.1262220033</v>
      </c>
      <c r="AH487" s="19">
        <f t="shared" si="3548"/>
        <v>4586746.1262220033</v>
      </c>
      <c r="AI487" s="19">
        <f t="shared" si="3548"/>
        <v>4586746.1262220033</v>
      </c>
      <c r="AJ487" s="19">
        <f t="shared" si="3548"/>
        <v>4586746.1262220033</v>
      </c>
      <c r="AK487" s="19">
        <f t="shared" si="3548"/>
        <v>4586746.1262220033</v>
      </c>
      <c r="AL487" s="19">
        <f t="shared" si="3548"/>
        <v>4586746.1262220033</v>
      </c>
      <c r="AM487" s="19">
        <f t="shared" si="3548"/>
        <v>4586746.1262220033</v>
      </c>
      <c r="AN487" s="19">
        <f t="shared" si="3548"/>
        <v>4586746.1262220033</v>
      </c>
      <c r="AO487" s="19">
        <f t="shared" si="3548"/>
        <v>4586746.1262220033</v>
      </c>
      <c r="AP487" s="19">
        <f t="shared" si="3548"/>
        <v>4586746.1262220033</v>
      </c>
      <c r="AQ487" s="19">
        <f t="shared" si="3548"/>
        <v>4586746.1262220033</v>
      </c>
      <c r="AR487" s="19">
        <f t="shared" si="3548"/>
        <v>3669396.9009776022</v>
      </c>
      <c r="AS487" s="19">
        <f t="shared" si="3548"/>
        <v>2752047.6757332017</v>
      </c>
      <c r="AT487" s="19">
        <f t="shared" si="3548"/>
        <v>1834698.4504888011</v>
      </c>
      <c r="AU487" s="19">
        <f t="shared" si="3548"/>
        <v>917349.22524440056</v>
      </c>
      <c r="AV487" s="19">
        <f t="shared" si="3548"/>
        <v>0</v>
      </c>
      <c r="AW487" s="19">
        <f t="shared" si="3548"/>
        <v>0</v>
      </c>
      <c r="AX487" s="19">
        <f t="shared" si="3548"/>
        <v>0</v>
      </c>
      <c r="AY487" s="19">
        <f t="shared" si="3548"/>
        <v>0</v>
      </c>
      <c r="AZ487" s="19">
        <f t="shared" si="3548"/>
        <v>0</v>
      </c>
      <c r="BA487" s="19">
        <f t="shared" si="3548"/>
        <v>0</v>
      </c>
      <c r="BB487" s="19">
        <f t="shared" si="3548"/>
        <v>0</v>
      </c>
      <c r="BC487" s="19">
        <f t="shared" si="3548"/>
        <v>0</v>
      </c>
      <c r="BD487" s="19">
        <f t="shared" si="3548"/>
        <v>0</v>
      </c>
      <c r="BE487" s="19">
        <f t="shared" si="3548"/>
        <v>0</v>
      </c>
      <c r="BF487" s="19">
        <f t="shared" si="3548"/>
        <v>0</v>
      </c>
      <c r="BG487" s="19">
        <f t="shared" si="3548"/>
        <v>0</v>
      </c>
      <c r="BH487" s="19">
        <f t="shared" si="3548"/>
        <v>0</v>
      </c>
      <c r="BI487" s="19">
        <f t="shared" si="3548"/>
        <v>0</v>
      </c>
    </row>
    <row r="488" spans="1:61" s="19" customFormat="1" ht="12.75">
      <c r="C488" s="19" t="s">
        <v>424</v>
      </c>
      <c r="D488" s="19">
        <f>IFERROR(D500,0)+IFERROR(D506,0)+IFERROR(D512,0)+IFERROR(D518,0)+IFERROR(D524,0)</f>
        <v>17546779.82915068</v>
      </c>
      <c r="E488" s="19">
        <f t="shared" si="3548"/>
        <v>34912872.032952249</v>
      </c>
      <c r="F488" s="19">
        <f t="shared" si="3548"/>
        <v>52090487.237832606</v>
      </c>
      <c r="G488" s="19">
        <f t="shared" si="3548"/>
        <v>69071500.273340762</v>
      </c>
      <c r="H488" s="19">
        <f t="shared" si="3548"/>
        <v>85847435.696073398</v>
      </c>
      <c r="I488" s="19">
        <f t="shared" si="3548"/>
        <v>84862672.860392839</v>
      </c>
      <c r="J488" s="19">
        <f t="shared" si="3548"/>
        <v>83835457.280135989</v>
      </c>
      <c r="K488" s="19">
        <f t="shared" si="3548"/>
        <v>82763958.833920583</v>
      </c>
      <c r="L488" s="19">
        <f t="shared" si="3548"/>
        <v>81646268.504540101</v>
      </c>
      <c r="M488" s="19">
        <f t="shared" si="3548"/>
        <v>80480394.977795377</v>
      </c>
      <c r="N488" s="19">
        <f t="shared" si="3548"/>
        <v>79264261.094703093</v>
      </c>
      <c r="O488" s="19">
        <f t="shared" si="3548"/>
        <v>77995700.150760368</v>
      </c>
      <c r="P488" s="19">
        <f t="shared" si="3548"/>
        <v>76672452.035672098</v>
      </c>
      <c r="Q488" s="19">
        <f t="shared" si="3548"/>
        <v>75292159.20666337</v>
      </c>
      <c r="R488" s="19">
        <f t="shared" si="3548"/>
        <v>73852362.488203049</v>
      </c>
      <c r="S488" s="19">
        <f t="shared" si="3548"/>
        <v>72350496.690654948</v>
      </c>
      <c r="T488" s="19">
        <f t="shared" si="3548"/>
        <v>70783886.04005082</v>
      </c>
      <c r="U488" s="19">
        <f t="shared" si="3548"/>
        <v>69149739.410842672</v>
      </c>
      <c r="V488" s="19">
        <f t="shared" si="3548"/>
        <v>67445145.353140727</v>
      </c>
      <c r="W488" s="19">
        <f t="shared" si="3548"/>
        <v>65667066.905577675</v>
      </c>
      <c r="X488" s="19">
        <f t="shared" si="3548"/>
        <v>63812336.18455752</v>
      </c>
      <c r="Y488" s="19">
        <f t="shared" si="3548"/>
        <v>61877648.740248933</v>
      </c>
      <c r="Z488" s="19">
        <f t="shared" si="3548"/>
        <v>59859557.669267736</v>
      </c>
      <c r="AA488" s="19">
        <f t="shared" si="3548"/>
        <v>57754467.47355938</v>
      </c>
      <c r="AB488" s="19">
        <f t="shared" si="3548"/>
        <v>55558627.654540285</v>
      </c>
      <c r="AC488" s="19">
        <f t="shared" si="3548"/>
        <v>53268126.03108497</v>
      </c>
      <c r="AD488" s="19">
        <f t="shared" si="3548"/>
        <v>50878881.769454345</v>
      </c>
      <c r="AE488" s="19">
        <f t="shared" si="3548"/>
        <v>48386638.11274679</v>
      </c>
      <c r="AF488" s="19">
        <f t="shared" ref="AF488:BI488" si="3549">IFERROR(AF500,0)+IFERROR(AF506,0)+IFERROR(AF512,0)+IFERROR(AF518,0)+IFERROR(AF524,0)</f>
        <v>45786954.796918727</v>
      </c>
      <c r="AG488" s="19">
        <f t="shared" si="3549"/>
        <v>43075200.139862806</v>
      </c>
      <c r="AH488" s="19">
        <f t="shared" si="3549"/>
        <v>40246542.789449297</v>
      </c>
      <c r="AI488" s="19">
        <f t="shared" si="3549"/>
        <v>37295943.115828656</v>
      </c>
      <c r="AJ488" s="19">
        <f t="shared" si="3549"/>
        <v>34218144.232659757</v>
      </c>
      <c r="AK488" s="19">
        <f t="shared" si="3549"/>
        <v>31007662.631266594</v>
      </c>
      <c r="AL488" s="19">
        <f t="shared" si="3549"/>
        <v>27658778.411037203</v>
      </c>
      <c r="AM488" s="19">
        <f t="shared" si="3549"/>
        <v>24165525.088658787</v>
      </c>
      <c r="AN488" s="19">
        <f t="shared" si="3549"/>
        <v>20521678.968032978</v>
      </c>
      <c r="AO488" s="19">
        <f t="shared" si="3549"/>
        <v>16720748.051932244</v>
      </c>
      <c r="AP488" s="19">
        <f t="shared" si="3549"/>
        <v>12755960.475642057</v>
      </c>
      <c r="AQ488" s="19">
        <f t="shared" si="3549"/>
        <v>8620252.441981921</v>
      </c>
      <c r="AR488" s="19">
        <f t="shared" si="3549"/>
        <v>5243378.1464195922</v>
      </c>
      <c r="AS488" s="19">
        <f t="shared" si="3549"/>
        <v>2658050.6176073598</v>
      </c>
      <c r="AT488" s="19">
        <f t="shared" si="3549"/>
        <v>898393.13019723678</v>
      </c>
      <c r="AU488" s="19">
        <f t="shared" si="3549"/>
        <v>-1.0477378964424133E-9</v>
      </c>
      <c r="AV488" s="19">
        <f t="shared" si="3549"/>
        <v>0</v>
      </c>
      <c r="AW488" s="19">
        <f t="shared" si="3549"/>
        <v>0</v>
      </c>
      <c r="AX488" s="19">
        <f t="shared" si="3549"/>
        <v>0</v>
      </c>
      <c r="AY488" s="19">
        <f t="shared" si="3549"/>
        <v>0</v>
      </c>
      <c r="AZ488" s="19">
        <f t="shared" si="3549"/>
        <v>0</v>
      </c>
      <c r="BA488" s="19">
        <f t="shared" si="3549"/>
        <v>0</v>
      </c>
      <c r="BB488" s="19">
        <f t="shared" si="3549"/>
        <v>0</v>
      </c>
      <c r="BC488" s="19">
        <f t="shared" si="3549"/>
        <v>0</v>
      </c>
      <c r="BD488" s="19">
        <f t="shared" si="3549"/>
        <v>0</v>
      </c>
      <c r="BE488" s="19">
        <f t="shared" si="3549"/>
        <v>0</v>
      </c>
      <c r="BF488" s="19">
        <f t="shared" si="3549"/>
        <v>0</v>
      </c>
      <c r="BG488" s="19">
        <f t="shared" si="3549"/>
        <v>0</v>
      </c>
      <c r="BH488" s="19">
        <f t="shared" si="3549"/>
        <v>0</v>
      </c>
      <c r="BI488" s="19">
        <f t="shared" si="3549"/>
        <v>0</v>
      </c>
    </row>
    <row r="489" spans="1:61" s="19" customFormat="1" ht="12.75"/>
    <row r="490" spans="1:61" s="19" customFormat="1" ht="12.75"/>
    <row r="491" spans="1:61" s="19" customFormat="1" ht="12.75"/>
    <row r="492" spans="1:61" s="19" customFormat="1" ht="12.75"/>
    <row r="493" spans="1:61" s="19" customFormat="1" ht="12.75"/>
    <row r="494" spans="1:61" s="19" customFormat="1" ht="12.75">
      <c r="A494" s="19" t="s">
        <v>427</v>
      </c>
      <c r="B494" s="19">
        <f>B483/5</f>
        <v>17720000</v>
      </c>
      <c r="D494" s="19">
        <v>2020</v>
      </c>
      <c r="E494" s="19">
        <v>2021</v>
      </c>
      <c r="F494" s="19">
        <v>2022</v>
      </c>
      <c r="G494" s="19">
        <v>2023</v>
      </c>
      <c r="H494" s="19">
        <v>2024</v>
      </c>
      <c r="I494" s="19">
        <v>2025</v>
      </c>
      <c r="J494" s="19">
        <v>2026</v>
      </c>
      <c r="K494" s="19">
        <v>2027</v>
      </c>
      <c r="L494" s="19">
        <v>2028</v>
      </c>
      <c r="M494" s="19">
        <v>2029</v>
      </c>
      <c r="N494" s="19">
        <v>2030</v>
      </c>
      <c r="O494" s="19">
        <v>2031</v>
      </c>
      <c r="P494" s="19">
        <v>2032</v>
      </c>
      <c r="Q494" s="19">
        <v>2033</v>
      </c>
      <c r="R494" s="19">
        <v>2034</v>
      </c>
      <c r="S494" s="19">
        <v>2035</v>
      </c>
      <c r="T494" s="19">
        <v>2036</v>
      </c>
      <c r="U494" s="19">
        <v>2037</v>
      </c>
      <c r="V494" s="19">
        <v>2038</v>
      </c>
      <c r="W494" s="19">
        <v>2039</v>
      </c>
      <c r="X494" s="19">
        <v>2040</v>
      </c>
      <c r="Y494" s="19">
        <v>2041</v>
      </c>
      <c r="Z494" s="19">
        <v>2042</v>
      </c>
      <c r="AA494" s="19">
        <v>2043</v>
      </c>
      <c r="AB494" s="19">
        <v>2044</v>
      </c>
      <c r="AC494" s="19">
        <v>2045</v>
      </c>
      <c r="AD494" s="19">
        <v>2046</v>
      </c>
      <c r="AE494" s="19">
        <v>2047</v>
      </c>
      <c r="AF494" s="19">
        <v>2048</v>
      </c>
      <c r="AG494" s="19">
        <v>2049</v>
      </c>
      <c r="AH494" s="19">
        <v>2050</v>
      </c>
      <c r="AI494" s="19">
        <v>2051</v>
      </c>
      <c r="AJ494" s="19">
        <v>2052</v>
      </c>
      <c r="AK494" s="19">
        <v>2053</v>
      </c>
      <c r="AL494" s="19">
        <v>2054</v>
      </c>
      <c r="AM494" s="19">
        <v>2055</v>
      </c>
      <c r="AN494" s="19">
        <v>2056</v>
      </c>
      <c r="AO494" s="19">
        <v>2057</v>
      </c>
      <c r="AP494" s="19">
        <v>2058</v>
      </c>
      <c r="AQ494" s="19">
        <v>2059</v>
      </c>
      <c r="AR494" s="19">
        <v>2060</v>
      </c>
      <c r="AS494" s="19">
        <v>2061</v>
      </c>
      <c r="AT494" s="19">
        <v>2062</v>
      </c>
      <c r="AU494" s="19">
        <v>2063</v>
      </c>
      <c r="AV494" s="19">
        <v>2064</v>
      </c>
      <c r="AW494" s="19">
        <v>2065</v>
      </c>
      <c r="AX494" s="19">
        <v>2066</v>
      </c>
      <c r="AY494" s="19">
        <v>2067</v>
      </c>
      <c r="AZ494" s="19">
        <v>2068</v>
      </c>
      <c r="BA494" s="19">
        <v>2069</v>
      </c>
      <c r="BB494" s="19">
        <v>2070</v>
      </c>
      <c r="BC494" s="19">
        <v>2071</v>
      </c>
      <c r="BD494" s="19">
        <v>2072</v>
      </c>
      <c r="BE494" s="19">
        <v>2073</v>
      </c>
      <c r="BF494" s="19">
        <v>2074</v>
      </c>
      <c r="BG494" s="19">
        <v>2075</v>
      </c>
      <c r="BH494" s="19">
        <v>2076</v>
      </c>
      <c r="BI494" s="19">
        <v>2077</v>
      </c>
    </row>
    <row r="495" spans="1:61" s="19" customFormat="1" ht="12.75">
      <c r="A495" s="19" t="s">
        <v>60</v>
      </c>
      <c r="B495" s="19">
        <f>B484</f>
        <v>40</v>
      </c>
      <c r="D495" s="19">
        <f>B495</f>
        <v>40</v>
      </c>
      <c r="E495" s="19">
        <f>IF(D495&gt;0,D495-1,0)</f>
        <v>39</v>
      </c>
      <c r="F495" s="19">
        <f t="shared" ref="F495" si="3550">IF(E495&gt;0,E495-1,0)</f>
        <v>38</v>
      </c>
      <c r="G495" s="19">
        <f t="shared" ref="G495" si="3551">IF(F495&gt;0,F495-1,0)</f>
        <v>37</v>
      </c>
      <c r="H495" s="19">
        <f t="shared" ref="H495" si="3552">IF(G495&gt;0,G495-1,0)</f>
        <v>36</v>
      </c>
      <c r="I495" s="19">
        <f t="shared" ref="I495" si="3553">IF(H495&gt;0,H495-1,0)</f>
        <v>35</v>
      </c>
      <c r="J495" s="19">
        <f t="shared" ref="J495" si="3554">IF(I495&gt;0,I495-1,0)</f>
        <v>34</v>
      </c>
      <c r="K495" s="19">
        <f t="shared" ref="K495" si="3555">IF(J495&gt;0,J495-1,0)</f>
        <v>33</v>
      </c>
      <c r="L495" s="19">
        <f t="shared" ref="L495" si="3556">IF(K495&gt;0,K495-1,0)</f>
        <v>32</v>
      </c>
      <c r="M495" s="19">
        <f t="shared" ref="M495" si="3557">IF(L495&gt;0,L495-1,0)</f>
        <v>31</v>
      </c>
      <c r="N495" s="19">
        <f t="shared" ref="N495" si="3558">IF(M495&gt;0,M495-1,0)</f>
        <v>30</v>
      </c>
      <c r="O495" s="19">
        <f t="shared" ref="O495" si="3559">IF(N495&gt;0,N495-1,0)</f>
        <v>29</v>
      </c>
      <c r="P495" s="19">
        <f t="shared" ref="P495" si="3560">IF(O495&gt;0,O495-1,0)</f>
        <v>28</v>
      </c>
      <c r="Q495" s="19">
        <f t="shared" ref="Q495" si="3561">IF(P495&gt;0,P495-1,0)</f>
        <v>27</v>
      </c>
      <c r="R495" s="19">
        <f t="shared" ref="R495" si="3562">IF(Q495&gt;0,Q495-1,0)</f>
        <v>26</v>
      </c>
      <c r="S495" s="19">
        <f t="shared" ref="S495" si="3563">IF(R495&gt;0,R495-1,0)</f>
        <v>25</v>
      </c>
      <c r="T495" s="19">
        <f t="shared" ref="T495" si="3564">IF(S495&gt;0,S495-1,0)</f>
        <v>24</v>
      </c>
      <c r="U495" s="19">
        <f t="shared" ref="U495" si="3565">IF(T495&gt;0,T495-1,0)</f>
        <v>23</v>
      </c>
      <c r="V495" s="19">
        <f t="shared" ref="V495" si="3566">IF(U495&gt;0,U495-1,0)</f>
        <v>22</v>
      </c>
      <c r="W495" s="19">
        <f t="shared" ref="W495" si="3567">IF(V495&gt;0,V495-1,0)</f>
        <v>21</v>
      </c>
      <c r="X495" s="19">
        <f t="shared" ref="X495" si="3568">IF(W495&gt;0,W495-1,0)</f>
        <v>20</v>
      </c>
      <c r="Y495" s="19">
        <f t="shared" ref="Y495" si="3569">IF(X495&gt;0,X495-1,0)</f>
        <v>19</v>
      </c>
      <c r="Z495" s="19">
        <f t="shared" ref="Z495" si="3570">IF(Y495&gt;0,Y495-1,0)</f>
        <v>18</v>
      </c>
      <c r="AA495" s="19">
        <f t="shared" ref="AA495" si="3571">IF(Z495&gt;0,Z495-1,0)</f>
        <v>17</v>
      </c>
      <c r="AB495" s="19">
        <f t="shared" ref="AB495" si="3572">IF(AA495&gt;0,AA495-1,0)</f>
        <v>16</v>
      </c>
      <c r="AC495" s="19">
        <f t="shared" ref="AC495" si="3573">IF(AB495&gt;0,AB495-1,0)</f>
        <v>15</v>
      </c>
      <c r="AD495" s="19">
        <f t="shared" ref="AD495" si="3574">IF(AC495&gt;0,AC495-1,0)</f>
        <v>14</v>
      </c>
      <c r="AE495" s="19">
        <f t="shared" ref="AE495" si="3575">IF(AD495&gt;0,AD495-1,0)</f>
        <v>13</v>
      </c>
      <c r="AF495" s="19">
        <f t="shared" ref="AF495" si="3576">IF(AE495&gt;0,AE495-1,0)</f>
        <v>12</v>
      </c>
      <c r="AG495" s="19">
        <f t="shared" ref="AG495" si="3577">IF(AF495&gt;0,AF495-1,0)</f>
        <v>11</v>
      </c>
      <c r="AH495" s="19">
        <f t="shared" ref="AH495" si="3578">IF(AG495&gt;0,AG495-1,0)</f>
        <v>10</v>
      </c>
      <c r="AI495" s="19">
        <f t="shared" ref="AI495" si="3579">IF(AH495&gt;0,AH495-1,0)</f>
        <v>9</v>
      </c>
      <c r="AJ495" s="19">
        <f t="shared" ref="AJ495" si="3580">IF(AI495&gt;0,AI495-1,0)</f>
        <v>8</v>
      </c>
      <c r="AK495" s="19">
        <f t="shared" ref="AK495" si="3581">IF(AJ495&gt;0,AJ495-1,0)</f>
        <v>7</v>
      </c>
      <c r="AL495" s="19">
        <f t="shared" ref="AL495" si="3582">IF(AK495&gt;0,AK495-1,0)</f>
        <v>6</v>
      </c>
      <c r="AM495" s="19">
        <f t="shared" ref="AM495" si="3583">IF(AL495&gt;0,AL495-1,0)</f>
        <v>5</v>
      </c>
      <c r="AN495" s="19">
        <f t="shared" ref="AN495" si="3584">IF(AM495&gt;0,AM495-1,0)</f>
        <v>4</v>
      </c>
      <c r="AO495" s="19">
        <f t="shared" ref="AO495" si="3585">IF(AN495&gt;0,AN495-1,0)</f>
        <v>3</v>
      </c>
      <c r="AP495" s="19">
        <f t="shared" ref="AP495" si="3586">IF(AO495&gt;0,AO495-1,0)</f>
        <v>2</v>
      </c>
      <c r="AQ495" s="19">
        <f t="shared" ref="AQ495" si="3587">IF(AP495&gt;0,AP495-1,0)</f>
        <v>1</v>
      </c>
      <c r="AR495" s="19">
        <f t="shared" ref="AR495" si="3588">IF(AQ495&gt;0,AQ495-1,0)</f>
        <v>0</v>
      </c>
      <c r="AS495" s="19">
        <f t="shared" ref="AS495" si="3589">IF(AR495&gt;0,AR495-1,0)</f>
        <v>0</v>
      </c>
      <c r="AT495" s="19">
        <f t="shared" ref="AT495" si="3590">IF(AS495&gt;0,AS495-1,0)</f>
        <v>0</v>
      </c>
      <c r="AU495" s="19">
        <f t="shared" ref="AU495" si="3591">IF(AT495&gt;0,AT495-1,0)</f>
        <v>0</v>
      </c>
      <c r="AV495" s="19">
        <f t="shared" ref="AV495" si="3592">IF(AU495&gt;0,AU495-1,0)</f>
        <v>0</v>
      </c>
      <c r="AW495" s="19">
        <f t="shared" ref="AW495" si="3593">IF(AV495&gt;0,AV495-1,0)</f>
        <v>0</v>
      </c>
      <c r="AX495" s="19">
        <f t="shared" ref="AX495" si="3594">IF(AW495&gt;0,AW495-1,0)</f>
        <v>0</v>
      </c>
      <c r="AY495" s="19">
        <f t="shared" ref="AY495" si="3595">IF(AX495&gt;0,AX495-1,0)</f>
        <v>0</v>
      </c>
      <c r="AZ495" s="19">
        <f t="shared" ref="AZ495" si="3596">IF(AY495&gt;0,AY495-1,0)</f>
        <v>0</v>
      </c>
      <c r="BA495" s="19">
        <f t="shared" ref="BA495" si="3597">IF(AZ495&gt;0,AZ495-1,0)</f>
        <v>0</v>
      </c>
      <c r="BB495" s="19">
        <f t="shared" ref="BB495" si="3598">IF(BA495&gt;0,BA495-1,0)</f>
        <v>0</v>
      </c>
      <c r="BC495" s="19">
        <f t="shared" ref="BC495" si="3599">IF(BB495&gt;0,BB495-1,0)</f>
        <v>0</v>
      </c>
      <c r="BD495" s="19">
        <f t="shared" ref="BD495" si="3600">IF(BC495&gt;0,BC495-1,0)</f>
        <v>0</v>
      </c>
      <c r="BE495" s="19">
        <f t="shared" ref="BE495" si="3601">IF(BD495&gt;0,BD495-1,0)</f>
        <v>0</v>
      </c>
      <c r="BF495" s="19">
        <f t="shared" ref="BF495" si="3602">IF(BE495&gt;0,BE495-1,0)</f>
        <v>0</v>
      </c>
      <c r="BG495" s="19">
        <f t="shared" ref="BG495" si="3603">IF(BF495&gt;0,BF495-1,0)</f>
        <v>0</v>
      </c>
      <c r="BH495" s="19">
        <f t="shared" ref="BH495" si="3604">IF(BG495&gt;0,BG495-1,0)</f>
        <v>0</v>
      </c>
      <c r="BI495" s="19">
        <f t="shared" ref="BI495" si="3605">IF(BH495&gt;0,BH495-1,0)</f>
        <v>0</v>
      </c>
    </row>
    <row r="496" spans="1:61" s="19" customFormat="1" ht="12.75">
      <c r="D496" s="19">
        <f>B494</f>
        <v>17720000</v>
      </c>
      <c r="E496" s="19">
        <f>D500</f>
        <v>17546779.82915068</v>
      </c>
      <c r="F496" s="19">
        <f>E500</f>
        <v>17366092.203801572</v>
      </c>
      <c r="G496" s="19">
        <f t="shared" ref="G496" si="3606">F500</f>
        <v>17177615.204880361</v>
      </c>
      <c r="H496" s="19">
        <f t="shared" ref="H496" si="3607">G500</f>
        <v>16981013.035508156</v>
      </c>
      <c r="I496" s="19">
        <f t="shared" ref="I496" si="3608">H500</f>
        <v>16775935.422732636</v>
      </c>
      <c r="J496" s="19">
        <f t="shared" ref="J496" si="3609">I500</f>
        <v>16562016.993470114</v>
      </c>
      <c r="K496" s="19">
        <f t="shared" ref="K496" si="3610">J500</f>
        <v>16338876.623544727</v>
      </c>
      <c r="L496" s="19">
        <f t="shared" ref="L496" si="3611">K500</f>
        <v>16106116.758664951</v>
      </c>
      <c r="M496" s="19">
        <f t="shared" ref="M496" si="3612">L500</f>
        <v>15863322.706127675</v>
      </c>
      <c r="N496" s="19">
        <f t="shared" ref="N496" si="3613">M500</f>
        <v>15610061.895987913</v>
      </c>
      <c r="O496" s="19">
        <f t="shared" ref="O496" si="3614">N500</f>
        <v>15345883.11037783</v>
      </c>
      <c r="P496" s="19">
        <f t="shared" ref="P496" si="3615">O500</f>
        <v>15070315.679602003</v>
      </c>
      <c r="Q496" s="19">
        <f t="shared" ref="Q496" si="3616">P500</f>
        <v>14782868.643576672</v>
      </c>
      <c r="R496" s="19">
        <f t="shared" ref="R496" si="3617">Q500</f>
        <v>14483029.877118949</v>
      </c>
      <c r="S496" s="19">
        <f t="shared" ref="S496" si="3618">R500</f>
        <v>14170265.17752759</v>
      </c>
      <c r="T496" s="19">
        <f t="shared" ref="T496" si="3619">S500</f>
        <v>13844017.312829729</v>
      </c>
      <c r="U496" s="19">
        <f t="shared" ref="U496" si="3620">T500</f>
        <v>13503705.028997891</v>
      </c>
      <c r="V496" s="19">
        <f t="shared" ref="V496" si="3621">U500</f>
        <v>13148722.014368521</v>
      </c>
      <c r="W496" s="19">
        <f t="shared" ref="W496" si="3622">V500</f>
        <v>12778435.819416994</v>
      </c>
      <c r="X496" s="19">
        <f t="shared" ref="X496" si="3623">W500</f>
        <v>12392186.729964543</v>
      </c>
      <c r="Y496" s="19">
        <f t="shared" ref="Y496" si="3624">X500</f>
        <v>11989286.591809576</v>
      </c>
      <c r="Z496" s="19">
        <f t="shared" ref="Z496" si="3625">Y500</f>
        <v>11569017.584689302</v>
      </c>
      <c r="AA496" s="19">
        <f t="shared" ref="AA496" si="3626">Z500</f>
        <v>11130630.943387318</v>
      </c>
      <c r="AB496" s="19">
        <f t="shared" ref="AB496" si="3627">AA500</f>
        <v>10673345.623708643</v>
      </c>
      <c r="AC496" s="19">
        <f t="shared" ref="AC496" si="3628">AB500</f>
        <v>10196346.910945443</v>
      </c>
      <c r="AD496" s="19">
        <f t="shared" ref="AD496" si="3629">AC500</f>
        <v>9698784.9683542661</v>
      </c>
      <c r="AE496" s="19">
        <f t="shared" ref="AE496" si="3630">AD500</f>
        <v>9179773.3230586778</v>
      </c>
      <c r="AF496" s="19">
        <f t="shared" ref="AF496" si="3631">AE500</f>
        <v>8638387.2866797578</v>
      </c>
      <c r="AG496" s="19">
        <f t="shared" ref="AG496" si="3632">AF500</f>
        <v>8073662.3078805804</v>
      </c>
      <c r="AH496" s="19">
        <f t="shared" ref="AH496" si="3633">AG500</f>
        <v>7484592.253889529</v>
      </c>
      <c r="AI496" s="19">
        <f t="shared" ref="AI496" si="3634">AH500</f>
        <v>6870127.6179407472</v>
      </c>
      <c r="AJ496" s="19">
        <f t="shared" ref="AJ496" si="3635">AI500</f>
        <v>6229173.6494380385</v>
      </c>
      <c r="AK496" s="19">
        <f t="shared" ref="AK496" si="3636">AJ500</f>
        <v>5560588.4035108592</v>
      </c>
      <c r="AL496" s="19">
        <f t="shared" ref="AL496" si="3637">AK500</f>
        <v>4863180.7064874228</v>
      </c>
      <c r="AM496" s="19">
        <f t="shared" ref="AM496" si="3638">AL500</f>
        <v>4135708.0336601357</v>
      </c>
      <c r="AN496" s="19">
        <f t="shared" ref="AN496" si="3639">AM500</f>
        <v>3376874.2955623292</v>
      </c>
      <c r="AO496" s="19">
        <f t="shared" ref="AO496" si="3640">AN500</f>
        <v>2585327.528812232</v>
      </c>
      <c r="AP496" s="19">
        <f t="shared" ref="AP496" si="3641">AO500</f>
        <v>1759657.487410123</v>
      </c>
      <c r="AQ496" s="19">
        <f t="shared" ref="AQ496" si="3642">AP500</f>
        <v>898393.13019723783</v>
      </c>
      <c r="AR496" s="19">
        <f t="shared" ref="AR496" si="3643">AQ500</f>
        <v>-1.0477378964424133E-9</v>
      </c>
      <c r="AS496" s="19" t="e">
        <f t="shared" ref="AS496" si="3644">AR500</f>
        <v>#N/A</v>
      </c>
      <c r="AT496" s="19" t="e">
        <f t="shared" ref="AT496" si="3645">AS500</f>
        <v>#N/A</v>
      </c>
      <c r="AU496" s="19" t="e">
        <f t="shared" ref="AU496" si="3646">AT500</f>
        <v>#N/A</v>
      </c>
      <c r="AV496" s="19" t="e">
        <f t="shared" ref="AV496" si="3647">AU500</f>
        <v>#N/A</v>
      </c>
      <c r="AW496" s="19" t="e">
        <f t="shared" ref="AW496" si="3648">AV500</f>
        <v>#N/A</v>
      </c>
      <c r="AX496" s="19" t="e">
        <f t="shared" ref="AX496" si="3649">AW500</f>
        <v>#N/A</v>
      </c>
      <c r="AY496" s="19" t="e">
        <f t="shared" ref="AY496" si="3650">AX500</f>
        <v>#N/A</v>
      </c>
      <c r="AZ496" s="19" t="e">
        <f t="shared" ref="AZ496" si="3651">AY500</f>
        <v>#N/A</v>
      </c>
      <c r="BA496" s="19" t="e">
        <f t="shared" ref="BA496" si="3652">AZ500</f>
        <v>#N/A</v>
      </c>
      <c r="BB496" s="19" t="e">
        <f t="shared" ref="BB496" si="3653">BA500</f>
        <v>#N/A</v>
      </c>
      <c r="BC496" s="19" t="e">
        <f t="shared" ref="BC496" si="3654">BB500</f>
        <v>#N/A</v>
      </c>
      <c r="BD496" s="19" t="e">
        <f t="shared" ref="BD496" si="3655">BC500</f>
        <v>#N/A</v>
      </c>
      <c r="BE496" s="19" t="e">
        <f t="shared" ref="BE496" si="3656">BD500</f>
        <v>#N/A</v>
      </c>
      <c r="BF496" s="19" t="e">
        <f t="shared" ref="BF496" si="3657">BE500</f>
        <v>#N/A</v>
      </c>
      <c r="BG496" s="19" t="e">
        <f t="shared" ref="BG496" si="3658">BF500</f>
        <v>#N/A</v>
      </c>
      <c r="BH496" s="19" t="e">
        <f t="shared" ref="BH496" si="3659">BG500</f>
        <v>#N/A</v>
      </c>
      <c r="BI496" s="19" t="e">
        <f t="shared" ref="BI496" si="3660">BH500</f>
        <v>#N/A</v>
      </c>
    </row>
    <row r="497" spans="3:61" s="19" customFormat="1" ht="12.75">
      <c r="C497" s="19" t="s">
        <v>422</v>
      </c>
      <c r="D497" s="159">
        <f>IF($D495&gt;=1,($B494/HLOOKUP($D495,'Annuity Calc'!$H$7:$BE$11,2,FALSE))*HLOOKUP(D495,'Annuity Calc'!$H$7:$BE$11,3,FALSE),(IF(D495&lt;=(-1),D495,0)))</f>
        <v>173220.17084932124</v>
      </c>
      <c r="E497" s="159">
        <f>IF($D495&gt;=1,($B494/HLOOKUP($D495,'Annuity Calc'!$H$7:$BE$11,2,FALSE))*HLOOKUP(E495,'Annuity Calc'!$H$7:$BE$11,3,FALSE),(IF(E495&lt;=(-1),E495,0)))</f>
        <v>180687.62534910813</v>
      </c>
      <c r="F497" s="159">
        <f>IF($D495&gt;=1,($B494/HLOOKUP($D495,'Annuity Calc'!$H$7:$BE$11,2,FALSE))*HLOOKUP(F495,'Annuity Calc'!$H$7:$BE$11,3,FALSE),(IF(F495&lt;=(-1),F495,0)))</f>
        <v>188476.9989212119</v>
      </c>
      <c r="G497" s="159">
        <f>IF($D495&gt;=1,($B494/HLOOKUP($D495,'Annuity Calc'!$H$7:$BE$11,2,FALSE))*HLOOKUP(G495,'Annuity Calc'!$H$7:$BE$11,3,FALSE),(IF(G495&lt;=(-1),G495,0)))</f>
        <v>196602.16937220297</v>
      </c>
      <c r="H497" s="159">
        <f>IF($D495&gt;=1,($B494/HLOOKUP($D495,'Annuity Calc'!$H$7:$BE$11,2,FALSE))*HLOOKUP(H495,'Annuity Calc'!$H$7:$BE$11,3,FALSE),(IF(H495&lt;=(-1),H495,0)))</f>
        <v>205077.61277551987</v>
      </c>
      <c r="I497" s="159">
        <f>IF($D495&gt;=1,($B494/HLOOKUP($D495,'Annuity Calc'!$H$7:$BE$11,2,FALSE))*HLOOKUP(I495,'Annuity Calc'!$H$7:$BE$11,3,FALSE),(IF(I495&lt;=(-1),I495,0)))</f>
        <v>213918.42926252249</v>
      </c>
      <c r="J497" s="159">
        <f>IF($D495&gt;=1,($B494/HLOOKUP($D495,'Annuity Calc'!$H$7:$BE$11,2,FALSE))*HLOOKUP(J495,'Annuity Calc'!$H$7:$BE$11,3,FALSE),(IF(J495&lt;=(-1),J495,0)))</f>
        <v>223140.36992538747</v>
      </c>
      <c r="K497" s="159">
        <f>IF($D495&gt;=1,($B494/HLOOKUP($D495,'Annuity Calc'!$H$7:$BE$11,2,FALSE))*HLOOKUP(K495,'Annuity Calc'!$H$7:$BE$11,3,FALSE),(IF(K495&lt;=(-1),K495,0)))</f>
        <v>232759.86487977649</v>
      </c>
      <c r="L497" s="159">
        <f>IF($D495&gt;=1,($B494/HLOOKUP($D495,'Annuity Calc'!$H$7:$BE$11,2,FALSE))*HLOOKUP(L495,'Annuity Calc'!$H$7:$BE$11,3,FALSE),(IF(L495&lt;=(-1),L495,0)))</f>
        <v>242794.05253727635</v>
      </c>
      <c r="M497" s="159">
        <f>IF($D495&gt;=1,($B494/HLOOKUP($D495,'Annuity Calc'!$H$7:$BE$11,2,FALSE))*HLOOKUP(M495,'Annuity Calc'!$H$7:$BE$11,3,FALSE),(IF(M495&lt;=(-1),M495,0)))</f>
        <v>253260.8101397618</v>
      </c>
      <c r="N497" s="159">
        <f>IF($D495&gt;=1,($B494/HLOOKUP($D495,'Annuity Calc'!$H$7:$BE$11,2,FALSE))*HLOOKUP(N495,'Annuity Calc'!$H$7:$BE$11,3,FALSE),(IF(N495&lt;=(-1),N495,0)))</f>
        <v>264178.78561008355</v>
      </c>
      <c r="O497" s="159">
        <f>IF($D495&gt;=1,($B494/HLOOKUP($D495,'Annuity Calc'!$H$7:$BE$11,2,FALSE))*HLOOKUP(O495,'Annuity Calc'!$H$7:$BE$11,3,FALSE),(IF(O495&lt;=(-1),O495,0)))</f>
        <v>275567.43077582633</v>
      </c>
      <c r="P497" s="159">
        <f>IF($D495&gt;=1,($B494/HLOOKUP($D495,'Annuity Calc'!$H$7:$BE$11,2,FALSE))*HLOOKUP(P495,'Annuity Calc'!$H$7:$BE$11,3,FALSE),(IF(P495&lt;=(-1),P495,0)))</f>
        <v>287447.03602533066</v>
      </c>
      <c r="Q497" s="159">
        <f>IF($D495&gt;=1,($B494/HLOOKUP($D495,'Annuity Calc'!$H$7:$BE$11,2,FALSE))*HLOOKUP(Q495,'Annuity Calc'!$H$7:$BE$11,3,FALSE),(IF(Q495&lt;=(-1),Q495,0)))</f>
        <v>299838.76645772316</v>
      </c>
      <c r="R497" s="159">
        <f>IF($D495&gt;=1,($B494/HLOOKUP($D495,'Annuity Calc'!$H$7:$BE$11,2,FALSE))*HLOOKUP(R495,'Annuity Calc'!$H$7:$BE$11,3,FALSE),(IF(R495&lt;=(-1),R495,0)))</f>
        <v>312764.69959135883</v>
      </c>
      <c r="S497" s="159">
        <f>IF($D495&gt;=1,($B494/HLOOKUP($D495,'Annuity Calc'!$H$7:$BE$11,2,FALSE))*HLOOKUP(S495,'Annuity Calc'!$H$7:$BE$11,3,FALSE),(IF(S495&lt;=(-1),S495,0)))</f>
        <v>326247.86469786137</v>
      </c>
      <c r="T497" s="159">
        <f>IF($D495&gt;=1,($B494/HLOOKUP($D495,'Annuity Calc'!$H$7:$BE$11,2,FALSE))*HLOOKUP(T495,'Annuity Calc'!$H$7:$BE$11,3,FALSE),(IF(T495&lt;=(-1),T495,0)))</f>
        <v>340312.28383183794</v>
      </c>
      <c r="U497" s="159">
        <f>IF($D495&gt;=1,($B494/HLOOKUP($D495,'Annuity Calc'!$H$7:$BE$11,2,FALSE))*HLOOKUP(U495,'Annuity Calc'!$H$7:$BE$11,3,FALSE),(IF(U495&lt;=(-1),U495,0)))</f>
        <v>354983.01462936943</v>
      </c>
      <c r="V497" s="159">
        <f>IF($D495&gt;=1,($B494/HLOOKUP($D495,'Annuity Calc'!$H$7:$BE$11,2,FALSE))*HLOOKUP(V495,'Annuity Calc'!$H$7:$BE$11,3,FALSE),(IF(V495&lt;=(-1),V495,0)))</f>
        <v>370286.1949515263</v>
      </c>
      <c r="W497" s="159">
        <f>IF($D495&gt;=1,($B494/HLOOKUP($D495,'Annuity Calc'!$H$7:$BE$11,2,FALSE))*HLOOKUP(W495,'Annuity Calc'!$H$7:$BE$11,3,FALSE),(IF(W495&lt;=(-1),W495,0)))</f>
        <v>386249.08945245016</v>
      </c>
      <c r="X497" s="159">
        <f>IF($D495&gt;=1,($B494/HLOOKUP($D495,'Annuity Calc'!$H$7:$BE$11,2,FALSE))*HLOOKUP(X495,'Annuity Calc'!$H$7:$BE$11,3,FALSE),(IF(X495&lt;=(-1),X495,0)))</f>
        <v>402900.1381549667</v>
      </c>
      <c r="Y497" s="159">
        <f>IF($D495&gt;=1,($B494/HLOOKUP($D495,'Annuity Calc'!$H$7:$BE$11,2,FALSE))*HLOOKUP(Y495,'Annuity Calc'!$H$7:$BE$11,3,FALSE),(IF(Y495&lt;=(-1),Y495,0)))</f>
        <v>420269.0071202743</v>
      </c>
      <c r="Z497" s="159">
        <f>IF($D495&gt;=1,($B494/HLOOKUP($D495,'Annuity Calc'!$H$7:$BE$11,2,FALSE))*HLOOKUP(Z495,'Annuity Calc'!$H$7:$BE$11,3,FALSE),(IF(Z495&lt;=(-1),Z495,0)))</f>
        <v>438386.64130198391</v>
      </c>
      <c r="AA497" s="159">
        <f>IF($D495&gt;=1,($B494/HLOOKUP($D495,'Annuity Calc'!$H$7:$BE$11,2,FALSE))*HLOOKUP(AA495,'Annuity Calc'!$H$7:$BE$11,3,FALSE),(IF(AA495&lt;=(-1),AA495,0)))</f>
        <v>457285.31967867585</v>
      </c>
      <c r="AB497" s="159">
        <f>IF($D495&gt;=1,($B494/HLOOKUP($D495,'Annuity Calc'!$H$7:$BE$11,2,FALSE))*HLOOKUP(AB495,'Annuity Calc'!$H$7:$BE$11,3,FALSE),(IF(AB495&lt;=(-1),AB495,0)))</f>
        <v>476998.71276319935</v>
      </c>
      <c r="AC497" s="159">
        <f>IF($D495&gt;=1,($B494/HLOOKUP($D495,'Annuity Calc'!$H$7:$BE$11,2,FALSE))*HLOOKUP(AC495,'Annuity Calc'!$H$7:$BE$11,3,FALSE),(IF(AC495&lt;=(-1),AC495,0)))</f>
        <v>497561.94259117672</v>
      </c>
      <c r="AD497" s="159">
        <f>IF($D495&gt;=1,($B494/HLOOKUP($D495,'Annuity Calc'!$H$7:$BE$11,2,FALSE))*HLOOKUP(AD495,'Annuity Calc'!$H$7:$BE$11,3,FALSE),(IF(AD495&lt;=(-1),AD495,0)))</f>
        <v>519011.64529558748</v>
      </c>
      <c r="AE497" s="159">
        <f>IF($D495&gt;=1,($B494/HLOOKUP($D495,'Annuity Calc'!$H$7:$BE$11,2,FALSE))*HLOOKUP(AE495,'Annuity Calc'!$H$7:$BE$11,3,FALSE),(IF(AE495&lt;=(-1),AE495,0)))</f>
        <v>541386.03637891961</v>
      </c>
      <c r="AF497" s="159">
        <f>IF($D495&gt;=1,($B494/HLOOKUP($D495,'Annuity Calc'!$H$7:$BE$11,2,FALSE))*HLOOKUP(AF495,'Annuity Calc'!$H$7:$BE$11,3,FALSE),(IF(AF495&lt;=(-1),AF495,0)))</f>
        <v>564724.97879917745</v>
      </c>
      <c r="AG497" s="159">
        <f>IF($D495&gt;=1,($B494/HLOOKUP($D495,'Annuity Calc'!$H$7:$BE$11,2,FALSE))*HLOOKUP(AG495,'Annuity Calc'!$H$7:$BE$11,3,FALSE),(IF(AG495&lt;=(-1),AG495,0)))</f>
        <v>589070.05399105127</v>
      </c>
      <c r="AH497" s="159">
        <f>IF($D495&gt;=1,($B494/HLOOKUP($D495,'Annuity Calc'!$H$7:$BE$11,2,FALSE))*HLOOKUP(AH495,'Annuity Calc'!$H$7:$BE$11,3,FALSE),(IF(AH495&lt;=(-1),AH495,0)))</f>
        <v>614464.63594878174</v>
      </c>
      <c r="AI497" s="159">
        <f>IF($D495&gt;=1,($B494/HLOOKUP($D495,'Annuity Calc'!$H$7:$BE$11,2,FALSE))*HLOOKUP(AI495,'Annuity Calc'!$H$7:$BE$11,3,FALSE),(IF(AI495&lt;=(-1),AI495,0)))</f>
        <v>640953.96850270825</v>
      </c>
      <c r="AJ497" s="159">
        <f>IF($D495&gt;=1,($B494/HLOOKUP($D495,'Annuity Calc'!$H$7:$BE$11,2,FALSE))*HLOOKUP(AJ495,'Annuity Calc'!$H$7:$BE$11,3,FALSE),(IF(AJ495&lt;=(-1),AJ495,0)))</f>
        <v>668585.24592717888</v>
      </c>
      <c r="AK497" s="159">
        <f>IF($D495&gt;=1,($B494/HLOOKUP($D495,'Annuity Calc'!$H$7:$BE$11,2,FALSE))*HLOOKUP(AK495,'Annuity Calc'!$H$7:$BE$11,3,FALSE),(IF(AK495&lt;=(-1),AK495,0)))</f>
        <v>697407.69702343678</v>
      </c>
      <c r="AL497" s="159">
        <f>IF($D495&gt;=1,($B494/HLOOKUP($D495,'Annuity Calc'!$H$7:$BE$11,2,FALSE))*HLOOKUP(AL495,'Annuity Calc'!$H$7:$BE$11,3,FALSE),(IF(AL495&lt;=(-1),AL495,0)))</f>
        <v>727472.67282728711</v>
      </c>
      <c r="AM497" s="159">
        <f>IF($D495&gt;=1,($B494/HLOOKUP($D495,'Annuity Calc'!$H$7:$BE$11,2,FALSE))*HLOOKUP(AM495,'Annuity Calc'!$H$7:$BE$11,3,FALSE),(IF(AM495&lt;=(-1),AM495,0)))</f>
        <v>758833.73809780658</v>
      </c>
      <c r="AN497" s="159">
        <f>IF($D495&gt;=1,($B494/HLOOKUP($D495,'Annuity Calc'!$H$7:$BE$11,2,FALSE))*HLOOKUP(AN495,'Annuity Calc'!$H$7:$BE$11,3,FALSE),(IF(AN495&lt;=(-1),AN495,0)))</f>
        <v>791546.76675009739</v>
      </c>
      <c r="AO497" s="159">
        <f>IF($D495&gt;=1,($B494/HLOOKUP($D495,'Annuity Calc'!$H$7:$BE$11,2,FALSE))*HLOOKUP(AO495,'Annuity Calc'!$H$7:$BE$11,3,FALSE),(IF(AO495&lt;=(-1),AO495,0)))</f>
        <v>825670.04140210897</v>
      </c>
      <c r="AP497" s="159">
        <f>IF($D495&gt;=1,($B494/HLOOKUP($D495,'Annuity Calc'!$H$7:$BE$11,2,FALSE))*HLOOKUP(AP495,'Annuity Calc'!$H$7:$BE$11,3,FALSE),(IF(AP495&lt;=(-1),AP495,0)))</f>
        <v>861264.35721288517</v>
      </c>
      <c r="AQ497" s="159">
        <f>IF($D495&gt;=1,($B494/HLOOKUP($D495,'Annuity Calc'!$H$7:$BE$11,2,FALSE))*HLOOKUP(AQ495,'Annuity Calc'!$H$7:$BE$11,3,FALSE),(IF(AQ495&lt;=(-1),AQ495,0)))</f>
        <v>898393.13019723888</v>
      </c>
      <c r="AR497" s="159" t="e">
        <f>IF($D495&gt;=1,($B494/HLOOKUP($D495,'Annuity Calc'!$H$7:$BE$11,2,FALSE))*HLOOKUP(AR495,'Annuity Calc'!$H$7:$BE$11,3,FALSE),(IF(AR495&lt;=(-1),AR495,0)))</f>
        <v>#N/A</v>
      </c>
      <c r="AS497" s="159" t="e">
        <f>IF($D495&gt;=1,($B494/HLOOKUP($D495,'Annuity Calc'!$H$7:$BE$11,2,FALSE))*HLOOKUP(AS495,'Annuity Calc'!$H$7:$BE$11,3,FALSE),(IF(AS495&lt;=(-1),AS495,0)))</f>
        <v>#N/A</v>
      </c>
      <c r="AT497" s="159" t="e">
        <f>IF($D495&gt;=1,($B494/HLOOKUP($D495,'Annuity Calc'!$H$7:$BE$11,2,FALSE))*HLOOKUP(AT495,'Annuity Calc'!$H$7:$BE$11,3,FALSE),(IF(AT495&lt;=(-1),AT495,0)))</f>
        <v>#N/A</v>
      </c>
      <c r="AU497" s="159" t="e">
        <f>IF($D495&gt;=1,($B494/HLOOKUP($D495,'Annuity Calc'!$H$7:$BE$11,2,FALSE))*HLOOKUP(AU495,'Annuity Calc'!$H$7:$BE$11,3,FALSE),(IF(AU495&lt;=(-1),AU495,0)))</f>
        <v>#N/A</v>
      </c>
      <c r="AV497" s="159" t="e">
        <f>IF($D495&gt;=1,($B494/HLOOKUP($D495,'Annuity Calc'!$H$7:$BE$11,2,FALSE))*HLOOKUP(AV495,'Annuity Calc'!$H$7:$BE$11,3,FALSE),(IF(AV495&lt;=(-1),AV495,0)))</f>
        <v>#N/A</v>
      </c>
      <c r="AW497" s="159" t="e">
        <f>IF($D495&gt;=1,($B494/HLOOKUP($D495,'Annuity Calc'!$H$7:$BE$11,2,FALSE))*HLOOKUP(AW495,'Annuity Calc'!$H$7:$BE$11,3,FALSE),(IF(AW495&lt;=(-1),AW495,0)))</f>
        <v>#N/A</v>
      </c>
      <c r="AX497" s="159" t="e">
        <f>IF($D495&gt;=1,($B494/HLOOKUP($D495,'Annuity Calc'!$H$7:$BE$11,2,FALSE))*HLOOKUP(AX495,'Annuity Calc'!$H$7:$BE$11,3,FALSE),(IF(AX495&lt;=(-1),AX495,0)))</f>
        <v>#N/A</v>
      </c>
      <c r="AY497" s="159" t="e">
        <f>IF($D495&gt;=1,($B494/HLOOKUP($D495,'Annuity Calc'!$H$7:$BE$11,2,FALSE))*HLOOKUP(AY495,'Annuity Calc'!$H$7:$BE$11,3,FALSE),(IF(AY495&lt;=(-1),AY495,0)))</f>
        <v>#N/A</v>
      </c>
      <c r="AZ497" s="159" t="e">
        <f>IF($D495&gt;=1,($B494/HLOOKUP($D495,'Annuity Calc'!$H$7:$BE$11,2,FALSE))*HLOOKUP(AZ495,'Annuity Calc'!$H$7:$BE$11,3,FALSE),(IF(AZ495&lt;=(-1),AZ495,0)))</f>
        <v>#N/A</v>
      </c>
      <c r="BA497" s="159" t="e">
        <f>IF($D495&gt;=1,($B494/HLOOKUP($D495,'Annuity Calc'!$H$7:$BE$11,2,FALSE))*HLOOKUP(BA495,'Annuity Calc'!$H$7:$BE$11,3,FALSE),(IF(BA495&lt;=(-1),BA495,0)))</f>
        <v>#N/A</v>
      </c>
      <c r="BB497" s="159" t="e">
        <f>IF($D495&gt;=1,($B494/HLOOKUP($D495,'Annuity Calc'!$H$7:$BE$11,2,FALSE))*HLOOKUP(BB495,'Annuity Calc'!$H$7:$BE$11,3,FALSE),(IF(BB495&lt;=(-1),BB495,0)))</f>
        <v>#N/A</v>
      </c>
      <c r="BC497" s="159" t="e">
        <f>IF($D495&gt;=1,($B494/HLOOKUP($D495,'Annuity Calc'!$H$7:$BE$11,2,FALSE))*HLOOKUP(BC495,'Annuity Calc'!$H$7:$BE$11,3,FALSE),(IF(BC495&lt;=(-1),BC495,0)))</f>
        <v>#N/A</v>
      </c>
      <c r="BD497" s="159" t="e">
        <f>IF($D495&gt;=1,($B494/HLOOKUP($D495,'Annuity Calc'!$H$7:$BE$11,2,FALSE))*HLOOKUP(BD495,'Annuity Calc'!$H$7:$BE$11,3,FALSE),(IF(BD495&lt;=(-1),BD495,0)))</f>
        <v>#N/A</v>
      </c>
      <c r="BE497" s="159" t="e">
        <f>IF($D495&gt;=1,($B494/HLOOKUP($D495,'Annuity Calc'!$H$7:$BE$11,2,FALSE))*HLOOKUP(BE495,'Annuity Calc'!$H$7:$BE$11,3,FALSE),(IF(BE495&lt;=(-1),BE495,0)))</f>
        <v>#N/A</v>
      </c>
      <c r="BF497" s="159" t="e">
        <f>IF($D495&gt;=1,($B494/HLOOKUP($D495,'Annuity Calc'!$H$7:$BE$11,2,FALSE))*HLOOKUP(BF495,'Annuity Calc'!$H$7:$BE$11,3,FALSE),(IF(BF495&lt;=(-1),BF495,0)))</f>
        <v>#N/A</v>
      </c>
      <c r="BG497" s="159" t="e">
        <f>IF($D495&gt;=1,($B494/HLOOKUP($D495,'Annuity Calc'!$H$7:$BE$11,2,FALSE))*HLOOKUP(BG495,'Annuity Calc'!$H$7:$BE$11,3,FALSE),(IF(BG495&lt;=(-1),BG495,0)))</f>
        <v>#N/A</v>
      </c>
      <c r="BH497" s="159" t="e">
        <f>IF($D495&gt;=1,($B494/HLOOKUP($D495,'Annuity Calc'!$H$7:$BE$11,2,FALSE))*HLOOKUP(BH495,'Annuity Calc'!$H$7:$BE$11,3,FALSE),(IF(BH495&lt;=(-1),BH495,0)))</f>
        <v>#N/A</v>
      </c>
      <c r="BI497" s="159" t="e">
        <f>IF($D495&gt;=1,($B494/HLOOKUP($D495,'Annuity Calc'!$H$7:$BE$11,2,FALSE))*HLOOKUP(BI495,'Annuity Calc'!$H$7:$BE$11,3,FALSE),(IF(BI495&lt;=(-1),BI495,0)))</f>
        <v>#N/A</v>
      </c>
    </row>
    <row r="498" spans="3:61" s="19" customFormat="1" ht="12.75">
      <c r="C498" s="19" t="s">
        <v>423</v>
      </c>
      <c r="D498" s="159">
        <f>IF($D495&gt;=1,($B494/HLOOKUP($D495,'Annuity Calc'!$H$7:$BE$11,2,FALSE))*HLOOKUP(D495,'Annuity Calc'!$H$7:$BE$11,4,FALSE),(IF(D495&lt;=(-1),D495,0)))</f>
        <v>744129.05439507926</v>
      </c>
      <c r="E498" s="159">
        <f>IF($D495&gt;=1,($B494/HLOOKUP($D495,'Annuity Calc'!$H$7:$BE$11,2,FALSE))*HLOOKUP(E495,'Annuity Calc'!$H$7:$BE$11,4,FALSE),(IF(E495&lt;=(-1),E495,0)))</f>
        <v>736661.59989529243</v>
      </c>
      <c r="F498" s="159">
        <f>IF($D495&gt;=1,($B494/HLOOKUP($D495,'Annuity Calc'!$H$7:$BE$11,2,FALSE))*HLOOKUP(F495,'Annuity Calc'!$H$7:$BE$11,4,FALSE),(IF(F495&lt;=(-1),F495,0)))</f>
        <v>728872.22632318875</v>
      </c>
      <c r="G498" s="159">
        <f>IF($D495&gt;=1,($B494/HLOOKUP($D495,'Annuity Calc'!$H$7:$BE$11,2,FALSE))*HLOOKUP(G495,'Annuity Calc'!$H$7:$BE$11,4,FALSE),(IF(G495&lt;=(-1),G495,0)))</f>
        <v>720747.05587219761</v>
      </c>
      <c r="H498" s="159">
        <f>IF($D495&gt;=1,($B494/HLOOKUP($D495,'Annuity Calc'!$H$7:$BE$11,2,FALSE))*HLOOKUP(H495,'Annuity Calc'!$H$7:$BE$11,4,FALSE),(IF(H495&lt;=(-1),H495,0)))</f>
        <v>712271.61246888072</v>
      </c>
      <c r="I498" s="159">
        <f>IF($D495&gt;=1,($B494/HLOOKUP($D495,'Annuity Calc'!$H$7:$BE$11,2,FALSE))*HLOOKUP(I495,'Annuity Calc'!$H$7:$BE$11,4,FALSE),(IF(I495&lt;=(-1),I495,0)))</f>
        <v>703430.79598187807</v>
      </c>
      <c r="J498" s="159">
        <f>IF($D495&gt;=1,($B494/HLOOKUP($D495,'Annuity Calc'!$H$7:$BE$11,2,FALSE))*HLOOKUP(J495,'Annuity Calc'!$H$7:$BE$11,4,FALSE),(IF(J495&lt;=(-1),J495,0)))</f>
        <v>694208.85531901324</v>
      </c>
      <c r="K498" s="159">
        <f>IF($D495&gt;=1,($B494/HLOOKUP($D495,'Annuity Calc'!$H$7:$BE$11,2,FALSE))*HLOOKUP(K495,'Annuity Calc'!$H$7:$BE$11,4,FALSE),(IF(K495&lt;=(-1),K495,0)))</f>
        <v>684589.36036462407</v>
      </c>
      <c r="L498" s="159">
        <f>IF($D495&gt;=1,($B494/HLOOKUP($D495,'Annuity Calc'!$H$7:$BE$11,2,FALSE))*HLOOKUP(L495,'Annuity Calc'!$H$7:$BE$11,4,FALSE),(IF(L495&lt;=(-1),L495,0)))</f>
        <v>674555.17270712415</v>
      </c>
      <c r="M498" s="159">
        <f>IF($D495&gt;=1,($B494/HLOOKUP($D495,'Annuity Calc'!$H$7:$BE$11,2,FALSE))*HLOOKUP(M495,'Annuity Calc'!$H$7:$BE$11,4,FALSE),(IF(M495&lt;=(-1),M495,0)))</f>
        <v>664088.4151046389</v>
      </c>
      <c r="N498" s="159">
        <f>IF($D495&gt;=1,($B494/HLOOKUP($D495,'Annuity Calc'!$H$7:$BE$11,2,FALSE))*HLOOKUP(N495,'Annuity Calc'!$H$7:$BE$11,4,FALSE),(IF(N495&lt;=(-1),N495,0)))</f>
        <v>653170.43963431707</v>
      </c>
      <c r="O498" s="159">
        <f>IF($D495&gt;=1,($B494/HLOOKUP($D495,'Annuity Calc'!$H$7:$BE$11,2,FALSE))*HLOOKUP(O495,'Annuity Calc'!$H$7:$BE$11,4,FALSE),(IF(O495&lt;=(-1),O495,0)))</f>
        <v>641781.79446857434</v>
      </c>
      <c r="P498" s="159">
        <f>IF($D495&gt;=1,($B494/HLOOKUP($D495,'Annuity Calc'!$H$7:$BE$11,2,FALSE))*HLOOKUP(P495,'Annuity Calc'!$H$7:$BE$11,4,FALSE),(IF(P495&lt;=(-1),P495,0)))</f>
        <v>629902.18921907002</v>
      </c>
      <c r="Q498" s="159">
        <f>IF($D495&gt;=1,($B494/HLOOKUP($D495,'Annuity Calc'!$H$7:$BE$11,2,FALSE))*HLOOKUP(Q495,'Annuity Calc'!$H$7:$BE$11,4,FALSE),(IF(Q495&lt;=(-1),Q495,0)))</f>
        <v>617510.45878667745</v>
      </c>
      <c r="R498" s="159">
        <f>IF($D495&gt;=1,($B494/HLOOKUP($D495,'Annuity Calc'!$H$7:$BE$11,2,FALSE))*HLOOKUP(R495,'Annuity Calc'!$H$7:$BE$11,4,FALSE),(IF(R495&lt;=(-1),R495,0)))</f>
        <v>604584.52565304178</v>
      </c>
      <c r="S498" s="159">
        <f>IF($D495&gt;=1,($B494/HLOOKUP($D495,'Annuity Calc'!$H$7:$BE$11,2,FALSE))*HLOOKUP(S495,'Annuity Calc'!$H$7:$BE$11,4,FALSE),(IF(S495&lt;=(-1),S495,0)))</f>
        <v>591101.36054653919</v>
      </c>
      <c r="T498" s="159">
        <f>IF($D495&gt;=1,($B494/HLOOKUP($D495,'Annuity Calc'!$H$7:$BE$11,2,FALSE))*HLOOKUP(T495,'Annuity Calc'!$H$7:$BE$11,4,FALSE),(IF(T495&lt;=(-1),T495,0)))</f>
        <v>577036.94141256262</v>
      </c>
      <c r="U498" s="159">
        <f>IF($D495&gt;=1,($B494/HLOOKUP($D495,'Annuity Calc'!$H$7:$BE$11,2,FALSE))*HLOOKUP(U495,'Annuity Calc'!$H$7:$BE$11,4,FALSE),(IF(U495&lt;=(-1),U495,0)))</f>
        <v>562366.21061503119</v>
      </c>
      <c r="V498" s="159">
        <f>IF($D495&gt;=1,($B494/HLOOKUP($D495,'Annuity Calc'!$H$7:$BE$11,2,FALSE))*HLOOKUP(V495,'Annuity Calc'!$H$7:$BE$11,4,FALSE),(IF(V495&lt;=(-1),V495,0)))</f>
        <v>547063.03029287432</v>
      </c>
      <c r="W498" s="159">
        <f>IF($D495&gt;=1,($B494/HLOOKUP($D495,'Annuity Calc'!$H$7:$BE$11,2,FALSE))*HLOOKUP(W495,'Annuity Calc'!$H$7:$BE$11,4,FALSE),(IF(W495&lt;=(-1),W495,0)))</f>
        <v>531100.13579195039</v>
      </c>
      <c r="X498" s="159">
        <f>IF($D495&gt;=1,($B494/HLOOKUP($D495,'Annuity Calc'!$H$7:$BE$11,2,FALSE))*HLOOKUP(X495,'Annuity Calc'!$H$7:$BE$11,4,FALSE),(IF(X495&lt;=(-1),X495,0)))</f>
        <v>514449.08708943392</v>
      </c>
      <c r="Y498" s="159">
        <f>IF($D495&gt;=1,($B494/HLOOKUP($D495,'Annuity Calc'!$H$7:$BE$11,2,FALSE))*HLOOKUP(Y495,'Annuity Calc'!$H$7:$BE$11,4,FALSE),(IF(Y495&lt;=(-1),Y495,0)))</f>
        <v>497080.21812412632</v>
      </c>
      <c r="Z498" s="159">
        <f>IF($D495&gt;=1,($B494/HLOOKUP($D495,'Annuity Calc'!$H$7:$BE$11,2,FALSE))*HLOOKUP(Z495,'Annuity Calc'!$H$7:$BE$11,4,FALSE),(IF(Z495&lt;=(-1),Z495,0)))</f>
        <v>478962.58394241671</v>
      </c>
      <c r="AA498" s="159">
        <f>IF($D495&gt;=1,($B494/HLOOKUP($D495,'Annuity Calc'!$H$7:$BE$11,2,FALSE))*HLOOKUP(AA495,'Annuity Calc'!$H$7:$BE$11,4,FALSE),(IF(AA495&lt;=(-1),AA495,0)))</f>
        <v>460063.90556572477</v>
      </c>
      <c r="AB498" s="159">
        <f>IF($D495&gt;=1,($B494/HLOOKUP($D495,'Annuity Calc'!$H$7:$BE$11,2,FALSE))*HLOOKUP(AB495,'Annuity Calc'!$H$7:$BE$11,4,FALSE),(IF(AB495&lt;=(-1),AB495,0)))</f>
        <v>440350.51248120121</v>
      </c>
      <c r="AC498" s="159">
        <f>IF($D495&gt;=1,($B494/HLOOKUP($D495,'Annuity Calc'!$H$7:$BE$11,2,FALSE))*HLOOKUP(AC495,'Annuity Calc'!$H$7:$BE$11,4,FALSE),(IF(AC495&lt;=(-1),AC495,0)))</f>
        <v>419787.2826532239</v>
      </c>
      <c r="AD498" s="159">
        <f>IF($D495&gt;=1,($B494/HLOOKUP($D495,'Annuity Calc'!$H$7:$BE$11,2,FALSE))*HLOOKUP(AD495,'Annuity Calc'!$H$7:$BE$11,4,FALSE),(IF(AD495&lt;=(-1),AD495,0)))</f>
        <v>398337.57994881307</v>
      </c>
      <c r="AE498" s="159">
        <f>IF($D495&gt;=1,($B494/HLOOKUP($D495,'Annuity Calc'!$H$7:$BE$11,2,FALSE))*HLOOKUP(AE495,'Annuity Calc'!$H$7:$BE$11,4,FALSE),(IF(AE495&lt;=(-1),AE495,0)))</f>
        <v>375963.188865481</v>
      </c>
      <c r="AF498" s="159">
        <f>IF($D495&gt;=1,($B494/HLOOKUP($D495,'Annuity Calc'!$H$7:$BE$11,2,FALSE))*HLOOKUP(AF495,'Annuity Calc'!$H$7:$BE$11,4,FALSE),(IF(AF495&lt;=(-1),AF495,0)))</f>
        <v>352624.24644522317</v>
      </c>
      <c r="AG498" s="159">
        <f>IF($D495&gt;=1,($B494/HLOOKUP($D495,'Annuity Calc'!$H$7:$BE$11,2,FALSE))*HLOOKUP(AG495,'Annuity Calc'!$H$7:$BE$11,4,FALSE),(IF(AG495&lt;=(-1),AG495,0)))</f>
        <v>328279.17125334934</v>
      </c>
      <c r="AH498" s="159">
        <f>IF($D495&gt;=1,($B494/HLOOKUP($D495,'Annuity Calc'!$H$7:$BE$11,2,FALSE))*HLOOKUP(AH495,'Annuity Calc'!$H$7:$BE$11,4,FALSE),(IF(AH495&lt;=(-1),AH495,0)))</f>
        <v>302884.58929561882</v>
      </c>
      <c r="AI498" s="159">
        <f>IF($D495&gt;=1,($B494/HLOOKUP($D495,'Annuity Calc'!$H$7:$BE$11,2,FALSE))*HLOOKUP(AI495,'Annuity Calc'!$H$7:$BE$11,4,FALSE),(IF(AI495&lt;=(-1),AI495,0)))</f>
        <v>276395.25674169231</v>
      </c>
      <c r="AJ498" s="159">
        <f>IF($D495&gt;=1,($B494/HLOOKUP($D495,'Annuity Calc'!$H$7:$BE$11,2,FALSE))*HLOOKUP(AJ495,'Annuity Calc'!$H$7:$BE$11,4,FALSE),(IF(AJ495&lt;=(-1),AJ495,0)))</f>
        <v>248763.97931722173</v>
      </c>
      <c r="AK498" s="159">
        <f>IF($D495&gt;=1,($B494/HLOOKUP($D495,'Annuity Calc'!$H$7:$BE$11,2,FALSE))*HLOOKUP(AK495,'Annuity Calc'!$H$7:$BE$11,4,FALSE),(IF(AK495&lt;=(-1),AK495,0)))</f>
        <v>219941.52822096381</v>
      </c>
      <c r="AL498" s="159">
        <f>IF($D495&gt;=1,($B494/HLOOKUP($D495,'Annuity Calc'!$H$7:$BE$11,2,FALSE))*HLOOKUP(AL495,'Annuity Calc'!$H$7:$BE$11,4,FALSE),(IF(AL495&lt;=(-1),AL495,0)))</f>
        <v>189876.5524171135</v>
      </c>
      <c r="AM498" s="159">
        <f>IF($D495&gt;=1,($B494/HLOOKUP($D495,'Annuity Calc'!$H$7:$BE$11,2,FALSE))*HLOOKUP(AM495,'Annuity Calc'!$H$7:$BE$11,4,FALSE),(IF(AM495&lt;=(-1),AM495,0)))</f>
        <v>158515.48714659398</v>
      </c>
      <c r="AN498" s="159">
        <f>IF($D495&gt;=1,($B494/HLOOKUP($D495,'Annuity Calc'!$H$7:$BE$11,2,FALSE))*HLOOKUP(AN495,'Annuity Calc'!$H$7:$BE$11,4,FALSE),(IF(AN495&lt;=(-1),AN495,0)))</f>
        <v>125802.45849430318</v>
      </c>
      <c r="AO498" s="159">
        <f>IF($D495&gt;=1,($B494/HLOOKUP($D495,'Annuity Calc'!$H$7:$BE$11,2,FALSE))*HLOOKUP(AO495,'Annuity Calc'!$H$7:$BE$11,4,FALSE),(IF(AO495&lt;=(-1),AO495,0)))</f>
        <v>91679.183842291677</v>
      </c>
      <c r="AP498" s="159">
        <f>IF($D495&gt;=1,($B494/HLOOKUP($D495,'Annuity Calc'!$H$7:$BE$11,2,FALSE))*HLOOKUP(AP495,'Annuity Calc'!$H$7:$BE$11,4,FALSE),(IF(AP495&lt;=(-1),AP495,0)))</f>
        <v>56084.868031515369</v>
      </c>
      <c r="AQ498" s="159">
        <f>IF($D495&gt;=1,($B494/HLOOKUP($D495,'Annuity Calc'!$H$7:$BE$11,2,FALSE))*HLOOKUP(AQ495,'Annuity Calc'!$H$7:$BE$11,4,FALSE),(IF(AQ495&lt;=(-1),AQ495,0)))</f>
        <v>18956.09504716174</v>
      </c>
      <c r="AR498" s="159" t="e">
        <f>IF($D495&gt;=1,($B494/HLOOKUP($D495,'Annuity Calc'!$H$7:$BE$11,2,FALSE))*HLOOKUP(AR495,'Annuity Calc'!$H$7:$BE$11,4,FALSE),(IF(AR495&lt;=(-1),AR495,0)))</f>
        <v>#N/A</v>
      </c>
      <c r="AS498" s="159" t="e">
        <f>IF($D495&gt;=1,($B494/HLOOKUP($D495,'Annuity Calc'!$H$7:$BE$11,2,FALSE))*HLOOKUP(AS495,'Annuity Calc'!$H$7:$BE$11,4,FALSE),(IF(AS495&lt;=(-1),AS495,0)))</f>
        <v>#N/A</v>
      </c>
      <c r="AT498" s="159" t="e">
        <f>IF($D495&gt;=1,($B494/HLOOKUP($D495,'Annuity Calc'!$H$7:$BE$11,2,FALSE))*HLOOKUP(AT495,'Annuity Calc'!$H$7:$BE$11,4,FALSE),(IF(AT495&lt;=(-1),AT495,0)))</f>
        <v>#N/A</v>
      </c>
      <c r="AU498" s="159" t="e">
        <f>IF($D495&gt;=1,($B494/HLOOKUP($D495,'Annuity Calc'!$H$7:$BE$11,2,FALSE))*HLOOKUP(AU495,'Annuity Calc'!$H$7:$BE$11,4,FALSE),(IF(AU495&lt;=(-1),AU495,0)))</f>
        <v>#N/A</v>
      </c>
      <c r="AV498" s="159" t="e">
        <f>IF($D495&gt;=1,($B494/HLOOKUP($D495,'Annuity Calc'!$H$7:$BE$11,2,FALSE))*HLOOKUP(AV495,'Annuity Calc'!$H$7:$BE$11,4,FALSE),(IF(AV495&lt;=(-1),AV495,0)))</f>
        <v>#N/A</v>
      </c>
      <c r="AW498" s="159" t="e">
        <f>IF($D495&gt;=1,($B494/HLOOKUP($D495,'Annuity Calc'!$H$7:$BE$11,2,FALSE))*HLOOKUP(AW495,'Annuity Calc'!$H$7:$BE$11,4,FALSE),(IF(AW495&lt;=(-1),AW495,0)))</f>
        <v>#N/A</v>
      </c>
      <c r="AX498" s="159" t="e">
        <f>IF($D495&gt;=1,($B494/HLOOKUP($D495,'Annuity Calc'!$H$7:$BE$11,2,FALSE))*HLOOKUP(AX495,'Annuity Calc'!$H$7:$BE$11,4,FALSE),(IF(AX495&lt;=(-1),AX495,0)))</f>
        <v>#N/A</v>
      </c>
      <c r="AY498" s="159" t="e">
        <f>IF($D495&gt;=1,($B494/HLOOKUP($D495,'Annuity Calc'!$H$7:$BE$11,2,FALSE))*HLOOKUP(AY495,'Annuity Calc'!$H$7:$BE$11,4,FALSE),(IF(AY495&lt;=(-1),AY495,0)))</f>
        <v>#N/A</v>
      </c>
      <c r="AZ498" s="159" t="e">
        <f>IF($D495&gt;=1,($B494/HLOOKUP($D495,'Annuity Calc'!$H$7:$BE$11,2,FALSE))*HLOOKUP(AZ495,'Annuity Calc'!$H$7:$BE$11,4,FALSE),(IF(AZ495&lt;=(-1),AZ495,0)))</f>
        <v>#N/A</v>
      </c>
      <c r="BA498" s="159" t="e">
        <f>IF($D495&gt;=1,($B494/HLOOKUP($D495,'Annuity Calc'!$H$7:$BE$11,2,FALSE))*HLOOKUP(BA495,'Annuity Calc'!$H$7:$BE$11,4,FALSE),(IF(BA495&lt;=(-1),BA495,0)))</f>
        <v>#N/A</v>
      </c>
      <c r="BB498" s="159" t="e">
        <f>IF($D495&gt;=1,($B494/HLOOKUP($D495,'Annuity Calc'!$H$7:$BE$11,2,FALSE))*HLOOKUP(BB495,'Annuity Calc'!$H$7:$BE$11,4,FALSE),(IF(BB495&lt;=(-1),BB495,0)))</f>
        <v>#N/A</v>
      </c>
      <c r="BC498" s="159" t="e">
        <f>IF($D495&gt;=1,($B494/HLOOKUP($D495,'Annuity Calc'!$H$7:$BE$11,2,FALSE))*HLOOKUP(BC495,'Annuity Calc'!$H$7:$BE$11,4,FALSE),(IF(BC495&lt;=(-1),BC495,0)))</f>
        <v>#N/A</v>
      </c>
      <c r="BD498" s="159" t="e">
        <f>IF($D495&gt;=1,($B494/HLOOKUP($D495,'Annuity Calc'!$H$7:$BE$11,2,FALSE))*HLOOKUP(BD495,'Annuity Calc'!$H$7:$BE$11,4,FALSE),(IF(BD495&lt;=(-1),BD495,0)))</f>
        <v>#N/A</v>
      </c>
      <c r="BE498" s="159" t="e">
        <f>IF($D495&gt;=1,($B494/HLOOKUP($D495,'Annuity Calc'!$H$7:$BE$11,2,FALSE))*HLOOKUP(BE495,'Annuity Calc'!$H$7:$BE$11,4,FALSE),(IF(BE495&lt;=(-1),BE495,0)))</f>
        <v>#N/A</v>
      </c>
      <c r="BF498" s="159" t="e">
        <f>IF($D495&gt;=1,($B494/HLOOKUP($D495,'Annuity Calc'!$H$7:$BE$11,2,FALSE))*HLOOKUP(BF495,'Annuity Calc'!$H$7:$BE$11,4,FALSE),(IF(BF495&lt;=(-1),BF495,0)))</f>
        <v>#N/A</v>
      </c>
      <c r="BG498" s="159" t="e">
        <f>IF($D495&gt;=1,($B494/HLOOKUP($D495,'Annuity Calc'!$H$7:$BE$11,2,FALSE))*HLOOKUP(BG495,'Annuity Calc'!$H$7:$BE$11,4,FALSE),(IF(BG495&lt;=(-1),BG495,0)))</f>
        <v>#N/A</v>
      </c>
      <c r="BH498" s="159" t="e">
        <f>IF($D495&gt;=1,($B494/HLOOKUP($D495,'Annuity Calc'!$H$7:$BE$11,2,FALSE))*HLOOKUP(BH495,'Annuity Calc'!$H$7:$BE$11,4,FALSE),(IF(BH495&lt;=(-1),BH495,0)))</f>
        <v>#N/A</v>
      </c>
      <c r="BI498" s="159" t="e">
        <f>IF($D495&gt;=1,($B494/HLOOKUP($D495,'Annuity Calc'!$H$7:$BE$11,2,FALSE))*HLOOKUP(BI495,'Annuity Calc'!$H$7:$BE$11,4,FALSE),(IF(BI495&lt;=(-1),BI495,0)))</f>
        <v>#N/A</v>
      </c>
    </row>
    <row r="499" spans="3:61" s="19" customFormat="1" ht="12.75">
      <c r="C499" s="19" t="s">
        <v>147</v>
      </c>
      <c r="D499" s="159">
        <f>IF($D495&gt;=1,($B494/HLOOKUP($D495,'Annuity Calc'!$H$7:$BE$11,2,FALSE))*HLOOKUP(D495,'Annuity Calc'!$H$7:$BE$11,5,FALSE),(IF(D495&lt;=(-1),D495,0)))</f>
        <v>917349.22524440056</v>
      </c>
      <c r="E499" s="159">
        <f>IF($D495&gt;=1,($B494/HLOOKUP($D495,'Annuity Calc'!$H$7:$BE$11,2,FALSE))*HLOOKUP(E495,'Annuity Calc'!$H$7:$BE$11,5,FALSE),(IF(E495&lt;=(-1),E495,0)))</f>
        <v>917349.22524440056</v>
      </c>
      <c r="F499" s="159">
        <f>IF($D495&gt;=1,($B494/HLOOKUP($D495,'Annuity Calc'!$H$7:$BE$11,2,FALSE))*HLOOKUP(F495,'Annuity Calc'!$H$7:$BE$11,5,FALSE),(IF(F495&lt;=(-1),F495,0)))</f>
        <v>917349.22524440056</v>
      </c>
      <c r="G499" s="159">
        <f>IF($D495&gt;=1,($B494/HLOOKUP($D495,'Annuity Calc'!$H$7:$BE$11,2,FALSE))*HLOOKUP(G495,'Annuity Calc'!$H$7:$BE$11,5,FALSE),(IF(G495&lt;=(-1),G495,0)))</f>
        <v>917349.22524440056</v>
      </c>
      <c r="H499" s="159">
        <f>IF($D495&gt;=1,($B494/HLOOKUP($D495,'Annuity Calc'!$H$7:$BE$11,2,FALSE))*HLOOKUP(H495,'Annuity Calc'!$H$7:$BE$11,5,FALSE),(IF(H495&lt;=(-1),H495,0)))</f>
        <v>917349.22524440056</v>
      </c>
      <c r="I499" s="159">
        <f>IF($D495&gt;=1,($B494/HLOOKUP($D495,'Annuity Calc'!$H$7:$BE$11,2,FALSE))*HLOOKUP(I495,'Annuity Calc'!$H$7:$BE$11,5,FALSE),(IF(I495&lt;=(-1),I495,0)))</f>
        <v>917349.22524440056</v>
      </c>
      <c r="J499" s="159">
        <f>IF($D495&gt;=1,($B494/HLOOKUP($D495,'Annuity Calc'!$H$7:$BE$11,2,FALSE))*HLOOKUP(J495,'Annuity Calc'!$H$7:$BE$11,5,FALSE),(IF(J495&lt;=(-1),J495,0)))</f>
        <v>917349.22524440056</v>
      </c>
      <c r="K499" s="159">
        <f>IF($D495&gt;=1,($B494/HLOOKUP($D495,'Annuity Calc'!$H$7:$BE$11,2,FALSE))*HLOOKUP(K495,'Annuity Calc'!$H$7:$BE$11,5,FALSE),(IF(K495&lt;=(-1),K495,0)))</f>
        <v>917349.22524440056</v>
      </c>
      <c r="L499" s="159">
        <f>IF($D495&gt;=1,($B494/HLOOKUP($D495,'Annuity Calc'!$H$7:$BE$11,2,FALSE))*HLOOKUP(L495,'Annuity Calc'!$H$7:$BE$11,5,FALSE),(IF(L495&lt;=(-1),L495,0)))</f>
        <v>917349.22524440056</v>
      </c>
      <c r="M499" s="159">
        <f>IF($D495&gt;=1,($B494/HLOOKUP($D495,'Annuity Calc'!$H$7:$BE$11,2,FALSE))*HLOOKUP(M495,'Annuity Calc'!$H$7:$BE$11,5,FALSE),(IF(M495&lt;=(-1),M495,0)))</f>
        <v>917349.22524440056</v>
      </c>
      <c r="N499" s="159">
        <f>IF($D495&gt;=1,($B494/HLOOKUP($D495,'Annuity Calc'!$H$7:$BE$11,2,FALSE))*HLOOKUP(N495,'Annuity Calc'!$H$7:$BE$11,5,FALSE),(IF(N495&lt;=(-1),N495,0)))</f>
        <v>917349.22524440056</v>
      </c>
      <c r="O499" s="159">
        <f>IF($D495&gt;=1,($B494/HLOOKUP($D495,'Annuity Calc'!$H$7:$BE$11,2,FALSE))*HLOOKUP(O495,'Annuity Calc'!$H$7:$BE$11,5,FALSE),(IF(O495&lt;=(-1),O495,0)))</f>
        <v>917349.22524440056</v>
      </c>
      <c r="P499" s="159">
        <f>IF($D495&gt;=1,($B494/HLOOKUP($D495,'Annuity Calc'!$H$7:$BE$11,2,FALSE))*HLOOKUP(P495,'Annuity Calc'!$H$7:$BE$11,5,FALSE),(IF(P495&lt;=(-1),P495,0)))</f>
        <v>917349.22524440056</v>
      </c>
      <c r="Q499" s="159">
        <f>IF($D495&gt;=1,($B494/HLOOKUP($D495,'Annuity Calc'!$H$7:$BE$11,2,FALSE))*HLOOKUP(Q495,'Annuity Calc'!$H$7:$BE$11,5,FALSE),(IF(Q495&lt;=(-1),Q495,0)))</f>
        <v>917349.22524440056</v>
      </c>
      <c r="R499" s="159">
        <f>IF($D495&gt;=1,($B494/HLOOKUP($D495,'Annuity Calc'!$H$7:$BE$11,2,FALSE))*HLOOKUP(R495,'Annuity Calc'!$H$7:$BE$11,5,FALSE),(IF(R495&lt;=(-1),R495,0)))</f>
        <v>917349.22524440056</v>
      </c>
      <c r="S499" s="159">
        <f>IF($D495&gt;=1,($B494/HLOOKUP($D495,'Annuity Calc'!$H$7:$BE$11,2,FALSE))*HLOOKUP(S495,'Annuity Calc'!$H$7:$BE$11,5,FALSE),(IF(S495&lt;=(-1),S495,0)))</f>
        <v>917349.22524440056</v>
      </c>
      <c r="T499" s="159">
        <f>IF($D495&gt;=1,($B494/HLOOKUP($D495,'Annuity Calc'!$H$7:$BE$11,2,FALSE))*HLOOKUP(T495,'Annuity Calc'!$H$7:$BE$11,5,FALSE),(IF(T495&lt;=(-1),T495,0)))</f>
        <v>917349.22524440056</v>
      </c>
      <c r="U499" s="159">
        <f>IF($D495&gt;=1,($B494/HLOOKUP($D495,'Annuity Calc'!$H$7:$BE$11,2,FALSE))*HLOOKUP(U495,'Annuity Calc'!$H$7:$BE$11,5,FALSE),(IF(U495&lt;=(-1),U495,0)))</f>
        <v>917349.22524440056</v>
      </c>
      <c r="V499" s="159">
        <f>IF($D495&gt;=1,($B494/HLOOKUP($D495,'Annuity Calc'!$H$7:$BE$11,2,FALSE))*HLOOKUP(V495,'Annuity Calc'!$H$7:$BE$11,5,FALSE),(IF(V495&lt;=(-1),V495,0)))</f>
        <v>917349.22524440056</v>
      </c>
      <c r="W499" s="159">
        <f>IF($D495&gt;=1,($B494/HLOOKUP($D495,'Annuity Calc'!$H$7:$BE$11,2,FALSE))*HLOOKUP(W495,'Annuity Calc'!$H$7:$BE$11,5,FALSE),(IF(W495&lt;=(-1),W495,0)))</f>
        <v>917349.22524440056</v>
      </c>
      <c r="X499" s="159">
        <f>IF($D495&gt;=1,($B494/HLOOKUP($D495,'Annuity Calc'!$H$7:$BE$11,2,FALSE))*HLOOKUP(X495,'Annuity Calc'!$H$7:$BE$11,5,FALSE),(IF(X495&lt;=(-1),X495,0)))</f>
        <v>917349.22524440056</v>
      </c>
      <c r="Y499" s="159">
        <f>IF($D495&gt;=1,($B494/HLOOKUP($D495,'Annuity Calc'!$H$7:$BE$11,2,FALSE))*HLOOKUP(Y495,'Annuity Calc'!$H$7:$BE$11,5,FALSE),(IF(Y495&lt;=(-1),Y495,0)))</f>
        <v>917349.22524440056</v>
      </c>
      <c r="Z499" s="159">
        <f>IF($D495&gt;=1,($B494/HLOOKUP($D495,'Annuity Calc'!$H$7:$BE$11,2,FALSE))*HLOOKUP(Z495,'Annuity Calc'!$H$7:$BE$11,5,FALSE),(IF(Z495&lt;=(-1),Z495,0)))</f>
        <v>917349.22524440056</v>
      </c>
      <c r="AA499" s="159">
        <f>IF($D495&gt;=1,($B494/HLOOKUP($D495,'Annuity Calc'!$H$7:$BE$11,2,FALSE))*HLOOKUP(AA495,'Annuity Calc'!$H$7:$BE$11,5,FALSE),(IF(AA495&lt;=(-1),AA495,0)))</f>
        <v>917349.22524440056</v>
      </c>
      <c r="AB499" s="159">
        <f>IF($D495&gt;=1,($B494/HLOOKUP($D495,'Annuity Calc'!$H$7:$BE$11,2,FALSE))*HLOOKUP(AB495,'Annuity Calc'!$H$7:$BE$11,5,FALSE),(IF(AB495&lt;=(-1),AB495,0)))</f>
        <v>917349.22524440056</v>
      </c>
      <c r="AC499" s="159">
        <f>IF($D495&gt;=1,($B494/HLOOKUP($D495,'Annuity Calc'!$H$7:$BE$11,2,FALSE))*HLOOKUP(AC495,'Annuity Calc'!$H$7:$BE$11,5,FALSE),(IF(AC495&lt;=(-1),AC495,0)))</f>
        <v>917349.22524440056</v>
      </c>
      <c r="AD499" s="159">
        <f>IF($D495&gt;=1,($B494/HLOOKUP($D495,'Annuity Calc'!$H$7:$BE$11,2,FALSE))*HLOOKUP(AD495,'Annuity Calc'!$H$7:$BE$11,5,FALSE),(IF(AD495&lt;=(-1),AD495,0)))</f>
        <v>917349.22524440056</v>
      </c>
      <c r="AE499" s="159">
        <f>IF($D495&gt;=1,($B494/HLOOKUP($D495,'Annuity Calc'!$H$7:$BE$11,2,FALSE))*HLOOKUP(AE495,'Annuity Calc'!$H$7:$BE$11,5,FALSE),(IF(AE495&lt;=(-1),AE495,0)))</f>
        <v>917349.22524440056</v>
      </c>
      <c r="AF499" s="159">
        <f>IF($D495&gt;=1,($B494/HLOOKUP($D495,'Annuity Calc'!$H$7:$BE$11,2,FALSE))*HLOOKUP(AF495,'Annuity Calc'!$H$7:$BE$11,5,FALSE),(IF(AF495&lt;=(-1),AF495,0)))</f>
        <v>917349.22524440056</v>
      </c>
      <c r="AG499" s="159">
        <f>IF($D495&gt;=1,($B494/HLOOKUP($D495,'Annuity Calc'!$H$7:$BE$11,2,FALSE))*HLOOKUP(AG495,'Annuity Calc'!$H$7:$BE$11,5,FALSE),(IF(AG495&lt;=(-1),AG495,0)))</f>
        <v>917349.22524440056</v>
      </c>
      <c r="AH499" s="159">
        <f>IF($D495&gt;=1,($B494/HLOOKUP($D495,'Annuity Calc'!$H$7:$BE$11,2,FALSE))*HLOOKUP(AH495,'Annuity Calc'!$H$7:$BE$11,5,FALSE),(IF(AH495&lt;=(-1),AH495,0)))</f>
        <v>917349.22524440056</v>
      </c>
      <c r="AI499" s="159">
        <f>IF($D495&gt;=1,($B494/HLOOKUP($D495,'Annuity Calc'!$H$7:$BE$11,2,FALSE))*HLOOKUP(AI495,'Annuity Calc'!$H$7:$BE$11,5,FALSE),(IF(AI495&lt;=(-1),AI495,0)))</f>
        <v>917349.22524440056</v>
      </c>
      <c r="AJ499" s="159">
        <f>IF($D495&gt;=1,($B494/HLOOKUP($D495,'Annuity Calc'!$H$7:$BE$11,2,FALSE))*HLOOKUP(AJ495,'Annuity Calc'!$H$7:$BE$11,5,FALSE),(IF(AJ495&lt;=(-1),AJ495,0)))</f>
        <v>917349.22524440056</v>
      </c>
      <c r="AK499" s="159">
        <f>IF($D495&gt;=1,($B494/HLOOKUP($D495,'Annuity Calc'!$H$7:$BE$11,2,FALSE))*HLOOKUP(AK495,'Annuity Calc'!$H$7:$BE$11,5,FALSE),(IF(AK495&lt;=(-1),AK495,0)))</f>
        <v>917349.22524440056</v>
      </c>
      <c r="AL499" s="159">
        <f>IF($D495&gt;=1,($B494/HLOOKUP($D495,'Annuity Calc'!$H$7:$BE$11,2,FALSE))*HLOOKUP(AL495,'Annuity Calc'!$H$7:$BE$11,5,FALSE),(IF(AL495&lt;=(-1),AL495,0)))</f>
        <v>917349.22524440056</v>
      </c>
      <c r="AM499" s="159">
        <f>IF($D495&gt;=1,($B494/HLOOKUP($D495,'Annuity Calc'!$H$7:$BE$11,2,FALSE))*HLOOKUP(AM495,'Annuity Calc'!$H$7:$BE$11,5,FALSE),(IF(AM495&lt;=(-1),AM495,0)))</f>
        <v>917349.22524440056</v>
      </c>
      <c r="AN499" s="159">
        <f>IF($D495&gt;=1,($B494/HLOOKUP($D495,'Annuity Calc'!$H$7:$BE$11,2,FALSE))*HLOOKUP(AN495,'Annuity Calc'!$H$7:$BE$11,5,FALSE),(IF(AN495&lt;=(-1),AN495,0)))</f>
        <v>917349.22524440056</v>
      </c>
      <c r="AO499" s="159">
        <f>IF($D495&gt;=1,($B494/HLOOKUP($D495,'Annuity Calc'!$H$7:$BE$11,2,FALSE))*HLOOKUP(AO495,'Annuity Calc'!$H$7:$BE$11,5,FALSE),(IF(AO495&lt;=(-1),AO495,0)))</f>
        <v>917349.22524440056</v>
      </c>
      <c r="AP499" s="159">
        <f>IF($D495&gt;=1,($B494/HLOOKUP($D495,'Annuity Calc'!$H$7:$BE$11,2,FALSE))*HLOOKUP(AP495,'Annuity Calc'!$H$7:$BE$11,5,FALSE),(IF(AP495&lt;=(-1),AP495,0)))</f>
        <v>917349.22524440056</v>
      </c>
      <c r="AQ499" s="159">
        <f>IF($D495&gt;=1,($B494/HLOOKUP($D495,'Annuity Calc'!$H$7:$BE$11,2,FALSE))*HLOOKUP(AQ495,'Annuity Calc'!$H$7:$BE$11,5,FALSE),(IF(AQ495&lt;=(-1),AQ495,0)))</f>
        <v>917349.22524440056</v>
      </c>
      <c r="AR499" s="159" t="e">
        <f>IF($D495&gt;=1,($B494/HLOOKUP($D495,'Annuity Calc'!$H$7:$BE$11,2,FALSE))*HLOOKUP(AR495,'Annuity Calc'!$H$7:$BE$11,5,FALSE),(IF(AR495&lt;=(-1),AR495,0)))</f>
        <v>#N/A</v>
      </c>
      <c r="AS499" s="159" t="e">
        <f>IF($D495&gt;=1,($B494/HLOOKUP($D495,'Annuity Calc'!$H$7:$BE$11,2,FALSE))*HLOOKUP(AS495,'Annuity Calc'!$H$7:$BE$11,5,FALSE),(IF(AS495&lt;=(-1),AS495,0)))</f>
        <v>#N/A</v>
      </c>
      <c r="AT499" s="159" t="e">
        <f>IF($D495&gt;=1,($B494/HLOOKUP($D495,'Annuity Calc'!$H$7:$BE$11,2,FALSE))*HLOOKUP(AT495,'Annuity Calc'!$H$7:$BE$11,5,FALSE),(IF(AT495&lt;=(-1),AT495,0)))</f>
        <v>#N/A</v>
      </c>
      <c r="AU499" s="159" t="e">
        <f>IF($D495&gt;=1,($B494/HLOOKUP($D495,'Annuity Calc'!$H$7:$BE$11,2,FALSE))*HLOOKUP(AU495,'Annuity Calc'!$H$7:$BE$11,5,FALSE),(IF(AU495&lt;=(-1),AU495,0)))</f>
        <v>#N/A</v>
      </c>
      <c r="AV499" s="159" t="e">
        <f>IF($D495&gt;=1,($B494/HLOOKUP($D495,'Annuity Calc'!$H$7:$BE$11,2,FALSE))*HLOOKUP(AV495,'Annuity Calc'!$H$7:$BE$11,5,FALSE),(IF(AV495&lt;=(-1),AV495,0)))</f>
        <v>#N/A</v>
      </c>
      <c r="AW499" s="159" t="e">
        <f>IF($D495&gt;=1,($B494/HLOOKUP($D495,'Annuity Calc'!$H$7:$BE$11,2,FALSE))*HLOOKUP(AW495,'Annuity Calc'!$H$7:$BE$11,5,FALSE),(IF(AW495&lt;=(-1),AW495,0)))</f>
        <v>#N/A</v>
      </c>
      <c r="AX499" s="159" t="e">
        <f>IF($D495&gt;=1,($B494/HLOOKUP($D495,'Annuity Calc'!$H$7:$BE$11,2,FALSE))*HLOOKUP(AX495,'Annuity Calc'!$H$7:$BE$11,5,FALSE),(IF(AX495&lt;=(-1),AX495,0)))</f>
        <v>#N/A</v>
      </c>
      <c r="AY499" s="159" t="e">
        <f>IF($D495&gt;=1,($B494/HLOOKUP($D495,'Annuity Calc'!$H$7:$BE$11,2,FALSE))*HLOOKUP(AY495,'Annuity Calc'!$H$7:$BE$11,5,FALSE),(IF(AY495&lt;=(-1),AY495,0)))</f>
        <v>#N/A</v>
      </c>
      <c r="AZ499" s="159" t="e">
        <f>IF($D495&gt;=1,($B494/HLOOKUP($D495,'Annuity Calc'!$H$7:$BE$11,2,FALSE))*HLOOKUP(AZ495,'Annuity Calc'!$H$7:$BE$11,5,FALSE),(IF(AZ495&lt;=(-1),AZ495,0)))</f>
        <v>#N/A</v>
      </c>
      <c r="BA499" s="159" t="e">
        <f>IF($D495&gt;=1,($B494/HLOOKUP($D495,'Annuity Calc'!$H$7:$BE$11,2,FALSE))*HLOOKUP(BA495,'Annuity Calc'!$H$7:$BE$11,5,FALSE),(IF(BA495&lt;=(-1),BA495,0)))</f>
        <v>#N/A</v>
      </c>
      <c r="BB499" s="159" t="e">
        <f>IF($D495&gt;=1,($B494/HLOOKUP($D495,'Annuity Calc'!$H$7:$BE$11,2,FALSE))*HLOOKUP(BB495,'Annuity Calc'!$H$7:$BE$11,5,FALSE),(IF(BB495&lt;=(-1),BB495,0)))</f>
        <v>#N/A</v>
      </c>
      <c r="BC499" s="159" t="e">
        <f>IF($D495&gt;=1,($B494/HLOOKUP($D495,'Annuity Calc'!$H$7:$BE$11,2,FALSE))*HLOOKUP(BC495,'Annuity Calc'!$H$7:$BE$11,5,FALSE),(IF(BC495&lt;=(-1),BC495,0)))</f>
        <v>#N/A</v>
      </c>
      <c r="BD499" s="159" t="e">
        <f>IF($D495&gt;=1,($B494/HLOOKUP($D495,'Annuity Calc'!$H$7:$BE$11,2,FALSE))*HLOOKUP(BD495,'Annuity Calc'!$H$7:$BE$11,5,FALSE),(IF(BD495&lt;=(-1),BD495,0)))</f>
        <v>#N/A</v>
      </c>
      <c r="BE499" s="159" t="e">
        <f>IF($D495&gt;=1,($B494/HLOOKUP($D495,'Annuity Calc'!$H$7:$BE$11,2,FALSE))*HLOOKUP(BE495,'Annuity Calc'!$H$7:$BE$11,5,FALSE),(IF(BE495&lt;=(-1),BE495,0)))</f>
        <v>#N/A</v>
      </c>
      <c r="BF499" s="159" t="e">
        <f>IF($D495&gt;=1,($B494/HLOOKUP($D495,'Annuity Calc'!$H$7:$BE$11,2,FALSE))*HLOOKUP(BF495,'Annuity Calc'!$H$7:$BE$11,5,FALSE),(IF(BF495&lt;=(-1),BF495,0)))</f>
        <v>#N/A</v>
      </c>
      <c r="BG499" s="159" t="e">
        <f>IF($D495&gt;=1,($B494/HLOOKUP($D495,'Annuity Calc'!$H$7:$BE$11,2,FALSE))*HLOOKUP(BG495,'Annuity Calc'!$H$7:$BE$11,5,FALSE),(IF(BG495&lt;=(-1),BG495,0)))</f>
        <v>#N/A</v>
      </c>
      <c r="BH499" s="159" t="e">
        <f>IF($D495&gt;=1,($B494/HLOOKUP($D495,'Annuity Calc'!$H$7:$BE$11,2,FALSE))*HLOOKUP(BH495,'Annuity Calc'!$H$7:$BE$11,5,FALSE),(IF(BH495&lt;=(-1),BH495,0)))</f>
        <v>#N/A</v>
      </c>
      <c r="BI499" s="159" t="e">
        <f>IF($D495&gt;=1,($B494/HLOOKUP($D495,'Annuity Calc'!$H$7:$BE$11,2,FALSE))*HLOOKUP(BI495,'Annuity Calc'!$H$7:$BE$11,5,FALSE),(IF(BI495&lt;=(-1),BI495,0)))</f>
        <v>#N/A</v>
      </c>
    </row>
    <row r="500" spans="3:61" s="19" customFormat="1" ht="12.75">
      <c r="D500" s="19">
        <f>D496-D497</f>
        <v>17546779.82915068</v>
      </c>
      <c r="E500" s="19">
        <f t="shared" ref="E500:BI500" si="3661">E496-E497</f>
        <v>17366092.203801572</v>
      </c>
      <c r="F500" s="19">
        <f t="shared" si="3661"/>
        <v>17177615.204880361</v>
      </c>
      <c r="G500" s="19">
        <f t="shared" si="3661"/>
        <v>16981013.035508156</v>
      </c>
      <c r="H500" s="19">
        <f t="shared" si="3661"/>
        <v>16775935.422732636</v>
      </c>
      <c r="I500" s="19">
        <f t="shared" si="3661"/>
        <v>16562016.993470114</v>
      </c>
      <c r="J500" s="19">
        <f t="shared" si="3661"/>
        <v>16338876.623544727</v>
      </c>
      <c r="K500" s="19">
        <f t="shared" si="3661"/>
        <v>16106116.758664951</v>
      </c>
      <c r="L500" s="19">
        <f t="shared" si="3661"/>
        <v>15863322.706127675</v>
      </c>
      <c r="M500" s="19">
        <f t="shared" si="3661"/>
        <v>15610061.895987913</v>
      </c>
      <c r="N500" s="19">
        <f t="shared" si="3661"/>
        <v>15345883.11037783</v>
      </c>
      <c r="O500" s="19">
        <f t="shared" si="3661"/>
        <v>15070315.679602003</v>
      </c>
      <c r="P500" s="19">
        <f t="shared" si="3661"/>
        <v>14782868.643576672</v>
      </c>
      <c r="Q500" s="19">
        <f t="shared" si="3661"/>
        <v>14483029.877118949</v>
      </c>
      <c r="R500" s="19">
        <f t="shared" si="3661"/>
        <v>14170265.17752759</v>
      </c>
      <c r="S500" s="19">
        <f t="shared" si="3661"/>
        <v>13844017.312829729</v>
      </c>
      <c r="T500" s="19">
        <f t="shared" si="3661"/>
        <v>13503705.028997891</v>
      </c>
      <c r="U500" s="19">
        <f t="shared" si="3661"/>
        <v>13148722.014368521</v>
      </c>
      <c r="V500" s="19">
        <f t="shared" si="3661"/>
        <v>12778435.819416994</v>
      </c>
      <c r="W500" s="19">
        <f t="shared" si="3661"/>
        <v>12392186.729964543</v>
      </c>
      <c r="X500" s="19">
        <f t="shared" si="3661"/>
        <v>11989286.591809576</v>
      </c>
      <c r="Y500" s="19">
        <f t="shared" si="3661"/>
        <v>11569017.584689302</v>
      </c>
      <c r="Z500" s="19">
        <f t="shared" si="3661"/>
        <v>11130630.943387318</v>
      </c>
      <c r="AA500" s="19">
        <f t="shared" si="3661"/>
        <v>10673345.623708643</v>
      </c>
      <c r="AB500" s="19">
        <f t="shared" si="3661"/>
        <v>10196346.910945443</v>
      </c>
      <c r="AC500" s="19">
        <f t="shared" si="3661"/>
        <v>9698784.9683542661</v>
      </c>
      <c r="AD500" s="19">
        <f t="shared" si="3661"/>
        <v>9179773.3230586778</v>
      </c>
      <c r="AE500" s="19">
        <f t="shared" si="3661"/>
        <v>8638387.2866797578</v>
      </c>
      <c r="AF500" s="19">
        <f t="shared" si="3661"/>
        <v>8073662.3078805804</v>
      </c>
      <c r="AG500" s="19">
        <f t="shared" si="3661"/>
        <v>7484592.253889529</v>
      </c>
      <c r="AH500" s="19">
        <f t="shared" si="3661"/>
        <v>6870127.6179407472</v>
      </c>
      <c r="AI500" s="19">
        <f t="shared" si="3661"/>
        <v>6229173.6494380385</v>
      </c>
      <c r="AJ500" s="19">
        <f t="shared" si="3661"/>
        <v>5560588.4035108592</v>
      </c>
      <c r="AK500" s="19">
        <f t="shared" si="3661"/>
        <v>4863180.7064874228</v>
      </c>
      <c r="AL500" s="19">
        <f t="shared" si="3661"/>
        <v>4135708.0336601357</v>
      </c>
      <c r="AM500" s="19">
        <f t="shared" si="3661"/>
        <v>3376874.2955623292</v>
      </c>
      <c r="AN500" s="19">
        <f t="shared" si="3661"/>
        <v>2585327.528812232</v>
      </c>
      <c r="AO500" s="19">
        <f t="shared" si="3661"/>
        <v>1759657.487410123</v>
      </c>
      <c r="AP500" s="19">
        <f t="shared" si="3661"/>
        <v>898393.13019723783</v>
      </c>
      <c r="AQ500" s="19">
        <f t="shared" si="3661"/>
        <v>-1.0477378964424133E-9</v>
      </c>
      <c r="AR500" s="19" t="e">
        <f t="shared" si="3661"/>
        <v>#N/A</v>
      </c>
      <c r="AS500" s="19" t="e">
        <f t="shared" si="3661"/>
        <v>#N/A</v>
      </c>
      <c r="AT500" s="19" t="e">
        <f t="shared" si="3661"/>
        <v>#N/A</v>
      </c>
      <c r="AU500" s="19" t="e">
        <f t="shared" si="3661"/>
        <v>#N/A</v>
      </c>
      <c r="AV500" s="19" t="e">
        <f t="shared" si="3661"/>
        <v>#N/A</v>
      </c>
      <c r="AW500" s="19" t="e">
        <f t="shared" si="3661"/>
        <v>#N/A</v>
      </c>
      <c r="AX500" s="19" t="e">
        <f t="shared" si="3661"/>
        <v>#N/A</v>
      </c>
      <c r="AY500" s="19" t="e">
        <f t="shared" si="3661"/>
        <v>#N/A</v>
      </c>
      <c r="AZ500" s="19" t="e">
        <f t="shared" si="3661"/>
        <v>#N/A</v>
      </c>
      <c r="BA500" s="19" t="e">
        <f t="shared" si="3661"/>
        <v>#N/A</v>
      </c>
      <c r="BB500" s="19" t="e">
        <f t="shared" si="3661"/>
        <v>#N/A</v>
      </c>
      <c r="BC500" s="19" t="e">
        <f t="shared" si="3661"/>
        <v>#N/A</v>
      </c>
      <c r="BD500" s="19" t="e">
        <f t="shared" si="3661"/>
        <v>#N/A</v>
      </c>
      <c r="BE500" s="19" t="e">
        <f t="shared" si="3661"/>
        <v>#N/A</v>
      </c>
      <c r="BF500" s="19" t="e">
        <f t="shared" si="3661"/>
        <v>#N/A</v>
      </c>
      <c r="BG500" s="19" t="e">
        <f t="shared" si="3661"/>
        <v>#N/A</v>
      </c>
      <c r="BH500" s="19" t="e">
        <f t="shared" si="3661"/>
        <v>#N/A</v>
      </c>
      <c r="BI500" s="19" t="e">
        <f t="shared" si="3661"/>
        <v>#N/A</v>
      </c>
    </row>
    <row r="501" spans="3:61" s="19" customFormat="1" ht="12.75"/>
    <row r="502" spans="3:61" s="19" customFormat="1" ht="12.75">
      <c r="C502" s="19" t="s">
        <v>446</v>
      </c>
      <c r="E502" s="19">
        <f>D496</f>
        <v>17720000</v>
      </c>
      <c r="F502" s="19">
        <f t="shared" ref="F502:F506" si="3662">E496</f>
        <v>17546779.82915068</v>
      </c>
      <c r="G502" s="19">
        <f t="shared" ref="G502:G506" si="3663">F496</f>
        <v>17366092.203801572</v>
      </c>
      <c r="H502" s="19">
        <f t="shared" ref="H502:H506" si="3664">G496</f>
        <v>17177615.204880361</v>
      </c>
      <c r="I502" s="19">
        <f t="shared" ref="I502:I506" si="3665">H496</f>
        <v>16981013.035508156</v>
      </c>
      <c r="J502" s="19">
        <f t="shared" ref="J502:J506" si="3666">I496</f>
        <v>16775935.422732636</v>
      </c>
      <c r="K502" s="19">
        <f t="shared" ref="K502:K506" si="3667">J496</f>
        <v>16562016.993470114</v>
      </c>
      <c r="L502" s="19">
        <f t="shared" ref="L502:L506" si="3668">K496</f>
        <v>16338876.623544727</v>
      </c>
      <c r="M502" s="19">
        <f t="shared" ref="M502:M506" si="3669">L496</f>
        <v>16106116.758664951</v>
      </c>
      <c r="N502" s="19">
        <f t="shared" ref="N502:N506" si="3670">M496</f>
        <v>15863322.706127675</v>
      </c>
      <c r="O502" s="19">
        <f t="shared" ref="O502:O506" si="3671">N496</f>
        <v>15610061.895987913</v>
      </c>
      <c r="P502" s="19">
        <f t="shared" ref="P502:P506" si="3672">O496</f>
        <v>15345883.11037783</v>
      </c>
      <c r="Q502" s="19">
        <f t="shared" ref="Q502:Q506" si="3673">P496</f>
        <v>15070315.679602003</v>
      </c>
      <c r="R502" s="19">
        <f t="shared" ref="R502:R506" si="3674">Q496</f>
        <v>14782868.643576672</v>
      </c>
      <c r="S502" s="19">
        <f t="shared" ref="S502:S506" si="3675">R496</f>
        <v>14483029.877118949</v>
      </c>
      <c r="T502" s="19">
        <f t="shared" ref="T502:T506" si="3676">S496</f>
        <v>14170265.17752759</v>
      </c>
      <c r="U502" s="19">
        <f t="shared" ref="U502:U506" si="3677">T496</f>
        <v>13844017.312829729</v>
      </c>
      <c r="V502" s="19">
        <f t="shared" ref="V502:V506" si="3678">U496</f>
        <v>13503705.028997891</v>
      </c>
      <c r="W502" s="19">
        <f t="shared" ref="W502:W506" si="3679">V496</f>
        <v>13148722.014368521</v>
      </c>
      <c r="X502" s="19">
        <f t="shared" ref="X502:X506" si="3680">W496</f>
        <v>12778435.819416994</v>
      </c>
      <c r="Y502" s="19">
        <f t="shared" ref="Y502:Y506" si="3681">X496</f>
        <v>12392186.729964543</v>
      </c>
      <c r="Z502" s="19">
        <f t="shared" ref="Z502:Z506" si="3682">Y496</f>
        <v>11989286.591809576</v>
      </c>
      <c r="AA502" s="19">
        <f t="shared" ref="AA502:AA506" si="3683">Z496</f>
        <v>11569017.584689302</v>
      </c>
      <c r="AB502" s="19">
        <f t="shared" ref="AB502:AB506" si="3684">AA496</f>
        <v>11130630.943387318</v>
      </c>
      <c r="AC502" s="19">
        <f t="shared" ref="AC502:AC506" si="3685">AB496</f>
        <v>10673345.623708643</v>
      </c>
      <c r="AD502" s="19">
        <f t="shared" ref="AD502:AD506" si="3686">AC496</f>
        <v>10196346.910945443</v>
      </c>
      <c r="AE502" s="19">
        <f t="shared" ref="AE502:AE506" si="3687">AD496</f>
        <v>9698784.9683542661</v>
      </c>
      <c r="AF502" s="19">
        <f t="shared" ref="AF502:AF506" si="3688">AE496</f>
        <v>9179773.3230586778</v>
      </c>
      <c r="AG502" s="19">
        <f t="shared" ref="AG502:AG506" si="3689">AF496</f>
        <v>8638387.2866797578</v>
      </c>
      <c r="AH502" s="19">
        <f t="shared" ref="AH502:AH506" si="3690">AG496</f>
        <v>8073662.3078805804</v>
      </c>
      <c r="AI502" s="19">
        <f t="shared" ref="AI502:AI506" si="3691">AH496</f>
        <v>7484592.253889529</v>
      </c>
      <c r="AJ502" s="19">
        <f t="shared" ref="AJ502:AJ506" si="3692">AI496</f>
        <v>6870127.6179407472</v>
      </c>
      <c r="AK502" s="19">
        <f t="shared" ref="AK502:AK506" si="3693">AJ496</f>
        <v>6229173.6494380385</v>
      </c>
      <c r="AL502" s="19">
        <f t="shared" ref="AL502:AL506" si="3694">AK496</f>
        <v>5560588.4035108592</v>
      </c>
      <c r="AM502" s="19">
        <f t="shared" ref="AM502:AM506" si="3695">AL496</f>
        <v>4863180.7064874228</v>
      </c>
      <c r="AN502" s="19">
        <f t="shared" ref="AN502:AN506" si="3696">AM496</f>
        <v>4135708.0336601357</v>
      </c>
      <c r="AO502" s="19">
        <f t="shared" ref="AO502:AO506" si="3697">AN496</f>
        <v>3376874.2955623292</v>
      </c>
      <c r="AP502" s="19">
        <f t="shared" ref="AP502:AP506" si="3698">AO496</f>
        <v>2585327.528812232</v>
      </c>
      <c r="AQ502" s="19">
        <f t="shared" ref="AQ502:AQ506" si="3699">AP496</f>
        <v>1759657.487410123</v>
      </c>
      <c r="AR502" s="19">
        <f t="shared" ref="AR502:AR506" si="3700">AQ496</f>
        <v>898393.13019723783</v>
      </c>
      <c r="AS502" s="19">
        <f t="shared" ref="AS502:AS506" si="3701">AR496</f>
        <v>-1.0477378964424133E-9</v>
      </c>
      <c r="AT502" s="19" t="e">
        <f t="shared" ref="AT502:AT506" si="3702">AS496</f>
        <v>#N/A</v>
      </c>
      <c r="AU502" s="19" t="e">
        <f t="shared" ref="AU502:AU506" si="3703">AT496</f>
        <v>#N/A</v>
      </c>
      <c r="AV502" s="19" t="e">
        <f t="shared" ref="AV502:AV506" si="3704">AU496</f>
        <v>#N/A</v>
      </c>
      <c r="AW502" s="19" t="e">
        <f t="shared" ref="AW502:AW506" si="3705">AV496</f>
        <v>#N/A</v>
      </c>
      <c r="AX502" s="19" t="e">
        <f t="shared" ref="AX502:AX506" si="3706">AW496</f>
        <v>#N/A</v>
      </c>
      <c r="AY502" s="19" t="e">
        <f t="shared" ref="AY502:AY506" si="3707">AX496</f>
        <v>#N/A</v>
      </c>
      <c r="AZ502" s="19" t="e">
        <f t="shared" ref="AZ502:AZ506" si="3708">AY496</f>
        <v>#N/A</v>
      </c>
      <c r="BA502" s="19" t="e">
        <f t="shared" ref="BA502:BA506" si="3709">AZ496</f>
        <v>#N/A</v>
      </c>
      <c r="BB502" s="19" t="e">
        <f t="shared" ref="BB502:BB506" si="3710">BA496</f>
        <v>#N/A</v>
      </c>
      <c r="BC502" s="19" t="e">
        <f t="shared" ref="BC502:BC506" si="3711">BB496</f>
        <v>#N/A</v>
      </c>
      <c r="BD502" s="19" t="e">
        <f t="shared" ref="BD502:BD506" si="3712">BC496</f>
        <v>#N/A</v>
      </c>
      <c r="BE502" s="19" t="e">
        <f t="shared" ref="BE502:BE506" si="3713">BD496</f>
        <v>#N/A</v>
      </c>
      <c r="BF502" s="19" t="e">
        <f t="shared" ref="BF502:BF506" si="3714">BE496</f>
        <v>#N/A</v>
      </c>
      <c r="BG502" s="19" t="e">
        <f t="shared" ref="BG502:BG506" si="3715">BF496</f>
        <v>#N/A</v>
      </c>
      <c r="BH502" s="19" t="e">
        <f t="shared" ref="BH502:BH506" si="3716">BG496</f>
        <v>#N/A</v>
      </c>
      <c r="BI502" s="19" t="e">
        <f t="shared" ref="BI502:BI506" si="3717">BH496</f>
        <v>#N/A</v>
      </c>
    </row>
    <row r="503" spans="3:61" s="19" customFormat="1" ht="12.75">
      <c r="C503" s="19" t="s">
        <v>422</v>
      </c>
      <c r="E503" s="19">
        <f>D497</f>
        <v>173220.17084932124</v>
      </c>
      <c r="F503" s="19">
        <f t="shared" si="3662"/>
        <v>180687.62534910813</v>
      </c>
      <c r="G503" s="19">
        <f t="shared" si="3663"/>
        <v>188476.9989212119</v>
      </c>
      <c r="H503" s="19">
        <f t="shared" si="3664"/>
        <v>196602.16937220297</v>
      </c>
      <c r="I503" s="19">
        <f t="shared" si="3665"/>
        <v>205077.61277551987</v>
      </c>
      <c r="J503" s="19">
        <f t="shared" si="3666"/>
        <v>213918.42926252249</v>
      </c>
      <c r="K503" s="19">
        <f t="shared" si="3667"/>
        <v>223140.36992538747</v>
      </c>
      <c r="L503" s="19">
        <f t="shared" si="3668"/>
        <v>232759.86487977649</v>
      </c>
      <c r="M503" s="19">
        <f t="shared" si="3669"/>
        <v>242794.05253727635</v>
      </c>
      <c r="N503" s="19">
        <f t="shared" si="3670"/>
        <v>253260.8101397618</v>
      </c>
      <c r="O503" s="19">
        <f t="shared" si="3671"/>
        <v>264178.78561008355</v>
      </c>
      <c r="P503" s="19">
        <f t="shared" si="3672"/>
        <v>275567.43077582633</v>
      </c>
      <c r="Q503" s="19">
        <f t="shared" si="3673"/>
        <v>287447.03602533066</v>
      </c>
      <c r="R503" s="19">
        <f t="shared" si="3674"/>
        <v>299838.76645772316</v>
      </c>
      <c r="S503" s="19">
        <f t="shared" si="3675"/>
        <v>312764.69959135883</v>
      </c>
      <c r="T503" s="19">
        <f t="shared" si="3676"/>
        <v>326247.86469786137</v>
      </c>
      <c r="U503" s="19">
        <f t="shared" si="3677"/>
        <v>340312.28383183794</v>
      </c>
      <c r="V503" s="19">
        <f t="shared" si="3678"/>
        <v>354983.01462936943</v>
      </c>
      <c r="W503" s="19">
        <f t="shared" si="3679"/>
        <v>370286.1949515263</v>
      </c>
      <c r="X503" s="19">
        <f t="shared" si="3680"/>
        <v>386249.08945245016</v>
      </c>
      <c r="Y503" s="19">
        <f t="shared" si="3681"/>
        <v>402900.1381549667</v>
      </c>
      <c r="Z503" s="19">
        <f t="shared" si="3682"/>
        <v>420269.0071202743</v>
      </c>
      <c r="AA503" s="19">
        <f t="shared" si="3683"/>
        <v>438386.64130198391</v>
      </c>
      <c r="AB503" s="19">
        <f t="shared" si="3684"/>
        <v>457285.31967867585</v>
      </c>
      <c r="AC503" s="19">
        <f t="shared" si="3685"/>
        <v>476998.71276319935</v>
      </c>
      <c r="AD503" s="19">
        <f t="shared" si="3686"/>
        <v>497561.94259117672</v>
      </c>
      <c r="AE503" s="19">
        <f t="shared" si="3687"/>
        <v>519011.64529558748</v>
      </c>
      <c r="AF503" s="19">
        <f t="shared" si="3688"/>
        <v>541386.03637891961</v>
      </c>
      <c r="AG503" s="19">
        <f t="shared" si="3689"/>
        <v>564724.97879917745</v>
      </c>
      <c r="AH503" s="19">
        <f t="shared" si="3690"/>
        <v>589070.05399105127</v>
      </c>
      <c r="AI503" s="19">
        <f t="shared" si="3691"/>
        <v>614464.63594878174</v>
      </c>
      <c r="AJ503" s="19">
        <f t="shared" si="3692"/>
        <v>640953.96850270825</v>
      </c>
      <c r="AK503" s="19">
        <f t="shared" si="3693"/>
        <v>668585.24592717888</v>
      </c>
      <c r="AL503" s="19">
        <f t="shared" si="3694"/>
        <v>697407.69702343678</v>
      </c>
      <c r="AM503" s="19">
        <f t="shared" si="3695"/>
        <v>727472.67282728711</v>
      </c>
      <c r="AN503" s="19">
        <f t="shared" si="3696"/>
        <v>758833.73809780658</v>
      </c>
      <c r="AO503" s="19">
        <f t="shared" si="3697"/>
        <v>791546.76675009739</v>
      </c>
      <c r="AP503" s="19">
        <f t="shared" si="3698"/>
        <v>825670.04140210897</v>
      </c>
      <c r="AQ503" s="19">
        <f t="shared" si="3699"/>
        <v>861264.35721288517</v>
      </c>
      <c r="AR503" s="19">
        <f t="shared" si="3700"/>
        <v>898393.13019723888</v>
      </c>
      <c r="AS503" s="19" t="e">
        <f t="shared" si="3701"/>
        <v>#N/A</v>
      </c>
      <c r="AT503" s="19" t="e">
        <f t="shared" si="3702"/>
        <v>#N/A</v>
      </c>
      <c r="AU503" s="19" t="e">
        <f t="shared" si="3703"/>
        <v>#N/A</v>
      </c>
      <c r="AV503" s="19" t="e">
        <f t="shared" si="3704"/>
        <v>#N/A</v>
      </c>
      <c r="AW503" s="19" t="e">
        <f t="shared" si="3705"/>
        <v>#N/A</v>
      </c>
      <c r="AX503" s="19" t="e">
        <f t="shared" si="3706"/>
        <v>#N/A</v>
      </c>
      <c r="AY503" s="19" t="e">
        <f t="shared" si="3707"/>
        <v>#N/A</v>
      </c>
      <c r="AZ503" s="19" t="e">
        <f t="shared" si="3708"/>
        <v>#N/A</v>
      </c>
      <c r="BA503" s="19" t="e">
        <f t="shared" si="3709"/>
        <v>#N/A</v>
      </c>
      <c r="BB503" s="19" t="e">
        <f t="shared" si="3710"/>
        <v>#N/A</v>
      </c>
      <c r="BC503" s="19" t="e">
        <f t="shared" si="3711"/>
        <v>#N/A</v>
      </c>
      <c r="BD503" s="19" t="e">
        <f t="shared" si="3712"/>
        <v>#N/A</v>
      </c>
      <c r="BE503" s="19" t="e">
        <f t="shared" si="3713"/>
        <v>#N/A</v>
      </c>
      <c r="BF503" s="19" t="e">
        <f t="shared" si="3714"/>
        <v>#N/A</v>
      </c>
      <c r="BG503" s="19" t="e">
        <f t="shared" si="3715"/>
        <v>#N/A</v>
      </c>
      <c r="BH503" s="19" t="e">
        <f t="shared" si="3716"/>
        <v>#N/A</v>
      </c>
      <c r="BI503" s="19" t="e">
        <f t="shared" si="3717"/>
        <v>#N/A</v>
      </c>
    </row>
    <row r="504" spans="3:61" s="19" customFormat="1" ht="12.75">
      <c r="C504" s="19" t="s">
        <v>423</v>
      </c>
      <c r="E504" s="19">
        <f>D498</f>
        <v>744129.05439507926</v>
      </c>
      <c r="F504" s="19">
        <f t="shared" si="3662"/>
        <v>736661.59989529243</v>
      </c>
      <c r="G504" s="19">
        <f t="shared" si="3663"/>
        <v>728872.22632318875</v>
      </c>
      <c r="H504" s="19">
        <f t="shared" si="3664"/>
        <v>720747.05587219761</v>
      </c>
      <c r="I504" s="19">
        <f t="shared" si="3665"/>
        <v>712271.61246888072</v>
      </c>
      <c r="J504" s="19">
        <f t="shared" si="3666"/>
        <v>703430.79598187807</v>
      </c>
      <c r="K504" s="19">
        <f t="shared" si="3667"/>
        <v>694208.85531901324</v>
      </c>
      <c r="L504" s="19">
        <f t="shared" si="3668"/>
        <v>684589.36036462407</v>
      </c>
      <c r="M504" s="19">
        <f t="shared" si="3669"/>
        <v>674555.17270712415</v>
      </c>
      <c r="N504" s="19">
        <f t="shared" si="3670"/>
        <v>664088.4151046389</v>
      </c>
      <c r="O504" s="19">
        <f t="shared" si="3671"/>
        <v>653170.43963431707</v>
      </c>
      <c r="P504" s="19">
        <f t="shared" si="3672"/>
        <v>641781.79446857434</v>
      </c>
      <c r="Q504" s="19">
        <f t="shared" si="3673"/>
        <v>629902.18921907002</v>
      </c>
      <c r="R504" s="19">
        <f t="shared" si="3674"/>
        <v>617510.45878667745</v>
      </c>
      <c r="S504" s="19">
        <f t="shared" si="3675"/>
        <v>604584.52565304178</v>
      </c>
      <c r="T504" s="19">
        <f t="shared" si="3676"/>
        <v>591101.36054653919</v>
      </c>
      <c r="U504" s="19">
        <f t="shared" si="3677"/>
        <v>577036.94141256262</v>
      </c>
      <c r="V504" s="19">
        <f t="shared" si="3678"/>
        <v>562366.21061503119</v>
      </c>
      <c r="W504" s="19">
        <f t="shared" si="3679"/>
        <v>547063.03029287432</v>
      </c>
      <c r="X504" s="19">
        <f t="shared" si="3680"/>
        <v>531100.13579195039</v>
      </c>
      <c r="Y504" s="19">
        <f t="shared" si="3681"/>
        <v>514449.08708943392</v>
      </c>
      <c r="Z504" s="19">
        <f t="shared" si="3682"/>
        <v>497080.21812412632</v>
      </c>
      <c r="AA504" s="19">
        <f t="shared" si="3683"/>
        <v>478962.58394241671</v>
      </c>
      <c r="AB504" s="19">
        <f t="shared" si="3684"/>
        <v>460063.90556572477</v>
      </c>
      <c r="AC504" s="19">
        <f t="shared" si="3685"/>
        <v>440350.51248120121</v>
      </c>
      <c r="AD504" s="19">
        <f t="shared" si="3686"/>
        <v>419787.2826532239</v>
      </c>
      <c r="AE504" s="19">
        <f t="shared" si="3687"/>
        <v>398337.57994881307</v>
      </c>
      <c r="AF504" s="19">
        <f t="shared" si="3688"/>
        <v>375963.188865481</v>
      </c>
      <c r="AG504" s="19">
        <f t="shared" si="3689"/>
        <v>352624.24644522317</v>
      </c>
      <c r="AH504" s="19">
        <f t="shared" si="3690"/>
        <v>328279.17125334934</v>
      </c>
      <c r="AI504" s="19">
        <f t="shared" si="3691"/>
        <v>302884.58929561882</v>
      </c>
      <c r="AJ504" s="19">
        <f t="shared" si="3692"/>
        <v>276395.25674169231</v>
      </c>
      <c r="AK504" s="19">
        <f t="shared" si="3693"/>
        <v>248763.97931722173</v>
      </c>
      <c r="AL504" s="19">
        <f t="shared" si="3694"/>
        <v>219941.52822096381</v>
      </c>
      <c r="AM504" s="19">
        <f t="shared" si="3695"/>
        <v>189876.5524171135</v>
      </c>
      <c r="AN504" s="19">
        <f t="shared" si="3696"/>
        <v>158515.48714659398</v>
      </c>
      <c r="AO504" s="19">
        <f t="shared" si="3697"/>
        <v>125802.45849430318</v>
      </c>
      <c r="AP504" s="19">
        <f t="shared" si="3698"/>
        <v>91679.183842291677</v>
      </c>
      <c r="AQ504" s="19">
        <f t="shared" si="3699"/>
        <v>56084.868031515369</v>
      </c>
      <c r="AR504" s="19">
        <f t="shared" si="3700"/>
        <v>18956.09504716174</v>
      </c>
      <c r="AS504" s="19" t="e">
        <f t="shared" si="3701"/>
        <v>#N/A</v>
      </c>
      <c r="AT504" s="19" t="e">
        <f t="shared" si="3702"/>
        <v>#N/A</v>
      </c>
      <c r="AU504" s="19" t="e">
        <f t="shared" si="3703"/>
        <v>#N/A</v>
      </c>
      <c r="AV504" s="19" t="e">
        <f t="shared" si="3704"/>
        <v>#N/A</v>
      </c>
      <c r="AW504" s="19" t="e">
        <f t="shared" si="3705"/>
        <v>#N/A</v>
      </c>
      <c r="AX504" s="19" t="e">
        <f t="shared" si="3706"/>
        <v>#N/A</v>
      </c>
      <c r="AY504" s="19" t="e">
        <f t="shared" si="3707"/>
        <v>#N/A</v>
      </c>
      <c r="AZ504" s="19" t="e">
        <f t="shared" si="3708"/>
        <v>#N/A</v>
      </c>
      <c r="BA504" s="19" t="e">
        <f t="shared" si="3709"/>
        <v>#N/A</v>
      </c>
      <c r="BB504" s="19" t="e">
        <f t="shared" si="3710"/>
        <v>#N/A</v>
      </c>
      <c r="BC504" s="19" t="e">
        <f t="shared" si="3711"/>
        <v>#N/A</v>
      </c>
      <c r="BD504" s="19" t="e">
        <f t="shared" si="3712"/>
        <v>#N/A</v>
      </c>
      <c r="BE504" s="19" t="e">
        <f t="shared" si="3713"/>
        <v>#N/A</v>
      </c>
      <c r="BF504" s="19" t="e">
        <f t="shared" si="3714"/>
        <v>#N/A</v>
      </c>
      <c r="BG504" s="19" t="e">
        <f t="shared" si="3715"/>
        <v>#N/A</v>
      </c>
      <c r="BH504" s="19" t="e">
        <f t="shared" si="3716"/>
        <v>#N/A</v>
      </c>
      <c r="BI504" s="19" t="e">
        <f t="shared" si="3717"/>
        <v>#N/A</v>
      </c>
    </row>
    <row r="505" spans="3:61" s="19" customFormat="1" ht="12.75">
      <c r="C505" s="19" t="s">
        <v>147</v>
      </c>
      <c r="E505" s="19">
        <f>D499</f>
        <v>917349.22524440056</v>
      </c>
      <c r="F505" s="19">
        <f t="shared" si="3662"/>
        <v>917349.22524440056</v>
      </c>
      <c r="G505" s="19">
        <f t="shared" si="3663"/>
        <v>917349.22524440056</v>
      </c>
      <c r="H505" s="19">
        <f t="shared" si="3664"/>
        <v>917349.22524440056</v>
      </c>
      <c r="I505" s="19">
        <f t="shared" si="3665"/>
        <v>917349.22524440056</v>
      </c>
      <c r="J505" s="19">
        <f t="shared" si="3666"/>
        <v>917349.22524440056</v>
      </c>
      <c r="K505" s="19">
        <f t="shared" si="3667"/>
        <v>917349.22524440056</v>
      </c>
      <c r="L505" s="19">
        <f t="shared" si="3668"/>
        <v>917349.22524440056</v>
      </c>
      <c r="M505" s="19">
        <f t="shared" si="3669"/>
        <v>917349.22524440056</v>
      </c>
      <c r="N505" s="19">
        <f t="shared" si="3670"/>
        <v>917349.22524440056</v>
      </c>
      <c r="O505" s="19">
        <f t="shared" si="3671"/>
        <v>917349.22524440056</v>
      </c>
      <c r="P505" s="19">
        <f t="shared" si="3672"/>
        <v>917349.22524440056</v>
      </c>
      <c r="Q505" s="19">
        <f t="shared" si="3673"/>
        <v>917349.22524440056</v>
      </c>
      <c r="R505" s="19">
        <f t="shared" si="3674"/>
        <v>917349.22524440056</v>
      </c>
      <c r="S505" s="19">
        <f t="shared" si="3675"/>
        <v>917349.22524440056</v>
      </c>
      <c r="T505" s="19">
        <f t="shared" si="3676"/>
        <v>917349.22524440056</v>
      </c>
      <c r="U505" s="19">
        <f t="shared" si="3677"/>
        <v>917349.22524440056</v>
      </c>
      <c r="V505" s="19">
        <f t="shared" si="3678"/>
        <v>917349.22524440056</v>
      </c>
      <c r="W505" s="19">
        <f t="shared" si="3679"/>
        <v>917349.22524440056</v>
      </c>
      <c r="X505" s="19">
        <f t="shared" si="3680"/>
        <v>917349.22524440056</v>
      </c>
      <c r="Y505" s="19">
        <f t="shared" si="3681"/>
        <v>917349.22524440056</v>
      </c>
      <c r="Z505" s="19">
        <f t="shared" si="3682"/>
        <v>917349.22524440056</v>
      </c>
      <c r="AA505" s="19">
        <f t="shared" si="3683"/>
        <v>917349.22524440056</v>
      </c>
      <c r="AB505" s="19">
        <f t="shared" si="3684"/>
        <v>917349.22524440056</v>
      </c>
      <c r="AC505" s="19">
        <f t="shared" si="3685"/>
        <v>917349.22524440056</v>
      </c>
      <c r="AD505" s="19">
        <f t="shared" si="3686"/>
        <v>917349.22524440056</v>
      </c>
      <c r="AE505" s="19">
        <f t="shared" si="3687"/>
        <v>917349.22524440056</v>
      </c>
      <c r="AF505" s="19">
        <f t="shared" si="3688"/>
        <v>917349.22524440056</v>
      </c>
      <c r="AG505" s="19">
        <f t="shared" si="3689"/>
        <v>917349.22524440056</v>
      </c>
      <c r="AH505" s="19">
        <f t="shared" si="3690"/>
        <v>917349.22524440056</v>
      </c>
      <c r="AI505" s="19">
        <f t="shared" si="3691"/>
        <v>917349.22524440056</v>
      </c>
      <c r="AJ505" s="19">
        <f t="shared" si="3692"/>
        <v>917349.22524440056</v>
      </c>
      <c r="AK505" s="19">
        <f t="shared" si="3693"/>
        <v>917349.22524440056</v>
      </c>
      <c r="AL505" s="19">
        <f t="shared" si="3694"/>
        <v>917349.22524440056</v>
      </c>
      <c r="AM505" s="19">
        <f t="shared" si="3695"/>
        <v>917349.22524440056</v>
      </c>
      <c r="AN505" s="19">
        <f t="shared" si="3696"/>
        <v>917349.22524440056</v>
      </c>
      <c r="AO505" s="19">
        <f t="shared" si="3697"/>
        <v>917349.22524440056</v>
      </c>
      <c r="AP505" s="19">
        <f t="shared" si="3698"/>
        <v>917349.22524440056</v>
      </c>
      <c r="AQ505" s="19">
        <f t="shared" si="3699"/>
        <v>917349.22524440056</v>
      </c>
      <c r="AR505" s="19">
        <f t="shared" si="3700"/>
        <v>917349.22524440056</v>
      </c>
      <c r="AS505" s="19" t="e">
        <f t="shared" si="3701"/>
        <v>#N/A</v>
      </c>
      <c r="AT505" s="19" t="e">
        <f t="shared" si="3702"/>
        <v>#N/A</v>
      </c>
      <c r="AU505" s="19" t="e">
        <f t="shared" si="3703"/>
        <v>#N/A</v>
      </c>
      <c r="AV505" s="19" t="e">
        <f t="shared" si="3704"/>
        <v>#N/A</v>
      </c>
      <c r="AW505" s="19" t="e">
        <f t="shared" si="3705"/>
        <v>#N/A</v>
      </c>
      <c r="AX505" s="19" t="e">
        <f t="shared" si="3706"/>
        <v>#N/A</v>
      </c>
      <c r="AY505" s="19" t="e">
        <f t="shared" si="3707"/>
        <v>#N/A</v>
      </c>
      <c r="AZ505" s="19" t="e">
        <f t="shared" si="3708"/>
        <v>#N/A</v>
      </c>
      <c r="BA505" s="19" t="e">
        <f t="shared" si="3709"/>
        <v>#N/A</v>
      </c>
      <c r="BB505" s="19" t="e">
        <f t="shared" si="3710"/>
        <v>#N/A</v>
      </c>
      <c r="BC505" s="19" t="e">
        <f t="shared" si="3711"/>
        <v>#N/A</v>
      </c>
      <c r="BD505" s="19" t="e">
        <f t="shared" si="3712"/>
        <v>#N/A</v>
      </c>
      <c r="BE505" s="19" t="e">
        <f t="shared" si="3713"/>
        <v>#N/A</v>
      </c>
      <c r="BF505" s="19" t="e">
        <f t="shared" si="3714"/>
        <v>#N/A</v>
      </c>
      <c r="BG505" s="19" t="e">
        <f t="shared" si="3715"/>
        <v>#N/A</v>
      </c>
      <c r="BH505" s="19" t="e">
        <f t="shared" si="3716"/>
        <v>#N/A</v>
      </c>
      <c r="BI505" s="19" t="e">
        <f t="shared" si="3717"/>
        <v>#N/A</v>
      </c>
    </row>
    <row r="506" spans="3:61" s="19" customFormat="1" ht="12.75">
      <c r="C506" s="19" t="s">
        <v>424</v>
      </c>
      <c r="E506" s="19">
        <f>D500</f>
        <v>17546779.82915068</v>
      </c>
      <c r="F506" s="19">
        <f t="shared" si="3662"/>
        <v>17366092.203801572</v>
      </c>
      <c r="G506" s="19">
        <f t="shared" si="3663"/>
        <v>17177615.204880361</v>
      </c>
      <c r="H506" s="19">
        <f t="shared" si="3664"/>
        <v>16981013.035508156</v>
      </c>
      <c r="I506" s="19">
        <f t="shared" si="3665"/>
        <v>16775935.422732636</v>
      </c>
      <c r="J506" s="19">
        <f t="shared" si="3666"/>
        <v>16562016.993470114</v>
      </c>
      <c r="K506" s="19">
        <f t="shared" si="3667"/>
        <v>16338876.623544727</v>
      </c>
      <c r="L506" s="19">
        <f t="shared" si="3668"/>
        <v>16106116.758664951</v>
      </c>
      <c r="M506" s="19">
        <f t="shared" si="3669"/>
        <v>15863322.706127675</v>
      </c>
      <c r="N506" s="19">
        <f t="shared" si="3670"/>
        <v>15610061.895987913</v>
      </c>
      <c r="O506" s="19">
        <f t="shared" si="3671"/>
        <v>15345883.11037783</v>
      </c>
      <c r="P506" s="19">
        <f t="shared" si="3672"/>
        <v>15070315.679602003</v>
      </c>
      <c r="Q506" s="19">
        <f t="shared" si="3673"/>
        <v>14782868.643576672</v>
      </c>
      <c r="R506" s="19">
        <f t="shared" si="3674"/>
        <v>14483029.877118949</v>
      </c>
      <c r="S506" s="19">
        <f t="shared" si="3675"/>
        <v>14170265.17752759</v>
      </c>
      <c r="T506" s="19">
        <f t="shared" si="3676"/>
        <v>13844017.312829729</v>
      </c>
      <c r="U506" s="19">
        <f t="shared" si="3677"/>
        <v>13503705.028997891</v>
      </c>
      <c r="V506" s="19">
        <f t="shared" si="3678"/>
        <v>13148722.014368521</v>
      </c>
      <c r="W506" s="19">
        <f t="shared" si="3679"/>
        <v>12778435.819416994</v>
      </c>
      <c r="X506" s="19">
        <f t="shared" si="3680"/>
        <v>12392186.729964543</v>
      </c>
      <c r="Y506" s="19">
        <f t="shared" si="3681"/>
        <v>11989286.591809576</v>
      </c>
      <c r="Z506" s="19">
        <f t="shared" si="3682"/>
        <v>11569017.584689302</v>
      </c>
      <c r="AA506" s="19">
        <f t="shared" si="3683"/>
        <v>11130630.943387318</v>
      </c>
      <c r="AB506" s="19">
        <f t="shared" si="3684"/>
        <v>10673345.623708643</v>
      </c>
      <c r="AC506" s="19">
        <f t="shared" si="3685"/>
        <v>10196346.910945443</v>
      </c>
      <c r="AD506" s="19">
        <f t="shared" si="3686"/>
        <v>9698784.9683542661</v>
      </c>
      <c r="AE506" s="19">
        <f t="shared" si="3687"/>
        <v>9179773.3230586778</v>
      </c>
      <c r="AF506" s="19">
        <f t="shared" si="3688"/>
        <v>8638387.2866797578</v>
      </c>
      <c r="AG506" s="19">
        <f t="shared" si="3689"/>
        <v>8073662.3078805804</v>
      </c>
      <c r="AH506" s="19">
        <f t="shared" si="3690"/>
        <v>7484592.253889529</v>
      </c>
      <c r="AI506" s="19">
        <f t="shared" si="3691"/>
        <v>6870127.6179407472</v>
      </c>
      <c r="AJ506" s="19">
        <f t="shared" si="3692"/>
        <v>6229173.6494380385</v>
      </c>
      <c r="AK506" s="19">
        <f t="shared" si="3693"/>
        <v>5560588.4035108592</v>
      </c>
      <c r="AL506" s="19">
        <f t="shared" si="3694"/>
        <v>4863180.7064874228</v>
      </c>
      <c r="AM506" s="19">
        <f t="shared" si="3695"/>
        <v>4135708.0336601357</v>
      </c>
      <c r="AN506" s="19">
        <f t="shared" si="3696"/>
        <v>3376874.2955623292</v>
      </c>
      <c r="AO506" s="19">
        <f t="shared" si="3697"/>
        <v>2585327.528812232</v>
      </c>
      <c r="AP506" s="19">
        <f t="shared" si="3698"/>
        <v>1759657.487410123</v>
      </c>
      <c r="AQ506" s="19">
        <f t="shared" si="3699"/>
        <v>898393.13019723783</v>
      </c>
      <c r="AR506" s="19">
        <f t="shared" si="3700"/>
        <v>-1.0477378964424133E-9</v>
      </c>
      <c r="AS506" s="19" t="e">
        <f t="shared" si="3701"/>
        <v>#N/A</v>
      </c>
      <c r="AT506" s="19" t="e">
        <f t="shared" si="3702"/>
        <v>#N/A</v>
      </c>
      <c r="AU506" s="19" t="e">
        <f t="shared" si="3703"/>
        <v>#N/A</v>
      </c>
      <c r="AV506" s="19" t="e">
        <f t="shared" si="3704"/>
        <v>#N/A</v>
      </c>
      <c r="AW506" s="19" t="e">
        <f t="shared" si="3705"/>
        <v>#N/A</v>
      </c>
      <c r="AX506" s="19" t="e">
        <f t="shared" si="3706"/>
        <v>#N/A</v>
      </c>
      <c r="AY506" s="19" t="e">
        <f t="shared" si="3707"/>
        <v>#N/A</v>
      </c>
      <c r="AZ506" s="19" t="e">
        <f t="shared" si="3708"/>
        <v>#N/A</v>
      </c>
      <c r="BA506" s="19" t="e">
        <f t="shared" si="3709"/>
        <v>#N/A</v>
      </c>
      <c r="BB506" s="19" t="e">
        <f t="shared" si="3710"/>
        <v>#N/A</v>
      </c>
      <c r="BC506" s="19" t="e">
        <f t="shared" si="3711"/>
        <v>#N/A</v>
      </c>
      <c r="BD506" s="19" t="e">
        <f t="shared" si="3712"/>
        <v>#N/A</v>
      </c>
      <c r="BE506" s="19" t="e">
        <f t="shared" si="3713"/>
        <v>#N/A</v>
      </c>
      <c r="BF506" s="19" t="e">
        <f t="shared" si="3714"/>
        <v>#N/A</v>
      </c>
      <c r="BG506" s="19" t="e">
        <f t="shared" si="3715"/>
        <v>#N/A</v>
      </c>
      <c r="BH506" s="19" t="e">
        <f t="shared" si="3716"/>
        <v>#N/A</v>
      </c>
      <c r="BI506" s="19" t="e">
        <f t="shared" si="3717"/>
        <v>#N/A</v>
      </c>
    </row>
    <row r="507" spans="3:61" s="19" customFormat="1" ht="12.75"/>
    <row r="508" spans="3:61" s="19" customFormat="1" ht="12.75">
      <c r="C508" s="19" t="s">
        <v>446</v>
      </c>
      <c r="F508" s="19">
        <f>E502</f>
        <v>17720000</v>
      </c>
      <c r="G508" s="19">
        <f t="shared" ref="G508:G512" si="3718">F502</f>
        <v>17546779.82915068</v>
      </c>
      <c r="H508" s="19">
        <f t="shared" ref="H508:H512" si="3719">G502</f>
        <v>17366092.203801572</v>
      </c>
      <c r="I508" s="19">
        <f t="shared" ref="I508:I512" si="3720">H502</f>
        <v>17177615.204880361</v>
      </c>
      <c r="J508" s="19">
        <f t="shared" ref="J508:J512" si="3721">I502</f>
        <v>16981013.035508156</v>
      </c>
      <c r="K508" s="19">
        <f t="shared" ref="K508:K512" si="3722">J502</f>
        <v>16775935.422732636</v>
      </c>
      <c r="L508" s="19">
        <f t="shared" ref="L508:L512" si="3723">K502</f>
        <v>16562016.993470114</v>
      </c>
      <c r="M508" s="19">
        <f t="shared" ref="M508:M512" si="3724">L502</f>
        <v>16338876.623544727</v>
      </c>
      <c r="N508" s="19">
        <f t="shared" ref="N508:N512" si="3725">M502</f>
        <v>16106116.758664951</v>
      </c>
      <c r="O508" s="19">
        <f t="shared" ref="O508:O512" si="3726">N502</f>
        <v>15863322.706127675</v>
      </c>
      <c r="P508" s="19">
        <f t="shared" ref="P508:P512" si="3727">O502</f>
        <v>15610061.895987913</v>
      </c>
      <c r="Q508" s="19">
        <f t="shared" ref="Q508:Q512" si="3728">P502</f>
        <v>15345883.11037783</v>
      </c>
      <c r="R508" s="19">
        <f t="shared" ref="R508:R512" si="3729">Q502</f>
        <v>15070315.679602003</v>
      </c>
      <c r="S508" s="19">
        <f t="shared" ref="S508:S512" si="3730">R502</f>
        <v>14782868.643576672</v>
      </c>
      <c r="T508" s="19">
        <f t="shared" ref="T508:T512" si="3731">S502</f>
        <v>14483029.877118949</v>
      </c>
      <c r="U508" s="19">
        <f t="shared" ref="U508:U512" si="3732">T502</f>
        <v>14170265.17752759</v>
      </c>
      <c r="V508" s="19">
        <f t="shared" ref="V508:V512" si="3733">U502</f>
        <v>13844017.312829729</v>
      </c>
      <c r="W508" s="19">
        <f t="shared" ref="W508:W512" si="3734">V502</f>
        <v>13503705.028997891</v>
      </c>
      <c r="X508" s="19">
        <f t="shared" ref="X508:X512" si="3735">W502</f>
        <v>13148722.014368521</v>
      </c>
      <c r="Y508" s="19">
        <f t="shared" ref="Y508:Y512" si="3736">X502</f>
        <v>12778435.819416994</v>
      </c>
      <c r="Z508" s="19">
        <f t="shared" ref="Z508:Z512" si="3737">Y502</f>
        <v>12392186.729964543</v>
      </c>
      <c r="AA508" s="19">
        <f t="shared" ref="AA508:AA512" si="3738">Z502</f>
        <v>11989286.591809576</v>
      </c>
      <c r="AB508" s="19">
        <f t="shared" ref="AB508:AB512" si="3739">AA502</f>
        <v>11569017.584689302</v>
      </c>
      <c r="AC508" s="19">
        <f t="shared" ref="AC508:AC512" si="3740">AB502</f>
        <v>11130630.943387318</v>
      </c>
      <c r="AD508" s="19">
        <f t="shared" ref="AD508:AD512" si="3741">AC502</f>
        <v>10673345.623708643</v>
      </c>
      <c r="AE508" s="19">
        <f t="shared" ref="AE508:AE512" si="3742">AD502</f>
        <v>10196346.910945443</v>
      </c>
      <c r="AF508" s="19">
        <f t="shared" ref="AF508:AF512" si="3743">AE502</f>
        <v>9698784.9683542661</v>
      </c>
      <c r="AG508" s="19">
        <f t="shared" ref="AG508:AG512" si="3744">AF502</f>
        <v>9179773.3230586778</v>
      </c>
      <c r="AH508" s="19">
        <f t="shared" ref="AH508:AH512" si="3745">AG502</f>
        <v>8638387.2866797578</v>
      </c>
      <c r="AI508" s="19">
        <f t="shared" ref="AI508:AI512" si="3746">AH502</f>
        <v>8073662.3078805804</v>
      </c>
      <c r="AJ508" s="19">
        <f t="shared" ref="AJ508:AJ512" si="3747">AI502</f>
        <v>7484592.253889529</v>
      </c>
      <c r="AK508" s="19">
        <f t="shared" ref="AK508:AK512" si="3748">AJ502</f>
        <v>6870127.6179407472</v>
      </c>
      <c r="AL508" s="19">
        <f t="shared" ref="AL508:AL512" si="3749">AK502</f>
        <v>6229173.6494380385</v>
      </c>
      <c r="AM508" s="19">
        <f t="shared" ref="AM508:AM512" si="3750">AL502</f>
        <v>5560588.4035108592</v>
      </c>
      <c r="AN508" s="19">
        <f t="shared" ref="AN508:AN512" si="3751">AM502</f>
        <v>4863180.7064874228</v>
      </c>
      <c r="AO508" s="19">
        <f t="shared" ref="AO508:AO512" si="3752">AN502</f>
        <v>4135708.0336601357</v>
      </c>
      <c r="AP508" s="19">
        <f t="shared" ref="AP508:AP512" si="3753">AO502</f>
        <v>3376874.2955623292</v>
      </c>
      <c r="AQ508" s="19">
        <f t="shared" ref="AQ508:AQ512" si="3754">AP502</f>
        <v>2585327.528812232</v>
      </c>
      <c r="AR508" s="19">
        <f t="shared" ref="AR508:AR512" si="3755">AQ502</f>
        <v>1759657.487410123</v>
      </c>
      <c r="AS508" s="19">
        <f t="shared" ref="AS508:AS512" si="3756">AR502</f>
        <v>898393.13019723783</v>
      </c>
      <c r="AT508" s="19">
        <f t="shared" ref="AT508:AT512" si="3757">AS502</f>
        <v>-1.0477378964424133E-9</v>
      </c>
      <c r="AU508" s="19" t="e">
        <f t="shared" ref="AU508:AU512" si="3758">AT502</f>
        <v>#N/A</v>
      </c>
      <c r="AV508" s="19" t="e">
        <f t="shared" ref="AV508:AV512" si="3759">AU502</f>
        <v>#N/A</v>
      </c>
      <c r="AW508" s="19" t="e">
        <f t="shared" ref="AW508:AW512" si="3760">AV502</f>
        <v>#N/A</v>
      </c>
      <c r="AX508" s="19" t="e">
        <f t="shared" ref="AX508:AX512" si="3761">AW502</f>
        <v>#N/A</v>
      </c>
      <c r="AY508" s="19" t="e">
        <f t="shared" ref="AY508:AY512" si="3762">AX502</f>
        <v>#N/A</v>
      </c>
      <c r="AZ508" s="19" t="e">
        <f t="shared" ref="AZ508:AZ512" si="3763">AY502</f>
        <v>#N/A</v>
      </c>
      <c r="BA508" s="19" t="e">
        <f t="shared" ref="BA508:BA512" si="3764">AZ502</f>
        <v>#N/A</v>
      </c>
      <c r="BB508" s="19" t="e">
        <f t="shared" ref="BB508:BB512" si="3765">BA502</f>
        <v>#N/A</v>
      </c>
      <c r="BC508" s="19" t="e">
        <f t="shared" ref="BC508:BC512" si="3766">BB502</f>
        <v>#N/A</v>
      </c>
      <c r="BD508" s="19" t="e">
        <f t="shared" ref="BD508:BD512" si="3767">BC502</f>
        <v>#N/A</v>
      </c>
      <c r="BE508" s="19" t="e">
        <f t="shared" ref="BE508:BE512" si="3768">BD502</f>
        <v>#N/A</v>
      </c>
      <c r="BF508" s="19" t="e">
        <f t="shared" ref="BF508:BF512" si="3769">BE502</f>
        <v>#N/A</v>
      </c>
      <c r="BG508" s="19" t="e">
        <f t="shared" ref="BG508:BG512" si="3770">BF502</f>
        <v>#N/A</v>
      </c>
      <c r="BH508" s="19" t="e">
        <f t="shared" ref="BH508:BH512" si="3771">BG502</f>
        <v>#N/A</v>
      </c>
      <c r="BI508" s="19" t="e">
        <f t="shared" ref="BI508:BI512" si="3772">BH502</f>
        <v>#N/A</v>
      </c>
    </row>
    <row r="509" spans="3:61" s="19" customFormat="1" ht="12.75">
      <c r="C509" s="19" t="s">
        <v>422</v>
      </c>
      <c r="F509" s="19">
        <f>E503</f>
        <v>173220.17084932124</v>
      </c>
      <c r="G509" s="19">
        <f t="shared" si="3718"/>
        <v>180687.62534910813</v>
      </c>
      <c r="H509" s="19">
        <f t="shared" si="3719"/>
        <v>188476.9989212119</v>
      </c>
      <c r="I509" s="19">
        <f t="shared" si="3720"/>
        <v>196602.16937220297</v>
      </c>
      <c r="J509" s="19">
        <f t="shared" si="3721"/>
        <v>205077.61277551987</v>
      </c>
      <c r="K509" s="19">
        <f t="shared" si="3722"/>
        <v>213918.42926252249</v>
      </c>
      <c r="L509" s="19">
        <f t="shared" si="3723"/>
        <v>223140.36992538747</v>
      </c>
      <c r="M509" s="19">
        <f t="shared" si="3724"/>
        <v>232759.86487977649</v>
      </c>
      <c r="N509" s="19">
        <f t="shared" si="3725"/>
        <v>242794.05253727635</v>
      </c>
      <c r="O509" s="19">
        <f t="shared" si="3726"/>
        <v>253260.8101397618</v>
      </c>
      <c r="P509" s="19">
        <f t="shared" si="3727"/>
        <v>264178.78561008355</v>
      </c>
      <c r="Q509" s="19">
        <f t="shared" si="3728"/>
        <v>275567.43077582633</v>
      </c>
      <c r="R509" s="19">
        <f t="shared" si="3729"/>
        <v>287447.03602533066</v>
      </c>
      <c r="S509" s="19">
        <f t="shared" si="3730"/>
        <v>299838.76645772316</v>
      </c>
      <c r="T509" s="19">
        <f t="shared" si="3731"/>
        <v>312764.69959135883</v>
      </c>
      <c r="U509" s="19">
        <f t="shared" si="3732"/>
        <v>326247.86469786137</v>
      </c>
      <c r="V509" s="19">
        <f t="shared" si="3733"/>
        <v>340312.28383183794</v>
      </c>
      <c r="W509" s="19">
        <f t="shared" si="3734"/>
        <v>354983.01462936943</v>
      </c>
      <c r="X509" s="19">
        <f t="shared" si="3735"/>
        <v>370286.1949515263</v>
      </c>
      <c r="Y509" s="19">
        <f t="shared" si="3736"/>
        <v>386249.08945245016</v>
      </c>
      <c r="Z509" s="19">
        <f t="shared" si="3737"/>
        <v>402900.1381549667</v>
      </c>
      <c r="AA509" s="19">
        <f t="shared" si="3738"/>
        <v>420269.0071202743</v>
      </c>
      <c r="AB509" s="19">
        <f t="shared" si="3739"/>
        <v>438386.64130198391</v>
      </c>
      <c r="AC509" s="19">
        <f t="shared" si="3740"/>
        <v>457285.31967867585</v>
      </c>
      <c r="AD509" s="19">
        <f t="shared" si="3741"/>
        <v>476998.71276319935</v>
      </c>
      <c r="AE509" s="19">
        <f t="shared" si="3742"/>
        <v>497561.94259117672</v>
      </c>
      <c r="AF509" s="19">
        <f t="shared" si="3743"/>
        <v>519011.64529558748</v>
      </c>
      <c r="AG509" s="19">
        <f t="shared" si="3744"/>
        <v>541386.03637891961</v>
      </c>
      <c r="AH509" s="19">
        <f t="shared" si="3745"/>
        <v>564724.97879917745</v>
      </c>
      <c r="AI509" s="19">
        <f t="shared" si="3746"/>
        <v>589070.05399105127</v>
      </c>
      <c r="AJ509" s="19">
        <f t="shared" si="3747"/>
        <v>614464.63594878174</v>
      </c>
      <c r="AK509" s="19">
        <f t="shared" si="3748"/>
        <v>640953.96850270825</v>
      </c>
      <c r="AL509" s="19">
        <f t="shared" si="3749"/>
        <v>668585.24592717888</v>
      </c>
      <c r="AM509" s="19">
        <f t="shared" si="3750"/>
        <v>697407.69702343678</v>
      </c>
      <c r="AN509" s="19">
        <f t="shared" si="3751"/>
        <v>727472.67282728711</v>
      </c>
      <c r="AO509" s="19">
        <f t="shared" si="3752"/>
        <v>758833.73809780658</v>
      </c>
      <c r="AP509" s="19">
        <f t="shared" si="3753"/>
        <v>791546.76675009739</v>
      </c>
      <c r="AQ509" s="19">
        <f t="shared" si="3754"/>
        <v>825670.04140210897</v>
      </c>
      <c r="AR509" s="19">
        <f t="shared" si="3755"/>
        <v>861264.35721288517</v>
      </c>
      <c r="AS509" s="19">
        <f t="shared" si="3756"/>
        <v>898393.13019723888</v>
      </c>
      <c r="AT509" s="19" t="e">
        <f t="shared" si="3757"/>
        <v>#N/A</v>
      </c>
      <c r="AU509" s="19" t="e">
        <f t="shared" si="3758"/>
        <v>#N/A</v>
      </c>
      <c r="AV509" s="19" t="e">
        <f t="shared" si="3759"/>
        <v>#N/A</v>
      </c>
      <c r="AW509" s="19" t="e">
        <f t="shared" si="3760"/>
        <v>#N/A</v>
      </c>
      <c r="AX509" s="19" t="e">
        <f t="shared" si="3761"/>
        <v>#N/A</v>
      </c>
      <c r="AY509" s="19" t="e">
        <f t="shared" si="3762"/>
        <v>#N/A</v>
      </c>
      <c r="AZ509" s="19" t="e">
        <f t="shared" si="3763"/>
        <v>#N/A</v>
      </c>
      <c r="BA509" s="19" t="e">
        <f t="shared" si="3764"/>
        <v>#N/A</v>
      </c>
      <c r="BB509" s="19" t="e">
        <f t="shared" si="3765"/>
        <v>#N/A</v>
      </c>
      <c r="BC509" s="19" t="e">
        <f t="shared" si="3766"/>
        <v>#N/A</v>
      </c>
      <c r="BD509" s="19" t="e">
        <f t="shared" si="3767"/>
        <v>#N/A</v>
      </c>
      <c r="BE509" s="19" t="e">
        <f t="shared" si="3768"/>
        <v>#N/A</v>
      </c>
      <c r="BF509" s="19" t="e">
        <f t="shared" si="3769"/>
        <v>#N/A</v>
      </c>
      <c r="BG509" s="19" t="e">
        <f t="shared" si="3770"/>
        <v>#N/A</v>
      </c>
      <c r="BH509" s="19" t="e">
        <f t="shared" si="3771"/>
        <v>#N/A</v>
      </c>
      <c r="BI509" s="19" t="e">
        <f t="shared" si="3772"/>
        <v>#N/A</v>
      </c>
    </row>
    <row r="510" spans="3:61" s="19" customFormat="1" ht="12.75">
      <c r="C510" s="19" t="s">
        <v>423</v>
      </c>
      <c r="F510" s="19">
        <f>E504</f>
        <v>744129.05439507926</v>
      </c>
      <c r="G510" s="19">
        <f t="shared" si="3718"/>
        <v>736661.59989529243</v>
      </c>
      <c r="H510" s="19">
        <f t="shared" si="3719"/>
        <v>728872.22632318875</v>
      </c>
      <c r="I510" s="19">
        <f t="shared" si="3720"/>
        <v>720747.05587219761</v>
      </c>
      <c r="J510" s="19">
        <f t="shared" si="3721"/>
        <v>712271.61246888072</v>
      </c>
      <c r="K510" s="19">
        <f t="shared" si="3722"/>
        <v>703430.79598187807</v>
      </c>
      <c r="L510" s="19">
        <f t="shared" si="3723"/>
        <v>694208.85531901324</v>
      </c>
      <c r="M510" s="19">
        <f t="shared" si="3724"/>
        <v>684589.36036462407</v>
      </c>
      <c r="N510" s="19">
        <f t="shared" si="3725"/>
        <v>674555.17270712415</v>
      </c>
      <c r="O510" s="19">
        <f t="shared" si="3726"/>
        <v>664088.4151046389</v>
      </c>
      <c r="P510" s="19">
        <f t="shared" si="3727"/>
        <v>653170.43963431707</v>
      </c>
      <c r="Q510" s="19">
        <f t="shared" si="3728"/>
        <v>641781.79446857434</v>
      </c>
      <c r="R510" s="19">
        <f t="shared" si="3729"/>
        <v>629902.18921907002</v>
      </c>
      <c r="S510" s="19">
        <f t="shared" si="3730"/>
        <v>617510.45878667745</v>
      </c>
      <c r="T510" s="19">
        <f t="shared" si="3731"/>
        <v>604584.52565304178</v>
      </c>
      <c r="U510" s="19">
        <f t="shared" si="3732"/>
        <v>591101.36054653919</v>
      </c>
      <c r="V510" s="19">
        <f t="shared" si="3733"/>
        <v>577036.94141256262</v>
      </c>
      <c r="W510" s="19">
        <f t="shared" si="3734"/>
        <v>562366.21061503119</v>
      </c>
      <c r="X510" s="19">
        <f t="shared" si="3735"/>
        <v>547063.03029287432</v>
      </c>
      <c r="Y510" s="19">
        <f t="shared" si="3736"/>
        <v>531100.13579195039</v>
      </c>
      <c r="Z510" s="19">
        <f t="shared" si="3737"/>
        <v>514449.08708943392</v>
      </c>
      <c r="AA510" s="19">
        <f t="shared" si="3738"/>
        <v>497080.21812412632</v>
      </c>
      <c r="AB510" s="19">
        <f t="shared" si="3739"/>
        <v>478962.58394241671</v>
      </c>
      <c r="AC510" s="19">
        <f t="shared" si="3740"/>
        <v>460063.90556572477</v>
      </c>
      <c r="AD510" s="19">
        <f t="shared" si="3741"/>
        <v>440350.51248120121</v>
      </c>
      <c r="AE510" s="19">
        <f t="shared" si="3742"/>
        <v>419787.2826532239</v>
      </c>
      <c r="AF510" s="19">
        <f t="shared" si="3743"/>
        <v>398337.57994881307</v>
      </c>
      <c r="AG510" s="19">
        <f t="shared" si="3744"/>
        <v>375963.188865481</v>
      </c>
      <c r="AH510" s="19">
        <f t="shared" si="3745"/>
        <v>352624.24644522317</v>
      </c>
      <c r="AI510" s="19">
        <f t="shared" si="3746"/>
        <v>328279.17125334934</v>
      </c>
      <c r="AJ510" s="19">
        <f t="shared" si="3747"/>
        <v>302884.58929561882</v>
      </c>
      <c r="AK510" s="19">
        <f t="shared" si="3748"/>
        <v>276395.25674169231</v>
      </c>
      <c r="AL510" s="19">
        <f t="shared" si="3749"/>
        <v>248763.97931722173</v>
      </c>
      <c r="AM510" s="19">
        <f t="shared" si="3750"/>
        <v>219941.52822096381</v>
      </c>
      <c r="AN510" s="19">
        <f t="shared" si="3751"/>
        <v>189876.5524171135</v>
      </c>
      <c r="AO510" s="19">
        <f t="shared" si="3752"/>
        <v>158515.48714659398</v>
      </c>
      <c r="AP510" s="19">
        <f t="shared" si="3753"/>
        <v>125802.45849430318</v>
      </c>
      <c r="AQ510" s="19">
        <f t="shared" si="3754"/>
        <v>91679.183842291677</v>
      </c>
      <c r="AR510" s="19">
        <f t="shared" si="3755"/>
        <v>56084.868031515369</v>
      </c>
      <c r="AS510" s="19">
        <f t="shared" si="3756"/>
        <v>18956.09504716174</v>
      </c>
      <c r="AT510" s="19" t="e">
        <f t="shared" si="3757"/>
        <v>#N/A</v>
      </c>
      <c r="AU510" s="19" t="e">
        <f t="shared" si="3758"/>
        <v>#N/A</v>
      </c>
      <c r="AV510" s="19" t="e">
        <f t="shared" si="3759"/>
        <v>#N/A</v>
      </c>
      <c r="AW510" s="19" t="e">
        <f t="shared" si="3760"/>
        <v>#N/A</v>
      </c>
      <c r="AX510" s="19" t="e">
        <f t="shared" si="3761"/>
        <v>#N/A</v>
      </c>
      <c r="AY510" s="19" t="e">
        <f t="shared" si="3762"/>
        <v>#N/A</v>
      </c>
      <c r="AZ510" s="19" t="e">
        <f t="shared" si="3763"/>
        <v>#N/A</v>
      </c>
      <c r="BA510" s="19" t="e">
        <f t="shared" si="3764"/>
        <v>#N/A</v>
      </c>
      <c r="BB510" s="19" t="e">
        <f t="shared" si="3765"/>
        <v>#N/A</v>
      </c>
      <c r="BC510" s="19" t="e">
        <f t="shared" si="3766"/>
        <v>#N/A</v>
      </c>
      <c r="BD510" s="19" t="e">
        <f t="shared" si="3767"/>
        <v>#N/A</v>
      </c>
      <c r="BE510" s="19" t="e">
        <f t="shared" si="3768"/>
        <v>#N/A</v>
      </c>
      <c r="BF510" s="19" t="e">
        <f t="shared" si="3769"/>
        <v>#N/A</v>
      </c>
      <c r="BG510" s="19" t="e">
        <f t="shared" si="3770"/>
        <v>#N/A</v>
      </c>
      <c r="BH510" s="19" t="e">
        <f t="shared" si="3771"/>
        <v>#N/A</v>
      </c>
      <c r="BI510" s="19" t="e">
        <f t="shared" si="3772"/>
        <v>#N/A</v>
      </c>
    </row>
    <row r="511" spans="3:61" s="19" customFormat="1" ht="12.75">
      <c r="C511" s="19" t="s">
        <v>147</v>
      </c>
      <c r="F511" s="19">
        <f>E505</f>
        <v>917349.22524440056</v>
      </c>
      <c r="G511" s="19">
        <f t="shared" si="3718"/>
        <v>917349.22524440056</v>
      </c>
      <c r="H511" s="19">
        <f t="shared" si="3719"/>
        <v>917349.22524440056</v>
      </c>
      <c r="I511" s="19">
        <f t="shared" si="3720"/>
        <v>917349.22524440056</v>
      </c>
      <c r="J511" s="19">
        <f t="shared" si="3721"/>
        <v>917349.22524440056</v>
      </c>
      <c r="K511" s="19">
        <f t="shared" si="3722"/>
        <v>917349.22524440056</v>
      </c>
      <c r="L511" s="19">
        <f t="shared" si="3723"/>
        <v>917349.22524440056</v>
      </c>
      <c r="M511" s="19">
        <f t="shared" si="3724"/>
        <v>917349.22524440056</v>
      </c>
      <c r="N511" s="19">
        <f t="shared" si="3725"/>
        <v>917349.22524440056</v>
      </c>
      <c r="O511" s="19">
        <f t="shared" si="3726"/>
        <v>917349.22524440056</v>
      </c>
      <c r="P511" s="19">
        <f t="shared" si="3727"/>
        <v>917349.22524440056</v>
      </c>
      <c r="Q511" s="19">
        <f t="shared" si="3728"/>
        <v>917349.22524440056</v>
      </c>
      <c r="R511" s="19">
        <f t="shared" si="3729"/>
        <v>917349.22524440056</v>
      </c>
      <c r="S511" s="19">
        <f t="shared" si="3730"/>
        <v>917349.22524440056</v>
      </c>
      <c r="T511" s="19">
        <f t="shared" si="3731"/>
        <v>917349.22524440056</v>
      </c>
      <c r="U511" s="19">
        <f t="shared" si="3732"/>
        <v>917349.22524440056</v>
      </c>
      <c r="V511" s="19">
        <f t="shared" si="3733"/>
        <v>917349.22524440056</v>
      </c>
      <c r="W511" s="19">
        <f t="shared" si="3734"/>
        <v>917349.22524440056</v>
      </c>
      <c r="X511" s="19">
        <f t="shared" si="3735"/>
        <v>917349.22524440056</v>
      </c>
      <c r="Y511" s="19">
        <f t="shared" si="3736"/>
        <v>917349.22524440056</v>
      </c>
      <c r="Z511" s="19">
        <f t="shared" si="3737"/>
        <v>917349.22524440056</v>
      </c>
      <c r="AA511" s="19">
        <f t="shared" si="3738"/>
        <v>917349.22524440056</v>
      </c>
      <c r="AB511" s="19">
        <f t="shared" si="3739"/>
        <v>917349.22524440056</v>
      </c>
      <c r="AC511" s="19">
        <f t="shared" si="3740"/>
        <v>917349.22524440056</v>
      </c>
      <c r="AD511" s="19">
        <f t="shared" si="3741"/>
        <v>917349.22524440056</v>
      </c>
      <c r="AE511" s="19">
        <f t="shared" si="3742"/>
        <v>917349.22524440056</v>
      </c>
      <c r="AF511" s="19">
        <f t="shared" si="3743"/>
        <v>917349.22524440056</v>
      </c>
      <c r="AG511" s="19">
        <f t="shared" si="3744"/>
        <v>917349.22524440056</v>
      </c>
      <c r="AH511" s="19">
        <f t="shared" si="3745"/>
        <v>917349.22524440056</v>
      </c>
      <c r="AI511" s="19">
        <f t="shared" si="3746"/>
        <v>917349.22524440056</v>
      </c>
      <c r="AJ511" s="19">
        <f t="shared" si="3747"/>
        <v>917349.22524440056</v>
      </c>
      <c r="AK511" s="19">
        <f t="shared" si="3748"/>
        <v>917349.22524440056</v>
      </c>
      <c r="AL511" s="19">
        <f t="shared" si="3749"/>
        <v>917349.22524440056</v>
      </c>
      <c r="AM511" s="19">
        <f t="shared" si="3750"/>
        <v>917349.22524440056</v>
      </c>
      <c r="AN511" s="19">
        <f t="shared" si="3751"/>
        <v>917349.22524440056</v>
      </c>
      <c r="AO511" s="19">
        <f t="shared" si="3752"/>
        <v>917349.22524440056</v>
      </c>
      <c r="AP511" s="19">
        <f t="shared" si="3753"/>
        <v>917349.22524440056</v>
      </c>
      <c r="AQ511" s="19">
        <f t="shared" si="3754"/>
        <v>917349.22524440056</v>
      </c>
      <c r="AR511" s="19">
        <f t="shared" si="3755"/>
        <v>917349.22524440056</v>
      </c>
      <c r="AS511" s="19">
        <f t="shared" si="3756"/>
        <v>917349.22524440056</v>
      </c>
      <c r="AT511" s="19" t="e">
        <f t="shared" si="3757"/>
        <v>#N/A</v>
      </c>
      <c r="AU511" s="19" t="e">
        <f t="shared" si="3758"/>
        <v>#N/A</v>
      </c>
      <c r="AV511" s="19" t="e">
        <f t="shared" si="3759"/>
        <v>#N/A</v>
      </c>
      <c r="AW511" s="19" t="e">
        <f t="shared" si="3760"/>
        <v>#N/A</v>
      </c>
      <c r="AX511" s="19" t="e">
        <f t="shared" si="3761"/>
        <v>#N/A</v>
      </c>
      <c r="AY511" s="19" t="e">
        <f t="shared" si="3762"/>
        <v>#N/A</v>
      </c>
      <c r="AZ511" s="19" t="e">
        <f t="shared" si="3763"/>
        <v>#N/A</v>
      </c>
      <c r="BA511" s="19" t="e">
        <f t="shared" si="3764"/>
        <v>#N/A</v>
      </c>
      <c r="BB511" s="19" t="e">
        <f t="shared" si="3765"/>
        <v>#N/A</v>
      </c>
      <c r="BC511" s="19" t="e">
        <f t="shared" si="3766"/>
        <v>#N/A</v>
      </c>
      <c r="BD511" s="19" t="e">
        <f t="shared" si="3767"/>
        <v>#N/A</v>
      </c>
      <c r="BE511" s="19" t="e">
        <f t="shared" si="3768"/>
        <v>#N/A</v>
      </c>
      <c r="BF511" s="19" t="e">
        <f t="shared" si="3769"/>
        <v>#N/A</v>
      </c>
      <c r="BG511" s="19" t="e">
        <f t="shared" si="3770"/>
        <v>#N/A</v>
      </c>
      <c r="BH511" s="19" t="e">
        <f t="shared" si="3771"/>
        <v>#N/A</v>
      </c>
      <c r="BI511" s="19" t="e">
        <f t="shared" si="3772"/>
        <v>#N/A</v>
      </c>
    </row>
    <row r="512" spans="3:61" s="19" customFormat="1" ht="12.75">
      <c r="C512" s="19" t="s">
        <v>424</v>
      </c>
      <c r="F512" s="19">
        <f>E506</f>
        <v>17546779.82915068</v>
      </c>
      <c r="G512" s="19">
        <f t="shared" si="3718"/>
        <v>17366092.203801572</v>
      </c>
      <c r="H512" s="19">
        <f t="shared" si="3719"/>
        <v>17177615.204880361</v>
      </c>
      <c r="I512" s="19">
        <f t="shared" si="3720"/>
        <v>16981013.035508156</v>
      </c>
      <c r="J512" s="19">
        <f t="shared" si="3721"/>
        <v>16775935.422732636</v>
      </c>
      <c r="K512" s="19">
        <f t="shared" si="3722"/>
        <v>16562016.993470114</v>
      </c>
      <c r="L512" s="19">
        <f t="shared" si="3723"/>
        <v>16338876.623544727</v>
      </c>
      <c r="M512" s="19">
        <f t="shared" si="3724"/>
        <v>16106116.758664951</v>
      </c>
      <c r="N512" s="19">
        <f t="shared" si="3725"/>
        <v>15863322.706127675</v>
      </c>
      <c r="O512" s="19">
        <f t="shared" si="3726"/>
        <v>15610061.895987913</v>
      </c>
      <c r="P512" s="19">
        <f t="shared" si="3727"/>
        <v>15345883.11037783</v>
      </c>
      <c r="Q512" s="19">
        <f t="shared" si="3728"/>
        <v>15070315.679602003</v>
      </c>
      <c r="R512" s="19">
        <f t="shared" si="3729"/>
        <v>14782868.643576672</v>
      </c>
      <c r="S512" s="19">
        <f t="shared" si="3730"/>
        <v>14483029.877118949</v>
      </c>
      <c r="T512" s="19">
        <f t="shared" si="3731"/>
        <v>14170265.17752759</v>
      </c>
      <c r="U512" s="19">
        <f t="shared" si="3732"/>
        <v>13844017.312829729</v>
      </c>
      <c r="V512" s="19">
        <f t="shared" si="3733"/>
        <v>13503705.028997891</v>
      </c>
      <c r="W512" s="19">
        <f t="shared" si="3734"/>
        <v>13148722.014368521</v>
      </c>
      <c r="X512" s="19">
        <f t="shared" si="3735"/>
        <v>12778435.819416994</v>
      </c>
      <c r="Y512" s="19">
        <f t="shared" si="3736"/>
        <v>12392186.729964543</v>
      </c>
      <c r="Z512" s="19">
        <f t="shared" si="3737"/>
        <v>11989286.591809576</v>
      </c>
      <c r="AA512" s="19">
        <f t="shared" si="3738"/>
        <v>11569017.584689302</v>
      </c>
      <c r="AB512" s="19">
        <f t="shared" si="3739"/>
        <v>11130630.943387318</v>
      </c>
      <c r="AC512" s="19">
        <f t="shared" si="3740"/>
        <v>10673345.623708643</v>
      </c>
      <c r="AD512" s="19">
        <f t="shared" si="3741"/>
        <v>10196346.910945443</v>
      </c>
      <c r="AE512" s="19">
        <f t="shared" si="3742"/>
        <v>9698784.9683542661</v>
      </c>
      <c r="AF512" s="19">
        <f t="shared" si="3743"/>
        <v>9179773.3230586778</v>
      </c>
      <c r="AG512" s="19">
        <f t="shared" si="3744"/>
        <v>8638387.2866797578</v>
      </c>
      <c r="AH512" s="19">
        <f t="shared" si="3745"/>
        <v>8073662.3078805804</v>
      </c>
      <c r="AI512" s="19">
        <f t="shared" si="3746"/>
        <v>7484592.253889529</v>
      </c>
      <c r="AJ512" s="19">
        <f t="shared" si="3747"/>
        <v>6870127.6179407472</v>
      </c>
      <c r="AK512" s="19">
        <f t="shared" si="3748"/>
        <v>6229173.6494380385</v>
      </c>
      <c r="AL512" s="19">
        <f t="shared" si="3749"/>
        <v>5560588.4035108592</v>
      </c>
      <c r="AM512" s="19">
        <f t="shared" si="3750"/>
        <v>4863180.7064874228</v>
      </c>
      <c r="AN512" s="19">
        <f t="shared" si="3751"/>
        <v>4135708.0336601357</v>
      </c>
      <c r="AO512" s="19">
        <f t="shared" si="3752"/>
        <v>3376874.2955623292</v>
      </c>
      <c r="AP512" s="19">
        <f t="shared" si="3753"/>
        <v>2585327.528812232</v>
      </c>
      <c r="AQ512" s="19">
        <f t="shared" si="3754"/>
        <v>1759657.487410123</v>
      </c>
      <c r="AR512" s="19">
        <f t="shared" si="3755"/>
        <v>898393.13019723783</v>
      </c>
      <c r="AS512" s="19">
        <f t="shared" si="3756"/>
        <v>-1.0477378964424133E-9</v>
      </c>
      <c r="AT512" s="19" t="e">
        <f t="shared" si="3757"/>
        <v>#N/A</v>
      </c>
      <c r="AU512" s="19" t="e">
        <f t="shared" si="3758"/>
        <v>#N/A</v>
      </c>
      <c r="AV512" s="19" t="e">
        <f t="shared" si="3759"/>
        <v>#N/A</v>
      </c>
      <c r="AW512" s="19" t="e">
        <f t="shared" si="3760"/>
        <v>#N/A</v>
      </c>
      <c r="AX512" s="19" t="e">
        <f t="shared" si="3761"/>
        <v>#N/A</v>
      </c>
      <c r="AY512" s="19" t="e">
        <f t="shared" si="3762"/>
        <v>#N/A</v>
      </c>
      <c r="AZ512" s="19" t="e">
        <f t="shared" si="3763"/>
        <v>#N/A</v>
      </c>
      <c r="BA512" s="19" t="e">
        <f t="shared" si="3764"/>
        <v>#N/A</v>
      </c>
      <c r="BB512" s="19" t="e">
        <f t="shared" si="3765"/>
        <v>#N/A</v>
      </c>
      <c r="BC512" s="19" t="e">
        <f t="shared" si="3766"/>
        <v>#N/A</v>
      </c>
      <c r="BD512" s="19" t="e">
        <f t="shared" si="3767"/>
        <v>#N/A</v>
      </c>
      <c r="BE512" s="19" t="e">
        <f t="shared" si="3768"/>
        <v>#N/A</v>
      </c>
      <c r="BF512" s="19" t="e">
        <f t="shared" si="3769"/>
        <v>#N/A</v>
      </c>
      <c r="BG512" s="19" t="e">
        <f t="shared" si="3770"/>
        <v>#N/A</v>
      </c>
      <c r="BH512" s="19" t="e">
        <f t="shared" si="3771"/>
        <v>#N/A</v>
      </c>
      <c r="BI512" s="19" t="e">
        <f t="shared" si="3772"/>
        <v>#N/A</v>
      </c>
    </row>
    <row r="513" spans="1:61" s="19" customFormat="1" ht="12.75"/>
    <row r="514" spans="1:61" s="19" customFormat="1" ht="12.75">
      <c r="C514" s="19" t="s">
        <v>446</v>
      </c>
      <c r="G514" s="19">
        <f>F508</f>
        <v>17720000</v>
      </c>
      <c r="H514" s="19">
        <f t="shared" ref="H514:H518" si="3773">G508</f>
        <v>17546779.82915068</v>
      </c>
      <c r="I514" s="19">
        <f t="shared" ref="I514:I518" si="3774">H508</f>
        <v>17366092.203801572</v>
      </c>
      <c r="J514" s="19">
        <f t="shared" ref="J514:J518" si="3775">I508</f>
        <v>17177615.204880361</v>
      </c>
      <c r="K514" s="19">
        <f t="shared" ref="K514:K518" si="3776">J508</f>
        <v>16981013.035508156</v>
      </c>
      <c r="L514" s="19">
        <f t="shared" ref="L514:L518" si="3777">K508</f>
        <v>16775935.422732636</v>
      </c>
      <c r="M514" s="19">
        <f t="shared" ref="M514:M518" si="3778">L508</f>
        <v>16562016.993470114</v>
      </c>
      <c r="N514" s="19">
        <f t="shared" ref="N514:N518" si="3779">M508</f>
        <v>16338876.623544727</v>
      </c>
      <c r="O514" s="19">
        <f t="shared" ref="O514:O518" si="3780">N508</f>
        <v>16106116.758664951</v>
      </c>
      <c r="P514" s="19">
        <f t="shared" ref="P514:P518" si="3781">O508</f>
        <v>15863322.706127675</v>
      </c>
      <c r="Q514" s="19">
        <f t="shared" ref="Q514:Q518" si="3782">P508</f>
        <v>15610061.895987913</v>
      </c>
      <c r="R514" s="19">
        <f t="shared" ref="R514:R518" si="3783">Q508</f>
        <v>15345883.11037783</v>
      </c>
      <c r="S514" s="19">
        <f t="shared" ref="S514:S518" si="3784">R508</f>
        <v>15070315.679602003</v>
      </c>
      <c r="T514" s="19">
        <f t="shared" ref="T514:T518" si="3785">S508</f>
        <v>14782868.643576672</v>
      </c>
      <c r="U514" s="19">
        <f t="shared" ref="U514:U518" si="3786">T508</f>
        <v>14483029.877118949</v>
      </c>
      <c r="V514" s="19">
        <f t="shared" ref="V514:V518" si="3787">U508</f>
        <v>14170265.17752759</v>
      </c>
      <c r="W514" s="19">
        <f t="shared" ref="W514:W518" si="3788">V508</f>
        <v>13844017.312829729</v>
      </c>
      <c r="X514" s="19">
        <f t="shared" ref="X514:X518" si="3789">W508</f>
        <v>13503705.028997891</v>
      </c>
      <c r="Y514" s="19">
        <f t="shared" ref="Y514:Y518" si="3790">X508</f>
        <v>13148722.014368521</v>
      </c>
      <c r="Z514" s="19">
        <f t="shared" ref="Z514:Z518" si="3791">Y508</f>
        <v>12778435.819416994</v>
      </c>
      <c r="AA514" s="19">
        <f t="shared" ref="AA514:AA518" si="3792">Z508</f>
        <v>12392186.729964543</v>
      </c>
      <c r="AB514" s="19">
        <f t="shared" ref="AB514:AB518" si="3793">AA508</f>
        <v>11989286.591809576</v>
      </c>
      <c r="AC514" s="19">
        <f t="shared" ref="AC514:AC518" si="3794">AB508</f>
        <v>11569017.584689302</v>
      </c>
      <c r="AD514" s="19">
        <f t="shared" ref="AD514:AD518" si="3795">AC508</f>
        <v>11130630.943387318</v>
      </c>
      <c r="AE514" s="19">
        <f t="shared" ref="AE514:AE518" si="3796">AD508</f>
        <v>10673345.623708643</v>
      </c>
      <c r="AF514" s="19">
        <f t="shared" ref="AF514:AF518" si="3797">AE508</f>
        <v>10196346.910945443</v>
      </c>
      <c r="AG514" s="19">
        <f t="shared" ref="AG514:AG518" si="3798">AF508</f>
        <v>9698784.9683542661</v>
      </c>
      <c r="AH514" s="19">
        <f t="shared" ref="AH514:AH518" si="3799">AG508</f>
        <v>9179773.3230586778</v>
      </c>
      <c r="AI514" s="19">
        <f t="shared" ref="AI514:AI518" si="3800">AH508</f>
        <v>8638387.2866797578</v>
      </c>
      <c r="AJ514" s="19">
        <f t="shared" ref="AJ514:AJ518" si="3801">AI508</f>
        <v>8073662.3078805804</v>
      </c>
      <c r="AK514" s="19">
        <f t="shared" ref="AK514:AK518" si="3802">AJ508</f>
        <v>7484592.253889529</v>
      </c>
      <c r="AL514" s="19">
        <f t="shared" ref="AL514:AL518" si="3803">AK508</f>
        <v>6870127.6179407472</v>
      </c>
      <c r="AM514" s="19">
        <f t="shared" ref="AM514:AM518" si="3804">AL508</f>
        <v>6229173.6494380385</v>
      </c>
      <c r="AN514" s="19">
        <f t="shared" ref="AN514:AN518" si="3805">AM508</f>
        <v>5560588.4035108592</v>
      </c>
      <c r="AO514" s="19">
        <f t="shared" ref="AO514:AO518" si="3806">AN508</f>
        <v>4863180.7064874228</v>
      </c>
      <c r="AP514" s="19">
        <f t="shared" ref="AP514:AP518" si="3807">AO508</f>
        <v>4135708.0336601357</v>
      </c>
      <c r="AQ514" s="19">
        <f t="shared" ref="AQ514:AQ518" si="3808">AP508</f>
        <v>3376874.2955623292</v>
      </c>
      <c r="AR514" s="19">
        <f t="shared" ref="AR514:AR518" si="3809">AQ508</f>
        <v>2585327.528812232</v>
      </c>
      <c r="AS514" s="19">
        <f t="shared" ref="AS514:AS518" si="3810">AR508</f>
        <v>1759657.487410123</v>
      </c>
      <c r="AT514" s="19">
        <f t="shared" ref="AT514:AT518" si="3811">AS508</f>
        <v>898393.13019723783</v>
      </c>
      <c r="AU514" s="19">
        <f t="shared" ref="AU514:AU518" si="3812">AT508</f>
        <v>-1.0477378964424133E-9</v>
      </c>
      <c r="AV514" s="19" t="e">
        <f t="shared" ref="AV514:AV518" si="3813">AU508</f>
        <v>#N/A</v>
      </c>
      <c r="AW514" s="19" t="e">
        <f t="shared" ref="AW514:AW518" si="3814">AV508</f>
        <v>#N/A</v>
      </c>
      <c r="AX514" s="19" t="e">
        <f t="shared" ref="AX514:AX518" si="3815">AW508</f>
        <v>#N/A</v>
      </c>
      <c r="AY514" s="19" t="e">
        <f t="shared" ref="AY514:AY518" si="3816">AX508</f>
        <v>#N/A</v>
      </c>
      <c r="AZ514" s="19" t="e">
        <f t="shared" ref="AZ514:AZ518" si="3817">AY508</f>
        <v>#N/A</v>
      </c>
      <c r="BA514" s="19" t="e">
        <f t="shared" ref="BA514:BA518" si="3818">AZ508</f>
        <v>#N/A</v>
      </c>
      <c r="BB514" s="19" t="e">
        <f t="shared" ref="BB514:BB518" si="3819">BA508</f>
        <v>#N/A</v>
      </c>
      <c r="BC514" s="19" t="e">
        <f t="shared" ref="BC514:BC518" si="3820">BB508</f>
        <v>#N/A</v>
      </c>
      <c r="BD514" s="19" t="e">
        <f t="shared" ref="BD514:BD518" si="3821">BC508</f>
        <v>#N/A</v>
      </c>
      <c r="BE514" s="19" t="e">
        <f t="shared" ref="BE514:BE518" si="3822">BD508</f>
        <v>#N/A</v>
      </c>
      <c r="BF514" s="19" t="e">
        <f t="shared" ref="BF514:BF518" si="3823">BE508</f>
        <v>#N/A</v>
      </c>
      <c r="BG514" s="19" t="e">
        <f t="shared" ref="BG514:BG518" si="3824">BF508</f>
        <v>#N/A</v>
      </c>
      <c r="BH514" s="19" t="e">
        <f t="shared" ref="BH514:BH518" si="3825">BG508</f>
        <v>#N/A</v>
      </c>
      <c r="BI514" s="19" t="e">
        <f t="shared" ref="BI514:BI518" si="3826">BH508</f>
        <v>#N/A</v>
      </c>
    </row>
    <row r="515" spans="1:61" s="19" customFormat="1" ht="12.75">
      <c r="C515" s="19" t="s">
        <v>422</v>
      </c>
      <c r="G515" s="19">
        <f>F509</f>
        <v>173220.17084932124</v>
      </c>
      <c r="H515" s="19">
        <f t="shared" si="3773"/>
        <v>180687.62534910813</v>
      </c>
      <c r="I515" s="19">
        <f t="shared" si="3774"/>
        <v>188476.9989212119</v>
      </c>
      <c r="J515" s="19">
        <f t="shared" si="3775"/>
        <v>196602.16937220297</v>
      </c>
      <c r="K515" s="19">
        <f t="shared" si="3776"/>
        <v>205077.61277551987</v>
      </c>
      <c r="L515" s="19">
        <f t="shared" si="3777"/>
        <v>213918.42926252249</v>
      </c>
      <c r="M515" s="19">
        <f t="shared" si="3778"/>
        <v>223140.36992538747</v>
      </c>
      <c r="N515" s="19">
        <f t="shared" si="3779"/>
        <v>232759.86487977649</v>
      </c>
      <c r="O515" s="19">
        <f t="shared" si="3780"/>
        <v>242794.05253727635</v>
      </c>
      <c r="P515" s="19">
        <f t="shared" si="3781"/>
        <v>253260.8101397618</v>
      </c>
      <c r="Q515" s="19">
        <f t="shared" si="3782"/>
        <v>264178.78561008355</v>
      </c>
      <c r="R515" s="19">
        <f t="shared" si="3783"/>
        <v>275567.43077582633</v>
      </c>
      <c r="S515" s="19">
        <f t="shared" si="3784"/>
        <v>287447.03602533066</v>
      </c>
      <c r="T515" s="19">
        <f t="shared" si="3785"/>
        <v>299838.76645772316</v>
      </c>
      <c r="U515" s="19">
        <f t="shared" si="3786"/>
        <v>312764.69959135883</v>
      </c>
      <c r="V515" s="19">
        <f t="shared" si="3787"/>
        <v>326247.86469786137</v>
      </c>
      <c r="W515" s="19">
        <f t="shared" si="3788"/>
        <v>340312.28383183794</v>
      </c>
      <c r="X515" s="19">
        <f t="shared" si="3789"/>
        <v>354983.01462936943</v>
      </c>
      <c r="Y515" s="19">
        <f t="shared" si="3790"/>
        <v>370286.1949515263</v>
      </c>
      <c r="Z515" s="19">
        <f t="shared" si="3791"/>
        <v>386249.08945245016</v>
      </c>
      <c r="AA515" s="19">
        <f t="shared" si="3792"/>
        <v>402900.1381549667</v>
      </c>
      <c r="AB515" s="19">
        <f t="shared" si="3793"/>
        <v>420269.0071202743</v>
      </c>
      <c r="AC515" s="19">
        <f t="shared" si="3794"/>
        <v>438386.64130198391</v>
      </c>
      <c r="AD515" s="19">
        <f t="shared" si="3795"/>
        <v>457285.31967867585</v>
      </c>
      <c r="AE515" s="19">
        <f t="shared" si="3796"/>
        <v>476998.71276319935</v>
      </c>
      <c r="AF515" s="19">
        <f t="shared" si="3797"/>
        <v>497561.94259117672</v>
      </c>
      <c r="AG515" s="19">
        <f t="shared" si="3798"/>
        <v>519011.64529558748</v>
      </c>
      <c r="AH515" s="19">
        <f t="shared" si="3799"/>
        <v>541386.03637891961</v>
      </c>
      <c r="AI515" s="19">
        <f t="shared" si="3800"/>
        <v>564724.97879917745</v>
      </c>
      <c r="AJ515" s="19">
        <f t="shared" si="3801"/>
        <v>589070.05399105127</v>
      </c>
      <c r="AK515" s="19">
        <f t="shared" si="3802"/>
        <v>614464.63594878174</v>
      </c>
      <c r="AL515" s="19">
        <f t="shared" si="3803"/>
        <v>640953.96850270825</v>
      </c>
      <c r="AM515" s="19">
        <f t="shared" si="3804"/>
        <v>668585.24592717888</v>
      </c>
      <c r="AN515" s="19">
        <f t="shared" si="3805"/>
        <v>697407.69702343678</v>
      </c>
      <c r="AO515" s="19">
        <f t="shared" si="3806"/>
        <v>727472.67282728711</v>
      </c>
      <c r="AP515" s="19">
        <f t="shared" si="3807"/>
        <v>758833.73809780658</v>
      </c>
      <c r="AQ515" s="19">
        <f t="shared" si="3808"/>
        <v>791546.76675009739</v>
      </c>
      <c r="AR515" s="19">
        <f t="shared" si="3809"/>
        <v>825670.04140210897</v>
      </c>
      <c r="AS515" s="19">
        <f t="shared" si="3810"/>
        <v>861264.35721288517</v>
      </c>
      <c r="AT515" s="19">
        <f t="shared" si="3811"/>
        <v>898393.13019723888</v>
      </c>
      <c r="AU515" s="19" t="e">
        <f t="shared" si="3812"/>
        <v>#N/A</v>
      </c>
      <c r="AV515" s="19" t="e">
        <f t="shared" si="3813"/>
        <v>#N/A</v>
      </c>
      <c r="AW515" s="19" t="e">
        <f t="shared" si="3814"/>
        <v>#N/A</v>
      </c>
      <c r="AX515" s="19" t="e">
        <f t="shared" si="3815"/>
        <v>#N/A</v>
      </c>
      <c r="AY515" s="19" t="e">
        <f t="shared" si="3816"/>
        <v>#N/A</v>
      </c>
      <c r="AZ515" s="19" t="e">
        <f t="shared" si="3817"/>
        <v>#N/A</v>
      </c>
      <c r="BA515" s="19" t="e">
        <f t="shared" si="3818"/>
        <v>#N/A</v>
      </c>
      <c r="BB515" s="19" t="e">
        <f t="shared" si="3819"/>
        <v>#N/A</v>
      </c>
      <c r="BC515" s="19" t="e">
        <f t="shared" si="3820"/>
        <v>#N/A</v>
      </c>
      <c r="BD515" s="19" t="e">
        <f t="shared" si="3821"/>
        <v>#N/A</v>
      </c>
      <c r="BE515" s="19" t="e">
        <f t="shared" si="3822"/>
        <v>#N/A</v>
      </c>
      <c r="BF515" s="19" t="e">
        <f t="shared" si="3823"/>
        <v>#N/A</v>
      </c>
      <c r="BG515" s="19" t="e">
        <f t="shared" si="3824"/>
        <v>#N/A</v>
      </c>
      <c r="BH515" s="19" t="e">
        <f t="shared" si="3825"/>
        <v>#N/A</v>
      </c>
      <c r="BI515" s="19" t="e">
        <f t="shared" si="3826"/>
        <v>#N/A</v>
      </c>
    </row>
    <row r="516" spans="1:61" s="19" customFormat="1" ht="12.75">
      <c r="C516" s="19" t="s">
        <v>423</v>
      </c>
      <c r="G516" s="19">
        <f>F510</f>
        <v>744129.05439507926</v>
      </c>
      <c r="H516" s="19">
        <f t="shared" si="3773"/>
        <v>736661.59989529243</v>
      </c>
      <c r="I516" s="19">
        <f t="shared" si="3774"/>
        <v>728872.22632318875</v>
      </c>
      <c r="J516" s="19">
        <f t="shared" si="3775"/>
        <v>720747.05587219761</v>
      </c>
      <c r="K516" s="19">
        <f t="shared" si="3776"/>
        <v>712271.61246888072</v>
      </c>
      <c r="L516" s="19">
        <f t="shared" si="3777"/>
        <v>703430.79598187807</v>
      </c>
      <c r="M516" s="19">
        <f t="shared" si="3778"/>
        <v>694208.85531901324</v>
      </c>
      <c r="N516" s="19">
        <f t="shared" si="3779"/>
        <v>684589.36036462407</v>
      </c>
      <c r="O516" s="19">
        <f t="shared" si="3780"/>
        <v>674555.17270712415</v>
      </c>
      <c r="P516" s="19">
        <f t="shared" si="3781"/>
        <v>664088.4151046389</v>
      </c>
      <c r="Q516" s="19">
        <f t="shared" si="3782"/>
        <v>653170.43963431707</v>
      </c>
      <c r="R516" s="19">
        <f t="shared" si="3783"/>
        <v>641781.79446857434</v>
      </c>
      <c r="S516" s="19">
        <f t="shared" si="3784"/>
        <v>629902.18921907002</v>
      </c>
      <c r="T516" s="19">
        <f t="shared" si="3785"/>
        <v>617510.45878667745</v>
      </c>
      <c r="U516" s="19">
        <f t="shared" si="3786"/>
        <v>604584.52565304178</v>
      </c>
      <c r="V516" s="19">
        <f t="shared" si="3787"/>
        <v>591101.36054653919</v>
      </c>
      <c r="W516" s="19">
        <f t="shared" si="3788"/>
        <v>577036.94141256262</v>
      </c>
      <c r="X516" s="19">
        <f t="shared" si="3789"/>
        <v>562366.21061503119</v>
      </c>
      <c r="Y516" s="19">
        <f t="shared" si="3790"/>
        <v>547063.03029287432</v>
      </c>
      <c r="Z516" s="19">
        <f t="shared" si="3791"/>
        <v>531100.13579195039</v>
      </c>
      <c r="AA516" s="19">
        <f t="shared" si="3792"/>
        <v>514449.08708943392</v>
      </c>
      <c r="AB516" s="19">
        <f t="shared" si="3793"/>
        <v>497080.21812412632</v>
      </c>
      <c r="AC516" s="19">
        <f t="shared" si="3794"/>
        <v>478962.58394241671</v>
      </c>
      <c r="AD516" s="19">
        <f t="shared" si="3795"/>
        <v>460063.90556572477</v>
      </c>
      <c r="AE516" s="19">
        <f t="shared" si="3796"/>
        <v>440350.51248120121</v>
      </c>
      <c r="AF516" s="19">
        <f t="shared" si="3797"/>
        <v>419787.2826532239</v>
      </c>
      <c r="AG516" s="19">
        <f t="shared" si="3798"/>
        <v>398337.57994881307</v>
      </c>
      <c r="AH516" s="19">
        <f t="shared" si="3799"/>
        <v>375963.188865481</v>
      </c>
      <c r="AI516" s="19">
        <f t="shared" si="3800"/>
        <v>352624.24644522317</v>
      </c>
      <c r="AJ516" s="19">
        <f t="shared" si="3801"/>
        <v>328279.17125334934</v>
      </c>
      <c r="AK516" s="19">
        <f t="shared" si="3802"/>
        <v>302884.58929561882</v>
      </c>
      <c r="AL516" s="19">
        <f t="shared" si="3803"/>
        <v>276395.25674169231</v>
      </c>
      <c r="AM516" s="19">
        <f t="shared" si="3804"/>
        <v>248763.97931722173</v>
      </c>
      <c r="AN516" s="19">
        <f t="shared" si="3805"/>
        <v>219941.52822096381</v>
      </c>
      <c r="AO516" s="19">
        <f t="shared" si="3806"/>
        <v>189876.5524171135</v>
      </c>
      <c r="AP516" s="19">
        <f t="shared" si="3807"/>
        <v>158515.48714659398</v>
      </c>
      <c r="AQ516" s="19">
        <f t="shared" si="3808"/>
        <v>125802.45849430318</v>
      </c>
      <c r="AR516" s="19">
        <f t="shared" si="3809"/>
        <v>91679.183842291677</v>
      </c>
      <c r="AS516" s="19">
        <f t="shared" si="3810"/>
        <v>56084.868031515369</v>
      </c>
      <c r="AT516" s="19">
        <f t="shared" si="3811"/>
        <v>18956.09504716174</v>
      </c>
      <c r="AU516" s="19" t="e">
        <f t="shared" si="3812"/>
        <v>#N/A</v>
      </c>
      <c r="AV516" s="19" t="e">
        <f t="shared" si="3813"/>
        <v>#N/A</v>
      </c>
      <c r="AW516" s="19" t="e">
        <f t="shared" si="3814"/>
        <v>#N/A</v>
      </c>
      <c r="AX516" s="19" t="e">
        <f t="shared" si="3815"/>
        <v>#N/A</v>
      </c>
      <c r="AY516" s="19" t="e">
        <f t="shared" si="3816"/>
        <v>#N/A</v>
      </c>
      <c r="AZ516" s="19" t="e">
        <f t="shared" si="3817"/>
        <v>#N/A</v>
      </c>
      <c r="BA516" s="19" t="e">
        <f t="shared" si="3818"/>
        <v>#N/A</v>
      </c>
      <c r="BB516" s="19" t="e">
        <f t="shared" si="3819"/>
        <v>#N/A</v>
      </c>
      <c r="BC516" s="19" t="e">
        <f t="shared" si="3820"/>
        <v>#N/A</v>
      </c>
      <c r="BD516" s="19" t="e">
        <f t="shared" si="3821"/>
        <v>#N/A</v>
      </c>
      <c r="BE516" s="19" t="e">
        <f t="shared" si="3822"/>
        <v>#N/A</v>
      </c>
      <c r="BF516" s="19" t="e">
        <f t="shared" si="3823"/>
        <v>#N/A</v>
      </c>
      <c r="BG516" s="19" t="e">
        <f t="shared" si="3824"/>
        <v>#N/A</v>
      </c>
      <c r="BH516" s="19" t="e">
        <f t="shared" si="3825"/>
        <v>#N/A</v>
      </c>
      <c r="BI516" s="19" t="e">
        <f t="shared" si="3826"/>
        <v>#N/A</v>
      </c>
    </row>
    <row r="517" spans="1:61" s="19" customFormat="1" ht="12.75">
      <c r="C517" s="19" t="s">
        <v>147</v>
      </c>
      <c r="G517" s="19">
        <f>F511</f>
        <v>917349.22524440056</v>
      </c>
      <c r="H517" s="19">
        <f t="shared" si="3773"/>
        <v>917349.22524440056</v>
      </c>
      <c r="I517" s="19">
        <f t="shared" si="3774"/>
        <v>917349.22524440056</v>
      </c>
      <c r="J517" s="19">
        <f t="shared" si="3775"/>
        <v>917349.22524440056</v>
      </c>
      <c r="K517" s="19">
        <f t="shared" si="3776"/>
        <v>917349.22524440056</v>
      </c>
      <c r="L517" s="19">
        <f t="shared" si="3777"/>
        <v>917349.22524440056</v>
      </c>
      <c r="M517" s="19">
        <f t="shared" si="3778"/>
        <v>917349.22524440056</v>
      </c>
      <c r="N517" s="19">
        <f t="shared" si="3779"/>
        <v>917349.22524440056</v>
      </c>
      <c r="O517" s="19">
        <f t="shared" si="3780"/>
        <v>917349.22524440056</v>
      </c>
      <c r="P517" s="19">
        <f t="shared" si="3781"/>
        <v>917349.22524440056</v>
      </c>
      <c r="Q517" s="19">
        <f t="shared" si="3782"/>
        <v>917349.22524440056</v>
      </c>
      <c r="R517" s="19">
        <f t="shared" si="3783"/>
        <v>917349.22524440056</v>
      </c>
      <c r="S517" s="19">
        <f t="shared" si="3784"/>
        <v>917349.22524440056</v>
      </c>
      <c r="T517" s="19">
        <f t="shared" si="3785"/>
        <v>917349.22524440056</v>
      </c>
      <c r="U517" s="19">
        <f t="shared" si="3786"/>
        <v>917349.22524440056</v>
      </c>
      <c r="V517" s="19">
        <f t="shared" si="3787"/>
        <v>917349.22524440056</v>
      </c>
      <c r="W517" s="19">
        <f t="shared" si="3788"/>
        <v>917349.22524440056</v>
      </c>
      <c r="X517" s="19">
        <f t="shared" si="3789"/>
        <v>917349.22524440056</v>
      </c>
      <c r="Y517" s="19">
        <f t="shared" si="3790"/>
        <v>917349.22524440056</v>
      </c>
      <c r="Z517" s="19">
        <f t="shared" si="3791"/>
        <v>917349.22524440056</v>
      </c>
      <c r="AA517" s="19">
        <f t="shared" si="3792"/>
        <v>917349.22524440056</v>
      </c>
      <c r="AB517" s="19">
        <f t="shared" si="3793"/>
        <v>917349.22524440056</v>
      </c>
      <c r="AC517" s="19">
        <f t="shared" si="3794"/>
        <v>917349.22524440056</v>
      </c>
      <c r="AD517" s="19">
        <f t="shared" si="3795"/>
        <v>917349.22524440056</v>
      </c>
      <c r="AE517" s="19">
        <f t="shared" si="3796"/>
        <v>917349.22524440056</v>
      </c>
      <c r="AF517" s="19">
        <f t="shared" si="3797"/>
        <v>917349.22524440056</v>
      </c>
      <c r="AG517" s="19">
        <f t="shared" si="3798"/>
        <v>917349.22524440056</v>
      </c>
      <c r="AH517" s="19">
        <f t="shared" si="3799"/>
        <v>917349.22524440056</v>
      </c>
      <c r="AI517" s="19">
        <f t="shared" si="3800"/>
        <v>917349.22524440056</v>
      </c>
      <c r="AJ517" s="19">
        <f t="shared" si="3801"/>
        <v>917349.22524440056</v>
      </c>
      <c r="AK517" s="19">
        <f t="shared" si="3802"/>
        <v>917349.22524440056</v>
      </c>
      <c r="AL517" s="19">
        <f t="shared" si="3803"/>
        <v>917349.22524440056</v>
      </c>
      <c r="AM517" s="19">
        <f t="shared" si="3804"/>
        <v>917349.22524440056</v>
      </c>
      <c r="AN517" s="19">
        <f t="shared" si="3805"/>
        <v>917349.22524440056</v>
      </c>
      <c r="AO517" s="19">
        <f t="shared" si="3806"/>
        <v>917349.22524440056</v>
      </c>
      <c r="AP517" s="19">
        <f t="shared" si="3807"/>
        <v>917349.22524440056</v>
      </c>
      <c r="AQ517" s="19">
        <f t="shared" si="3808"/>
        <v>917349.22524440056</v>
      </c>
      <c r="AR517" s="19">
        <f t="shared" si="3809"/>
        <v>917349.22524440056</v>
      </c>
      <c r="AS517" s="19">
        <f t="shared" si="3810"/>
        <v>917349.22524440056</v>
      </c>
      <c r="AT517" s="19">
        <f t="shared" si="3811"/>
        <v>917349.22524440056</v>
      </c>
      <c r="AU517" s="19" t="e">
        <f t="shared" si="3812"/>
        <v>#N/A</v>
      </c>
      <c r="AV517" s="19" t="e">
        <f t="shared" si="3813"/>
        <v>#N/A</v>
      </c>
      <c r="AW517" s="19" t="e">
        <f t="shared" si="3814"/>
        <v>#N/A</v>
      </c>
      <c r="AX517" s="19" t="e">
        <f t="shared" si="3815"/>
        <v>#N/A</v>
      </c>
      <c r="AY517" s="19" t="e">
        <f t="shared" si="3816"/>
        <v>#N/A</v>
      </c>
      <c r="AZ517" s="19" t="e">
        <f t="shared" si="3817"/>
        <v>#N/A</v>
      </c>
      <c r="BA517" s="19" t="e">
        <f t="shared" si="3818"/>
        <v>#N/A</v>
      </c>
      <c r="BB517" s="19" t="e">
        <f t="shared" si="3819"/>
        <v>#N/A</v>
      </c>
      <c r="BC517" s="19" t="e">
        <f t="shared" si="3820"/>
        <v>#N/A</v>
      </c>
      <c r="BD517" s="19" t="e">
        <f t="shared" si="3821"/>
        <v>#N/A</v>
      </c>
      <c r="BE517" s="19" t="e">
        <f t="shared" si="3822"/>
        <v>#N/A</v>
      </c>
      <c r="BF517" s="19" t="e">
        <f t="shared" si="3823"/>
        <v>#N/A</v>
      </c>
      <c r="BG517" s="19" t="e">
        <f t="shared" si="3824"/>
        <v>#N/A</v>
      </c>
      <c r="BH517" s="19" t="e">
        <f t="shared" si="3825"/>
        <v>#N/A</v>
      </c>
      <c r="BI517" s="19" t="e">
        <f t="shared" si="3826"/>
        <v>#N/A</v>
      </c>
    </row>
    <row r="518" spans="1:61" s="19" customFormat="1" ht="12.75">
      <c r="C518" s="19" t="s">
        <v>424</v>
      </c>
      <c r="G518" s="19">
        <f>F512</f>
        <v>17546779.82915068</v>
      </c>
      <c r="H518" s="19">
        <f t="shared" si="3773"/>
        <v>17366092.203801572</v>
      </c>
      <c r="I518" s="19">
        <f t="shared" si="3774"/>
        <v>17177615.204880361</v>
      </c>
      <c r="J518" s="19">
        <f t="shared" si="3775"/>
        <v>16981013.035508156</v>
      </c>
      <c r="K518" s="19">
        <f t="shared" si="3776"/>
        <v>16775935.422732636</v>
      </c>
      <c r="L518" s="19">
        <f t="shared" si="3777"/>
        <v>16562016.993470114</v>
      </c>
      <c r="M518" s="19">
        <f t="shared" si="3778"/>
        <v>16338876.623544727</v>
      </c>
      <c r="N518" s="19">
        <f t="shared" si="3779"/>
        <v>16106116.758664951</v>
      </c>
      <c r="O518" s="19">
        <f t="shared" si="3780"/>
        <v>15863322.706127675</v>
      </c>
      <c r="P518" s="19">
        <f t="shared" si="3781"/>
        <v>15610061.895987913</v>
      </c>
      <c r="Q518" s="19">
        <f t="shared" si="3782"/>
        <v>15345883.11037783</v>
      </c>
      <c r="R518" s="19">
        <f t="shared" si="3783"/>
        <v>15070315.679602003</v>
      </c>
      <c r="S518" s="19">
        <f t="shared" si="3784"/>
        <v>14782868.643576672</v>
      </c>
      <c r="T518" s="19">
        <f t="shared" si="3785"/>
        <v>14483029.877118949</v>
      </c>
      <c r="U518" s="19">
        <f t="shared" si="3786"/>
        <v>14170265.17752759</v>
      </c>
      <c r="V518" s="19">
        <f t="shared" si="3787"/>
        <v>13844017.312829729</v>
      </c>
      <c r="W518" s="19">
        <f t="shared" si="3788"/>
        <v>13503705.028997891</v>
      </c>
      <c r="X518" s="19">
        <f t="shared" si="3789"/>
        <v>13148722.014368521</v>
      </c>
      <c r="Y518" s="19">
        <f t="shared" si="3790"/>
        <v>12778435.819416994</v>
      </c>
      <c r="Z518" s="19">
        <f t="shared" si="3791"/>
        <v>12392186.729964543</v>
      </c>
      <c r="AA518" s="19">
        <f t="shared" si="3792"/>
        <v>11989286.591809576</v>
      </c>
      <c r="AB518" s="19">
        <f t="shared" si="3793"/>
        <v>11569017.584689302</v>
      </c>
      <c r="AC518" s="19">
        <f t="shared" si="3794"/>
        <v>11130630.943387318</v>
      </c>
      <c r="AD518" s="19">
        <f t="shared" si="3795"/>
        <v>10673345.623708643</v>
      </c>
      <c r="AE518" s="19">
        <f t="shared" si="3796"/>
        <v>10196346.910945443</v>
      </c>
      <c r="AF518" s="19">
        <f t="shared" si="3797"/>
        <v>9698784.9683542661</v>
      </c>
      <c r="AG518" s="19">
        <f t="shared" si="3798"/>
        <v>9179773.3230586778</v>
      </c>
      <c r="AH518" s="19">
        <f t="shared" si="3799"/>
        <v>8638387.2866797578</v>
      </c>
      <c r="AI518" s="19">
        <f t="shared" si="3800"/>
        <v>8073662.3078805804</v>
      </c>
      <c r="AJ518" s="19">
        <f t="shared" si="3801"/>
        <v>7484592.253889529</v>
      </c>
      <c r="AK518" s="19">
        <f t="shared" si="3802"/>
        <v>6870127.6179407472</v>
      </c>
      <c r="AL518" s="19">
        <f t="shared" si="3803"/>
        <v>6229173.6494380385</v>
      </c>
      <c r="AM518" s="19">
        <f t="shared" si="3804"/>
        <v>5560588.4035108592</v>
      </c>
      <c r="AN518" s="19">
        <f t="shared" si="3805"/>
        <v>4863180.7064874228</v>
      </c>
      <c r="AO518" s="19">
        <f t="shared" si="3806"/>
        <v>4135708.0336601357</v>
      </c>
      <c r="AP518" s="19">
        <f t="shared" si="3807"/>
        <v>3376874.2955623292</v>
      </c>
      <c r="AQ518" s="19">
        <f t="shared" si="3808"/>
        <v>2585327.528812232</v>
      </c>
      <c r="AR518" s="19">
        <f t="shared" si="3809"/>
        <v>1759657.487410123</v>
      </c>
      <c r="AS518" s="19">
        <f t="shared" si="3810"/>
        <v>898393.13019723783</v>
      </c>
      <c r="AT518" s="19">
        <f t="shared" si="3811"/>
        <v>-1.0477378964424133E-9</v>
      </c>
      <c r="AU518" s="19" t="e">
        <f t="shared" si="3812"/>
        <v>#N/A</v>
      </c>
      <c r="AV518" s="19" t="e">
        <f t="shared" si="3813"/>
        <v>#N/A</v>
      </c>
      <c r="AW518" s="19" t="e">
        <f t="shared" si="3814"/>
        <v>#N/A</v>
      </c>
      <c r="AX518" s="19" t="e">
        <f t="shared" si="3815"/>
        <v>#N/A</v>
      </c>
      <c r="AY518" s="19" t="e">
        <f t="shared" si="3816"/>
        <v>#N/A</v>
      </c>
      <c r="AZ518" s="19" t="e">
        <f t="shared" si="3817"/>
        <v>#N/A</v>
      </c>
      <c r="BA518" s="19" t="e">
        <f t="shared" si="3818"/>
        <v>#N/A</v>
      </c>
      <c r="BB518" s="19" t="e">
        <f t="shared" si="3819"/>
        <v>#N/A</v>
      </c>
      <c r="BC518" s="19" t="e">
        <f t="shared" si="3820"/>
        <v>#N/A</v>
      </c>
      <c r="BD518" s="19" t="e">
        <f t="shared" si="3821"/>
        <v>#N/A</v>
      </c>
      <c r="BE518" s="19" t="e">
        <f t="shared" si="3822"/>
        <v>#N/A</v>
      </c>
      <c r="BF518" s="19" t="e">
        <f t="shared" si="3823"/>
        <v>#N/A</v>
      </c>
      <c r="BG518" s="19" t="e">
        <f t="shared" si="3824"/>
        <v>#N/A</v>
      </c>
      <c r="BH518" s="19" t="e">
        <f t="shared" si="3825"/>
        <v>#N/A</v>
      </c>
      <c r="BI518" s="19" t="e">
        <f t="shared" si="3826"/>
        <v>#N/A</v>
      </c>
    </row>
    <row r="519" spans="1:61" s="19" customFormat="1" ht="12.75"/>
    <row r="520" spans="1:61" s="19" customFormat="1" ht="12.75">
      <c r="C520" s="19" t="s">
        <v>446</v>
      </c>
      <c r="H520" s="19">
        <f>G514</f>
        <v>17720000</v>
      </c>
      <c r="I520" s="19">
        <f t="shared" ref="I520:I524" si="3827">H514</f>
        <v>17546779.82915068</v>
      </c>
      <c r="J520" s="19">
        <f t="shared" ref="J520:J524" si="3828">I514</f>
        <v>17366092.203801572</v>
      </c>
      <c r="K520" s="19">
        <f t="shared" ref="K520:K524" si="3829">J514</f>
        <v>17177615.204880361</v>
      </c>
      <c r="L520" s="19">
        <f t="shared" ref="L520:L524" si="3830">K514</f>
        <v>16981013.035508156</v>
      </c>
      <c r="M520" s="19">
        <f t="shared" ref="M520:M524" si="3831">L514</f>
        <v>16775935.422732636</v>
      </c>
      <c r="N520" s="19">
        <f t="shared" ref="N520:N524" si="3832">M514</f>
        <v>16562016.993470114</v>
      </c>
      <c r="O520" s="19">
        <f t="shared" ref="O520:O524" si="3833">N514</f>
        <v>16338876.623544727</v>
      </c>
      <c r="P520" s="19">
        <f t="shared" ref="P520:P524" si="3834">O514</f>
        <v>16106116.758664951</v>
      </c>
      <c r="Q520" s="19">
        <f t="shared" ref="Q520:Q524" si="3835">P514</f>
        <v>15863322.706127675</v>
      </c>
      <c r="R520" s="19">
        <f t="shared" ref="R520:R524" si="3836">Q514</f>
        <v>15610061.895987913</v>
      </c>
      <c r="S520" s="19">
        <f t="shared" ref="S520:S524" si="3837">R514</f>
        <v>15345883.11037783</v>
      </c>
      <c r="T520" s="19">
        <f t="shared" ref="T520:T524" si="3838">S514</f>
        <v>15070315.679602003</v>
      </c>
      <c r="U520" s="19">
        <f t="shared" ref="U520:U524" si="3839">T514</f>
        <v>14782868.643576672</v>
      </c>
      <c r="V520" s="19">
        <f t="shared" ref="V520:V524" si="3840">U514</f>
        <v>14483029.877118949</v>
      </c>
      <c r="W520" s="19">
        <f t="shared" ref="W520:W524" si="3841">V514</f>
        <v>14170265.17752759</v>
      </c>
      <c r="X520" s="19">
        <f t="shared" ref="X520:X524" si="3842">W514</f>
        <v>13844017.312829729</v>
      </c>
      <c r="Y520" s="19">
        <f t="shared" ref="Y520:Y524" si="3843">X514</f>
        <v>13503705.028997891</v>
      </c>
      <c r="Z520" s="19">
        <f t="shared" ref="Z520:Z524" si="3844">Y514</f>
        <v>13148722.014368521</v>
      </c>
      <c r="AA520" s="19">
        <f t="shared" ref="AA520:AA524" si="3845">Z514</f>
        <v>12778435.819416994</v>
      </c>
      <c r="AB520" s="19">
        <f t="shared" ref="AB520:AB524" si="3846">AA514</f>
        <v>12392186.729964543</v>
      </c>
      <c r="AC520" s="19">
        <f t="shared" ref="AC520:AC524" si="3847">AB514</f>
        <v>11989286.591809576</v>
      </c>
      <c r="AD520" s="19">
        <f t="shared" ref="AD520:AD524" si="3848">AC514</f>
        <v>11569017.584689302</v>
      </c>
      <c r="AE520" s="19">
        <f t="shared" ref="AE520:AE524" si="3849">AD514</f>
        <v>11130630.943387318</v>
      </c>
      <c r="AF520" s="19">
        <f t="shared" ref="AF520:AF524" si="3850">AE514</f>
        <v>10673345.623708643</v>
      </c>
      <c r="AG520" s="19">
        <f t="shared" ref="AG520:AG524" si="3851">AF514</f>
        <v>10196346.910945443</v>
      </c>
      <c r="AH520" s="19">
        <f t="shared" ref="AH520:AH524" si="3852">AG514</f>
        <v>9698784.9683542661</v>
      </c>
      <c r="AI520" s="19">
        <f t="shared" ref="AI520:AI524" si="3853">AH514</f>
        <v>9179773.3230586778</v>
      </c>
      <c r="AJ520" s="19">
        <f t="shared" ref="AJ520:AJ524" si="3854">AI514</f>
        <v>8638387.2866797578</v>
      </c>
      <c r="AK520" s="19">
        <f t="shared" ref="AK520:AK524" si="3855">AJ514</f>
        <v>8073662.3078805804</v>
      </c>
      <c r="AL520" s="19">
        <f t="shared" ref="AL520:AL524" si="3856">AK514</f>
        <v>7484592.253889529</v>
      </c>
      <c r="AM520" s="19">
        <f t="shared" ref="AM520:AM524" si="3857">AL514</f>
        <v>6870127.6179407472</v>
      </c>
      <c r="AN520" s="19">
        <f t="shared" ref="AN520:AN524" si="3858">AM514</f>
        <v>6229173.6494380385</v>
      </c>
      <c r="AO520" s="19">
        <f t="shared" ref="AO520:AO524" si="3859">AN514</f>
        <v>5560588.4035108592</v>
      </c>
      <c r="AP520" s="19">
        <f t="shared" ref="AP520:AP524" si="3860">AO514</f>
        <v>4863180.7064874228</v>
      </c>
      <c r="AQ520" s="19">
        <f t="shared" ref="AQ520:AQ524" si="3861">AP514</f>
        <v>4135708.0336601357</v>
      </c>
      <c r="AR520" s="19">
        <f t="shared" ref="AR520:AR524" si="3862">AQ514</f>
        <v>3376874.2955623292</v>
      </c>
      <c r="AS520" s="19">
        <f t="shared" ref="AS520:AS524" si="3863">AR514</f>
        <v>2585327.528812232</v>
      </c>
      <c r="AT520" s="19">
        <f t="shared" ref="AT520:AT524" si="3864">AS514</f>
        <v>1759657.487410123</v>
      </c>
      <c r="AU520" s="19">
        <f t="shared" ref="AU520:AU524" si="3865">AT514</f>
        <v>898393.13019723783</v>
      </c>
      <c r="AV520" s="19">
        <f t="shared" ref="AV520:AV524" si="3866">AU514</f>
        <v>-1.0477378964424133E-9</v>
      </c>
      <c r="AW520" s="19" t="e">
        <f t="shared" ref="AW520:AW524" si="3867">AV514</f>
        <v>#N/A</v>
      </c>
      <c r="AX520" s="19" t="e">
        <f t="shared" ref="AX520:AX524" si="3868">AW514</f>
        <v>#N/A</v>
      </c>
      <c r="AY520" s="19" t="e">
        <f t="shared" ref="AY520:AY524" si="3869">AX514</f>
        <v>#N/A</v>
      </c>
      <c r="AZ520" s="19" t="e">
        <f t="shared" ref="AZ520:AZ524" si="3870">AY514</f>
        <v>#N/A</v>
      </c>
      <c r="BA520" s="19" t="e">
        <f t="shared" ref="BA520:BA524" si="3871">AZ514</f>
        <v>#N/A</v>
      </c>
      <c r="BB520" s="19" t="e">
        <f t="shared" ref="BB520:BB524" si="3872">BA514</f>
        <v>#N/A</v>
      </c>
      <c r="BC520" s="19" t="e">
        <f t="shared" ref="BC520:BC524" si="3873">BB514</f>
        <v>#N/A</v>
      </c>
      <c r="BD520" s="19" t="e">
        <f t="shared" ref="BD520:BD524" si="3874">BC514</f>
        <v>#N/A</v>
      </c>
      <c r="BE520" s="19" t="e">
        <f t="shared" ref="BE520:BE524" si="3875">BD514</f>
        <v>#N/A</v>
      </c>
      <c r="BF520" s="19" t="e">
        <f t="shared" ref="BF520:BF524" si="3876">BE514</f>
        <v>#N/A</v>
      </c>
      <c r="BG520" s="19" t="e">
        <f t="shared" ref="BG520:BG524" si="3877">BF514</f>
        <v>#N/A</v>
      </c>
      <c r="BH520" s="19" t="e">
        <f t="shared" ref="BH520:BH524" si="3878">BG514</f>
        <v>#N/A</v>
      </c>
      <c r="BI520" s="19" t="e">
        <f t="shared" ref="BI520:BI524" si="3879">BH514</f>
        <v>#N/A</v>
      </c>
    </row>
    <row r="521" spans="1:61" s="19" customFormat="1" ht="12.75">
      <c r="C521" s="19" t="s">
        <v>422</v>
      </c>
      <c r="H521" s="19">
        <f>G515</f>
        <v>173220.17084932124</v>
      </c>
      <c r="I521" s="19">
        <f t="shared" si="3827"/>
        <v>180687.62534910813</v>
      </c>
      <c r="J521" s="19">
        <f t="shared" si="3828"/>
        <v>188476.9989212119</v>
      </c>
      <c r="K521" s="19">
        <f t="shared" si="3829"/>
        <v>196602.16937220297</v>
      </c>
      <c r="L521" s="19">
        <f t="shared" si="3830"/>
        <v>205077.61277551987</v>
      </c>
      <c r="M521" s="19">
        <f t="shared" si="3831"/>
        <v>213918.42926252249</v>
      </c>
      <c r="N521" s="19">
        <f t="shared" si="3832"/>
        <v>223140.36992538747</v>
      </c>
      <c r="O521" s="19">
        <f t="shared" si="3833"/>
        <v>232759.86487977649</v>
      </c>
      <c r="P521" s="19">
        <f t="shared" si="3834"/>
        <v>242794.05253727635</v>
      </c>
      <c r="Q521" s="19">
        <f t="shared" si="3835"/>
        <v>253260.8101397618</v>
      </c>
      <c r="R521" s="19">
        <f t="shared" si="3836"/>
        <v>264178.78561008355</v>
      </c>
      <c r="S521" s="19">
        <f t="shared" si="3837"/>
        <v>275567.43077582633</v>
      </c>
      <c r="T521" s="19">
        <f t="shared" si="3838"/>
        <v>287447.03602533066</v>
      </c>
      <c r="U521" s="19">
        <f t="shared" si="3839"/>
        <v>299838.76645772316</v>
      </c>
      <c r="V521" s="19">
        <f t="shared" si="3840"/>
        <v>312764.69959135883</v>
      </c>
      <c r="W521" s="19">
        <f t="shared" si="3841"/>
        <v>326247.86469786137</v>
      </c>
      <c r="X521" s="19">
        <f t="shared" si="3842"/>
        <v>340312.28383183794</v>
      </c>
      <c r="Y521" s="19">
        <f t="shared" si="3843"/>
        <v>354983.01462936943</v>
      </c>
      <c r="Z521" s="19">
        <f t="shared" si="3844"/>
        <v>370286.1949515263</v>
      </c>
      <c r="AA521" s="19">
        <f t="shared" si="3845"/>
        <v>386249.08945245016</v>
      </c>
      <c r="AB521" s="19">
        <f t="shared" si="3846"/>
        <v>402900.1381549667</v>
      </c>
      <c r="AC521" s="19">
        <f t="shared" si="3847"/>
        <v>420269.0071202743</v>
      </c>
      <c r="AD521" s="19">
        <f t="shared" si="3848"/>
        <v>438386.64130198391</v>
      </c>
      <c r="AE521" s="19">
        <f t="shared" si="3849"/>
        <v>457285.31967867585</v>
      </c>
      <c r="AF521" s="19">
        <f t="shared" si="3850"/>
        <v>476998.71276319935</v>
      </c>
      <c r="AG521" s="19">
        <f t="shared" si="3851"/>
        <v>497561.94259117672</v>
      </c>
      <c r="AH521" s="19">
        <f t="shared" si="3852"/>
        <v>519011.64529558748</v>
      </c>
      <c r="AI521" s="19">
        <f t="shared" si="3853"/>
        <v>541386.03637891961</v>
      </c>
      <c r="AJ521" s="19">
        <f t="shared" si="3854"/>
        <v>564724.97879917745</v>
      </c>
      <c r="AK521" s="19">
        <f t="shared" si="3855"/>
        <v>589070.05399105127</v>
      </c>
      <c r="AL521" s="19">
        <f t="shared" si="3856"/>
        <v>614464.63594878174</v>
      </c>
      <c r="AM521" s="19">
        <f t="shared" si="3857"/>
        <v>640953.96850270825</v>
      </c>
      <c r="AN521" s="19">
        <f t="shared" si="3858"/>
        <v>668585.24592717888</v>
      </c>
      <c r="AO521" s="19">
        <f t="shared" si="3859"/>
        <v>697407.69702343678</v>
      </c>
      <c r="AP521" s="19">
        <f t="shared" si="3860"/>
        <v>727472.67282728711</v>
      </c>
      <c r="AQ521" s="19">
        <f t="shared" si="3861"/>
        <v>758833.73809780658</v>
      </c>
      <c r="AR521" s="19">
        <f t="shared" si="3862"/>
        <v>791546.76675009739</v>
      </c>
      <c r="AS521" s="19">
        <f t="shared" si="3863"/>
        <v>825670.04140210897</v>
      </c>
      <c r="AT521" s="19">
        <f t="shared" si="3864"/>
        <v>861264.35721288517</v>
      </c>
      <c r="AU521" s="19">
        <f t="shared" si="3865"/>
        <v>898393.13019723888</v>
      </c>
      <c r="AV521" s="19" t="e">
        <f t="shared" si="3866"/>
        <v>#N/A</v>
      </c>
      <c r="AW521" s="19" t="e">
        <f t="shared" si="3867"/>
        <v>#N/A</v>
      </c>
      <c r="AX521" s="19" t="e">
        <f t="shared" si="3868"/>
        <v>#N/A</v>
      </c>
      <c r="AY521" s="19" t="e">
        <f t="shared" si="3869"/>
        <v>#N/A</v>
      </c>
      <c r="AZ521" s="19" t="e">
        <f t="shared" si="3870"/>
        <v>#N/A</v>
      </c>
      <c r="BA521" s="19" t="e">
        <f t="shared" si="3871"/>
        <v>#N/A</v>
      </c>
      <c r="BB521" s="19" t="e">
        <f t="shared" si="3872"/>
        <v>#N/A</v>
      </c>
      <c r="BC521" s="19" t="e">
        <f t="shared" si="3873"/>
        <v>#N/A</v>
      </c>
      <c r="BD521" s="19" t="e">
        <f t="shared" si="3874"/>
        <v>#N/A</v>
      </c>
      <c r="BE521" s="19" t="e">
        <f t="shared" si="3875"/>
        <v>#N/A</v>
      </c>
      <c r="BF521" s="19" t="e">
        <f t="shared" si="3876"/>
        <v>#N/A</v>
      </c>
      <c r="BG521" s="19" t="e">
        <f t="shared" si="3877"/>
        <v>#N/A</v>
      </c>
      <c r="BH521" s="19" t="e">
        <f t="shared" si="3878"/>
        <v>#N/A</v>
      </c>
      <c r="BI521" s="19" t="e">
        <f t="shared" si="3879"/>
        <v>#N/A</v>
      </c>
    </row>
    <row r="522" spans="1:61" s="19" customFormat="1" ht="12.75">
      <c r="C522" s="19" t="s">
        <v>423</v>
      </c>
      <c r="H522" s="19">
        <f>G516</f>
        <v>744129.05439507926</v>
      </c>
      <c r="I522" s="19">
        <f t="shared" si="3827"/>
        <v>736661.59989529243</v>
      </c>
      <c r="J522" s="19">
        <f t="shared" si="3828"/>
        <v>728872.22632318875</v>
      </c>
      <c r="K522" s="19">
        <f t="shared" si="3829"/>
        <v>720747.05587219761</v>
      </c>
      <c r="L522" s="19">
        <f t="shared" si="3830"/>
        <v>712271.61246888072</v>
      </c>
      <c r="M522" s="19">
        <f t="shared" si="3831"/>
        <v>703430.79598187807</v>
      </c>
      <c r="N522" s="19">
        <f t="shared" si="3832"/>
        <v>694208.85531901324</v>
      </c>
      <c r="O522" s="19">
        <f t="shared" si="3833"/>
        <v>684589.36036462407</v>
      </c>
      <c r="P522" s="19">
        <f t="shared" si="3834"/>
        <v>674555.17270712415</v>
      </c>
      <c r="Q522" s="19">
        <f t="shared" si="3835"/>
        <v>664088.4151046389</v>
      </c>
      <c r="R522" s="19">
        <f t="shared" si="3836"/>
        <v>653170.43963431707</v>
      </c>
      <c r="S522" s="19">
        <f t="shared" si="3837"/>
        <v>641781.79446857434</v>
      </c>
      <c r="T522" s="19">
        <f t="shared" si="3838"/>
        <v>629902.18921907002</v>
      </c>
      <c r="U522" s="19">
        <f t="shared" si="3839"/>
        <v>617510.45878667745</v>
      </c>
      <c r="V522" s="19">
        <f t="shared" si="3840"/>
        <v>604584.52565304178</v>
      </c>
      <c r="W522" s="19">
        <f t="shared" si="3841"/>
        <v>591101.36054653919</v>
      </c>
      <c r="X522" s="19">
        <f t="shared" si="3842"/>
        <v>577036.94141256262</v>
      </c>
      <c r="Y522" s="19">
        <f t="shared" si="3843"/>
        <v>562366.21061503119</v>
      </c>
      <c r="Z522" s="19">
        <f t="shared" si="3844"/>
        <v>547063.03029287432</v>
      </c>
      <c r="AA522" s="19">
        <f t="shared" si="3845"/>
        <v>531100.13579195039</v>
      </c>
      <c r="AB522" s="19">
        <f t="shared" si="3846"/>
        <v>514449.08708943392</v>
      </c>
      <c r="AC522" s="19">
        <f t="shared" si="3847"/>
        <v>497080.21812412632</v>
      </c>
      <c r="AD522" s="19">
        <f t="shared" si="3848"/>
        <v>478962.58394241671</v>
      </c>
      <c r="AE522" s="19">
        <f t="shared" si="3849"/>
        <v>460063.90556572477</v>
      </c>
      <c r="AF522" s="19">
        <f t="shared" si="3850"/>
        <v>440350.51248120121</v>
      </c>
      <c r="AG522" s="19">
        <f t="shared" si="3851"/>
        <v>419787.2826532239</v>
      </c>
      <c r="AH522" s="19">
        <f t="shared" si="3852"/>
        <v>398337.57994881307</v>
      </c>
      <c r="AI522" s="19">
        <f t="shared" si="3853"/>
        <v>375963.188865481</v>
      </c>
      <c r="AJ522" s="19">
        <f t="shared" si="3854"/>
        <v>352624.24644522317</v>
      </c>
      <c r="AK522" s="19">
        <f t="shared" si="3855"/>
        <v>328279.17125334934</v>
      </c>
      <c r="AL522" s="19">
        <f t="shared" si="3856"/>
        <v>302884.58929561882</v>
      </c>
      <c r="AM522" s="19">
        <f t="shared" si="3857"/>
        <v>276395.25674169231</v>
      </c>
      <c r="AN522" s="19">
        <f t="shared" si="3858"/>
        <v>248763.97931722173</v>
      </c>
      <c r="AO522" s="19">
        <f t="shared" si="3859"/>
        <v>219941.52822096381</v>
      </c>
      <c r="AP522" s="19">
        <f t="shared" si="3860"/>
        <v>189876.5524171135</v>
      </c>
      <c r="AQ522" s="19">
        <f t="shared" si="3861"/>
        <v>158515.48714659398</v>
      </c>
      <c r="AR522" s="19">
        <f t="shared" si="3862"/>
        <v>125802.45849430318</v>
      </c>
      <c r="AS522" s="19">
        <f t="shared" si="3863"/>
        <v>91679.183842291677</v>
      </c>
      <c r="AT522" s="19">
        <f t="shared" si="3864"/>
        <v>56084.868031515369</v>
      </c>
      <c r="AU522" s="19">
        <f t="shared" si="3865"/>
        <v>18956.09504716174</v>
      </c>
      <c r="AV522" s="19" t="e">
        <f t="shared" si="3866"/>
        <v>#N/A</v>
      </c>
      <c r="AW522" s="19" t="e">
        <f t="shared" si="3867"/>
        <v>#N/A</v>
      </c>
      <c r="AX522" s="19" t="e">
        <f t="shared" si="3868"/>
        <v>#N/A</v>
      </c>
      <c r="AY522" s="19" t="e">
        <f t="shared" si="3869"/>
        <v>#N/A</v>
      </c>
      <c r="AZ522" s="19" t="e">
        <f t="shared" si="3870"/>
        <v>#N/A</v>
      </c>
      <c r="BA522" s="19" t="e">
        <f t="shared" si="3871"/>
        <v>#N/A</v>
      </c>
      <c r="BB522" s="19" t="e">
        <f t="shared" si="3872"/>
        <v>#N/A</v>
      </c>
      <c r="BC522" s="19" t="e">
        <f t="shared" si="3873"/>
        <v>#N/A</v>
      </c>
      <c r="BD522" s="19" t="e">
        <f t="shared" si="3874"/>
        <v>#N/A</v>
      </c>
      <c r="BE522" s="19" t="e">
        <f t="shared" si="3875"/>
        <v>#N/A</v>
      </c>
      <c r="BF522" s="19" t="e">
        <f t="shared" si="3876"/>
        <v>#N/A</v>
      </c>
      <c r="BG522" s="19" t="e">
        <f t="shared" si="3877"/>
        <v>#N/A</v>
      </c>
      <c r="BH522" s="19" t="e">
        <f t="shared" si="3878"/>
        <v>#N/A</v>
      </c>
      <c r="BI522" s="19" t="e">
        <f t="shared" si="3879"/>
        <v>#N/A</v>
      </c>
    </row>
    <row r="523" spans="1:61" s="19" customFormat="1" ht="12.75">
      <c r="C523" s="19" t="s">
        <v>147</v>
      </c>
      <c r="H523" s="19">
        <f>G517</f>
        <v>917349.22524440056</v>
      </c>
      <c r="I523" s="19">
        <f t="shared" si="3827"/>
        <v>917349.22524440056</v>
      </c>
      <c r="J523" s="19">
        <f t="shared" si="3828"/>
        <v>917349.22524440056</v>
      </c>
      <c r="K523" s="19">
        <f t="shared" si="3829"/>
        <v>917349.22524440056</v>
      </c>
      <c r="L523" s="19">
        <f t="shared" si="3830"/>
        <v>917349.22524440056</v>
      </c>
      <c r="M523" s="19">
        <f t="shared" si="3831"/>
        <v>917349.22524440056</v>
      </c>
      <c r="N523" s="19">
        <f t="shared" si="3832"/>
        <v>917349.22524440056</v>
      </c>
      <c r="O523" s="19">
        <f t="shared" si="3833"/>
        <v>917349.22524440056</v>
      </c>
      <c r="P523" s="19">
        <f t="shared" si="3834"/>
        <v>917349.22524440056</v>
      </c>
      <c r="Q523" s="19">
        <f t="shared" si="3835"/>
        <v>917349.22524440056</v>
      </c>
      <c r="R523" s="19">
        <f t="shared" si="3836"/>
        <v>917349.22524440056</v>
      </c>
      <c r="S523" s="19">
        <f t="shared" si="3837"/>
        <v>917349.22524440056</v>
      </c>
      <c r="T523" s="19">
        <f t="shared" si="3838"/>
        <v>917349.22524440056</v>
      </c>
      <c r="U523" s="19">
        <f t="shared" si="3839"/>
        <v>917349.22524440056</v>
      </c>
      <c r="V523" s="19">
        <f t="shared" si="3840"/>
        <v>917349.22524440056</v>
      </c>
      <c r="W523" s="19">
        <f t="shared" si="3841"/>
        <v>917349.22524440056</v>
      </c>
      <c r="X523" s="19">
        <f t="shared" si="3842"/>
        <v>917349.22524440056</v>
      </c>
      <c r="Y523" s="19">
        <f t="shared" si="3843"/>
        <v>917349.22524440056</v>
      </c>
      <c r="Z523" s="19">
        <f t="shared" si="3844"/>
        <v>917349.22524440056</v>
      </c>
      <c r="AA523" s="19">
        <f t="shared" si="3845"/>
        <v>917349.22524440056</v>
      </c>
      <c r="AB523" s="19">
        <f t="shared" si="3846"/>
        <v>917349.22524440056</v>
      </c>
      <c r="AC523" s="19">
        <f t="shared" si="3847"/>
        <v>917349.22524440056</v>
      </c>
      <c r="AD523" s="19">
        <f t="shared" si="3848"/>
        <v>917349.22524440056</v>
      </c>
      <c r="AE523" s="19">
        <f t="shared" si="3849"/>
        <v>917349.22524440056</v>
      </c>
      <c r="AF523" s="19">
        <f t="shared" si="3850"/>
        <v>917349.22524440056</v>
      </c>
      <c r="AG523" s="19">
        <f t="shared" si="3851"/>
        <v>917349.22524440056</v>
      </c>
      <c r="AH523" s="19">
        <f t="shared" si="3852"/>
        <v>917349.22524440056</v>
      </c>
      <c r="AI523" s="19">
        <f t="shared" si="3853"/>
        <v>917349.22524440056</v>
      </c>
      <c r="AJ523" s="19">
        <f t="shared" si="3854"/>
        <v>917349.22524440056</v>
      </c>
      <c r="AK523" s="19">
        <f t="shared" si="3855"/>
        <v>917349.22524440056</v>
      </c>
      <c r="AL523" s="19">
        <f t="shared" si="3856"/>
        <v>917349.22524440056</v>
      </c>
      <c r="AM523" s="19">
        <f t="shared" si="3857"/>
        <v>917349.22524440056</v>
      </c>
      <c r="AN523" s="19">
        <f t="shared" si="3858"/>
        <v>917349.22524440056</v>
      </c>
      <c r="AO523" s="19">
        <f t="shared" si="3859"/>
        <v>917349.22524440056</v>
      </c>
      <c r="AP523" s="19">
        <f t="shared" si="3860"/>
        <v>917349.22524440056</v>
      </c>
      <c r="AQ523" s="19">
        <f t="shared" si="3861"/>
        <v>917349.22524440056</v>
      </c>
      <c r="AR523" s="19">
        <f t="shared" si="3862"/>
        <v>917349.22524440056</v>
      </c>
      <c r="AS523" s="19">
        <f t="shared" si="3863"/>
        <v>917349.22524440056</v>
      </c>
      <c r="AT523" s="19">
        <f t="shared" si="3864"/>
        <v>917349.22524440056</v>
      </c>
      <c r="AU523" s="19">
        <f t="shared" si="3865"/>
        <v>917349.22524440056</v>
      </c>
      <c r="AV523" s="19" t="e">
        <f t="shared" si="3866"/>
        <v>#N/A</v>
      </c>
      <c r="AW523" s="19" t="e">
        <f t="shared" si="3867"/>
        <v>#N/A</v>
      </c>
      <c r="AX523" s="19" t="e">
        <f t="shared" si="3868"/>
        <v>#N/A</v>
      </c>
      <c r="AY523" s="19" t="e">
        <f t="shared" si="3869"/>
        <v>#N/A</v>
      </c>
      <c r="AZ523" s="19" t="e">
        <f t="shared" si="3870"/>
        <v>#N/A</v>
      </c>
      <c r="BA523" s="19" t="e">
        <f t="shared" si="3871"/>
        <v>#N/A</v>
      </c>
      <c r="BB523" s="19" t="e">
        <f t="shared" si="3872"/>
        <v>#N/A</v>
      </c>
      <c r="BC523" s="19" t="e">
        <f t="shared" si="3873"/>
        <v>#N/A</v>
      </c>
      <c r="BD523" s="19" t="e">
        <f t="shared" si="3874"/>
        <v>#N/A</v>
      </c>
      <c r="BE523" s="19" t="e">
        <f t="shared" si="3875"/>
        <v>#N/A</v>
      </c>
      <c r="BF523" s="19" t="e">
        <f t="shared" si="3876"/>
        <v>#N/A</v>
      </c>
      <c r="BG523" s="19" t="e">
        <f t="shared" si="3877"/>
        <v>#N/A</v>
      </c>
      <c r="BH523" s="19" t="e">
        <f t="shared" si="3878"/>
        <v>#N/A</v>
      </c>
      <c r="BI523" s="19" t="e">
        <f t="shared" si="3879"/>
        <v>#N/A</v>
      </c>
    </row>
    <row r="524" spans="1:61" s="19" customFormat="1" ht="12.75">
      <c r="C524" s="19" t="s">
        <v>424</v>
      </c>
      <c r="H524" s="19">
        <f>G518</f>
        <v>17546779.82915068</v>
      </c>
      <c r="I524" s="19">
        <f t="shared" si="3827"/>
        <v>17366092.203801572</v>
      </c>
      <c r="J524" s="19">
        <f t="shared" si="3828"/>
        <v>17177615.204880361</v>
      </c>
      <c r="K524" s="19">
        <f t="shared" si="3829"/>
        <v>16981013.035508156</v>
      </c>
      <c r="L524" s="19">
        <f t="shared" si="3830"/>
        <v>16775935.422732636</v>
      </c>
      <c r="M524" s="19">
        <f t="shared" si="3831"/>
        <v>16562016.993470114</v>
      </c>
      <c r="N524" s="19">
        <f t="shared" si="3832"/>
        <v>16338876.623544727</v>
      </c>
      <c r="O524" s="19">
        <f t="shared" si="3833"/>
        <v>16106116.758664951</v>
      </c>
      <c r="P524" s="19">
        <f t="shared" si="3834"/>
        <v>15863322.706127675</v>
      </c>
      <c r="Q524" s="19">
        <f t="shared" si="3835"/>
        <v>15610061.895987913</v>
      </c>
      <c r="R524" s="19">
        <f t="shared" si="3836"/>
        <v>15345883.11037783</v>
      </c>
      <c r="S524" s="19">
        <f t="shared" si="3837"/>
        <v>15070315.679602003</v>
      </c>
      <c r="T524" s="19">
        <f t="shared" si="3838"/>
        <v>14782868.643576672</v>
      </c>
      <c r="U524" s="19">
        <f t="shared" si="3839"/>
        <v>14483029.877118949</v>
      </c>
      <c r="V524" s="19">
        <f t="shared" si="3840"/>
        <v>14170265.17752759</v>
      </c>
      <c r="W524" s="19">
        <f t="shared" si="3841"/>
        <v>13844017.312829729</v>
      </c>
      <c r="X524" s="19">
        <f t="shared" si="3842"/>
        <v>13503705.028997891</v>
      </c>
      <c r="Y524" s="19">
        <f t="shared" si="3843"/>
        <v>13148722.014368521</v>
      </c>
      <c r="Z524" s="19">
        <f t="shared" si="3844"/>
        <v>12778435.819416994</v>
      </c>
      <c r="AA524" s="19">
        <f t="shared" si="3845"/>
        <v>12392186.729964543</v>
      </c>
      <c r="AB524" s="19">
        <f t="shared" si="3846"/>
        <v>11989286.591809576</v>
      </c>
      <c r="AC524" s="19">
        <f t="shared" si="3847"/>
        <v>11569017.584689302</v>
      </c>
      <c r="AD524" s="19">
        <f t="shared" si="3848"/>
        <v>11130630.943387318</v>
      </c>
      <c r="AE524" s="19">
        <f t="shared" si="3849"/>
        <v>10673345.623708643</v>
      </c>
      <c r="AF524" s="19">
        <f t="shared" si="3850"/>
        <v>10196346.910945443</v>
      </c>
      <c r="AG524" s="19">
        <f t="shared" si="3851"/>
        <v>9698784.9683542661</v>
      </c>
      <c r="AH524" s="19">
        <f t="shared" si="3852"/>
        <v>9179773.3230586778</v>
      </c>
      <c r="AI524" s="19">
        <f t="shared" si="3853"/>
        <v>8638387.2866797578</v>
      </c>
      <c r="AJ524" s="19">
        <f t="shared" si="3854"/>
        <v>8073662.3078805804</v>
      </c>
      <c r="AK524" s="19">
        <f t="shared" si="3855"/>
        <v>7484592.253889529</v>
      </c>
      <c r="AL524" s="19">
        <f t="shared" si="3856"/>
        <v>6870127.6179407472</v>
      </c>
      <c r="AM524" s="19">
        <f t="shared" si="3857"/>
        <v>6229173.6494380385</v>
      </c>
      <c r="AN524" s="19">
        <f t="shared" si="3858"/>
        <v>5560588.4035108592</v>
      </c>
      <c r="AO524" s="19">
        <f t="shared" si="3859"/>
        <v>4863180.7064874228</v>
      </c>
      <c r="AP524" s="19">
        <f t="shared" si="3860"/>
        <v>4135708.0336601357</v>
      </c>
      <c r="AQ524" s="19">
        <f t="shared" si="3861"/>
        <v>3376874.2955623292</v>
      </c>
      <c r="AR524" s="19">
        <f t="shared" si="3862"/>
        <v>2585327.528812232</v>
      </c>
      <c r="AS524" s="19">
        <f t="shared" si="3863"/>
        <v>1759657.487410123</v>
      </c>
      <c r="AT524" s="19">
        <f t="shared" si="3864"/>
        <v>898393.13019723783</v>
      </c>
      <c r="AU524" s="19">
        <f t="shared" si="3865"/>
        <v>-1.0477378964424133E-9</v>
      </c>
      <c r="AV524" s="19" t="e">
        <f t="shared" si="3866"/>
        <v>#N/A</v>
      </c>
      <c r="AW524" s="19" t="e">
        <f t="shared" si="3867"/>
        <v>#N/A</v>
      </c>
      <c r="AX524" s="19" t="e">
        <f t="shared" si="3868"/>
        <v>#N/A</v>
      </c>
      <c r="AY524" s="19" t="e">
        <f t="shared" si="3869"/>
        <v>#N/A</v>
      </c>
      <c r="AZ524" s="19" t="e">
        <f t="shared" si="3870"/>
        <v>#N/A</v>
      </c>
      <c r="BA524" s="19" t="e">
        <f t="shared" si="3871"/>
        <v>#N/A</v>
      </c>
      <c r="BB524" s="19" t="e">
        <f t="shared" si="3872"/>
        <v>#N/A</v>
      </c>
      <c r="BC524" s="19" t="e">
        <f t="shared" si="3873"/>
        <v>#N/A</v>
      </c>
      <c r="BD524" s="19" t="e">
        <f t="shared" si="3874"/>
        <v>#N/A</v>
      </c>
      <c r="BE524" s="19" t="e">
        <f t="shared" si="3875"/>
        <v>#N/A</v>
      </c>
      <c r="BF524" s="19" t="e">
        <f t="shared" si="3876"/>
        <v>#N/A</v>
      </c>
      <c r="BG524" s="19" t="e">
        <f t="shared" si="3877"/>
        <v>#N/A</v>
      </c>
      <c r="BH524" s="19" t="e">
        <f t="shared" si="3878"/>
        <v>#N/A</v>
      </c>
      <c r="BI524" s="19" t="e">
        <f t="shared" si="3879"/>
        <v>#N/A</v>
      </c>
    </row>
    <row r="528" spans="1:61" s="19" customFormat="1" ht="12.75">
      <c r="A528" s="50" t="s">
        <v>442</v>
      </c>
    </row>
    <row r="529" spans="1:61" s="19" customFormat="1" ht="12.75">
      <c r="A529" s="19" t="s">
        <v>443</v>
      </c>
      <c r="B529" s="19">
        <f>Inputs!L125</f>
        <v>168968408.616761</v>
      </c>
      <c r="D529" s="19">
        <f>B530</f>
        <v>50</v>
      </c>
      <c r="E529" s="19">
        <f>IF(D529&gt;0,D529-1,0)</f>
        <v>49</v>
      </c>
      <c r="F529" s="19">
        <f>IF(E529&gt;0,E529-1,0)</f>
        <v>48</v>
      </c>
      <c r="G529" s="19">
        <f>IF(F529&gt;0,F529-1,0)</f>
        <v>47</v>
      </c>
      <c r="H529" s="19">
        <f t="shared" ref="H529" si="3880">IF(G529&gt;0,G529-1,0)</f>
        <v>46</v>
      </c>
      <c r="I529" s="19">
        <f t="shared" ref="I529" si="3881">IF(H529&gt;0,H529-1,0)</f>
        <v>45</v>
      </c>
      <c r="J529" s="19">
        <f t="shared" ref="J529" si="3882">IF(I529&gt;0,I529-1,0)</f>
        <v>44</v>
      </c>
      <c r="K529" s="19">
        <f t="shared" ref="K529" si="3883">IF(J529&gt;0,J529-1,0)</f>
        <v>43</v>
      </c>
      <c r="L529" s="19">
        <f t="shared" ref="L529" si="3884">IF(K529&gt;0,K529-1,0)</f>
        <v>42</v>
      </c>
      <c r="M529" s="19">
        <f t="shared" ref="M529" si="3885">IF(L529&gt;0,L529-1,0)</f>
        <v>41</v>
      </c>
      <c r="N529" s="19">
        <f t="shared" ref="N529" si="3886">IF(M529&gt;0,M529-1,0)</f>
        <v>40</v>
      </c>
      <c r="O529" s="19">
        <f t="shared" ref="O529" si="3887">IF(N529&gt;0,N529-1,0)</f>
        <v>39</v>
      </c>
      <c r="P529" s="19">
        <f t="shared" ref="P529" si="3888">IF(O529&gt;0,O529-1,0)</f>
        <v>38</v>
      </c>
      <c r="Q529" s="19">
        <f t="shared" ref="Q529" si="3889">IF(P529&gt;0,P529-1,0)</f>
        <v>37</v>
      </c>
      <c r="R529" s="19">
        <f t="shared" ref="R529" si="3890">IF(Q529&gt;0,Q529-1,0)</f>
        <v>36</v>
      </c>
      <c r="S529" s="19">
        <f t="shared" ref="S529" si="3891">IF(R529&gt;0,R529-1,0)</f>
        <v>35</v>
      </c>
      <c r="T529" s="19">
        <f t="shared" ref="T529" si="3892">IF(S529&gt;0,S529-1,0)</f>
        <v>34</v>
      </c>
      <c r="U529" s="19">
        <f t="shared" ref="U529" si="3893">IF(T529&gt;0,T529-1,0)</f>
        <v>33</v>
      </c>
      <c r="V529" s="19">
        <f t="shared" ref="V529" si="3894">IF(U529&gt;0,U529-1,0)</f>
        <v>32</v>
      </c>
      <c r="W529" s="19">
        <f t="shared" ref="W529" si="3895">IF(V529&gt;0,V529-1,0)</f>
        <v>31</v>
      </c>
      <c r="X529" s="19">
        <f t="shared" ref="X529" si="3896">IF(W529&gt;0,W529-1,0)</f>
        <v>30</v>
      </c>
      <c r="Y529" s="19">
        <f t="shared" ref="Y529" si="3897">IF(X529&gt;0,X529-1,0)</f>
        <v>29</v>
      </c>
      <c r="Z529" s="19">
        <f t="shared" ref="Z529" si="3898">IF(Y529&gt;0,Y529-1,0)</f>
        <v>28</v>
      </c>
      <c r="AA529" s="19">
        <f t="shared" ref="AA529" si="3899">IF(Z529&gt;0,Z529-1,0)</f>
        <v>27</v>
      </c>
      <c r="AB529" s="19">
        <f t="shared" ref="AB529" si="3900">IF(AA529&gt;0,AA529-1,0)</f>
        <v>26</v>
      </c>
      <c r="AC529" s="19">
        <f t="shared" ref="AC529" si="3901">IF(AB529&gt;0,AB529-1,0)</f>
        <v>25</v>
      </c>
      <c r="AD529" s="19">
        <f t="shared" ref="AD529" si="3902">IF(AC529&gt;0,AC529-1,0)</f>
        <v>24</v>
      </c>
      <c r="AE529" s="19">
        <f t="shared" ref="AE529" si="3903">IF(AD529&gt;0,AD529-1,0)</f>
        <v>23</v>
      </c>
      <c r="AF529" s="19">
        <f t="shared" ref="AF529" si="3904">IF(AE529&gt;0,AE529-1,0)</f>
        <v>22</v>
      </c>
      <c r="AG529" s="19">
        <f t="shared" ref="AG529" si="3905">IF(AF529&gt;0,AF529-1,0)</f>
        <v>21</v>
      </c>
      <c r="AH529" s="19">
        <f t="shared" ref="AH529" si="3906">IF(AG529&gt;0,AG529-1,0)</f>
        <v>20</v>
      </c>
      <c r="AI529" s="19">
        <f t="shared" ref="AI529" si="3907">IF(AH529&gt;0,AH529-1,0)</f>
        <v>19</v>
      </c>
      <c r="AJ529" s="19">
        <f t="shared" ref="AJ529" si="3908">IF(AI529&gt;0,AI529-1,0)</f>
        <v>18</v>
      </c>
      <c r="AK529" s="19">
        <f t="shared" ref="AK529" si="3909">IF(AJ529&gt;0,AJ529-1,0)</f>
        <v>17</v>
      </c>
      <c r="AL529" s="19">
        <f t="shared" ref="AL529" si="3910">IF(AK529&gt;0,AK529-1,0)</f>
        <v>16</v>
      </c>
      <c r="AM529" s="19">
        <f t="shared" ref="AM529" si="3911">IF(AL529&gt;0,AL529-1,0)</f>
        <v>15</v>
      </c>
      <c r="AN529" s="19">
        <f t="shared" ref="AN529" si="3912">IF(AM529&gt;0,AM529-1,0)</f>
        <v>14</v>
      </c>
      <c r="AO529" s="19">
        <f t="shared" ref="AO529" si="3913">IF(AN529&gt;0,AN529-1,0)</f>
        <v>13</v>
      </c>
      <c r="AP529" s="19">
        <f t="shared" ref="AP529" si="3914">IF(AO529&gt;0,AO529-1,0)</f>
        <v>12</v>
      </c>
      <c r="AQ529" s="19">
        <f t="shared" ref="AQ529" si="3915">IF(AP529&gt;0,AP529-1,0)</f>
        <v>11</v>
      </c>
      <c r="AR529" s="19">
        <f t="shared" ref="AR529" si="3916">IF(AQ529&gt;0,AQ529-1,0)</f>
        <v>10</v>
      </c>
      <c r="AS529" s="19">
        <f t="shared" ref="AS529" si="3917">IF(AR529&gt;0,AR529-1,0)</f>
        <v>9</v>
      </c>
      <c r="AT529" s="19">
        <f t="shared" ref="AT529" si="3918">IF(AS529&gt;0,AS529-1,0)</f>
        <v>8</v>
      </c>
      <c r="AU529" s="19">
        <f t="shared" ref="AU529" si="3919">IF(AT529&gt;0,AT529-1,0)</f>
        <v>7</v>
      </c>
      <c r="AV529" s="19">
        <f t="shared" ref="AV529" si="3920">IF(AU529&gt;0,AU529-1,0)</f>
        <v>6</v>
      </c>
      <c r="AW529" s="19">
        <f t="shared" ref="AW529" si="3921">IF(AV529&gt;0,AV529-1,0)</f>
        <v>5</v>
      </c>
      <c r="AX529" s="19">
        <f t="shared" ref="AX529" si="3922">IF(AW529&gt;0,AW529-1,0)</f>
        <v>4</v>
      </c>
      <c r="AY529" s="19">
        <f t="shared" ref="AY529" si="3923">IF(AX529&gt;0,AX529-1,0)</f>
        <v>3</v>
      </c>
      <c r="AZ529" s="19">
        <f t="shared" ref="AZ529" si="3924">IF(AY529&gt;0,AY529-1,0)</f>
        <v>2</v>
      </c>
      <c r="BA529" s="19">
        <f t="shared" ref="BA529" si="3925">IF(AZ529&gt;0,AZ529-1,0)</f>
        <v>1</v>
      </c>
      <c r="BB529" s="19">
        <f t="shared" ref="BB529" si="3926">IF(BA529&gt;0,BA529-1,0)</f>
        <v>0</v>
      </c>
      <c r="BC529" s="19">
        <f t="shared" ref="BC529" si="3927">IF(BB529&gt;0,BB529-1,0)</f>
        <v>0</v>
      </c>
      <c r="BD529" s="19">
        <f t="shared" ref="BD529" si="3928">IF(BC529&gt;0,BC529-1,0)</f>
        <v>0</v>
      </c>
      <c r="BE529" s="19">
        <f t="shared" ref="BE529" si="3929">IF(BD529&gt;0,BD529-1,0)</f>
        <v>0</v>
      </c>
      <c r="BF529" s="19">
        <f t="shared" ref="BF529" si="3930">IF(BE529&gt;0,BE529-1,0)</f>
        <v>0</v>
      </c>
      <c r="BG529" s="19">
        <f t="shared" ref="BG529" si="3931">IF(BF529&gt;0,BF529-1,0)</f>
        <v>0</v>
      </c>
      <c r="BH529" s="19">
        <f t="shared" ref="BH529" si="3932">IF(BG529&gt;0,BG529-1,0)</f>
        <v>0</v>
      </c>
      <c r="BI529" s="19">
        <f t="shared" ref="BI529" si="3933">IF(BH529&gt;0,BH529-1,0)</f>
        <v>0</v>
      </c>
    </row>
    <row r="530" spans="1:61" s="19" customFormat="1">
      <c r="A530" s="16" t="s">
        <v>60</v>
      </c>
      <c r="B530" s="50">
        <v>50</v>
      </c>
      <c r="C530" s="19" t="s">
        <v>421</v>
      </c>
      <c r="D530" s="19">
        <f>IFERROR(D542,0)+IFERROR(D548,0)+IFERROR(D554,0)+IFERROR(D560,0)+IFERROR(D566,0)</f>
        <v>33793681.723352201</v>
      </c>
      <c r="E530" s="19">
        <f t="shared" ref="E530:BI534" si="3934">IFERROR(E542,0)+IFERROR(E548,0)+IFERROR(E554,0)+IFERROR(E560,0)+IFERROR(E566,0)</f>
        <v>67386443.895739228</v>
      </c>
      <c r="F530" s="19">
        <f t="shared" si="3934"/>
        <v>100769624.95310885</v>
      </c>
      <c r="G530" s="19">
        <f t="shared" si="3934"/>
        <v>133934189.93473604</v>
      </c>
      <c r="H530" s="19">
        <f t="shared" si="3934"/>
        <v>166870714.38623694</v>
      </c>
      <c r="I530" s="19">
        <f t="shared" si="3934"/>
        <v>165775685.84529594</v>
      </c>
      <c r="J530" s="19">
        <f t="shared" si="3934"/>
        <v>164633451.04791638</v>
      </c>
      <c r="K530" s="19">
        <f t="shared" si="3934"/>
        <v>163441974.95065999</v>
      </c>
      <c r="L530" s="19">
        <f t="shared" si="3934"/>
        <v>162199134.78015381</v>
      </c>
      <c r="M530" s="19">
        <f t="shared" si="3934"/>
        <v>160902716.25108662</v>
      </c>
      <c r="N530" s="19">
        <f t="shared" si="3934"/>
        <v>159550409.62116477</v>
      </c>
      <c r="O530" s="19">
        <f t="shared" si="3934"/>
        <v>158139805.57599857</v>
      </c>
      <c r="P530" s="19">
        <f t="shared" si="3934"/>
        <v>156668390.93658781</v>
      </c>
      <c r="Q530" s="19">
        <f t="shared" si="3934"/>
        <v>155133544.18175855</v>
      </c>
      <c r="R530" s="19">
        <f t="shared" si="3934"/>
        <v>153532530.77757412</v>
      </c>
      <c r="S530" s="19">
        <f t="shared" si="3934"/>
        <v>151862498.30539849</v>
      </c>
      <c r="T530" s="19">
        <f t="shared" si="3934"/>
        <v>150120471.37993264</v>
      </c>
      <c r="U530" s="19">
        <f t="shared" si="3934"/>
        <v>148303346.34816924</v>
      </c>
      <c r="V530" s="19">
        <f t="shared" si="3934"/>
        <v>146407885.75982147</v>
      </c>
      <c r="W530" s="19">
        <f t="shared" si="3934"/>
        <v>144430712.59937418</v>
      </c>
      <c r="X530" s="19">
        <f t="shared" si="3934"/>
        <v>142368304.26948065</v>
      </c>
      <c r="Y530" s="19">
        <f t="shared" si="3934"/>
        <v>140216986.31498656</v>
      </c>
      <c r="Z530" s="19">
        <f t="shared" si="3934"/>
        <v>137972925.87639844</v>
      </c>
      <c r="AA530" s="19">
        <f t="shared" si="3934"/>
        <v>135632124.86113399</v>
      </c>
      <c r="AB530" s="19">
        <f t="shared" si="3934"/>
        <v>133190412.82038778</v>
      </c>
      <c r="AC530" s="19">
        <f t="shared" si="3934"/>
        <v>130643439.51892085</v>
      </c>
      <c r="AD530" s="19">
        <f t="shared" si="3934"/>
        <v>127986667.18453747</v>
      </c>
      <c r="AE530" s="19">
        <f t="shared" si="3934"/>
        <v>125215362.42343943</v>
      </c>
      <c r="AF530" s="19">
        <f t="shared" si="3934"/>
        <v>122324587.78705449</v>
      </c>
      <c r="AG530" s="19">
        <f t="shared" si="3934"/>
        <v>119309192.97531411</v>
      </c>
      <c r="AH530" s="19">
        <f t="shared" si="3934"/>
        <v>116163805.66070783</v>
      </c>
      <c r="AI530" s="19">
        <f t="shared" si="3934"/>
        <v>112882821.91676617</v>
      </c>
      <c r="AJ530" s="19">
        <f t="shared" si="3934"/>
        <v>109460396.23391928</v>
      </c>
      <c r="AK530" s="19">
        <f t="shared" si="3934"/>
        <v>105890431.10494292</v>
      </c>
      <c r="AL530" s="19">
        <f t="shared" si="3934"/>
        <v>102166566.1614372</v>
      </c>
      <c r="AM530" s="19">
        <f t="shared" si="3934"/>
        <v>98282166.841983005</v>
      </c>
      <c r="AN530" s="19">
        <f t="shared" si="3934"/>
        <v>94230312.571787208</v>
      </c>
      <c r="AO530" s="19">
        <f t="shared" si="3934"/>
        <v>90003784.432756722</v>
      </c>
      <c r="AP530" s="19">
        <f t="shared" si="3934"/>
        <v>85595052.302034467</v>
      </c>
      <c r="AQ530" s="19">
        <f t="shared" si="3934"/>
        <v>80996261.436082378</v>
      </c>
      <c r="AR530" s="19">
        <f t="shared" si="3934"/>
        <v>76199218.476409599</v>
      </c>
      <c r="AS530" s="19">
        <f t="shared" si="3934"/>
        <v>71195376.852012962</v>
      </c>
      <c r="AT530" s="19">
        <f t="shared" si="3934"/>
        <v>65975821.552522309</v>
      </c>
      <c r="AU530" s="19">
        <f t="shared" si="3934"/>
        <v>60531253.244922027</v>
      </c>
      <c r="AV530" s="19">
        <f t="shared" si="3934"/>
        <v>54851971.705550641</v>
      </c>
      <c r="AW530" s="19">
        <f t="shared" si="3934"/>
        <v>48927858.537860259</v>
      </c>
      <c r="AX530" s="19">
        <f t="shared" si="3934"/>
        <v>42748359.145145327</v>
      </c>
      <c r="AY530" s="19">
        <f t="shared" si="3934"/>
        <v>36302463.926122725</v>
      </c>
      <c r="AZ530" s="19">
        <f t="shared" si="3934"/>
        <v>29578688.659860618</v>
      </c>
      <c r="BA530" s="19">
        <f t="shared" si="3934"/>
        <v>22565054.04510913</v>
      </c>
      <c r="BB530" s="19">
        <f t="shared" si="3934"/>
        <v>15249064.357579507</v>
      </c>
      <c r="BC530" s="19">
        <f t="shared" si="3934"/>
        <v>9275437.2733306177</v>
      </c>
      <c r="BD530" s="19">
        <f t="shared" si="3934"/>
        <v>4702041.5244683549</v>
      </c>
      <c r="BE530" s="19">
        <f t="shared" si="3934"/>
        <v>1589240.5417346882</v>
      </c>
      <c r="BF530" s="19">
        <f t="shared" si="3934"/>
        <v>9.7788870334625244E-9</v>
      </c>
      <c r="BG530" s="19">
        <f t="shared" si="3934"/>
        <v>0</v>
      </c>
      <c r="BH530" s="19">
        <f t="shared" si="3934"/>
        <v>0</v>
      </c>
      <c r="BI530" s="19">
        <f t="shared" si="3934"/>
        <v>0</v>
      </c>
    </row>
    <row r="531" spans="1:61" s="19" customFormat="1" ht="12.75">
      <c r="C531" s="19" t="s">
        <v>444</v>
      </c>
      <c r="D531" s="19">
        <f>IFERROR(D543,0)+IFERROR(D549,0)+IFERROR(D555,0)+IFERROR(D561,0)+IFERROR(D567,0)</f>
        <v>200919.55096517227</v>
      </c>
      <c r="E531" s="19">
        <f t="shared" si="3934"/>
        <v>410500.66598257702</v>
      </c>
      <c r="F531" s="19">
        <f t="shared" si="3934"/>
        <v>629116.74172501429</v>
      </c>
      <c r="G531" s="19">
        <f t="shared" si="3934"/>
        <v>857157.27185128117</v>
      </c>
      <c r="H531" s="19">
        <f t="shared" si="3934"/>
        <v>1095028.5409410058</v>
      </c>
      <c r="I531" s="19">
        <f t="shared" si="3934"/>
        <v>1142234.7973795698</v>
      </c>
      <c r="J531" s="19">
        <f t="shared" si="3934"/>
        <v>1191476.0972563885</v>
      </c>
      <c r="K531" s="19">
        <f t="shared" si="3934"/>
        <v>1242840.1705061789</v>
      </c>
      <c r="L531" s="19">
        <f t="shared" si="3934"/>
        <v>1296418.5290671771</v>
      </c>
      <c r="M531" s="19">
        <f t="shared" si="3934"/>
        <v>1352306.6299218459</v>
      </c>
      <c r="N531" s="19">
        <f t="shared" si="3934"/>
        <v>1410604.045166204</v>
      </c>
      <c r="O531" s="19">
        <f t="shared" si="3934"/>
        <v>1471414.6394107789</v>
      </c>
      <c r="P531" s="19">
        <f t="shared" si="3934"/>
        <v>1534846.7548292433</v>
      </c>
      <c r="Q531" s="19">
        <f t="shared" si="3934"/>
        <v>1601013.404184432</v>
      </c>
      <c r="R531" s="19">
        <f t="shared" si="3934"/>
        <v>1670032.4721756293</v>
      </c>
      <c r="S531" s="19">
        <f t="shared" si="3934"/>
        <v>1742026.9254658646</v>
      </c>
      <c r="T531" s="19">
        <f t="shared" si="3934"/>
        <v>1817125.0317634023</v>
      </c>
      <c r="U531" s="19">
        <f t="shared" si="3934"/>
        <v>1895460.5883477475</v>
      </c>
      <c r="V531" s="19">
        <f t="shared" si="3934"/>
        <v>1977173.1604473235</v>
      </c>
      <c r="W531" s="19">
        <f t="shared" si="3934"/>
        <v>2062408.3298935154</v>
      </c>
      <c r="X531" s="19">
        <f t="shared" si="3934"/>
        <v>2151317.954494094</v>
      </c>
      <c r="Y531" s="19">
        <f t="shared" si="3934"/>
        <v>2244060.4385881294</v>
      </c>
      <c r="Z531" s="19">
        <f t="shared" si="3934"/>
        <v>2340801.0152644184</v>
      </c>
      <c r="AA531" s="19">
        <f t="shared" si="3934"/>
        <v>2441712.0407462427</v>
      </c>
      <c r="AB531" s="19">
        <f t="shared" si="3934"/>
        <v>2546973.3014669414</v>
      </c>
      <c r="AC531" s="19">
        <f t="shared" si="3934"/>
        <v>2656772.3343833834</v>
      </c>
      <c r="AD531" s="19">
        <f t="shared" si="3934"/>
        <v>2771304.7610980417</v>
      </c>
      <c r="AE531" s="19">
        <f t="shared" si="3934"/>
        <v>2890774.6363849323</v>
      </c>
      <c r="AF531" s="19">
        <f t="shared" si="3934"/>
        <v>3015394.8117403761</v>
      </c>
      <c r="AG531" s="19">
        <f t="shared" si="3934"/>
        <v>3145387.3146062903</v>
      </c>
      <c r="AH531" s="19">
        <f t="shared" si="3934"/>
        <v>3280983.7439416521</v>
      </c>
      <c r="AI531" s="19">
        <f t="shared" si="3934"/>
        <v>3422425.6828468903</v>
      </c>
      <c r="AJ531" s="19">
        <f t="shared" si="3934"/>
        <v>3569965.1289763604</v>
      </c>
      <c r="AK531" s="19">
        <f t="shared" si="3934"/>
        <v>3723864.9435057333</v>
      </c>
      <c r="AL531" s="19">
        <f t="shared" si="3934"/>
        <v>3884399.3194541875</v>
      </c>
      <c r="AM531" s="19">
        <f t="shared" si="3934"/>
        <v>4051854.2701958022</v>
      </c>
      <c r="AN531" s="19">
        <f t="shared" si="3934"/>
        <v>4226528.139030477</v>
      </c>
      <c r="AO531" s="19">
        <f t="shared" si="3934"/>
        <v>4408732.1307222592</v>
      </c>
      <c r="AP531" s="19">
        <f t="shared" si="3934"/>
        <v>4598790.8659520876</v>
      </c>
      <c r="AQ531" s="19">
        <f t="shared" si="3934"/>
        <v>4797042.9596727723</v>
      </c>
      <c r="AR531" s="19">
        <f t="shared" si="3934"/>
        <v>5003841.6243966371</v>
      </c>
      <c r="AS531" s="19">
        <f t="shared" si="3934"/>
        <v>5219555.2994906595</v>
      </c>
      <c r="AT531" s="19">
        <f t="shared" si="3934"/>
        <v>5444568.3076002784</v>
      </c>
      <c r="AU531" s="19">
        <f t="shared" si="3934"/>
        <v>5679281.5393713797</v>
      </c>
      <c r="AV531" s="19">
        <f t="shared" si="3934"/>
        <v>5924113.1676903833</v>
      </c>
      <c r="AW531" s="19">
        <f t="shared" si="3934"/>
        <v>6179499.3927149354</v>
      </c>
      <c r="AX531" s="19">
        <f t="shared" si="3934"/>
        <v>6445895.2190225981</v>
      </c>
      <c r="AY531" s="19">
        <f t="shared" si="3934"/>
        <v>6723775.2662621047</v>
      </c>
      <c r="AZ531" s="19">
        <f t="shared" si="3934"/>
        <v>7013634.6147514917</v>
      </c>
      <c r="BA531" s="19">
        <f t="shared" si="3934"/>
        <v>7315989.6875296235</v>
      </c>
      <c r="BB531" s="19">
        <f t="shared" si="3934"/>
        <v>5973627.084248879</v>
      </c>
      <c r="BC531" s="19">
        <f t="shared" si="3934"/>
        <v>4573395.7488622535</v>
      </c>
      <c r="BD531" s="19">
        <f t="shared" si="3934"/>
        <v>3112800.9827336571</v>
      </c>
      <c r="BE531" s="19">
        <f t="shared" si="3934"/>
        <v>1589240.5417346687</v>
      </c>
      <c r="BF531" s="19">
        <f t="shared" si="3934"/>
        <v>0</v>
      </c>
      <c r="BG531" s="19">
        <f t="shared" si="3934"/>
        <v>0</v>
      </c>
      <c r="BH531" s="19">
        <f t="shared" si="3934"/>
        <v>0</v>
      </c>
      <c r="BI531" s="19">
        <f t="shared" si="3934"/>
        <v>0</v>
      </c>
    </row>
    <row r="532" spans="1:61" s="19" customFormat="1" ht="12.75">
      <c r="C532" s="19" t="s">
        <v>423</v>
      </c>
      <c r="D532" s="19">
        <f>IFERROR(D544,0)+IFERROR(D550,0)+IFERROR(D556,0)+IFERROR(D562,0)+IFERROR(D568,0)</f>
        <v>1421853.9662000979</v>
      </c>
      <c r="E532" s="19">
        <f t="shared" si="3934"/>
        <v>2835046.3683479633</v>
      </c>
      <c r="F532" s="19">
        <f t="shared" si="3934"/>
        <v>4239203.8097707964</v>
      </c>
      <c r="G532" s="19">
        <f t="shared" si="3934"/>
        <v>5633936.7968098</v>
      </c>
      <c r="H532" s="19">
        <f t="shared" si="3934"/>
        <v>7018839.0448853467</v>
      </c>
      <c r="I532" s="19">
        <f t="shared" si="3934"/>
        <v>6971632.7884467822</v>
      </c>
      <c r="J532" s="19">
        <f t="shared" si="3934"/>
        <v>6922391.4885699628</v>
      </c>
      <c r="K532" s="19">
        <f t="shared" si="3934"/>
        <v>6871027.415320172</v>
      </c>
      <c r="L532" s="19">
        <f t="shared" si="3934"/>
        <v>6817449.056759174</v>
      </c>
      <c r="M532" s="19">
        <f t="shared" si="3934"/>
        <v>6761560.9559045052</v>
      </c>
      <c r="N532" s="19">
        <f t="shared" si="3934"/>
        <v>6703263.5406601466</v>
      </c>
      <c r="O532" s="19">
        <f t="shared" si="3934"/>
        <v>6642452.9464155715</v>
      </c>
      <c r="P532" s="19">
        <f t="shared" si="3934"/>
        <v>6579020.8309971076</v>
      </c>
      <c r="Q532" s="19">
        <f t="shared" si="3934"/>
        <v>6512854.1816419186</v>
      </c>
      <c r="R532" s="19">
        <f t="shared" si="3934"/>
        <v>6443835.1136507215</v>
      </c>
      <c r="S532" s="19">
        <f t="shared" si="3934"/>
        <v>6371840.6603604862</v>
      </c>
      <c r="T532" s="19">
        <f t="shared" si="3934"/>
        <v>6296742.5540629495</v>
      </c>
      <c r="U532" s="19">
        <f t="shared" si="3934"/>
        <v>6218406.9974786043</v>
      </c>
      <c r="V532" s="19">
        <f t="shared" si="3934"/>
        <v>6136694.4253790276</v>
      </c>
      <c r="W532" s="19">
        <f t="shared" si="3934"/>
        <v>6051459.2559328359</v>
      </c>
      <c r="X532" s="19">
        <f t="shared" si="3934"/>
        <v>5962549.6313322568</v>
      </c>
      <c r="Y532" s="19">
        <f t="shared" si="3934"/>
        <v>5869807.147238222</v>
      </c>
      <c r="Z532" s="19">
        <f t="shared" si="3934"/>
        <v>5773066.5705619324</v>
      </c>
      <c r="AA532" s="19">
        <f t="shared" si="3934"/>
        <v>5672155.5450801086</v>
      </c>
      <c r="AB532" s="19">
        <f t="shared" si="3934"/>
        <v>5566894.2843594104</v>
      </c>
      <c r="AC532" s="19">
        <f t="shared" si="3934"/>
        <v>5457095.2514429688</v>
      </c>
      <c r="AD532" s="19">
        <f t="shared" si="3934"/>
        <v>5342562.8247283092</v>
      </c>
      <c r="AE532" s="19">
        <f t="shared" si="3934"/>
        <v>5223092.9494414199</v>
      </c>
      <c r="AF532" s="19">
        <f t="shared" si="3934"/>
        <v>5098472.7740859753</v>
      </c>
      <c r="AG532" s="19">
        <f t="shared" si="3934"/>
        <v>4968480.2712200601</v>
      </c>
      <c r="AH532" s="19">
        <f t="shared" si="3934"/>
        <v>4832883.8418846997</v>
      </c>
      <c r="AI532" s="19">
        <f t="shared" si="3934"/>
        <v>4691441.9029794615</v>
      </c>
      <c r="AJ532" s="19">
        <f t="shared" si="3934"/>
        <v>4543902.4568499904</v>
      </c>
      <c r="AK532" s="19">
        <f t="shared" si="3934"/>
        <v>4390002.642320618</v>
      </c>
      <c r="AL532" s="19">
        <f t="shared" si="3934"/>
        <v>4229468.2663721638</v>
      </c>
      <c r="AM532" s="19">
        <f t="shared" si="3934"/>
        <v>4062013.3156305491</v>
      </c>
      <c r="AN532" s="19">
        <f t="shared" si="3934"/>
        <v>3887339.4467958747</v>
      </c>
      <c r="AO532" s="19">
        <f t="shared" si="3934"/>
        <v>3705135.4551040926</v>
      </c>
      <c r="AP532" s="19">
        <f t="shared" si="3934"/>
        <v>3515076.7198742637</v>
      </c>
      <c r="AQ532" s="19">
        <f t="shared" si="3934"/>
        <v>3316824.626153579</v>
      </c>
      <c r="AR532" s="19">
        <f t="shared" si="3934"/>
        <v>3110025.9614297142</v>
      </c>
      <c r="AS532" s="19">
        <f t="shared" si="3934"/>
        <v>2894312.2863356923</v>
      </c>
      <c r="AT532" s="19">
        <f t="shared" si="3934"/>
        <v>2669299.2782260734</v>
      </c>
      <c r="AU532" s="19">
        <f t="shared" si="3934"/>
        <v>2434586.0464549712</v>
      </c>
      <c r="AV532" s="19">
        <f t="shared" si="3934"/>
        <v>2189754.418135968</v>
      </c>
      <c r="AW532" s="19">
        <f t="shared" si="3934"/>
        <v>1934368.1931114153</v>
      </c>
      <c r="AX532" s="19">
        <f t="shared" si="3934"/>
        <v>1667972.3668037534</v>
      </c>
      <c r="AY532" s="19">
        <f t="shared" si="3934"/>
        <v>1390092.3195642461</v>
      </c>
      <c r="AZ532" s="19">
        <f t="shared" si="3934"/>
        <v>1100232.9710748591</v>
      </c>
      <c r="BA532" s="19">
        <f t="shared" si="3934"/>
        <v>797877.8982967278</v>
      </c>
      <c r="BB532" s="19">
        <f t="shared" si="3934"/>
        <v>517466.98441220156</v>
      </c>
      <c r="BC532" s="19">
        <f t="shared" si="3934"/>
        <v>294924.80263355689</v>
      </c>
      <c r="BD532" s="19">
        <f t="shared" si="3934"/>
        <v>132746.05159688322</v>
      </c>
      <c r="BE532" s="19">
        <f t="shared" si="3934"/>
        <v>33532.975430601509</v>
      </c>
      <c r="BF532" s="19">
        <f t="shared" si="3934"/>
        <v>0</v>
      </c>
      <c r="BG532" s="19">
        <f t="shared" si="3934"/>
        <v>0</v>
      </c>
      <c r="BH532" s="19">
        <f t="shared" si="3934"/>
        <v>0</v>
      </c>
      <c r="BI532" s="19">
        <f t="shared" si="3934"/>
        <v>0</v>
      </c>
    </row>
    <row r="533" spans="1:61" s="19" customFormat="1" ht="12.75">
      <c r="C533" s="19" t="s">
        <v>445</v>
      </c>
      <c r="D533" s="19">
        <f>IFERROR(D545,0)+IFERROR(D551,0)+IFERROR(D557,0)+IFERROR(D563,0)+IFERROR(D569,0)</f>
        <v>1622773.5171652702</v>
      </c>
      <c r="E533" s="19">
        <f t="shared" si="3934"/>
        <v>3245547.0343305403</v>
      </c>
      <c r="F533" s="19">
        <f t="shared" si="3934"/>
        <v>4868320.551495811</v>
      </c>
      <c r="G533" s="19">
        <f t="shared" si="3934"/>
        <v>6491094.0686610807</v>
      </c>
      <c r="H533" s="19">
        <f t="shared" si="3934"/>
        <v>8113867.5858263504</v>
      </c>
      <c r="I533" s="19">
        <f t="shared" si="3934"/>
        <v>8113867.5858263504</v>
      </c>
      <c r="J533" s="19">
        <f t="shared" si="3934"/>
        <v>8113867.5858263504</v>
      </c>
      <c r="K533" s="19">
        <f t="shared" si="3934"/>
        <v>8113867.5858263504</v>
      </c>
      <c r="L533" s="19">
        <f t="shared" si="3934"/>
        <v>8113867.5858263504</v>
      </c>
      <c r="M533" s="19">
        <f t="shared" si="3934"/>
        <v>8113867.5858263504</v>
      </c>
      <c r="N533" s="19">
        <f t="shared" si="3934"/>
        <v>8113867.5858263504</v>
      </c>
      <c r="O533" s="19">
        <f t="shared" si="3934"/>
        <v>8113867.5858263504</v>
      </c>
      <c r="P533" s="19">
        <f t="shared" si="3934"/>
        <v>8113867.5858263504</v>
      </c>
      <c r="Q533" s="19">
        <f t="shared" si="3934"/>
        <v>8113867.5858263504</v>
      </c>
      <c r="R533" s="19">
        <f t="shared" si="3934"/>
        <v>8113867.5858263504</v>
      </c>
      <c r="S533" s="19">
        <f t="shared" si="3934"/>
        <v>8113867.5858263504</v>
      </c>
      <c r="T533" s="19">
        <f t="shared" si="3934"/>
        <v>8113867.5858263504</v>
      </c>
      <c r="U533" s="19">
        <f t="shared" si="3934"/>
        <v>8113867.5858263504</v>
      </c>
      <c r="V533" s="19">
        <f t="shared" si="3934"/>
        <v>8113867.5858263504</v>
      </c>
      <c r="W533" s="19">
        <f t="shared" si="3934"/>
        <v>8113867.5858263504</v>
      </c>
      <c r="X533" s="19">
        <f t="shared" si="3934"/>
        <v>8113867.5858263504</v>
      </c>
      <c r="Y533" s="19">
        <f t="shared" si="3934"/>
        <v>8113867.5858263504</v>
      </c>
      <c r="Z533" s="19">
        <f t="shared" si="3934"/>
        <v>8113867.5858263504</v>
      </c>
      <c r="AA533" s="19">
        <f t="shared" si="3934"/>
        <v>8113867.5858263504</v>
      </c>
      <c r="AB533" s="19">
        <f t="shared" si="3934"/>
        <v>8113867.5858263504</v>
      </c>
      <c r="AC533" s="19">
        <f t="shared" si="3934"/>
        <v>8113867.5858263504</v>
      </c>
      <c r="AD533" s="19">
        <f t="shared" si="3934"/>
        <v>8113867.5858263504</v>
      </c>
      <c r="AE533" s="19">
        <f t="shared" si="3934"/>
        <v>8113867.5858263504</v>
      </c>
      <c r="AF533" s="19">
        <f t="shared" si="3934"/>
        <v>8113867.5858263504</v>
      </c>
      <c r="AG533" s="19">
        <f t="shared" si="3934"/>
        <v>8113867.5858263504</v>
      </c>
      <c r="AH533" s="19">
        <f t="shared" si="3934"/>
        <v>8113867.5858263504</v>
      </c>
      <c r="AI533" s="19">
        <f t="shared" si="3934"/>
        <v>8113867.5858263504</v>
      </c>
      <c r="AJ533" s="19">
        <f t="shared" si="3934"/>
        <v>8113867.5858263504</v>
      </c>
      <c r="AK533" s="19">
        <f t="shared" si="3934"/>
        <v>8113867.5858263504</v>
      </c>
      <c r="AL533" s="19">
        <f t="shared" si="3934"/>
        <v>8113867.5858263504</v>
      </c>
      <c r="AM533" s="19">
        <f t="shared" si="3934"/>
        <v>8113867.5858263504</v>
      </c>
      <c r="AN533" s="19">
        <f t="shared" si="3934"/>
        <v>8113867.5858263504</v>
      </c>
      <c r="AO533" s="19">
        <f t="shared" si="3934"/>
        <v>8113867.5858263504</v>
      </c>
      <c r="AP533" s="19">
        <f t="shared" si="3934"/>
        <v>8113867.5858263504</v>
      </c>
      <c r="AQ533" s="19">
        <f t="shared" si="3934"/>
        <v>8113867.5858263504</v>
      </c>
      <c r="AR533" s="19">
        <f t="shared" si="3934"/>
        <v>8113867.5858263504</v>
      </c>
      <c r="AS533" s="19">
        <f t="shared" si="3934"/>
        <v>8113867.5858263504</v>
      </c>
      <c r="AT533" s="19">
        <f t="shared" si="3934"/>
        <v>8113867.5858263504</v>
      </c>
      <c r="AU533" s="19">
        <f t="shared" si="3934"/>
        <v>8113867.5858263504</v>
      </c>
      <c r="AV533" s="19">
        <f t="shared" si="3934"/>
        <v>8113867.5858263504</v>
      </c>
      <c r="AW533" s="19">
        <f t="shared" si="3934"/>
        <v>8113867.5858263504</v>
      </c>
      <c r="AX533" s="19">
        <f t="shared" si="3934"/>
        <v>8113867.5858263504</v>
      </c>
      <c r="AY533" s="19">
        <f t="shared" si="3934"/>
        <v>8113867.5858263504</v>
      </c>
      <c r="AZ533" s="19">
        <f t="shared" si="3934"/>
        <v>8113867.5858263504</v>
      </c>
      <c r="BA533" s="19">
        <f t="shared" si="3934"/>
        <v>8113867.5858263504</v>
      </c>
      <c r="BB533" s="19">
        <f t="shared" si="3934"/>
        <v>6491094.0686610807</v>
      </c>
      <c r="BC533" s="19">
        <f t="shared" si="3934"/>
        <v>4868320.551495811</v>
      </c>
      <c r="BD533" s="19">
        <f t="shared" si="3934"/>
        <v>3245547.0343305403</v>
      </c>
      <c r="BE533" s="19">
        <f t="shared" si="3934"/>
        <v>1622773.5171652702</v>
      </c>
      <c r="BF533" s="19">
        <f t="shared" si="3934"/>
        <v>0</v>
      </c>
      <c r="BG533" s="19">
        <f t="shared" si="3934"/>
        <v>0</v>
      </c>
      <c r="BH533" s="19">
        <f t="shared" si="3934"/>
        <v>0</v>
      </c>
      <c r="BI533" s="19">
        <f t="shared" si="3934"/>
        <v>0</v>
      </c>
    </row>
    <row r="534" spans="1:61" s="19" customFormat="1" ht="12.75">
      <c r="C534" s="19" t="s">
        <v>424</v>
      </c>
      <c r="D534" s="19">
        <f>IFERROR(D546,0)+IFERROR(D552,0)+IFERROR(D558,0)+IFERROR(D564,0)+IFERROR(D570,0)</f>
        <v>33592762.172387026</v>
      </c>
      <c r="E534" s="19">
        <f t="shared" si="3934"/>
        <v>66975943.229756653</v>
      </c>
      <c r="F534" s="19">
        <f t="shared" si="3934"/>
        <v>100140508.21138383</v>
      </c>
      <c r="G534" s="19">
        <f t="shared" si="3934"/>
        <v>133077032.66288474</v>
      </c>
      <c r="H534" s="19">
        <f t="shared" si="3934"/>
        <v>165775685.84529594</v>
      </c>
      <c r="I534" s="19">
        <f t="shared" si="3934"/>
        <v>164633451.04791638</v>
      </c>
      <c r="J534" s="19">
        <f t="shared" si="3934"/>
        <v>163441974.95065999</v>
      </c>
      <c r="K534" s="19">
        <f t="shared" si="3934"/>
        <v>162199134.78015381</v>
      </c>
      <c r="L534" s="19">
        <f t="shared" si="3934"/>
        <v>160902716.25108662</v>
      </c>
      <c r="M534" s="19">
        <f t="shared" si="3934"/>
        <v>159550409.62116477</v>
      </c>
      <c r="N534" s="19">
        <f t="shared" si="3934"/>
        <v>158139805.57599857</v>
      </c>
      <c r="O534" s="19">
        <f t="shared" si="3934"/>
        <v>156668390.93658781</v>
      </c>
      <c r="P534" s="19">
        <f t="shared" si="3934"/>
        <v>155133544.18175855</v>
      </c>
      <c r="Q534" s="19">
        <f t="shared" si="3934"/>
        <v>153532530.77757412</v>
      </c>
      <c r="R534" s="19">
        <f t="shared" si="3934"/>
        <v>151862498.30539849</v>
      </c>
      <c r="S534" s="19">
        <f t="shared" si="3934"/>
        <v>150120471.37993264</v>
      </c>
      <c r="T534" s="19">
        <f t="shared" si="3934"/>
        <v>148303346.34816924</v>
      </c>
      <c r="U534" s="19">
        <f t="shared" si="3934"/>
        <v>146407885.75982147</v>
      </c>
      <c r="V534" s="19">
        <f t="shared" si="3934"/>
        <v>144430712.59937418</v>
      </c>
      <c r="W534" s="19">
        <f t="shared" si="3934"/>
        <v>142368304.26948065</v>
      </c>
      <c r="X534" s="19">
        <f t="shared" si="3934"/>
        <v>140216986.31498656</v>
      </c>
      <c r="Y534" s="19">
        <f t="shared" si="3934"/>
        <v>137972925.87639844</v>
      </c>
      <c r="Z534" s="19">
        <f t="shared" si="3934"/>
        <v>135632124.86113399</v>
      </c>
      <c r="AA534" s="19">
        <f t="shared" si="3934"/>
        <v>133190412.82038778</v>
      </c>
      <c r="AB534" s="19">
        <f t="shared" si="3934"/>
        <v>130643439.51892085</v>
      </c>
      <c r="AC534" s="19">
        <f t="shared" si="3934"/>
        <v>127986667.18453747</v>
      </c>
      <c r="AD534" s="19">
        <f t="shared" si="3934"/>
        <v>125215362.42343943</v>
      </c>
      <c r="AE534" s="19">
        <f t="shared" si="3934"/>
        <v>122324587.78705449</v>
      </c>
      <c r="AF534" s="19">
        <f t="shared" ref="AF534:BI534" si="3935">IFERROR(AF546,0)+IFERROR(AF552,0)+IFERROR(AF558,0)+IFERROR(AF564,0)+IFERROR(AF570,0)</f>
        <v>119309192.97531411</v>
      </c>
      <c r="AG534" s="19">
        <f t="shared" si="3935"/>
        <v>116163805.66070783</v>
      </c>
      <c r="AH534" s="19">
        <f t="shared" si="3935"/>
        <v>112882821.91676617</v>
      </c>
      <c r="AI534" s="19">
        <f t="shared" si="3935"/>
        <v>109460396.23391928</v>
      </c>
      <c r="AJ534" s="19">
        <f t="shared" si="3935"/>
        <v>105890431.10494292</v>
      </c>
      <c r="AK534" s="19">
        <f t="shared" si="3935"/>
        <v>102166566.1614372</v>
      </c>
      <c r="AL534" s="19">
        <f t="shared" si="3935"/>
        <v>98282166.841983005</v>
      </c>
      <c r="AM534" s="19">
        <f t="shared" si="3935"/>
        <v>94230312.571787208</v>
      </c>
      <c r="AN534" s="19">
        <f t="shared" si="3935"/>
        <v>90003784.432756722</v>
      </c>
      <c r="AO534" s="19">
        <f t="shared" si="3935"/>
        <v>85595052.302034467</v>
      </c>
      <c r="AP534" s="19">
        <f t="shared" si="3935"/>
        <v>80996261.436082378</v>
      </c>
      <c r="AQ534" s="19">
        <f t="shared" si="3935"/>
        <v>76199218.476409599</v>
      </c>
      <c r="AR534" s="19">
        <f t="shared" si="3935"/>
        <v>71195376.852012962</v>
      </c>
      <c r="AS534" s="19">
        <f t="shared" si="3935"/>
        <v>65975821.552522309</v>
      </c>
      <c r="AT534" s="19">
        <f t="shared" si="3935"/>
        <v>60531253.244922027</v>
      </c>
      <c r="AU534" s="19">
        <f t="shared" si="3935"/>
        <v>54851971.705550641</v>
      </c>
      <c r="AV534" s="19">
        <f t="shared" si="3935"/>
        <v>48927858.537860259</v>
      </c>
      <c r="AW534" s="19">
        <f t="shared" si="3935"/>
        <v>42748359.145145327</v>
      </c>
      <c r="AX534" s="19">
        <f t="shared" si="3935"/>
        <v>36302463.926122725</v>
      </c>
      <c r="AY534" s="19">
        <f t="shared" si="3935"/>
        <v>29578688.659860618</v>
      </c>
      <c r="AZ534" s="19">
        <f t="shared" si="3935"/>
        <v>22565054.04510913</v>
      </c>
      <c r="BA534" s="19">
        <f t="shared" si="3935"/>
        <v>15249064.357579507</v>
      </c>
      <c r="BB534" s="19">
        <f t="shared" si="3935"/>
        <v>9275437.2733306177</v>
      </c>
      <c r="BC534" s="19">
        <f t="shared" si="3935"/>
        <v>4702041.5244683549</v>
      </c>
      <c r="BD534" s="19">
        <f t="shared" si="3935"/>
        <v>1589240.5417346882</v>
      </c>
      <c r="BE534" s="19">
        <f t="shared" si="3935"/>
        <v>9.7788870334625244E-9</v>
      </c>
      <c r="BF534" s="19">
        <f t="shared" si="3935"/>
        <v>0</v>
      </c>
      <c r="BG534" s="19">
        <f t="shared" si="3935"/>
        <v>0</v>
      </c>
      <c r="BH534" s="19">
        <f t="shared" si="3935"/>
        <v>0</v>
      </c>
      <c r="BI534" s="19">
        <f t="shared" si="3935"/>
        <v>0</v>
      </c>
    </row>
    <row r="535" spans="1:61" s="19" customFormat="1" ht="12.75"/>
    <row r="536" spans="1:61" s="19" customFormat="1" ht="12.75"/>
    <row r="537" spans="1:61" s="19" customFormat="1" ht="12.75"/>
    <row r="538" spans="1:61" s="19" customFormat="1" ht="12.75"/>
    <row r="539" spans="1:61" s="19" customFormat="1" ht="12.75"/>
    <row r="540" spans="1:61" s="19" customFormat="1" ht="12.75">
      <c r="A540" s="19" t="s">
        <v>427</v>
      </c>
      <c r="B540" s="19">
        <f>B529/5</f>
        <v>33793681.723352201</v>
      </c>
      <c r="D540" s="19">
        <v>2020</v>
      </c>
      <c r="E540" s="19">
        <v>2021</v>
      </c>
      <c r="F540" s="19">
        <v>2022</v>
      </c>
      <c r="G540" s="19">
        <v>2023</v>
      </c>
      <c r="H540" s="19">
        <v>2024</v>
      </c>
      <c r="I540" s="19">
        <v>2025</v>
      </c>
      <c r="J540" s="19">
        <v>2026</v>
      </c>
      <c r="K540" s="19">
        <v>2027</v>
      </c>
      <c r="L540" s="19">
        <v>2028</v>
      </c>
      <c r="M540" s="19">
        <v>2029</v>
      </c>
      <c r="N540" s="19">
        <v>2030</v>
      </c>
      <c r="O540" s="19">
        <v>2031</v>
      </c>
      <c r="P540" s="19">
        <v>2032</v>
      </c>
      <c r="Q540" s="19">
        <v>2033</v>
      </c>
      <c r="R540" s="19">
        <v>2034</v>
      </c>
      <c r="S540" s="19">
        <v>2035</v>
      </c>
      <c r="T540" s="19">
        <v>2036</v>
      </c>
      <c r="U540" s="19">
        <v>2037</v>
      </c>
      <c r="V540" s="19">
        <v>2038</v>
      </c>
      <c r="W540" s="19">
        <v>2039</v>
      </c>
      <c r="X540" s="19">
        <v>2040</v>
      </c>
      <c r="Y540" s="19">
        <v>2041</v>
      </c>
      <c r="Z540" s="19">
        <v>2042</v>
      </c>
      <c r="AA540" s="19">
        <v>2043</v>
      </c>
      <c r="AB540" s="19">
        <v>2044</v>
      </c>
      <c r="AC540" s="19">
        <v>2045</v>
      </c>
      <c r="AD540" s="19">
        <v>2046</v>
      </c>
      <c r="AE540" s="19">
        <v>2047</v>
      </c>
      <c r="AF540" s="19">
        <v>2048</v>
      </c>
      <c r="AG540" s="19">
        <v>2049</v>
      </c>
      <c r="AH540" s="19">
        <v>2050</v>
      </c>
      <c r="AI540" s="19">
        <v>2051</v>
      </c>
      <c r="AJ540" s="19">
        <v>2052</v>
      </c>
      <c r="AK540" s="19">
        <v>2053</v>
      </c>
      <c r="AL540" s="19">
        <v>2054</v>
      </c>
      <c r="AM540" s="19">
        <v>2055</v>
      </c>
      <c r="AN540" s="19">
        <v>2056</v>
      </c>
      <c r="AO540" s="19">
        <v>2057</v>
      </c>
      <c r="AP540" s="19">
        <v>2058</v>
      </c>
      <c r="AQ540" s="19">
        <v>2059</v>
      </c>
      <c r="AR540" s="19">
        <v>2060</v>
      </c>
      <c r="AS540" s="19">
        <v>2061</v>
      </c>
      <c r="AT540" s="19">
        <v>2062</v>
      </c>
      <c r="AU540" s="19">
        <v>2063</v>
      </c>
      <c r="AV540" s="19">
        <v>2064</v>
      </c>
      <c r="AW540" s="19">
        <v>2065</v>
      </c>
      <c r="AX540" s="19">
        <v>2066</v>
      </c>
      <c r="AY540" s="19">
        <v>2067</v>
      </c>
      <c r="AZ540" s="19">
        <v>2068</v>
      </c>
      <c r="BA540" s="19">
        <v>2069</v>
      </c>
      <c r="BB540" s="19">
        <v>2070</v>
      </c>
      <c r="BC540" s="19">
        <v>2071</v>
      </c>
      <c r="BD540" s="19">
        <v>2072</v>
      </c>
      <c r="BE540" s="19">
        <v>2073</v>
      </c>
      <c r="BF540" s="19">
        <v>2074</v>
      </c>
      <c r="BG540" s="19">
        <v>2075</v>
      </c>
      <c r="BH540" s="19">
        <v>2076</v>
      </c>
      <c r="BI540" s="19">
        <v>2077</v>
      </c>
    </row>
    <row r="541" spans="1:61" s="19" customFormat="1" ht="12.75">
      <c r="A541" s="19" t="s">
        <v>60</v>
      </c>
      <c r="B541" s="19">
        <f>B530</f>
        <v>50</v>
      </c>
      <c r="D541" s="19">
        <f>B541</f>
        <v>50</v>
      </c>
      <c r="E541" s="19">
        <f>IF(D541&gt;0,D541-1,0)</f>
        <v>49</v>
      </c>
      <c r="F541" s="19">
        <f t="shared" ref="F541" si="3936">IF(E541&gt;0,E541-1,0)</f>
        <v>48</v>
      </c>
      <c r="G541" s="19">
        <f t="shared" ref="G541" si="3937">IF(F541&gt;0,F541-1,0)</f>
        <v>47</v>
      </c>
      <c r="H541" s="19">
        <f t="shared" ref="H541" si="3938">IF(G541&gt;0,G541-1,0)</f>
        <v>46</v>
      </c>
      <c r="I541" s="19">
        <f t="shared" ref="I541" si="3939">IF(H541&gt;0,H541-1,0)</f>
        <v>45</v>
      </c>
      <c r="J541" s="19">
        <f t="shared" ref="J541" si="3940">IF(I541&gt;0,I541-1,0)</f>
        <v>44</v>
      </c>
      <c r="K541" s="19">
        <f t="shared" ref="K541" si="3941">IF(J541&gt;0,J541-1,0)</f>
        <v>43</v>
      </c>
      <c r="L541" s="19">
        <f t="shared" ref="L541" si="3942">IF(K541&gt;0,K541-1,0)</f>
        <v>42</v>
      </c>
      <c r="M541" s="19">
        <f t="shared" ref="M541" si="3943">IF(L541&gt;0,L541-1,0)</f>
        <v>41</v>
      </c>
      <c r="N541" s="19">
        <f t="shared" ref="N541" si="3944">IF(M541&gt;0,M541-1,0)</f>
        <v>40</v>
      </c>
      <c r="O541" s="19">
        <f t="shared" ref="O541" si="3945">IF(N541&gt;0,N541-1,0)</f>
        <v>39</v>
      </c>
      <c r="P541" s="19">
        <f t="shared" ref="P541" si="3946">IF(O541&gt;0,O541-1,0)</f>
        <v>38</v>
      </c>
      <c r="Q541" s="19">
        <f t="shared" ref="Q541" si="3947">IF(P541&gt;0,P541-1,0)</f>
        <v>37</v>
      </c>
      <c r="R541" s="19">
        <f t="shared" ref="R541" si="3948">IF(Q541&gt;0,Q541-1,0)</f>
        <v>36</v>
      </c>
      <c r="S541" s="19">
        <f t="shared" ref="S541" si="3949">IF(R541&gt;0,R541-1,0)</f>
        <v>35</v>
      </c>
      <c r="T541" s="19">
        <f t="shared" ref="T541" si="3950">IF(S541&gt;0,S541-1,0)</f>
        <v>34</v>
      </c>
      <c r="U541" s="19">
        <f t="shared" ref="U541" si="3951">IF(T541&gt;0,T541-1,0)</f>
        <v>33</v>
      </c>
      <c r="V541" s="19">
        <f t="shared" ref="V541" si="3952">IF(U541&gt;0,U541-1,0)</f>
        <v>32</v>
      </c>
      <c r="W541" s="19">
        <f t="shared" ref="W541" si="3953">IF(V541&gt;0,V541-1,0)</f>
        <v>31</v>
      </c>
      <c r="X541" s="19">
        <f t="shared" ref="X541" si="3954">IF(W541&gt;0,W541-1,0)</f>
        <v>30</v>
      </c>
      <c r="Y541" s="19">
        <f t="shared" ref="Y541" si="3955">IF(X541&gt;0,X541-1,0)</f>
        <v>29</v>
      </c>
      <c r="Z541" s="19">
        <f t="shared" ref="Z541" si="3956">IF(Y541&gt;0,Y541-1,0)</f>
        <v>28</v>
      </c>
      <c r="AA541" s="19">
        <f t="shared" ref="AA541" si="3957">IF(Z541&gt;0,Z541-1,0)</f>
        <v>27</v>
      </c>
      <c r="AB541" s="19">
        <f t="shared" ref="AB541" si="3958">IF(AA541&gt;0,AA541-1,0)</f>
        <v>26</v>
      </c>
      <c r="AC541" s="19">
        <f t="shared" ref="AC541" si="3959">IF(AB541&gt;0,AB541-1,0)</f>
        <v>25</v>
      </c>
      <c r="AD541" s="19">
        <f t="shared" ref="AD541" si="3960">IF(AC541&gt;0,AC541-1,0)</f>
        <v>24</v>
      </c>
      <c r="AE541" s="19">
        <f t="shared" ref="AE541" si="3961">IF(AD541&gt;0,AD541-1,0)</f>
        <v>23</v>
      </c>
      <c r="AF541" s="19">
        <f t="shared" ref="AF541" si="3962">IF(AE541&gt;0,AE541-1,0)</f>
        <v>22</v>
      </c>
      <c r="AG541" s="19">
        <f t="shared" ref="AG541" si="3963">IF(AF541&gt;0,AF541-1,0)</f>
        <v>21</v>
      </c>
      <c r="AH541" s="19">
        <f t="shared" ref="AH541" si="3964">IF(AG541&gt;0,AG541-1,0)</f>
        <v>20</v>
      </c>
      <c r="AI541" s="19">
        <f t="shared" ref="AI541" si="3965">IF(AH541&gt;0,AH541-1,0)</f>
        <v>19</v>
      </c>
      <c r="AJ541" s="19">
        <f t="shared" ref="AJ541" si="3966">IF(AI541&gt;0,AI541-1,0)</f>
        <v>18</v>
      </c>
      <c r="AK541" s="19">
        <f t="shared" ref="AK541" si="3967">IF(AJ541&gt;0,AJ541-1,0)</f>
        <v>17</v>
      </c>
      <c r="AL541" s="19">
        <f t="shared" ref="AL541" si="3968">IF(AK541&gt;0,AK541-1,0)</f>
        <v>16</v>
      </c>
      <c r="AM541" s="19">
        <f t="shared" ref="AM541" si="3969">IF(AL541&gt;0,AL541-1,0)</f>
        <v>15</v>
      </c>
      <c r="AN541" s="19">
        <f t="shared" ref="AN541" si="3970">IF(AM541&gt;0,AM541-1,0)</f>
        <v>14</v>
      </c>
      <c r="AO541" s="19">
        <f t="shared" ref="AO541" si="3971">IF(AN541&gt;0,AN541-1,0)</f>
        <v>13</v>
      </c>
      <c r="AP541" s="19">
        <f t="shared" ref="AP541" si="3972">IF(AO541&gt;0,AO541-1,0)</f>
        <v>12</v>
      </c>
      <c r="AQ541" s="19">
        <f t="shared" ref="AQ541" si="3973">IF(AP541&gt;0,AP541-1,0)</f>
        <v>11</v>
      </c>
      <c r="AR541" s="19">
        <f t="shared" ref="AR541" si="3974">IF(AQ541&gt;0,AQ541-1,0)</f>
        <v>10</v>
      </c>
      <c r="AS541" s="19">
        <f t="shared" ref="AS541" si="3975">IF(AR541&gt;0,AR541-1,0)</f>
        <v>9</v>
      </c>
      <c r="AT541" s="19">
        <f t="shared" ref="AT541" si="3976">IF(AS541&gt;0,AS541-1,0)</f>
        <v>8</v>
      </c>
      <c r="AU541" s="19">
        <f t="shared" ref="AU541" si="3977">IF(AT541&gt;0,AT541-1,0)</f>
        <v>7</v>
      </c>
      <c r="AV541" s="19">
        <f t="shared" ref="AV541" si="3978">IF(AU541&gt;0,AU541-1,0)</f>
        <v>6</v>
      </c>
      <c r="AW541" s="19">
        <f t="shared" ref="AW541" si="3979">IF(AV541&gt;0,AV541-1,0)</f>
        <v>5</v>
      </c>
      <c r="AX541" s="19">
        <f t="shared" ref="AX541" si="3980">IF(AW541&gt;0,AW541-1,0)</f>
        <v>4</v>
      </c>
      <c r="AY541" s="19">
        <f t="shared" ref="AY541" si="3981">IF(AX541&gt;0,AX541-1,0)</f>
        <v>3</v>
      </c>
      <c r="AZ541" s="19">
        <f t="shared" ref="AZ541" si="3982">IF(AY541&gt;0,AY541-1,0)</f>
        <v>2</v>
      </c>
      <c r="BA541" s="19">
        <f t="shared" ref="BA541" si="3983">IF(AZ541&gt;0,AZ541-1,0)</f>
        <v>1</v>
      </c>
      <c r="BB541" s="19">
        <f t="shared" ref="BB541" si="3984">IF(BA541&gt;0,BA541-1,0)</f>
        <v>0</v>
      </c>
      <c r="BC541" s="19">
        <f t="shared" ref="BC541" si="3985">IF(BB541&gt;0,BB541-1,0)</f>
        <v>0</v>
      </c>
      <c r="BD541" s="19">
        <f t="shared" ref="BD541" si="3986">IF(BC541&gt;0,BC541-1,0)</f>
        <v>0</v>
      </c>
      <c r="BE541" s="19">
        <f t="shared" ref="BE541" si="3987">IF(BD541&gt;0,BD541-1,0)</f>
        <v>0</v>
      </c>
      <c r="BF541" s="19">
        <f t="shared" ref="BF541" si="3988">IF(BE541&gt;0,BE541-1,0)</f>
        <v>0</v>
      </c>
      <c r="BG541" s="19">
        <f t="shared" ref="BG541" si="3989">IF(BF541&gt;0,BF541-1,0)</f>
        <v>0</v>
      </c>
      <c r="BH541" s="19">
        <f t="shared" ref="BH541" si="3990">IF(BG541&gt;0,BG541-1,0)</f>
        <v>0</v>
      </c>
      <c r="BI541" s="19">
        <f t="shared" ref="BI541" si="3991">IF(BH541&gt;0,BH541-1,0)</f>
        <v>0</v>
      </c>
    </row>
    <row r="542" spans="1:61" s="19" customFormat="1" ht="12.75">
      <c r="D542" s="19">
        <f>B540</f>
        <v>33793681.723352201</v>
      </c>
      <c r="E542" s="19">
        <f>D546</f>
        <v>33592762.172387026</v>
      </c>
      <c r="F542" s="19">
        <f>E546</f>
        <v>33383181.057369623</v>
      </c>
      <c r="G542" s="19">
        <f t="shared" ref="G542" si="3992">F546</f>
        <v>33164564.981627185</v>
      </c>
      <c r="H542" s="19">
        <f t="shared" ref="H542" si="3993">G546</f>
        <v>32936524.451500919</v>
      </c>
      <c r="I542" s="19">
        <f t="shared" ref="I542" si="3994">H546</f>
        <v>32698653.182411194</v>
      </c>
      <c r="J542" s="19">
        <f t="shared" ref="J542" si="3995">I546</f>
        <v>32450527.375007458</v>
      </c>
      <c r="K542" s="19">
        <f t="shared" ref="K542" si="3996">J546</f>
        <v>32191704.960113235</v>
      </c>
      <c r="L542" s="19">
        <f t="shared" ref="L542" si="3997">K546</f>
        <v>31921724.811121006</v>
      </c>
      <c r="M542" s="19">
        <f t="shared" ref="M542" si="3998">L546</f>
        <v>31640105.922433741</v>
      </c>
      <c r="N542" s="19">
        <f t="shared" ref="N542" si="3999">M546</f>
        <v>31346346.552489348</v>
      </c>
      <c r="O542" s="19">
        <f t="shared" ref="O542" si="4000">N546</f>
        <v>31039923.329841252</v>
      </c>
      <c r="P542" s="19">
        <f t="shared" ref="P542" si="4001">O546</f>
        <v>30720290.320702456</v>
      </c>
      <c r="Q542" s="19">
        <f t="shared" ref="Q542" si="4002">P546</f>
        <v>30386878.056291763</v>
      </c>
      <c r="R542" s="19">
        <f t="shared" ref="R542" si="4003">Q546</f>
        <v>30039092.518249311</v>
      </c>
      <c r="S542" s="19">
        <f t="shared" ref="S542" si="4004">R546</f>
        <v>29676314.08031372</v>
      </c>
      <c r="T542" s="19">
        <f t="shared" ref="T542" si="4005">S546</f>
        <v>29297896.404375389</v>
      </c>
      <c r="U542" s="19">
        <f t="shared" ref="U542" si="4006">T546</f>
        <v>28903165.288939055</v>
      </c>
      <c r="V542" s="19">
        <f t="shared" ref="V542" si="4007">U546</f>
        <v>28491417.467944019</v>
      </c>
      <c r="W542" s="19">
        <f t="shared" ref="W542" si="4008">V546</f>
        <v>28061919.357801989</v>
      </c>
      <c r="X542" s="19">
        <f t="shared" ref="X542" si="4009">W546</f>
        <v>27613905.750420205</v>
      </c>
      <c r="Y542" s="19">
        <f t="shared" ref="Y542" si="4010">X546</f>
        <v>27146578.449881297</v>
      </c>
      <c r="Z542" s="19">
        <f t="shared" ref="Z542" si="4011">Y546</f>
        <v>26659104.850350928</v>
      </c>
      <c r="AA542" s="19">
        <f t="shared" ref="AA542" si="4012">Z546</f>
        <v>26150616.452679601</v>
      </c>
      <c r="AB542" s="19">
        <f t="shared" ref="AB542" si="4013">AA546</f>
        <v>25620207.317055747</v>
      </c>
      <c r="AC542" s="19">
        <f t="shared" ref="AC542" si="4014">AB546</f>
        <v>25066932.448953267</v>
      </c>
      <c r="AD542" s="19">
        <f t="shared" ref="AD542" si="4015">AC546</f>
        <v>24489806.115497917</v>
      </c>
      <c r="AE542" s="19">
        <f t="shared" ref="AE542" si="4016">AD546</f>
        <v>23887800.089252889</v>
      </c>
      <c r="AF542" s="19">
        <f t="shared" ref="AF542" si="4017">AE546</f>
        <v>23259841.81629467</v>
      </c>
      <c r="AG542" s="19">
        <f t="shared" ref="AG542" si="4018">AF546</f>
        <v>22604812.505315371</v>
      </c>
      <c r="AH542" s="19">
        <f t="shared" ref="AH542" si="4019">AG546</f>
        <v>21921545.134346977</v>
      </c>
      <c r="AI542" s="19">
        <f t="shared" ref="AI542" si="4020">AH546</f>
        <v>21208822.371556263</v>
      </c>
      <c r="AJ542" s="19">
        <f t="shared" ref="AJ542" si="4021">AI546</f>
        <v>20465374.406405997</v>
      </c>
      <c r="AK542" s="19">
        <f t="shared" ref="AK542" si="4022">AJ546</f>
        <v>19689876.68731831</v>
      </c>
      <c r="AL542" s="19">
        <f t="shared" ref="AL542" si="4023">AK546</f>
        <v>18880947.56180964</v>
      </c>
      <c r="AM542" s="19">
        <f t="shared" ref="AM542" si="4024">AL546</f>
        <v>18037145.814892791</v>
      </c>
      <c r="AN542" s="19">
        <f t="shared" ref="AN542" si="4025">AM546</f>
        <v>17156968.101360463</v>
      </c>
      <c r="AO542" s="19">
        <f t="shared" ref="AO542" si="4026">AN546</f>
        <v>16238846.267375521</v>
      </c>
      <c r="AP542" s="19">
        <f t="shared" ref="AP542" si="4027">AO546</f>
        <v>15281144.55659605</v>
      </c>
      <c r="AQ542" s="19">
        <f t="shared" ref="AQ542" si="4028">AP546</f>
        <v>14282156.695857551</v>
      </c>
      <c r="AR542" s="19">
        <f t="shared" ref="AR542" si="4029">AQ546</f>
        <v>13240102.855220016</v>
      </c>
      <c r="AS542" s="19">
        <f t="shared" ref="AS542" si="4030">AR546</f>
        <v>12153126.476963824</v>
      </c>
      <c r="AT542" s="19">
        <f t="shared" ref="AT542" si="4031">AS546</f>
        <v>11019290.967884861</v>
      </c>
      <c r="AU542" s="19">
        <f t="shared" ref="AU542" si="4032">AT546</f>
        <v>9836576.2489957716</v>
      </c>
      <c r="AV542" s="19">
        <f t="shared" ref="AV542" si="4033">AU546</f>
        <v>8602875.1564861704</v>
      </c>
      <c r="AW542" s="19">
        <f t="shared" ref="AW542" si="4034">AV546</f>
        <v>7315989.6875296328</v>
      </c>
      <c r="AX542" s="19">
        <f t="shared" ref="AX542" si="4035">AW546</f>
        <v>5973627.0842488892</v>
      </c>
      <c r="AY542" s="19">
        <f t="shared" ref="AY542" si="4036">AX546</f>
        <v>4573395.7488622637</v>
      </c>
      <c r="AZ542" s="19">
        <f t="shared" ref="AZ542" si="4037">AY546</f>
        <v>3112800.9827336669</v>
      </c>
      <c r="BA542" s="19">
        <f t="shared" ref="BA542" si="4038">AZ546</f>
        <v>1589240.5417346784</v>
      </c>
      <c r="BB542" s="19">
        <f t="shared" ref="BB542" si="4039">BA546</f>
        <v>9.7788870334625244E-9</v>
      </c>
      <c r="BC542" s="19" t="e">
        <f t="shared" ref="BC542" si="4040">BB546</f>
        <v>#N/A</v>
      </c>
      <c r="BD542" s="19" t="e">
        <f t="shared" ref="BD542" si="4041">BC546</f>
        <v>#N/A</v>
      </c>
      <c r="BE542" s="19" t="e">
        <f t="shared" ref="BE542" si="4042">BD546</f>
        <v>#N/A</v>
      </c>
      <c r="BF542" s="19" t="e">
        <f t="shared" ref="BF542" si="4043">BE546</f>
        <v>#N/A</v>
      </c>
      <c r="BG542" s="19" t="e">
        <f t="shared" ref="BG542" si="4044">BF546</f>
        <v>#N/A</v>
      </c>
      <c r="BH542" s="19" t="e">
        <f t="shared" ref="BH542" si="4045">BG546</f>
        <v>#N/A</v>
      </c>
      <c r="BI542" s="19" t="e">
        <f t="shared" ref="BI542" si="4046">BH546</f>
        <v>#N/A</v>
      </c>
    </row>
    <row r="543" spans="1:61" s="19" customFormat="1" ht="12.75">
      <c r="C543" s="19" t="s">
        <v>422</v>
      </c>
      <c r="D543" s="159">
        <f>IF($D541&gt;=1,($B540/HLOOKUP($D541,'Annuity Calc'!$H$7:$BE$11,2,FALSE))*HLOOKUP(D541,'Annuity Calc'!$H$7:$BE$11,3,FALSE),(IF(D541&lt;=(-1),D541,0)))</f>
        <v>200919.55096517227</v>
      </c>
      <c r="E543" s="159">
        <f>IF($D541&gt;=1,($B540/HLOOKUP($D541,'Annuity Calc'!$H$7:$BE$11,2,FALSE))*HLOOKUP(E541,'Annuity Calc'!$H$7:$BE$11,3,FALSE),(IF(E541&lt;=(-1),E541,0)))</f>
        <v>209581.11501740472</v>
      </c>
      <c r="F543" s="159">
        <f>IF($D541&gt;=1,($B540/HLOOKUP($D541,'Annuity Calc'!$H$7:$BE$11,2,FALSE))*HLOOKUP(F541,'Annuity Calc'!$H$7:$BE$11,3,FALSE),(IF(F541&lt;=(-1),F541,0)))</f>
        <v>218616.07574243733</v>
      </c>
      <c r="G543" s="159">
        <f>IF($D541&gt;=1,($B540/HLOOKUP($D541,'Annuity Calc'!$H$7:$BE$11,2,FALSE))*HLOOKUP(G541,'Annuity Calc'!$H$7:$BE$11,3,FALSE),(IF(G541&lt;=(-1),G541,0)))</f>
        <v>228040.53012626694</v>
      </c>
      <c r="H543" s="159">
        <f>IF($D541&gt;=1,($B540/HLOOKUP($D541,'Annuity Calc'!$H$7:$BE$11,2,FALSE))*HLOOKUP(H541,'Annuity Calc'!$H$7:$BE$11,3,FALSE),(IF(H541&lt;=(-1),H541,0)))</f>
        <v>237871.26908972443</v>
      </c>
      <c r="I543" s="159">
        <f>IF($D541&gt;=1,($B540/HLOOKUP($D541,'Annuity Calc'!$H$7:$BE$11,2,FALSE))*HLOOKUP(I541,'Annuity Calc'!$H$7:$BE$11,3,FALSE),(IF(I541&lt;=(-1),I541,0)))</f>
        <v>248125.80740373646</v>
      </c>
      <c r="J543" s="159">
        <f>IF($D541&gt;=1,($B540/HLOOKUP($D541,'Annuity Calc'!$H$7:$BE$11,2,FALSE))*HLOOKUP(J541,'Annuity Calc'!$H$7:$BE$11,3,FALSE),(IF(J541&lt;=(-1),J541,0)))</f>
        <v>258822.41489422345</v>
      </c>
      <c r="K543" s="159">
        <f>IF($D541&gt;=1,($B540/HLOOKUP($D541,'Annuity Calc'!$H$7:$BE$11,2,FALSE))*HLOOKUP(K541,'Annuity Calc'!$H$7:$BE$11,3,FALSE),(IF(K541&lt;=(-1),K541,0)))</f>
        <v>269980.14899222774</v>
      </c>
      <c r="L543" s="159">
        <f>IF($D541&gt;=1,($B540/HLOOKUP($D541,'Annuity Calc'!$H$7:$BE$11,2,FALSE))*HLOOKUP(L541,'Annuity Calc'!$H$7:$BE$11,3,FALSE),(IF(L541&lt;=(-1),L541,0)))</f>
        <v>281618.88868726511</v>
      </c>
      <c r="M543" s="159">
        <f>IF($D541&gt;=1,($B540/HLOOKUP($D541,'Annuity Calc'!$H$7:$BE$11,2,FALSE))*HLOOKUP(M541,'Annuity Calc'!$H$7:$BE$11,3,FALSE),(IF(M541&lt;=(-1),M541,0)))</f>
        <v>293759.36994439317</v>
      </c>
      <c r="N543" s="159">
        <f>IF($D541&gt;=1,($B540/HLOOKUP($D541,'Annuity Calc'!$H$7:$BE$11,2,FALSE))*HLOOKUP(N541,'Annuity Calc'!$H$7:$BE$11,3,FALSE),(IF(N541&lt;=(-1),N541,0)))</f>
        <v>306423.22264809458</v>
      </c>
      <c r="O543" s="159">
        <f>IF($D541&gt;=1,($B540/HLOOKUP($D541,'Annuity Calc'!$H$7:$BE$11,2,FALSE))*HLOOKUP(O541,'Annuity Calc'!$H$7:$BE$11,3,FALSE),(IF(O541&lt;=(-1),O541,0)))</f>
        <v>319633.00913879805</v>
      </c>
      <c r="P543" s="159">
        <f>IF($D541&gt;=1,($B540/HLOOKUP($D541,'Annuity Calc'!$H$7:$BE$11,2,FALSE))*HLOOKUP(P541,'Annuity Calc'!$H$7:$BE$11,3,FALSE),(IF(P541&lt;=(-1),P541,0)))</f>
        <v>333412.26441069233</v>
      </c>
      <c r="Q543" s="159">
        <f>IF($D541&gt;=1,($B540/HLOOKUP($D541,'Annuity Calc'!$H$7:$BE$11,2,FALSE))*HLOOKUP(Q541,'Annuity Calc'!$H$7:$BE$11,3,FALSE),(IF(Q541&lt;=(-1),Q541,0)))</f>
        <v>347785.53804245376</v>
      </c>
      <c r="R543" s="159">
        <f>IF($D541&gt;=1,($B540/HLOOKUP($D541,'Annuity Calc'!$H$7:$BE$11,2,FALSE))*HLOOKUP(R541,'Annuity Calc'!$H$7:$BE$11,3,FALSE),(IF(R541&lt;=(-1),R541,0)))</f>
        <v>362778.43793559045</v>
      </c>
      <c r="S543" s="159">
        <f>IF($D541&gt;=1,($B540/HLOOKUP($D541,'Annuity Calc'!$H$7:$BE$11,2,FALSE))*HLOOKUP(S541,'Annuity Calc'!$H$7:$BE$11,3,FALSE),(IF(S541&lt;=(-1),S541,0)))</f>
        <v>378417.67593833001</v>
      </c>
      <c r="T543" s="159">
        <f>IF($D541&gt;=1,($B540/HLOOKUP($D541,'Annuity Calc'!$H$7:$BE$11,2,FALSE))*HLOOKUP(T541,'Annuity Calc'!$H$7:$BE$11,3,FALSE),(IF(T541&lt;=(-1),T541,0)))</f>
        <v>394731.11543633562</v>
      </c>
      <c r="U543" s="159">
        <f>IF($D541&gt;=1,($B540/HLOOKUP($D541,'Annuity Calc'!$H$7:$BE$11,2,FALSE))*HLOOKUP(U541,'Annuity Calc'!$H$7:$BE$11,3,FALSE),(IF(U541&lt;=(-1),U541,0)))</f>
        <v>411747.82099503768</v>
      </c>
      <c r="V543" s="159">
        <f>IF($D541&gt;=1,($B540/HLOOKUP($D541,'Annuity Calc'!$H$7:$BE$11,2,FALSE))*HLOOKUP(V541,'Annuity Calc'!$H$7:$BE$11,3,FALSE),(IF(V541&lt;=(-1),V541,0)))</f>
        <v>429498.11014202988</v>
      </c>
      <c r="W543" s="159">
        <f>IF($D541&gt;=1,($B540/HLOOKUP($D541,'Annuity Calc'!$H$7:$BE$11,2,FALSE))*HLOOKUP(W541,'Annuity Calc'!$H$7:$BE$11,3,FALSE),(IF(W541&lt;=(-1),W541,0)))</f>
        <v>448013.6073817822</v>
      </c>
      <c r="X543" s="159">
        <f>IF($D541&gt;=1,($B540/HLOOKUP($D541,'Annuity Calc'!$H$7:$BE$11,2,FALSE))*HLOOKUP(X541,'Annuity Calc'!$H$7:$BE$11,3,FALSE),(IF(X541&lt;=(-1),X541,0)))</f>
        <v>467327.30053890881</v>
      </c>
      <c r="Y543" s="159">
        <f>IF($D541&gt;=1,($B540/HLOOKUP($D541,'Annuity Calc'!$H$7:$BE$11,2,FALSE))*HLOOKUP(Y541,'Annuity Calc'!$H$7:$BE$11,3,FALSE),(IF(Y541&lt;=(-1),Y541,0)))</f>
        <v>487473.59953037073</v>
      </c>
      <c r="Z543" s="159">
        <f>IF($D541&gt;=1,($B540/HLOOKUP($D541,'Annuity Calc'!$H$7:$BE$11,2,FALSE))*HLOOKUP(Z541,'Annuity Calc'!$H$7:$BE$11,3,FALSE),(IF(Z541&lt;=(-1),Z541,0)))</f>
        <v>508488.39767132641</v>
      </c>
      <c r="AA543" s="159">
        <f>IF($D541&gt;=1,($B540/HLOOKUP($D541,'Annuity Calc'!$H$7:$BE$11,2,FALSE))*HLOOKUP(AA541,'Annuity Calc'!$H$7:$BE$11,3,FALSE),(IF(AA541&lt;=(-1),AA541,0)))</f>
        <v>530409.13562385482</v>
      </c>
      <c r="AB543" s="159">
        <f>IF($D541&gt;=1,($B540/HLOOKUP($D541,'Annuity Calc'!$H$7:$BE$11,2,FALSE))*HLOOKUP(AB541,'Annuity Calc'!$H$7:$BE$11,3,FALSE),(IF(AB541&lt;=(-1),AB541,0)))</f>
        <v>553274.86810248066</v>
      </c>
      <c r="AC543" s="159">
        <f>IF($D541&gt;=1,($B540/HLOOKUP($D541,'Annuity Calc'!$H$7:$BE$11,2,FALSE))*HLOOKUP(AC541,'Annuity Calc'!$H$7:$BE$11,3,FALSE),(IF(AC541&lt;=(-1),AC541,0)))</f>
        <v>577126.33345535083</v>
      </c>
      <c r="AD543" s="159">
        <f>IF($D541&gt;=1,($B540/HLOOKUP($D541,'Annuity Calc'!$H$7:$BE$11,2,FALSE))*HLOOKUP(AD541,'Annuity Calc'!$H$7:$BE$11,3,FALSE),(IF(AD541&lt;=(-1),AD541,0)))</f>
        <v>602006.02624502871</v>
      </c>
      <c r="AE543" s="159">
        <f>IF($D541&gt;=1,($B540/HLOOKUP($D541,'Annuity Calc'!$H$7:$BE$11,2,FALSE))*HLOOKUP(AE541,'Annuity Calc'!$H$7:$BE$11,3,FALSE),(IF(AE541&lt;=(-1),AE541,0)))</f>
        <v>627958.27295821731</v>
      </c>
      <c r="AF543" s="159">
        <f>IF($D541&gt;=1,($B540/HLOOKUP($D541,'Annuity Calc'!$H$7:$BE$11,2,FALSE))*HLOOKUP(AF541,'Annuity Calc'!$H$7:$BE$11,3,FALSE),(IF(AF541&lt;=(-1),AF541,0)))</f>
        <v>655029.31097929878</v>
      </c>
      <c r="AG543" s="159">
        <f>IF($D541&gt;=1,($B540/HLOOKUP($D541,'Annuity Calc'!$H$7:$BE$11,2,FALSE))*HLOOKUP(AG541,'Annuity Calc'!$H$7:$BE$11,3,FALSE),(IF(AG541&lt;=(-1),AG541,0)))</f>
        <v>683267.37096839503</v>
      </c>
      <c r="AH543" s="159">
        <f>IF($D541&gt;=1,($B540/HLOOKUP($D541,'Annuity Calc'!$H$7:$BE$11,2,FALSE))*HLOOKUP(AH541,'Annuity Calc'!$H$7:$BE$11,3,FALSE),(IF(AH541&lt;=(-1),AH541,0)))</f>
        <v>712722.7627907123</v>
      </c>
      <c r="AI543" s="159">
        <f>IF($D541&gt;=1,($B540/HLOOKUP($D541,'Annuity Calc'!$H$7:$BE$11,2,FALSE))*HLOOKUP(AI541,'Annuity Calc'!$H$7:$BE$11,3,FALSE),(IF(AI541&lt;=(-1),AI541,0)))</f>
        <v>743447.96515026689</v>
      </c>
      <c r="AJ543" s="159">
        <f>IF($D541&gt;=1,($B540/HLOOKUP($D541,'Annuity Calc'!$H$7:$BE$11,2,FALSE))*HLOOKUP(AJ541,'Annuity Calc'!$H$7:$BE$11,3,FALSE),(IF(AJ541&lt;=(-1),AJ541,0)))</f>
        <v>775497.71908768779</v>
      </c>
      <c r="AK543" s="159">
        <f>IF($D541&gt;=1,($B540/HLOOKUP($D541,'Annuity Calc'!$H$7:$BE$11,2,FALSE))*HLOOKUP(AK541,'Annuity Calc'!$H$7:$BE$11,3,FALSE),(IF(AK541&lt;=(-1),AK541,0)))</f>
        <v>808929.12550867093</v>
      </c>
      <c r="AL543" s="159">
        <f>IF($D541&gt;=1,($B540/HLOOKUP($D541,'Annuity Calc'!$H$7:$BE$11,2,FALSE))*HLOOKUP(AL541,'Annuity Calc'!$H$7:$BE$11,3,FALSE),(IF(AL541&lt;=(-1),AL541,0)))</f>
        <v>843801.74691684928</v>
      </c>
      <c r="AM543" s="159">
        <f>IF($D541&gt;=1,($B540/HLOOKUP($D541,'Annuity Calc'!$H$7:$BE$11,2,FALSE))*HLOOKUP(AM541,'Annuity Calc'!$H$7:$BE$11,3,FALSE),(IF(AM541&lt;=(-1),AM541,0)))</f>
        <v>880177.71353232698</v>
      </c>
      <c r="AN543" s="159">
        <f>IF($D541&gt;=1,($B540/HLOOKUP($D541,'Annuity Calc'!$H$7:$BE$11,2,FALSE))*HLOOKUP(AN541,'Annuity Calc'!$H$7:$BE$11,3,FALSE),(IF(AN541&lt;=(-1),AN541,0)))</f>
        <v>918121.83398494148</v>
      </c>
      <c r="AO543" s="159">
        <f>IF($D541&gt;=1,($B540/HLOOKUP($D541,'Annuity Calc'!$H$7:$BE$11,2,FALSE))*HLOOKUP(AO541,'Annuity Calc'!$H$7:$BE$11,3,FALSE),(IF(AO541&lt;=(-1),AO541,0)))</f>
        <v>957701.71077947051</v>
      </c>
      <c r="AP543" s="159">
        <f>IF($D541&gt;=1,($B540/HLOOKUP($D541,'Annuity Calc'!$H$7:$BE$11,2,FALSE))*HLOOKUP(AP541,'Annuity Calc'!$H$7:$BE$11,3,FALSE),(IF(AP541&lt;=(-1),AP541,0)))</f>
        <v>998987.86073849967</v>
      </c>
      <c r="AQ543" s="159">
        <f>IF($D541&gt;=1,($B540/HLOOKUP($D541,'Annuity Calc'!$H$7:$BE$11,2,FALSE))*HLOOKUP(AQ541,'Annuity Calc'!$H$7:$BE$11,3,FALSE),(IF(AQ541&lt;=(-1),AQ541,0)))</f>
        <v>1042053.8406375339</v>
      </c>
      <c r="AR543" s="159">
        <f>IF($D541&gt;=1,($B540/HLOOKUP($D541,'Annuity Calc'!$H$7:$BE$11,2,FALSE))*HLOOKUP(AR541,'Annuity Calc'!$H$7:$BE$11,3,FALSE),(IF(AR541&lt;=(-1),AR541,0)))</f>
        <v>1086976.3782561917</v>
      </c>
      <c r="AS543" s="159">
        <f>IF($D541&gt;=1,($B540/HLOOKUP($D541,'Annuity Calc'!$H$7:$BE$11,2,FALSE))*HLOOKUP(AS541,'Annuity Calc'!$H$7:$BE$11,3,FALSE),(IF(AS541&lt;=(-1),AS541,0)))</f>
        <v>1133835.5090789634</v>
      </c>
      <c r="AT543" s="159">
        <f>IF($D541&gt;=1,($B540/HLOOKUP($D541,'Annuity Calc'!$H$7:$BE$11,2,FALSE))*HLOOKUP(AT541,'Annuity Calc'!$H$7:$BE$11,3,FALSE),(IF(AT541&lt;=(-1),AT541,0)))</f>
        <v>1182714.7188890893</v>
      </c>
      <c r="AU543" s="159">
        <f>IF($D541&gt;=1,($B540/HLOOKUP($D541,'Annuity Calc'!$H$7:$BE$11,2,FALSE))*HLOOKUP(AU541,'Annuity Calc'!$H$7:$BE$11,3,FALSE),(IF(AU541&lt;=(-1),AU541,0)))</f>
        <v>1233701.0925096017</v>
      </c>
      <c r="AV543" s="159">
        <f>IF($D541&gt;=1,($B540/HLOOKUP($D541,'Annuity Calc'!$H$7:$BE$11,2,FALSE))*HLOOKUP(AV541,'Annuity Calc'!$H$7:$BE$11,3,FALSE),(IF(AV541&lt;=(-1),AV541,0)))</f>
        <v>1286885.4689565373</v>
      </c>
      <c r="AW543" s="159">
        <f>IF($D541&gt;=1,($B540/HLOOKUP($D541,'Annuity Calc'!$H$7:$BE$11,2,FALSE))*HLOOKUP(AW541,'Annuity Calc'!$H$7:$BE$11,3,FALSE),(IF(AW541&lt;=(-1),AW541,0)))</f>
        <v>1342362.603280744</v>
      </c>
      <c r="AX543" s="159">
        <f>IF($D541&gt;=1,($B540/HLOOKUP($D541,'Annuity Calc'!$H$7:$BE$11,2,FALSE))*HLOOKUP(AX541,'Annuity Calc'!$H$7:$BE$11,3,FALSE),(IF(AX541&lt;=(-1),AX541,0)))</f>
        <v>1400231.3353866255</v>
      </c>
      <c r="AY543" s="159">
        <f>IF($D541&gt;=1,($B540/HLOOKUP($D541,'Annuity Calc'!$H$7:$BE$11,2,FALSE))*HLOOKUP(AY541,'Annuity Calc'!$H$7:$BE$11,3,FALSE),(IF(AY541&lt;=(-1),AY541,0)))</f>
        <v>1460594.7661285966</v>
      </c>
      <c r="AZ543" s="159">
        <f>IF($D541&gt;=1,($B540/HLOOKUP($D541,'Annuity Calc'!$H$7:$BE$11,2,FALSE))*HLOOKUP(AZ541,'Annuity Calc'!$H$7:$BE$11,3,FALSE),(IF(AZ541&lt;=(-1),AZ541,0)))</f>
        <v>1523560.4409989885</v>
      </c>
      <c r="BA543" s="159">
        <f>IF($D541&gt;=1,($B540/HLOOKUP($D541,'Annuity Calc'!$H$7:$BE$11,2,FALSE))*HLOOKUP(BA541,'Annuity Calc'!$H$7:$BE$11,3,FALSE),(IF(BA541&lt;=(-1),BA541,0)))</f>
        <v>1589240.5417346687</v>
      </c>
      <c r="BB543" s="159" t="e">
        <f>IF($D541&gt;=1,($B540/HLOOKUP($D541,'Annuity Calc'!$H$7:$BE$11,2,FALSE))*HLOOKUP(BB541,'Annuity Calc'!$H$7:$BE$11,3,FALSE),(IF(BB541&lt;=(-1),BB541,0)))</f>
        <v>#N/A</v>
      </c>
      <c r="BC543" s="159" t="e">
        <f>IF($D541&gt;=1,($B540/HLOOKUP($D541,'Annuity Calc'!$H$7:$BE$11,2,FALSE))*HLOOKUP(BC541,'Annuity Calc'!$H$7:$BE$11,3,FALSE),(IF(BC541&lt;=(-1),BC541,0)))</f>
        <v>#N/A</v>
      </c>
      <c r="BD543" s="159" t="e">
        <f>IF($D541&gt;=1,($B540/HLOOKUP($D541,'Annuity Calc'!$H$7:$BE$11,2,FALSE))*HLOOKUP(BD541,'Annuity Calc'!$H$7:$BE$11,3,FALSE),(IF(BD541&lt;=(-1),BD541,0)))</f>
        <v>#N/A</v>
      </c>
      <c r="BE543" s="159" t="e">
        <f>IF($D541&gt;=1,($B540/HLOOKUP($D541,'Annuity Calc'!$H$7:$BE$11,2,FALSE))*HLOOKUP(BE541,'Annuity Calc'!$H$7:$BE$11,3,FALSE),(IF(BE541&lt;=(-1),BE541,0)))</f>
        <v>#N/A</v>
      </c>
      <c r="BF543" s="159" t="e">
        <f>IF($D541&gt;=1,($B540/HLOOKUP($D541,'Annuity Calc'!$H$7:$BE$11,2,FALSE))*HLOOKUP(BF541,'Annuity Calc'!$H$7:$BE$11,3,FALSE),(IF(BF541&lt;=(-1),BF541,0)))</f>
        <v>#N/A</v>
      </c>
      <c r="BG543" s="159" t="e">
        <f>IF($D541&gt;=1,($B540/HLOOKUP($D541,'Annuity Calc'!$H$7:$BE$11,2,FALSE))*HLOOKUP(BG541,'Annuity Calc'!$H$7:$BE$11,3,FALSE),(IF(BG541&lt;=(-1),BG541,0)))</f>
        <v>#N/A</v>
      </c>
      <c r="BH543" s="159" t="e">
        <f>IF($D541&gt;=1,($B540/HLOOKUP($D541,'Annuity Calc'!$H$7:$BE$11,2,FALSE))*HLOOKUP(BH541,'Annuity Calc'!$H$7:$BE$11,3,FALSE),(IF(BH541&lt;=(-1),BH541,0)))</f>
        <v>#N/A</v>
      </c>
      <c r="BI543" s="159" t="e">
        <f>IF($D541&gt;=1,($B540/HLOOKUP($D541,'Annuity Calc'!$H$7:$BE$11,2,FALSE))*HLOOKUP(BI541,'Annuity Calc'!$H$7:$BE$11,3,FALSE),(IF(BI541&lt;=(-1),BI541,0)))</f>
        <v>#N/A</v>
      </c>
    </row>
    <row r="544" spans="1:61" s="19" customFormat="1" ht="12.75">
      <c r="C544" s="19" t="s">
        <v>423</v>
      </c>
      <c r="D544" s="159">
        <f>IF($D541&gt;=1,($B540/HLOOKUP($D541,'Annuity Calc'!$H$7:$BE$11,2,FALSE))*HLOOKUP(D541,'Annuity Calc'!$H$7:$BE$11,4,FALSE),(IF(D541&lt;=(-1),D541,0)))</f>
        <v>1421853.9662000979</v>
      </c>
      <c r="E544" s="159">
        <f>IF($D541&gt;=1,($B540/HLOOKUP($D541,'Annuity Calc'!$H$7:$BE$11,2,FALSE))*HLOOKUP(E541,'Annuity Calc'!$H$7:$BE$11,4,FALSE),(IF(E541&lt;=(-1),E541,0)))</f>
        <v>1413192.4021478656</v>
      </c>
      <c r="F544" s="159">
        <f>IF($D541&gt;=1,($B540/HLOOKUP($D541,'Annuity Calc'!$H$7:$BE$11,2,FALSE))*HLOOKUP(F541,'Annuity Calc'!$H$7:$BE$11,4,FALSE),(IF(F541&lt;=(-1),F541,0)))</f>
        <v>1404157.4414228329</v>
      </c>
      <c r="G544" s="159">
        <f>IF($D541&gt;=1,($B540/HLOOKUP($D541,'Annuity Calc'!$H$7:$BE$11,2,FALSE))*HLOOKUP(G541,'Annuity Calc'!$H$7:$BE$11,4,FALSE),(IF(G541&lt;=(-1),G541,0)))</f>
        <v>1394732.9870390033</v>
      </c>
      <c r="H544" s="159">
        <f>IF($D541&gt;=1,($B540/HLOOKUP($D541,'Annuity Calc'!$H$7:$BE$11,2,FALSE))*HLOOKUP(H541,'Annuity Calc'!$H$7:$BE$11,4,FALSE),(IF(H541&lt;=(-1),H541,0)))</f>
        <v>1384902.2480755458</v>
      </c>
      <c r="I544" s="159">
        <f>IF($D541&gt;=1,($B540/HLOOKUP($D541,'Annuity Calc'!$H$7:$BE$11,2,FALSE))*HLOOKUP(I541,'Annuity Calc'!$H$7:$BE$11,4,FALSE),(IF(I541&lt;=(-1),I541,0)))</f>
        <v>1374647.7097615339</v>
      </c>
      <c r="J544" s="159">
        <f>IF($D541&gt;=1,($B540/HLOOKUP($D541,'Annuity Calc'!$H$7:$BE$11,2,FALSE))*HLOOKUP(J541,'Annuity Calc'!$H$7:$BE$11,4,FALSE),(IF(J541&lt;=(-1),J541,0)))</f>
        <v>1363951.1022710467</v>
      </c>
      <c r="K544" s="159">
        <f>IF($D541&gt;=1,($B540/HLOOKUP($D541,'Annuity Calc'!$H$7:$BE$11,2,FALSE))*HLOOKUP(K541,'Annuity Calc'!$H$7:$BE$11,4,FALSE),(IF(K541&lt;=(-1),K541,0)))</f>
        <v>1352793.3681730423</v>
      </c>
      <c r="L544" s="159">
        <f>IF($D541&gt;=1,($B540/HLOOKUP($D541,'Annuity Calc'!$H$7:$BE$11,2,FALSE))*HLOOKUP(L541,'Annuity Calc'!$H$7:$BE$11,4,FALSE),(IF(L541&lt;=(-1),L541,0)))</f>
        <v>1341154.6284780051</v>
      </c>
      <c r="M544" s="159">
        <f>IF($D541&gt;=1,($B540/HLOOKUP($D541,'Annuity Calc'!$H$7:$BE$11,2,FALSE))*HLOOKUP(M541,'Annuity Calc'!$H$7:$BE$11,4,FALSE),(IF(M541&lt;=(-1),M541,0)))</f>
        <v>1329014.1472208772</v>
      </c>
      <c r="N544" s="159">
        <f>IF($D541&gt;=1,($B540/HLOOKUP($D541,'Annuity Calc'!$H$7:$BE$11,2,FALSE))*HLOOKUP(N541,'Annuity Calc'!$H$7:$BE$11,4,FALSE),(IF(N541&lt;=(-1),N541,0)))</f>
        <v>1316350.2945171755</v>
      </c>
      <c r="O544" s="159">
        <f>IF($D541&gt;=1,($B540/HLOOKUP($D541,'Annuity Calc'!$H$7:$BE$11,2,FALSE))*HLOOKUP(O541,'Annuity Calc'!$H$7:$BE$11,4,FALSE),(IF(O541&lt;=(-1),O541,0)))</f>
        <v>1303140.5080264721</v>
      </c>
      <c r="P544" s="159">
        <f>IF($D541&gt;=1,($B540/HLOOKUP($D541,'Annuity Calc'!$H$7:$BE$11,2,FALSE))*HLOOKUP(P541,'Annuity Calc'!$H$7:$BE$11,4,FALSE),(IF(P541&lt;=(-1),P541,0)))</f>
        <v>1289361.2527545779</v>
      </c>
      <c r="Q544" s="159">
        <f>IF($D541&gt;=1,($B540/HLOOKUP($D541,'Annuity Calc'!$H$7:$BE$11,2,FALSE))*HLOOKUP(Q541,'Annuity Calc'!$H$7:$BE$11,4,FALSE),(IF(Q541&lt;=(-1),Q541,0)))</f>
        <v>1274987.9791228164</v>
      </c>
      <c r="R544" s="159">
        <f>IF($D541&gt;=1,($B540/HLOOKUP($D541,'Annuity Calc'!$H$7:$BE$11,2,FALSE))*HLOOKUP(R541,'Annuity Calc'!$H$7:$BE$11,4,FALSE),(IF(R541&lt;=(-1),R541,0)))</f>
        <v>1259995.0792296797</v>
      </c>
      <c r="S544" s="159">
        <f>IF($D541&gt;=1,($B540/HLOOKUP($D541,'Annuity Calc'!$H$7:$BE$11,2,FALSE))*HLOOKUP(S541,'Annuity Calc'!$H$7:$BE$11,4,FALSE),(IF(S541&lt;=(-1),S541,0)))</f>
        <v>1244355.8412269403</v>
      </c>
      <c r="T544" s="159">
        <f>IF($D541&gt;=1,($B540/HLOOKUP($D541,'Annuity Calc'!$H$7:$BE$11,2,FALSE))*HLOOKUP(T541,'Annuity Calc'!$H$7:$BE$11,4,FALSE),(IF(T541&lt;=(-1),T541,0)))</f>
        <v>1228042.4017289348</v>
      </c>
      <c r="U544" s="159">
        <f>IF($D541&gt;=1,($B540/HLOOKUP($D541,'Annuity Calc'!$H$7:$BE$11,2,FALSE))*HLOOKUP(U541,'Annuity Calc'!$H$7:$BE$11,4,FALSE),(IF(U541&lt;=(-1),U541,0)))</f>
        <v>1211025.6961702325</v>
      </c>
      <c r="V544" s="159">
        <f>IF($D541&gt;=1,($B540/HLOOKUP($D541,'Annuity Calc'!$H$7:$BE$11,2,FALSE))*HLOOKUP(V541,'Annuity Calc'!$H$7:$BE$11,4,FALSE),(IF(V541&lt;=(-1),V541,0)))</f>
        <v>1193275.4070232403</v>
      </c>
      <c r="W544" s="159">
        <f>IF($D541&gt;=1,($B540/HLOOKUP($D541,'Annuity Calc'!$H$7:$BE$11,2,FALSE))*HLOOKUP(W541,'Annuity Calc'!$H$7:$BE$11,4,FALSE),(IF(W541&lt;=(-1),W541,0)))</f>
        <v>1174759.9097834881</v>
      </c>
      <c r="X544" s="159">
        <f>IF($D541&gt;=1,($B540/HLOOKUP($D541,'Annuity Calc'!$H$7:$BE$11,2,FALSE))*HLOOKUP(X541,'Annuity Calc'!$H$7:$BE$11,4,FALSE),(IF(X541&lt;=(-1),X541,0)))</f>
        <v>1155446.2166263615</v>
      </c>
      <c r="Y544" s="159">
        <f>IF($D541&gt;=1,($B540/HLOOKUP($D541,'Annuity Calc'!$H$7:$BE$11,2,FALSE))*HLOOKUP(Y541,'Annuity Calc'!$H$7:$BE$11,4,FALSE),(IF(Y541&lt;=(-1),Y541,0)))</f>
        <v>1135299.9176348995</v>
      </c>
      <c r="Z544" s="159">
        <f>IF($D541&gt;=1,($B540/HLOOKUP($D541,'Annuity Calc'!$H$7:$BE$11,2,FALSE))*HLOOKUP(Z541,'Annuity Calc'!$H$7:$BE$11,4,FALSE),(IF(Z541&lt;=(-1),Z541,0)))</f>
        <v>1114285.1194939439</v>
      </c>
      <c r="AA544" s="159">
        <f>IF($D541&gt;=1,($B540/HLOOKUP($D541,'Annuity Calc'!$H$7:$BE$11,2,FALSE))*HLOOKUP(AA541,'Annuity Calc'!$H$7:$BE$11,4,FALSE),(IF(AA541&lt;=(-1),AA541,0)))</f>
        <v>1092364.3815414156</v>
      </c>
      <c r="AB544" s="159">
        <f>IF($D541&gt;=1,($B540/HLOOKUP($D541,'Annuity Calc'!$H$7:$BE$11,2,FALSE))*HLOOKUP(AB541,'Annuity Calc'!$H$7:$BE$11,4,FALSE),(IF(AB541&lt;=(-1),AB541,0)))</f>
        <v>1069498.6490627897</v>
      </c>
      <c r="AC544" s="159">
        <f>IF($D541&gt;=1,($B540/HLOOKUP($D541,'Annuity Calc'!$H$7:$BE$11,2,FALSE))*HLOOKUP(AC541,'Annuity Calc'!$H$7:$BE$11,4,FALSE),(IF(AC541&lt;=(-1),AC541,0)))</f>
        <v>1045647.1837099195</v>
      </c>
      <c r="AD544" s="159">
        <f>IF($D541&gt;=1,($B540/HLOOKUP($D541,'Annuity Calc'!$H$7:$BE$11,2,FALSE))*HLOOKUP(AD541,'Annuity Calc'!$H$7:$BE$11,4,FALSE),(IF(AD541&lt;=(-1),AD541,0)))</f>
        <v>1020767.4909202416</v>
      </c>
      <c r="AE544" s="159">
        <f>IF($D541&gt;=1,($B540/HLOOKUP($D541,'Annuity Calc'!$H$7:$BE$11,2,FALSE))*HLOOKUP(AE541,'Annuity Calc'!$H$7:$BE$11,4,FALSE),(IF(AE541&lt;=(-1),AE541,0)))</f>
        <v>994815.24420705298</v>
      </c>
      <c r="AF544" s="159">
        <f>IF($D541&gt;=1,($B540/HLOOKUP($D541,'Annuity Calc'!$H$7:$BE$11,2,FALSE))*HLOOKUP(AF541,'Annuity Calc'!$H$7:$BE$11,4,FALSE),(IF(AF541&lt;=(-1),AF541,0)))</f>
        <v>967744.2061859715</v>
      </c>
      <c r="AG544" s="159">
        <f>IF($D541&gt;=1,($B540/HLOOKUP($D541,'Annuity Calc'!$H$7:$BE$11,2,FALSE))*HLOOKUP(AG541,'Annuity Calc'!$H$7:$BE$11,4,FALSE),(IF(AG541&lt;=(-1),AG541,0)))</f>
        <v>939506.14619687514</v>
      </c>
      <c r="AH544" s="159">
        <f>IF($D541&gt;=1,($B540/HLOOKUP($D541,'Annuity Calc'!$H$7:$BE$11,2,FALSE))*HLOOKUP(AH541,'Annuity Calc'!$H$7:$BE$11,4,FALSE),(IF(AH541&lt;=(-1),AH541,0)))</f>
        <v>910050.75437455799</v>
      </c>
      <c r="AI544" s="159">
        <f>IF($D541&gt;=1,($B540/HLOOKUP($D541,'Annuity Calc'!$H$7:$BE$11,2,FALSE))*HLOOKUP(AI541,'Annuity Calc'!$H$7:$BE$11,4,FALSE),(IF(AI541&lt;=(-1),AI541,0)))</f>
        <v>879325.55201500328</v>
      </c>
      <c r="AJ544" s="159">
        <f>IF($D541&gt;=1,($B540/HLOOKUP($D541,'Annuity Calc'!$H$7:$BE$11,2,FALSE))*HLOOKUP(AJ541,'Annuity Calc'!$H$7:$BE$11,4,FALSE),(IF(AJ541&lt;=(-1),AJ541,0)))</f>
        <v>847275.7980775825</v>
      </c>
      <c r="AK544" s="159">
        <f>IF($D541&gt;=1,($B540/HLOOKUP($D541,'Annuity Calc'!$H$7:$BE$11,2,FALSE))*HLOOKUP(AK541,'Annuity Calc'!$H$7:$BE$11,4,FALSE),(IF(AK541&lt;=(-1),AK541,0)))</f>
        <v>813844.39165659936</v>
      </c>
      <c r="AL544" s="159">
        <f>IF($D541&gt;=1,($B540/HLOOKUP($D541,'Annuity Calc'!$H$7:$BE$11,2,FALSE))*HLOOKUP(AL541,'Annuity Calc'!$H$7:$BE$11,4,FALSE),(IF(AL541&lt;=(-1),AL541,0)))</f>
        <v>778971.77024842089</v>
      </c>
      <c r="AM544" s="159">
        <f>IF($D541&gt;=1,($B540/HLOOKUP($D541,'Annuity Calc'!$H$7:$BE$11,2,FALSE))*HLOOKUP(AM541,'Annuity Calc'!$H$7:$BE$11,4,FALSE),(IF(AM541&lt;=(-1),AM541,0)))</f>
        <v>742595.80363294331</v>
      </c>
      <c r="AN544" s="159">
        <f>IF($D541&gt;=1,($B540/HLOOKUP($D541,'Annuity Calc'!$H$7:$BE$11,2,FALSE))*HLOOKUP(AN541,'Annuity Calc'!$H$7:$BE$11,4,FALSE),(IF(AN541&lt;=(-1),AN541,0)))</f>
        <v>704651.68318032881</v>
      </c>
      <c r="AO544" s="159">
        <f>IF($D541&gt;=1,($B540/HLOOKUP($D541,'Annuity Calc'!$H$7:$BE$11,2,FALSE))*HLOOKUP(AO541,'Annuity Calc'!$H$7:$BE$11,4,FALSE),(IF(AO541&lt;=(-1),AO541,0)))</f>
        <v>665071.80638579978</v>
      </c>
      <c r="AP544" s="159">
        <f>IF($D541&gt;=1,($B540/HLOOKUP($D541,'Annuity Calc'!$H$7:$BE$11,2,FALSE))*HLOOKUP(AP541,'Annuity Calc'!$H$7:$BE$11,4,FALSE),(IF(AP541&lt;=(-1),AP541,0)))</f>
        <v>623785.65642677061</v>
      </c>
      <c r="AQ544" s="159">
        <f>IF($D541&gt;=1,($B540/HLOOKUP($D541,'Annuity Calc'!$H$7:$BE$11,2,FALSE))*HLOOKUP(AQ541,'Annuity Calc'!$H$7:$BE$11,4,FALSE),(IF(AQ541&lt;=(-1),AQ541,0)))</f>
        <v>580719.67652773636</v>
      </c>
      <c r="AR544" s="159">
        <f>IF($D541&gt;=1,($B540/HLOOKUP($D541,'Annuity Calc'!$H$7:$BE$11,2,FALSE))*HLOOKUP(AR541,'Annuity Calc'!$H$7:$BE$11,4,FALSE),(IF(AR541&lt;=(-1),AR541,0)))</f>
        <v>535797.13890907867</v>
      </c>
      <c r="AS544" s="159">
        <f>IF($D541&gt;=1,($B540/HLOOKUP($D541,'Annuity Calc'!$H$7:$BE$11,2,FALSE))*HLOOKUP(AS541,'Annuity Calc'!$H$7:$BE$11,4,FALSE),(IF(AS541&lt;=(-1),AS541,0)))</f>
        <v>488938.00808630668</v>
      </c>
      <c r="AT544" s="159">
        <f>IF($D541&gt;=1,($B540/HLOOKUP($D541,'Annuity Calc'!$H$7:$BE$11,2,FALSE))*HLOOKUP(AT541,'Annuity Calc'!$H$7:$BE$11,4,FALSE),(IF(AT541&lt;=(-1),AT541,0)))</f>
        <v>440058.79827618087</v>
      </c>
      <c r="AU544" s="159">
        <f>IF($D541&gt;=1,($B540/HLOOKUP($D541,'Annuity Calc'!$H$7:$BE$11,2,FALSE))*HLOOKUP(AU541,'Annuity Calc'!$H$7:$BE$11,4,FALSE),(IF(AU541&lt;=(-1),AU541,0)))</f>
        <v>389072.42465566855</v>
      </c>
      <c r="AV544" s="159">
        <f>IF($D541&gt;=1,($B540/HLOOKUP($D541,'Annuity Calc'!$H$7:$BE$11,2,FALSE))*HLOOKUP(AV541,'Annuity Calc'!$H$7:$BE$11,4,FALSE),(IF(AV541&lt;=(-1),AV541,0)))</f>
        <v>335888.04820873297</v>
      </c>
      <c r="AW544" s="159">
        <f>IF($D541&gt;=1,($B540/HLOOKUP($D541,'Annuity Calc'!$H$7:$BE$11,2,FALSE))*HLOOKUP(AW541,'Annuity Calc'!$H$7:$BE$11,4,FALSE),(IF(AW541&lt;=(-1),AW541,0)))</f>
        <v>280410.91388452629</v>
      </c>
      <c r="AX544" s="159">
        <f>IF($D541&gt;=1,($B540/HLOOKUP($D541,'Annuity Calc'!$H$7:$BE$11,2,FALSE))*HLOOKUP(AX541,'Annuity Calc'!$H$7:$BE$11,4,FALSE),(IF(AX541&lt;=(-1),AX541,0)))</f>
        <v>222542.18177864471</v>
      </c>
      <c r="AY544" s="159">
        <f>IF($D541&gt;=1,($B540/HLOOKUP($D541,'Annuity Calc'!$H$7:$BE$11,2,FALSE))*HLOOKUP(AY541,'Annuity Calc'!$H$7:$BE$11,4,FALSE),(IF(AY541&lt;=(-1),AY541,0)))</f>
        <v>162178.75103667364</v>
      </c>
      <c r="AZ544" s="159">
        <f>IF($D541&gt;=1,($B540/HLOOKUP($D541,'Annuity Calc'!$H$7:$BE$11,2,FALSE))*HLOOKUP(AZ541,'Annuity Calc'!$H$7:$BE$11,4,FALSE),(IF(AZ541&lt;=(-1),AZ541,0)))</f>
        <v>99213.076166281695</v>
      </c>
      <c r="BA544" s="159">
        <f>IF($D541&gt;=1,($B540/HLOOKUP($D541,'Annuity Calc'!$H$7:$BE$11,2,FALSE))*HLOOKUP(BA541,'Annuity Calc'!$H$7:$BE$11,4,FALSE),(IF(BA541&lt;=(-1),BA541,0)))</f>
        <v>33532.975430601509</v>
      </c>
      <c r="BB544" s="159" t="e">
        <f>IF($D541&gt;=1,($B540/HLOOKUP($D541,'Annuity Calc'!$H$7:$BE$11,2,FALSE))*HLOOKUP(BB541,'Annuity Calc'!$H$7:$BE$11,4,FALSE),(IF(BB541&lt;=(-1),BB541,0)))</f>
        <v>#N/A</v>
      </c>
      <c r="BC544" s="159" t="e">
        <f>IF($D541&gt;=1,($B540/HLOOKUP($D541,'Annuity Calc'!$H$7:$BE$11,2,FALSE))*HLOOKUP(BC541,'Annuity Calc'!$H$7:$BE$11,4,FALSE),(IF(BC541&lt;=(-1),BC541,0)))</f>
        <v>#N/A</v>
      </c>
      <c r="BD544" s="159" t="e">
        <f>IF($D541&gt;=1,($B540/HLOOKUP($D541,'Annuity Calc'!$H$7:$BE$11,2,FALSE))*HLOOKUP(BD541,'Annuity Calc'!$H$7:$BE$11,4,FALSE),(IF(BD541&lt;=(-1),BD541,0)))</f>
        <v>#N/A</v>
      </c>
      <c r="BE544" s="159" t="e">
        <f>IF($D541&gt;=1,($B540/HLOOKUP($D541,'Annuity Calc'!$H$7:$BE$11,2,FALSE))*HLOOKUP(BE541,'Annuity Calc'!$H$7:$BE$11,4,FALSE),(IF(BE541&lt;=(-1),BE541,0)))</f>
        <v>#N/A</v>
      </c>
      <c r="BF544" s="159" t="e">
        <f>IF($D541&gt;=1,($B540/HLOOKUP($D541,'Annuity Calc'!$H$7:$BE$11,2,FALSE))*HLOOKUP(BF541,'Annuity Calc'!$H$7:$BE$11,4,FALSE),(IF(BF541&lt;=(-1),BF541,0)))</f>
        <v>#N/A</v>
      </c>
      <c r="BG544" s="159" t="e">
        <f>IF($D541&gt;=1,($B540/HLOOKUP($D541,'Annuity Calc'!$H$7:$BE$11,2,FALSE))*HLOOKUP(BG541,'Annuity Calc'!$H$7:$BE$11,4,FALSE),(IF(BG541&lt;=(-1),BG541,0)))</f>
        <v>#N/A</v>
      </c>
      <c r="BH544" s="159" t="e">
        <f>IF($D541&gt;=1,($B540/HLOOKUP($D541,'Annuity Calc'!$H$7:$BE$11,2,FALSE))*HLOOKUP(BH541,'Annuity Calc'!$H$7:$BE$11,4,FALSE),(IF(BH541&lt;=(-1),BH541,0)))</f>
        <v>#N/A</v>
      </c>
      <c r="BI544" s="159" t="e">
        <f>IF($D541&gt;=1,($B540/HLOOKUP($D541,'Annuity Calc'!$H$7:$BE$11,2,FALSE))*HLOOKUP(BI541,'Annuity Calc'!$H$7:$BE$11,4,FALSE),(IF(BI541&lt;=(-1),BI541,0)))</f>
        <v>#N/A</v>
      </c>
    </row>
    <row r="545" spans="3:61" s="19" customFormat="1" ht="12.75">
      <c r="C545" s="19" t="s">
        <v>147</v>
      </c>
      <c r="D545" s="159">
        <f>IF($D541&gt;=1,($B540/HLOOKUP($D541,'Annuity Calc'!$H$7:$BE$11,2,FALSE))*HLOOKUP(D541,'Annuity Calc'!$H$7:$BE$11,5,FALSE),(IF(D541&lt;=(-1),D541,0)))</f>
        <v>1622773.5171652702</v>
      </c>
      <c r="E545" s="159">
        <f>IF($D541&gt;=1,($B540/HLOOKUP($D541,'Annuity Calc'!$H$7:$BE$11,2,FALSE))*HLOOKUP(E541,'Annuity Calc'!$H$7:$BE$11,5,FALSE),(IF(E541&lt;=(-1),E541,0)))</f>
        <v>1622773.5171652702</v>
      </c>
      <c r="F545" s="159">
        <f>IF($D541&gt;=1,($B540/HLOOKUP($D541,'Annuity Calc'!$H$7:$BE$11,2,FALSE))*HLOOKUP(F541,'Annuity Calc'!$H$7:$BE$11,5,FALSE),(IF(F541&lt;=(-1),F541,0)))</f>
        <v>1622773.5171652702</v>
      </c>
      <c r="G545" s="159">
        <f>IF($D541&gt;=1,($B540/HLOOKUP($D541,'Annuity Calc'!$H$7:$BE$11,2,FALSE))*HLOOKUP(G541,'Annuity Calc'!$H$7:$BE$11,5,FALSE),(IF(G541&lt;=(-1),G541,0)))</f>
        <v>1622773.5171652702</v>
      </c>
      <c r="H545" s="159">
        <f>IF($D541&gt;=1,($B540/HLOOKUP($D541,'Annuity Calc'!$H$7:$BE$11,2,FALSE))*HLOOKUP(H541,'Annuity Calc'!$H$7:$BE$11,5,FALSE),(IF(H541&lt;=(-1),H541,0)))</f>
        <v>1622773.5171652702</v>
      </c>
      <c r="I545" s="159">
        <f>IF($D541&gt;=1,($B540/HLOOKUP($D541,'Annuity Calc'!$H$7:$BE$11,2,FALSE))*HLOOKUP(I541,'Annuity Calc'!$H$7:$BE$11,5,FALSE),(IF(I541&lt;=(-1),I541,0)))</f>
        <v>1622773.5171652702</v>
      </c>
      <c r="J545" s="159">
        <f>IF($D541&gt;=1,($B540/HLOOKUP($D541,'Annuity Calc'!$H$7:$BE$11,2,FALSE))*HLOOKUP(J541,'Annuity Calc'!$H$7:$BE$11,5,FALSE),(IF(J541&lt;=(-1),J541,0)))</f>
        <v>1622773.5171652702</v>
      </c>
      <c r="K545" s="159">
        <f>IF($D541&gt;=1,($B540/HLOOKUP($D541,'Annuity Calc'!$H$7:$BE$11,2,FALSE))*HLOOKUP(K541,'Annuity Calc'!$H$7:$BE$11,5,FALSE),(IF(K541&lt;=(-1),K541,0)))</f>
        <v>1622773.5171652702</v>
      </c>
      <c r="L545" s="159">
        <f>IF($D541&gt;=1,($B540/HLOOKUP($D541,'Annuity Calc'!$H$7:$BE$11,2,FALSE))*HLOOKUP(L541,'Annuity Calc'!$H$7:$BE$11,5,FALSE),(IF(L541&lt;=(-1),L541,0)))</f>
        <v>1622773.5171652702</v>
      </c>
      <c r="M545" s="159">
        <f>IF($D541&gt;=1,($B540/HLOOKUP($D541,'Annuity Calc'!$H$7:$BE$11,2,FALSE))*HLOOKUP(M541,'Annuity Calc'!$H$7:$BE$11,5,FALSE),(IF(M541&lt;=(-1),M541,0)))</f>
        <v>1622773.5171652702</v>
      </c>
      <c r="N545" s="159">
        <f>IF($D541&gt;=1,($B540/HLOOKUP($D541,'Annuity Calc'!$H$7:$BE$11,2,FALSE))*HLOOKUP(N541,'Annuity Calc'!$H$7:$BE$11,5,FALSE),(IF(N541&lt;=(-1),N541,0)))</f>
        <v>1622773.5171652702</v>
      </c>
      <c r="O545" s="159">
        <f>IF($D541&gt;=1,($B540/HLOOKUP($D541,'Annuity Calc'!$H$7:$BE$11,2,FALSE))*HLOOKUP(O541,'Annuity Calc'!$H$7:$BE$11,5,FALSE),(IF(O541&lt;=(-1),O541,0)))</f>
        <v>1622773.5171652702</v>
      </c>
      <c r="P545" s="159">
        <f>IF($D541&gt;=1,($B540/HLOOKUP($D541,'Annuity Calc'!$H$7:$BE$11,2,FALSE))*HLOOKUP(P541,'Annuity Calc'!$H$7:$BE$11,5,FALSE),(IF(P541&lt;=(-1),P541,0)))</f>
        <v>1622773.5171652702</v>
      </c>
      <c r="Q545" s="159">
        <f>IF($D541&gt;=1,($B540/HLOOKUP($D541,'Annuity Calc'!$H$7:$BE$11,2,FALSE))*HLOOKUP(Q541,'Annuity Calc'!$H$7:$BE$11,5,FALSE),(IF(Q541&lt;=(-1),Q541,0)))</f>
        <v>1622773.5171652702</v>
      </c>
      <c r="R545" s="159">
        <f>IF($D541&gt;=1,($B540/HLOOKUP($D541,'Annuity Calc'!$H$7:$BE$11,2,FALSE))*HLOOKUP(R541,'Annuity Calc'!$H$7:$BE$11,5,FALSE),(IF(R541&lt;=(-1),R541,0)))</f>
        <v>1622773.5171652702</v>
      </c>
      <c r="S545" s="159">
        <f>IF($D541&gt;=1,($B540/HLOOKUP($D541,'Annuity Calc'!$H$7:$BE$11,2,FALSE))*HLOOKUP(S541,'Annuity Calc'!$H$7:$BE$11,5,FALSE),(IF(S541&lt;=(-1),S541,0)))</f>
        <v>1622773.5171652702</v>
      </c>
      <c r="T545" s="159">
        <f>IF($D541&gt;=1,($B540/HLOOKUP($D541,'Annuity Calc'!$H$7:$BE$11,2,FALSE))*HLOOKUP(T541,'Annuity Calc'!$H$7:$BE$11,5,FALSE),(IF(T541&lt;=(-1),T541,0)))</f>
        <v>1622773.5171652702</v>
      </c>
      <c r="U545" s="159">
        <f>IF($D541&gt;=1,($B540/HLOOKUP($D541,'Annuity Calc'!$H$7:$BE$11,2,FALSE))*HLOOKUP(U541,'Annuity Calc'!$H$7:$BE$11,5,FALSE),(IF(U541&lt;=(-1),U541,0)))</f>
        <v>1622773.5171652702</v>
      </c>
      <c r="V545" s="159">
        <f>IF($D541&gt;=1,($B540/HLOOKUP($D541,'Annuity Calc'!$H$7:$BE$11,2,FALSE))*HLOOKUP(V541,'Annuity Calc'!$H$7:$BE$11,5,FALSE),(IF(V541&lt;=(-1),V541,0)))</f>
        <v>1622773.5171652702</v>
      </c>
      <c r="W545" s="159">
        <f>IF($D541&gt;=1,($B540/HLOOKUP($D541,'Annuity Calc'!$H$7:$BE$11,2,FALSE))*HLOOKUP(W541,'Annuity Calc'!$H$7:$BE$11,5,FALSE),(IF(W541&lt;=(-1),W541,0)))</f>
        <v>1622773.5171652702</v>
      </c>
      <c r="X545" s="159">
        <f>IF($D541&gt;=1,($B540/HLOOKUP($D541,'Annuity Calc'!$H$7:$BE$11,2,FALSE))*HLOOKUP(X541,'Annuity Calc'!$H$7:$BE$11,5,FALSE),(IF(X541&lt;=(-1),X541,0)))</f>
        <v>1622773.5171652702</v>
      </c>
      <c r="Y545" s="159">
        <f>IF($D541&gt;=1,($B540/HLOOKUP($D541,'Annuity Calc'!$H$7:$BE$11,2,FALSE))*HLOOKUP(Y541,'Annuity Calc'!$H$7:$BE$11,5,FALSE),(IF(Y541&lt;=(-1),Y541,0)))</f>
        <v>1622773.5171652702</v>
      </c>
      <c r="Z545" s="159">
        <f>IF($D541&gt;=1,($B540/HLOOKUP($D541,'Annuity Calc'!$H$7:$BE$11,2,FALSE))*HLOOKUP(Z541,'Annuity Calc'!$H$7:$BE$11,5,FALSE),(IF(Z541&lt;=(-1),Z541,0)))</f>
        <v>1622773.5171652702</v>
      </c>
      <c r="AA545" s="159">
        <f>IF($D541&gt;=1,($B540/HLOOKUP($D541,'Annuity Calc'!$H$7:$BE$11,2,FALSE))*HLOOKUP(AA541,'Annuity Calc'!$H$7:$BE$11,5,FALSE),(IF(AA541&lt;=(-1),AA541,0)))</f>
        <v>1622773.5171652702</v>
      </c>
      <c r="AB545" s="159">
        <f>IF($D541&gt;=1,($B540/HLOOKUP($D541,'Annuity Calc'!$H$7:$BE$11,2,FALSE))*HLOOKUP(AB541,'Annuity Calc'!$H$7:$BE$11,5,FALSE),(IF(AB541&lt;=(-1),AB541,0)))</f>
        <v>1622773.5171652702</v>
      </c>
      <c r="AC545" s="159">
        <f>IF($D541&gt;=1,($B540/HLOOKUP($D541,'Annuity Calc'!$H$7:$BE$11,2,FALSE))*HLOOKUP(AC541,'Annuity Calc'!$H$7:$BE$11,5,FALSE),(IF(AC541&lt;=(-1),AC541,0)))</f>
        <v>1622773.5171652702</v>
      </c>
      <c r="AD545" s="159">
        <f>IF($D541&gt;=1,($B540/HLOOKUP($D541,'Annuity Calc'!$H$7:$BE$11,2,FALSE))*HLOOKUP(AD541,'Annuity Calc'!$H$7:$BE$11,5,FALSE),(IF(AD541&lt;=(-1),AD541,0)))</f>
        <v>1622773.5171652702</v>
      </c>
      <c r="AE545" s="159">
        <f>IF($D541&gt;=1,($B540/HLOOKUP($D541,'Annuity Calc'!$H$7:$BE$11,2,FALSE))*HLOOKUP(AE541,'Annuity Calc'!$H$7:$BE$11,5,FALSE),(IF(AE541&lt;=(-1),AE541,0)))</f>
        <v>1622773.5171652702</v>
      </c>
      <c r="AF545" s="159">
        <f>IF($D541&gt;=1,($B540/HLOOKUP($D541,'Annuity Calc'!$H$7:$BE$11,2,FALSE))*HLOOKUP(AF541,'Annuity Calc'!$H$7:$BE$11,5,FALSE),(IF(AF541&lt;=(-1),AF541,0)))</f>
        <v>1622773.5171652702</v>
      </c>
      <c r="AG545" s="159">
        <f>IF($D541&gt;=1,($B540/HLOOKUP($D541,'Annuity Calc'!$H$7:$BE$11,2,FALSE))*HLOOKUP(AG541,'Annuity Calc'!$H$7:$BE$11,5,FALSE),(IF(AG541&lt;=(-1),AG541,0)))</f>
        <v>1622773.5171652702</v>
      </c>
      <c r="AH545" s="159">
        <f>IF($D541&gt;=1,($B540/HLOOKUP($D541,'Annuity Calc'!$H$7:$BE$11,2,FALSE))*HLOOKUP(AH541,'Annuity Calc'!$H$7:$BE$11,5,FALSE),(IF(AH541&lt;=(-1),AH541,0)))</f>
        <v>1622773.5171652702</v>
      </c>
      <c r="AI545" s="159">
        <f>IF($D541&gt;=1,($B540/HLOOKUP($D541,'Annuity Calc'!$H$7:$BE$11,2,FALSE))*HLOOKUP(AI541,'Annuity Calc'!$H$7:$BE$11,5,FALSE),(IF(AI541&lt;=(-1),AI541,0)))</f>
        <v>1622773.5171652702</v>
      </c>
      <c r="AJ545" s="159">
        <f>IF($D541&gt;=1,($B540/HLOOKUP($D541,'Annuity Calc'!$H$7:$BE$11,2,FALSE))*HLOOKUP(AJ541,'Annuity Calc'!$H$7:$BE$11,5,FALSE),(IF(AJ541&lt;=(-1),AJ541,0)))</f>
        <v>1622773.5171652702</v>
      </c>
      <c r="AK545" s="159">
        <f>IF($D541&gt;=1,($B540/HLOOKUP($D541,'Annuity Calc'!$H$7:$BE$11,2,FALSE))*HLOOKUP(AK541,'Annuity Calc'!$H$7:$BE$11,5,FALSE),(IF(AK541&lt;=(-1),AK541,0)))</f>
        <v>1622773.5171652702</v>
      </c>
      <c r="AL545" s="159">
        <f>IF($D541&gt;=1,($B540/HLOOKUP($D541,'Annuity Calc'!$H$7:$BE$11,2,FALSE))*HLOOKUP(AL541,'Annuity Calc'!$H$7:$BE$11,5,FALSE),(IF(AL541&lt;=(-1),AL541,0)))</f>
        <v>1622773.5171652702</v>
      </c>
      <c r="AM545" s="159">
        <f>IF($D541&gt;=1,($B540/HLOOKUP($D541,'Annuity Calc'!$H$7:$BE$11,2,FALSE))*HLOOKUP(AM541,'Annuity Calc'!$H$7:$BE$11,5,FALSE),(IF(AM541&lt;=(-1),AM541,0)))</f>
        <v>1622773.5171652702</v>
      </c>
      <c r="AN545" s="159">
        <f>IF($D541&gt;=1,($B540/HLOOKUP($D541,'Annuity Calc'!$H$7:$BE$11,2,FALSE))*HLOOKUP(AN541,'Annuity Calc'!$H$7:$BE$11,5,FALSE),(IF(AN541&lt;=(-1),AN541,0)))</f>
        <v>1622773.5171652702</v>
      </c>
      <c r="AO545" s="159">
        <f>IF($D541&gt;=1,($B540/HLOOKUP($D541,'Annuity Calc'!$H$7:$BE$11,2,FALSE))*HLOOKUP(AO541,'Annuity Calc'!$H$7:$BE$11,5,FALSE),(IF(AO541&lt;=(-1),AO541,0)))</f>
        <v>1622773.5171652702</v>
      </c>
      <c r="AP545" s="159">
        <f>IF($D541&gt;=1,($B540/HLOOKUP($D541,'Annuity Calc'!$H$7:$BE$11,2,FALSE))*HLOOKUP(AP541,'Annuity Calc'!$H$7:$BE$11,5,FALSE),(IF(AP541&lt;=(-1),AP541,0)))</f>
        <v>1622773.5171652702</v>
      </c>
      <c r="AQ545" s="159">
        <f>IF($D541&gt;=1,($B540/HLOOKUP($D541,'Annuity Calc'!$H$7:$BE$11,2,FALSE))*HLOOKUP(AQ541,'Annuity Calc'!$H$7:$BE$11,5,FALSE),(IF(AQ541&lt;=(-1),AQ541,0)))</f>
        <v>1622773.5171652702</v>
      </c>
      <c r="AR545" s="159">
        <f>IF($D541&gt;=1,($B540/HLOOKUP($D541,'Annuity Calc'!$H$7:$BE$11,2,FALSE))*HLOOKUP(AR541,'Annuity Calc'!$H$7:$BE$11,5,FALSE),(IF(AR541&lt;=(-1),AR541,0)))</f>
        <v>1622773.5171652702</v>
      </c>
      <c r="AS545" s="159">
        <f>IF($D541&gt;=1,($B540/HLOOKUP($D541,'Annuity Calc'!$H$7:$BE$11,2,FALSE))*HLOOKUP(AS541,'Annuity Calc'!$H$7:$BE$11,5,FALSE),(IF(AS541&lt;=(-1),AS541,0)))</f>
        <v>1622773.5171652702</v>
      </c>
      <c r="AT545" s="159">
        <f>IF($D541&gt;=1,($B540/HLOOKUP($D541,'Annuity Calc'!$H$7:$BE$11,2,FALSE))*HLOOKUP(AT541,'Annuity Calc'!$H$7:$BE$11,5,FALSE),(IF(AT541&lt;=(-1),AT541,0)))</f>
        <v>1622773.5171652702</v>
      </c>
      <c r="AU545" s="159">
        <f>IF($D541&gt;=1,($B540/HLOOKUP($D541,'Annuity Calc'!$H$7:$BE$11,2,FALSE))*HLOOKUP(AU541,'Annuity Calc'!$H$7:$BE$11,5,FALSE),(IF(AU541&lt;=(-1),AU541,0)))</f>
        <v>1622773.5171652702</v>
      </c>
      <c r="AV545" s="159">
        <f>IF($D541&gt;=1,($B540/HLOOKUP($D541,'Annuity Calc'!$H$7:$BE$11,2,FALSE))*HLOOKUP(AV541,'Annuity Calc'!$H$7:$BE$11,5,FALSE),(IF(AV541&lt;=(-1),AV541,0)))</f>
        <v>1622773.5171652702</v>
      </c>
      <c r="AW545" s="159">
        <f>IF($D541&gt;=1,($B540/HLOOKUP($D541,'Annuity Calc'!$H$7:$BE$11,2,FALSE))*HLOOKUP(AW541,'Annuity Calc'!$H$7:$BE$11,5,FALSE),(IF(AW541&lt;=(-1),AW541,0)))</f>
        <v>1622773.5171652702</v>
      </c>
      <c r="AX545" s="159">
        <f>IF($D541&gt;=1,($B540/HLOOKUP($D541,'Annuity Calc'!$H$7:$BE$11,2,FALSE))*HLOOKUP(AX541,'Annuity Calc'!$H$7:$BE$11,5,FALSE),(IF(AX541&lt;=(-1),AX541,0)))</f>
        <v>1622773.5171652702</v>
      </c>
      <c r="AY545" s="159">
        <f>IF($D541&gt;=1,($B540/HLOOKUP($D541,'Annuity Calc'!$H$7:$BE$11,2,FALSE))*HLOOKUP(AY541,'Annuity Calc'!$H$7:$BE$11,5,FALSE),(IF(AY541&lt;=(-1),AY541,0)))</f>
        <v>1622773.5171652702</v>
      </c>
      <c r="AZ545" s="159">
        <f>IF($D541&gt;=1,($B540/HLOOKUP($D541,'Annuity Calc'!$H$7:$BE$11,2,FALSE))*HLOOKUP(AZ541,'Annuity Calc'!$H$7:$BE$11,5,FALSE),(IF(AZ541&lt;=(-1),AZ541,0)))</f>
        <v>1622773.5171652702</v>
      </c>
      <c r="BA545" s="159">
        <f>IF($D541&gt;=1,($B540/HLOOKUP($D541,'Annuity Calc'!$H$7:$BE$11,2,FALSE))*HLOOKUP(BA541,'Annuity Calc'!$H$7:$BE$11,5,FALSE),(IF(BA541&lt;=(-1),BA541,0)))</f>
        <v>1622773.5171652702</v>
      </c>
      <c r="BB545" s="159" t="e">
        <f>IF($D541&gt;=1,($B540/HLOOKUP($D541,'Annuity Calc'!$H$7:$BE$11,2,FALSE))*HLOOKUP(BB541,'Annuity Calc'!$H$7:$BE$11,5,FALSE),(IF(BB541&lt;=(-1),BB541,0)))</f>
        <v>#N/A</v>
      </c>
      <c r="BC545" s="159" t="e">
        <f>IF($D541&gt;=1,($B540/HLOOKUP($D541,'Annuity Calc'!$H$7:$BE$11,2,FALSE))*HLOOKUP(BC541,'Annuity Calc'!$H$7:$BE$11,5,FALSE),(IF(BC541&lt;=(-1),BC541,0)))</f>
        <v>#N/A</v>
      </c>
      <c r="BD545" s="159" t="e">
        <f>IF($D541&gt;=1,($B540/HLOOKUP($D541,'Annuity Calc'!$H$7:$BE$11,2,FALSE))*HLOOKUP(BD541,'Annuity Calc'!$H$7:$BE$11,5,FALSE),(IF(BD541&lt;=(-1),BD541,0)))</f>
        <v>#N/A</v>
      </c>
      <c r="BE545" s="159" t="e">
        <f>IF($D541&gt;=1,($B540/HLOOKUP($D541,'Annuity Calc'!$H$7:$BE$11,2,FALSE))*HLOOKUP(BE541,'Annuity Calc'!$H$7:$BE$11,5,FALSE),(IF(BE541&lt;=(-1),BE541,0)))</f>
        <v>#N/A</v>
      </c>
      <c r="BF545" s="159" t="e">
        <f>IF($D541&gt;=1,($B540/HLOOKUP($D541,'Annuity Calc'!$H$7:$BE$11,2,FALSE))*HLOOKUP(BF541,'Annuity Calc'!$H$7:$BE$11,5,FALSE),(IF(BF541&lt;=(-1),BF541,0)))</f>
        <v>#N/A</v>
      </c>
      <c r="BG545" s="159" t="e">
        <f>IF($D541&gt;=1,($B540/HLOOKUP($D541,'Annuity Calc'!$H$7:$BE$11,2,FALSE))*HLOOKUP(BG541,'Annuity Calc'!$H$7:$BE$11,5,FALSE),(IF(BG541&lt;=(-1),BG541,0)))</f>
        <v>#N/A</v>
      </c>
      <c r="BH545" s="159" t="e">
        <f>IF($D541&gt;=1,($B540/HLOOKUP($D541,'Annuity Calc'!$H$7:$BE$11,2,FALSE))*HLOOKUP(BH541,'Annuity Calc'!$H$7:$BE$11,5,FALSE),(IF(BH541&lt;=(-1),BH541,0)))</f>
        <v>#N/A</v>
      </c>
      <c r="BI545" s="159" t="e">
        <f>IF($D541&gt;=1,($B540/HLOOKUP($D541,'Annuity Calc'!$H$7:$BE$11,2,FALSE))*HLOOKUP(BI541,'Annuity Calc'!$H$7:$BE$11,5,FALSE),(IF(BI541&lt;=(-1),BI541,0)))</f>
        <v>#N/A</v>
      </c>
    </row>
    <row r="546" spans="3:61" s="19" customFormat="1" ht="12.75">
      <c r="D546" s="19">
        <f>D542-D543</f>
        <v>33592762.172387026</v>
      </c>
      <c r="E546" s="19">
        <f t="shared" ref="E546:BI546" si="4047">E542-E543</f>
        <v>33383181.057369623</v>
      </c>
      <c r="F546" s="19">
        <f t="shared" si="4047"/>
        <v>33164564.981627185</v>
      </c>
      <c r="G546" s="19">
        <f t="shared" si="4047"/>
        <v>32936524.451500919</v>
      </c>
      <c r="H546" s="19">
        <f t="shared" si="4047"/>
        <v>32698653.182411194</v>
      </c>
      <c r="I546" s="19">
        <f t="shared" si="4047"/>
        <v>32450527.375007458</v>
      </c>
      <c r="J546" s="19">
        <f t="shared" si="4047"/>
        <v>32191704.960113235</v>
      </c>
      <c r="K546" s="19">
        <f t="shared" si="4047"/>
        <v>31921724.811121006</v>
      </c>
      <c r="L546" s="19">
        <f t="shared" si="4047"/>
        <v>31640105.922433741</v>
      </c>
      <c r="M546" s="19">
        <f t="shared" si="4047"/>
        <v>31346346.552489348</v>
      </c>
      <c r="N546" s="19">
        <f t="shared" si="4047"/>
        <v>31039923.329841252</v>
      </c>
      <c r="O546" s="19">
        <f t="shared" si="4047"/>
        <v>30720290.320702456</v>
      </c>
      <c r="P546" s="19">
        <f t="shared" si="4047"/>
        <v>30386878.056291763</v>
      </c>
      <c r="Q546" s="19">
        <f t="shared" si="4047"/>
        <v>30039092.518249311</v>
      </c>
      <c r="R546" s="19">
        <f t="shared" si="4047"/>
        <v>29676314.08031372</v>
      </c>
      <c r="S546" s="19">
        <f t="shared" si="4047"/>
        <v>29297896.404375389</v>
      </c>
      <c r="T546" s="19">
        <f t="shared" si="4047"/>
        <v>28903165.288939055</v>
      </c>
      <c r="U546" s="19">
        <f t="shared" si="4047"/>
        <v>28491417.467944019</v>
      </c>
      <c r="V546" s="19">
        <f t="shared" si="4047"/>
        <v>28061919.357801989</v>
      </c>
      <c r="W546" s="19">
        <f t="shared" si="4047"/>
        <v>27613905.750420205</v>
      </c>
      <c r="X546" s="19">
        <f t="shared" si="4047"/>
        <v>27146578.449881297</v>
      </c>
      <c r="Y546" s="19">
        <f t="shared" si="4047"/>
        <v>26659104.850350928</v>
      </c>
      <c r="Z546" s="19">
        <f t="shared" si="4047"/>
        <v>26150616.452679601</v>
      </c>
      <c r="AA546" s="19">
        <f t="shared" si="4047"/>
        <v>25620207.317055747</v>
      </c>
      <c r="AB546" s="19">
        <f t="shared" si="4047"/>
        <v>25066932.448953267</v>
      </c>
      <c r="AC546" s="19">
        <f t="shared" si="4047"/>
        <v>24489806.115497917</v>
      </c>
      <c r="AD546" s="19">
        <f t="shared" si="4047"/>
        <v>23887800.089252889</v>
      </c>
      <c r="AE546" s="19">
        <f t="shared" si="4047"/>
        <v>23259841.81629467</v>
      </c>
      <c r="AF546" s="19">
        <f t="shared" si="4047"/>
        <v>22604812.505315371</v>
      </c>
      <c r="AG546" s="19">
        <f t="shared" si="4047"/>
        <v>21921545.134346977</v>
      </c>
      <c r="AH546" s="19">
        <f t="shared" si="4047"/>
        <v>21208822.371556263</v>
      </c>
      <c r="AI546" s="19">
        <f t="shared" si="4047"/>
        <v>20465374.406405997</v>
      </c>
      <c r="AJ546" s="19">
        <f t="shared" si="4047"/>
        <v>19689876.68731831</v>
      </c>
      <c r="AK546" s="19">
        <f t="shared" si="4047"/>
        <v>18880947.56180964</v>
      </c>
      <c r="AL546" s="19">
        <f t="shared" si="4047"/>
        <v>18037145.814892791</v>
      </c>
      <c r="AM546" s="19">
        <f t="shared" si="4047"/>
        <v>17156968.101360463</v>
      </c>
      <c r="AN546" s="19">
        <f t="shared" si="4047"/>
        <v>16238846.267375521</v>
      </c>
      <c r="AO546" s="19">
        <f t="shared" si="4047"/>
        <v>15281144.55659605</v>
      </c>
      <c r="AP546" s="19">
        <f t="shared" si="4047"/>
        <v>14282156.695857551</v>
      </c>
      <c r="AQ546" s="19">
        <f t="shared" si="4047"/>
        <v>13240102.855220016</v>
      </c>
      <c r="AR546" s="19">
        <f t="shared" si="4047"/>
        <v>12153126.476963824</v>
      </c>
      <c r="AS546" s="19">
        <f t="shared" si="4047"/>
        <v>11019290.967884861</v>
      </c>
      <c r="AT546" s="19">
        <f t="shared" si="4047"/>
        <v>9836576.2489957716</v>
      </c>
      <c r="AU546" s="19">
        <f t="shared" si="4047"/>
        <v>8602875.1564861704</v>
      </c>
      <c r="AV546" s="19">
        <f t="shared" si="4047"/>
        <v>7315989.6875296328</v>
      </c>
      <c r="AW546" s="19">
        <f t="shared" si="4047"/>
        <v>5973627.0842488892</v>
      </c>
      <c r="AX546" s="19">
        <f t="shared" si="4047"/>
        <v>4573395.7488622637</v>
      </c>
      <c r="AY546" s="19">
        <f t="shared" si="4047"/>
        <v>3112800.9827336669</v>
      </c>
      <c r="AZ546" s="19">
        <f t="shared" si="4047"/>
        <v>1589240.5417346784</v>
      </c>
      <c r="BA546" s="19">
        <f t="shared" si="4047"/>
        <v>9.7788870334625244E-9</v>
      </c>
      <c r="BB546" s="19" t="e">
        <f t="shared" si="4047"/>
        <v>#N/A</v>
      </c>
      <c r="BC546" s="19" t="e">
        <f t="shared" si="4047"/>
        <v>#N/A</v>
      </c>
      <c r="BD546" s="19" t="e">
        <f t="shared" si="4047"/>
        <v>#N/A</v>
      </c>
      <c r="BE546" s="19" t="e">
        <f t="shared" si="4047"/>
        <v>#N/A</v>
      </c>
      <c r="BF546" s="19" t="e">
        <f t="shared" si="4047"/>
        <v>#N/A</v>
      </c>
      <c r="BG546" s="19" t="e">
        <f t="shared" si="4047"/>
        <v>#N/A</v>
      </c>
      <c r="BH546" s="19" t="e">
        <f t="shared" si="4047"/>
        <v>#N/A</v>
      </c>
      <c r="BI546" s="19" t="e">
        <f t="shared" si="4047"/>
        <v>#N/A</v>
      </c>
    </row>
    <row r="547" spans="3:61" s="19" customFormat="1" ht="12.75"/>
    <row r="548" spans="3:61" s="19" customFormat="1" ht="12.75">
      <c r="C548" s="19" t="s">
        <v>446</v>
      </c>
      <c r="E548" s="19">
        <f>D542</f>
        <v>33793681.723352201</v>
      </c>
      <c r="F548" s="19">
        <f t="shared" ref="F548:F552" si="4048">E542</f>
        <v>33592762.172387026</v>
      </c>
      <c r="G548" s="19">
        <f t="shared" ref="G548:G552" si="4049">F542</f>
        <v>33383181.057369623</v>
      </c>
      <c r="H548" s="19">
        <f t="shared" ref="H548:H552" si="4050">G542</f>
        <v>33164564.981627185</v>
      </c>
      <c r="I548" s="19">
        <f t="shared" ref="I548:I552" si="4051">H542</f>
        <v>32936524.451500919</v>
      </c>
      <c r="J548" s="19">
        <f t="shared" ref="J548:J552" si="4052">I542</f>
        <v>32698653.182411194</v>
      </c>
      <c r="K548" s="19">
        <f t="shared" ref="K548:K552" si="4053">J542</f>
        <v>32450527.375007458</v>
      </c>
      <c r="L548" s="19">
        <f t="shared" ref="L548:L552" si="4054">K542</f>
        <v>32191704.960113235</v>
      </c>
      <c r="M548" s="19">
        <f t="shared" ref="M548:M552" si="4055">L542</f>
        <v>31921724.811121006</v>
      </c>
      <c r="N548" s="19">
        <f t="shared" ref="N548:N552" si="4056">M542</f>
        <v>31640105.922433741</v>
      </c>
      <c r="O548" s="19">
        <f t="shared" ref="O548:O552" si="4057">N542</f>
        <v>31346346.552489348</v>
      </c>
      <c r="P548" s="19">
        <f t="shared" ref="P548:P552" si="4058">O542</f>
        <v>31039923.329841252</v>
      </c>
      <c r="Q548" s="19">
        <f t="shared" ref="Q548:Q552" si="4059">P542</f>
        <v>30720290.320702456</v>
      </c>
      <c r="R548" s="19">
        <f t="shared" ref="R548:R552" si="4060">Q542</f>
        <v>30386878.056291763</v>
      </c>
      <c r="S548" s="19">
        <f t="shared" ref="S548:S552" si="4061">R542</f>
        <v>30039092.518249311</v>
      </c>
      <c r="T548" s="19">
        <f t="shared" ref="T548:T552" si="4062">S542</f>
        <v>29676314.08031372</v>
      </c>
      <c r="U548" s="19">
        <f t="shared" ref="U548:U552" si="4063">T542</f>
        <v>29297896.404375389</v>
      </c>
      <c r="V548" s="19">
        <f t="shared" ref="V548:V552" si="4064">U542</f>
        <v>28903165.288939055</v>
      </c>
      <c r="W548" s="19">
        <f t="shared" ref="W548:W552" si="4065">V542</f>
        <v>28491417.467944019</v>
      </c>
      <c r="X548" s="19">
        <f t="shared" ref="X548:X552" si="4066">W542</f>
        <v>28061919.357801989</v>
      </c>
      <c r="Y548" s="19">
        <f t="shared" ref="Y548:Y552" si="4067">X542</f>
        <v>27613905.750420205</v>
      </c>
      <c r="Z548" s="19">
        <f t="shared" ref="Z548:Z552" si="4068">Y542</f>
        <v>27146578.449881297</v>
      </c>
      <c r="AA548" s="19">
        <f t="shared" ref="AA548:AA552" si="4069">Z542</f>
        <v>26659104.850350928</v>
      </c>
      <c r="AB548" s="19">
        <f t="shared" ref="AB548:AB552" si="4070">AA542</f>
        <v>26150616.452679601</v>
      </c>
      <c r="AC548" s="19">
        <f t="shared" ref="AC548:AC552" si="4071">AB542</f>
        <v>25620207.317055747</v>
      </c>
      <c r="AD548" s="19">
        <f t="shared" ref="AD548:AD552" si="4072">AC542</f>
        <v>25066932.448953267</v>
      </c>
      <c r="AE548" s="19">
        <f t="shared" ref="AE548:AE552" si="4073">AD542</f>
        <v>24489806.115497917</v>
      </c>
      <c r="AF548" s="19">
        <f t="shared" ref="AF548:AF552" si="4074">AE542</f>
        <v>23887800.089252889</v>
      </c>
      <c r="AG548" s="19">
        <f t="shared" ref="AG548:AG552" si="4075">AF542</f>
        <v>23259841.81629467</v>
      </c>
      <c r="AH548" s="19">
        <f t="shared" ref="AH548:AH552" si="4076">AG542</f>
        <v>22604812.505315371</v>
      </c>
      <c r="AI548" s="19">
        <f t="shared" ref="AI548:AI552" si="4077">AH542</f>
        <v>21921545.134346977</v>
      </c>
      <c r="AJ548" s="19">
        <f t="shared" ref="AJ548:AJ552" si="4078">AI542</f>
        <v>21208822.371556263</v>
      </c>
      <c r="AK548" s="19">
        <f t="shared" ref="AK548:AK552" si="4079">AJ542</f>
        <v>20465374.406405997</v>
      </c>
      <c r="AL548" s="19">
        <f t="shared" ref="AL548:AL552" si="4080">AK542</f>
        <v>19689876.68731831</v>
      </c>
      <c r="AM548" s="19">
        <f t="shared" ref="AM548:AM552" si="4081">AL542</f>
        <v>18880947.56180964</v>
      </c>
      <c r="AN548" s="19">
        <f t="shared" ref="AN548:AN552" si="4082">AM542</f>
        <v>18037145.814892791</v>
      </c>
      <c r="AO548" s="19">
        <f t="shared" ref="AO548:AO552" si="4083">AN542</f>
        <v>17156968.101360463</v>
      </c>
      <c r="AP548" s="19">
        <f t="shared" ref="AP548:AP552" si="4084">AO542</f>
        <v>16238846.267375521</v>
      </c>
      <c r="AQ548" s="19">
        <f t="shared" ref="AQ548:AQ552" si="4085">AP542</f>
        <v>15281144.55659605</v>
      </c>
      <c r="AR548" s="19">
        <f t="shared" ref="AR548:AR552" si="4086">AQ542</f>
        <v>14282156.695857551</v>
      </c>
      <c r="AS548" s="19">
        <f t="shared" ref="AS548:AS552" si="4087">AR542</f>
        <v>13240102.855220016</v>
      </c>
      <c r="AT548" s="19">
        <f t="shared" ref="AT548:AT552" si="4088">AS542</f>
        <v>12153126.476963824</v>
      </c>
      <c r="AU548" s="19">
        <f t="shared" ref="AU548:AU552" si="4089">AT542</f>
        <v>11019290.967884861</v>
      </c>
      <c r="AV548" s="19">
        <f t="shared" ref="AV548:AV552" si="4090">AU542</f>
        <v>9836576.2489957716</v>
      </c>
      <c r="AW548" s="19">
        <f t="shared" ref="AW548:AW552" si="4091">AV542</f>
        <v>8602875.1564861704</v>
      </c>
      <c r="AX548" s="19">
        <f t="shared" ref="AX548:AX552" si="4092">AW542</f>
        <v>7315989.6875296328</v>
      </c>
      <c r="AY548" s="19">
        <f t="shared" ref="AY548:AY552" si="4093">AX542</f>
        <v>5973627.0842488892</v>
      </c>
      <c r="AZ548" s="19">
        <f t="shared" ref="AZ548:AZ552" si="4094">AY542</f>
        <v>4573395.7488622637</v>
      </c>
      <c r="BA548" s="19">
        <f t="shared" ref="BA548:BA552" si="4095">AZ542</f>
        <v>3112800.9827336669</v>
      </c>
      <c r="BB548" s="19">
        <f t="shared" ref="BB548:BB552" si="4096">BA542</f>
        <v>1589240.5417346784</v>
      </c>
      <c r="BC548" s="19">
        <f t="shared" ref="BC548:BC552" si="4097">BB542</f>
        <v>9.7788870334625244E-9</v>
      </c>
      <c r="BD548" s="19" t="e">
        <f t="shared" ref="BD548:BD552" si="4098">BC542</f>
        <v>#N/A</v>
      </c>
      <c r="BE548" s="19" t="e">
        <f t="shared" ref="BE548:BE552" si="4099">BD542</f>
        <v>#N/A</v>
      </c>
      <c r="BF548" s="19" t="e">
        <f t="shared" ref="BF548:BF552" si="4100">BE542</f>
        <v>#N/A</v>
      </c>
      <c r="BG548" s="19" t="e">
        <f t="shared" ref="BG548:BG552" si="4101">BF542</f>
        <v>#N/A</v>
      </c>
      <c r="BH548" s="19" t="e">
        <f t="shared" ref="BH548:BH552" si="4102">BG542</f>
        <v>#N/A</v>
      </c>
      <c r="BI548" s="19" t="e">
        <f t="shared" ref="BI548:BI552" si="4103">BH542</f>
        <v>#N/A</v>
      </c>
    </row>
    <row r="549" spans="3:61" s="19" customFormat="1" ht="12.75">
      <c r="C549" s="19" t="s">
        <v>422</v>
      </c>
      <c r="E549" s="19">
        <f>D543</f>
        <v>200919.55096517227</v>
      </c>
      <c r="F549" s="19">
        <f t="shared" si="4048"/>
        <v>209581.11501740472</v>
      </c>
      <c r="G549" s="19">
        <f t="shared" si="4049"/>
        <v>218616.07574243733</v>
      </c>
      <c r="H549" s="19">
        <f t="shared" si="4050"/>
        <v>228040.53012626694</v>
      </c>
      <c r="I549" s="19">
        <f t="shared" si="4051"/>
        <v>237871.26908972443</v>
      </c>
      <c r="J549" s="19">
        <f t="shared" si="4052"/>
        <v>248125.80740373646</v>
      </c>
      <c r="K549" s="19">
        <f t="shared" si="4053"/>
        <v>258822.41489422345</v>
      </c>
      <c r="L549" s="19">
        <f t="shared" si="4054"/>
        <v>269980.14899222774</v>
      </c>
      <c r="M549" s="19">
        <f t="shared" si="4055"/>
        <v>281618.88868726511</v>
      </c>
      <c r="N549" s="19">
        <f t="shared" si="4056"/>
        <v>293759.36994439317</v>
      </c>
      <c r="O549" s="19">
        <f t="shared" si="4057"/>
        <v>306423.22264809458</v>
      </c>
      <c r="P549" s="19">
        <f t="shared" si="4058"/>
        <v>319633.00913879805</v>
      </c>
      <c r="Q549" s="19">
        <f t="shared" si="4059"/>
        <v>333412.26441069233</v>
      </c>
      <c r="R549" s="19">
        <f t="shared" si="4060"/>
        <v>347785.53804245376</v>
      </c>
      <c r="S549" s="19">
        <f t="shared" si="4061"/>
        <v>362778.43793559045</v>
      </c>
      <c r="T549" s="19">
        <f t="shared" si="4062"/>
        <v>378417.67593833001</v>
      </c>
      <c r="U549" s="19">
        <f t="shared" si="4063"/>
        <v>394731.11543633562</v>
      </c>
      <c r="V549" s="19">
        <f t="shared" si="4064"/>
        <v>411747.82099503768</v>
      </c>
      <c r="W549" s="19">
        <f t="shared" si="4065"/>
        <v>429498.11014202988</v>
      </c>
      <c r="X549" s="19">
        <f t="shared" si="4066"/>
        <v>448013.6073817822</v>
      </c>
      <c r="Y549" s="19">
        <f t="shared" si="4067"/>
        <v>467327.30053890881</v>
      </c>
      <c r="Z549" s="19">
        <f t="shared" si="4068"/>
        <v>487473.59953037073</v>
      </c>
      <c r="AA549" s="19">
        <f t="shared" si="4069"/>
        <v>508488.39767132641</v>
      </c>
      <c r="AB549" s="19">
        <f t="shared" si="4070"/>
        <v>530409.13562385482</v>
      </c>
      <c r="AC549" s="19">
        <f t="shared" si="4071"/>
        <v>553274.86810248066</v>
      </c>
      <c r="AD549" s="19">
        <f t="shared" si="4072"/>
        <v>577126.33345535083</v>
      </c>
      <c r="AE549" s="19">
        <f t="shared" si="4073"/>
        <v>602006.02624502871</v>
      </c>
      <c r="AF549" s="19">
        <f t="shared" si="4074"/>
        <v>627958.27295821731</v>
      </c>
      <c r="AG549" s="19">
        <f t="shared" si="4075"/>
        <v>655029.31097929878</v>
      </c>
      <c r="AH549" s="19">
        <f t="shared" si="4076"/>
        <v>683267.37096839503</v>
      </c>
      <c r="AI549" s="19">
        <f t="shared" si="4077"/>
        <v>712722.7627907123</v>
      </c>
      <c r="AJ549" s="19">
        <f t="shared" si="4078"/>
        <v>743447.96515026689</v>
      </c>
      <c r="AK549" s="19">
        <f t="shared" si="4079"/>
        <v>775497.71908768779</v>
      </c>
      <c r="AL549" s="19">
        <f t="shared" si="4080"/>
        <v>808929.12550867093</v>
      </c>
      <c r="AM549" s="19">
        <f t="shared" si="4081"/>
        <v>843801.74691684928</v>
      </c>
      <c r="AN549" s="19">
        <f t="shared" si="4082"/>
        <v>880177.71353232698</v>
      </c>
      <c r="AO549" s="19">
        <f t="shared" si="4083"/>
        <v>918121.83398494148</v>
      </c>
      <c r="AP549" s="19">
        <f t="shared" si="4084"/>
        <v>957701.71077947051</v>
      </c>
      <c r="AQ549" s="19">
        <f t="shared" si="4085"/>
        <v>998987.86073849967</v>
      </c>
      <c r="AR549" s="19">
        <f t="shared" si="4086"/>
        <v>1042053.8406375339</v>
      </c>
      <c r="AS549" s="19">
        <f t="shared" si="4087"/>
        <v>1086976.3782561917</v>
      </c>
      <c r="AT549" s="19">
        <f t="shared" si="4088"/>
        <v>1133835.5090789634</v>
      </c>
      <c r="AU549" s="19">
        <f t="shared" si="4089"/>
        <v>1182714.7188890893</v>
      </c>
      <c r="AV549" s="19">
        <f t="shared" si="4090"/>
        <v>1233701.0925096017</v>
      </c>
      <c r="AW549" s="19">
        <f t="shared" si="4091"/>
        <v>1286885.4689565373</v>
      </c>
      <c r="AX549" s="19">
        <f t="shared" si="4092"/>
        <v>1342362.603280744</v>
      </c>
      <c r="AY549" s="19">
        <f t="shared" si="4093"/>
        <v>1400231.3353866255</v>
      </c>
      <c r="AZ549" s="19">
        <f t="shared" si="4094"/>
        <v>1460594.7661285966</v>
      </c>
      <c r="BA549" s="19">
        <f t="shared" si="4095"/>
        <v>1523560.4409989885</v>
      </c>
      <c r="BB549" s="19">
        <f t="shared" si="4096"/>
        <v>1589240.5417346687</v>
      </c>
      <c r="BC549" s="19" t="e">
        <f t="shared" si="4097"/>
        <v>#N/A</v>
      </c>
      <c r="BD549" s="19" t="e">
        <f t="shared" si="4098"/>
        <v>#N/A</v>
      </c>
      <c r="BE549" s="19" t="e">
        <f t="shared" si="4099"/>
        <v>#N/A</v>
      </c>
      <c r="BF549" s="19" t="e">
        <f t="shared" si="4100"/>
        <v>#N/A</v>
      </c>
      <c r="BG549" s="19" t="e">
        <f t="shared" si="4101"/>
        <v>#N/A</v>
      </c>
      <c r="BH549" s="19" t="e">
        <f t="shared" si="4102"/>
        <v>#N/A</v>
      </c>
      <c r="BI549" s="19" t="e">
        <f t="shared" si="4103"/>
        <v>#N/A</v>
      </c>
    </row>
    <row r="550" spans="3:61" s="19" customFormat="1" ht="12.75">
      <c r="C550" s="19" t="s">
        <v>423</v>
      </c>
      <c r="E550" s="19">
        <f>D544</f>
        <v>1421853.9662000979</v>
      </c>
      <c r="F550" s="19">
        <f t="shared" si="4048"/>
        <v>1413192.4021478656</v>
      </c>
      <c r="G550" s="19">
        <f t="shared" si="4049"/>
        <v>1404157.4414228329</v>
      </c>
      <c r="H550" s="19">
        <f t="shared" si="4050"/>
        <v>1394732.9870390033</v>
      </c>
      <c r="I550" s="19">
        <f t="shared" si="4051"/>
        <v>1384902.2480755458</v>
      </c>
      <c r="J550" s="19">
        <f t="shared" si="4052"/>
        <v>1374647.7097615339</v>
      </c>
      <c r="K550" s="19">
        <f t="shared" si="4053"/>
        <v>1363951.1022710467</v>
      </c>
      <c r="L550" s="19">
        <f t="shared" si="4054"/>
        <v>1352793.3681730423</v>
      </c>
      <c r="M550" s="19">
        <f t="shared" si="4055"/>
        <v>1341154.6284780051</v>
      </c>
      <c r="N550" s="19">
        <f t="shared" si="4056"/>
        <v>1329014.1472208772</v>
      </c>
      <c r="O550" s="19">
        <f t="shared" si="4057"/>
        <v>1316350.2945171755</v>
      </c>
      <c r="P550" s="19">
        <f t="shared" si="4058"/>
        <v>1303140.5080264721</v>
      </c>
      <c r="Q550" s="19">
        <f t="shared" si="4059"/>
        <v>1289361.2527545779</v>
      </c>
      <c r="R550" s="19">
        <f t="shared" si="4060"/>
        <v>1274987.9791228164</v>
      </c>
      <c r="S550" s="19">
        <f t="shared" si="4061"/>
        <v>1259995.0792296797</v>
      </c>
      <c r="T550" s="19">
        <f t="shared" si="4062"/>
        <v>1244355.8412269403</v>
      </c>
      <c r="U550" s="19">
        <f t="shared" si="4063"/>
        <v>1228042.4017289348</v>
      </c>
      <c r="V550" s="19">
        <f t="shared" si="4064"/>
        <v>1211025.6961702325</v>
      </c>
      <c r="W550" s="19">
        <f t="shared" si="4065"/>
        <v>1193275.4070232403</v>
      </c>
      <c r="X550" s="19">
        <f t="shared" si="4066"/>
        <v>1174759.9097834881</v>
      </c>
      <c r="Y550" s="19">
        <f t="shared" si="4067"/>
        <v>1155446.2166263615</v>
      </c>
      <c r="Z550" s="19">
        <f t="shared" si="4068"/>
        <v>1135299.9176348995</v>
      </c>
      <c r="AA550" s="19">
        <f t="shared" si="4069"/>
        <v>1114285.1194939439</v>
      </c>
      <c r="AB550" s="19">
        <f t="shared" si="4070"/>
        <v>1092364.3815414156</v>
      </c>
      <c r="AC550" s="19">
        <f t="shared" si="4071"/>
        <v>1069498.6490627897</v>
      </c>
      <c r="AD550" s="19">
        <f t="shared" si="4072"/>
        <v>1045647.1837099195</v>
      </c>
      <c r="AE550" s="19">
        <f t="shared" si="4073"/>
        <v>1020767.4909202416</v>
      </c>
      <c r="AF550" s="19">
        <f t="shared" si="4074"/>
        <v>994815.24420705298</v>
      </c>
      <c r="AG550" s="19">
        <f t="shared" si="4075"/>
        <v>967744.2061859715</v>
      </c>
      <c r="AH550" s="19">
        <f t="shared" si="4076"/>
        <v>939506.14619687514</v>
      </c>
      <c r="AI550" s="19">
        <f t="shared" si="4077"/>
        <v>910050.75437455799</v>
      </c>
      <c r="AJ550" s="19">
        <f t="shared" si="4078"/>
        <v>879325.55201500328</v>
      </c>
      <c r="AK550" s="19">
        <f t="shared" si="4079"/>
        <v>847275.7980775825</v>
      </c>
      <c r="AL550" s="19">
        <f t="shared" si="4080"/>
        <v>813844.39165659936</v>
      </c>
      <c r="AM550" s="19">
        <f t="shared" si="4081"/>
        <v>778971.77024842089</v>
      </c>
      <c r="AN550" s="19">
        <f t="shared" si="4082"/>
        <v>742595.80363294331</v>
      </c>
      <c r="AO550" s="19">
        <f t="shared" si="4083"/>
        <v>704651.68318032881</v>
      </c>
      <c r="AP550" s="19">
        <f t="shared" si="4084"/>
        <v>665071.80638579978</v>
      </c>
      <c r="AQ550" s="19">
        <f t="shared" si="4085"/>
        <v>623785.65642677061</v>
      </c>
      <c r="AR550" s="19">
        <f t="shared" si="4086"/>
        <v>580719.67652773636</v>
      </c>
      <c r="AS550" s="19">
        <f t="shared" si="4087"/>
        <v>535797.13890907867</v>
      </c>
      <c r="AT550" s="19">
        <f t="shared" si="4088"/>
        <v>488938.00808630668</v>
      </c>
      <c r="AU550" s="19">
        <f t="shared" si="4089"/>
        <v>440058.79827618087</v>
      </c>
      <c r="AV550" s="19">
        <f t="shared" si="4090"/>
        <v>389072.42465566855</v>
      </c>
      <c r="AW550" s="19">
        <f t="shared" si="4091"/>
        <v>335888.04820873297</v>
      </c>
      <c r="AX550" s="19">
        <f t="shared" si="4092"/>
        <v>280410.91388452629</v>
      </c>
      <c r="AY550" s="19">
        <f t="shared" si="4093"/>
        <v>222542.18177864471</v>
      </c>
      <c r="AZ550" s="19">
        <f t="shared" si="4094"/>
        <v>162178.75103667364</v>
      </c>
      <c r="BA550" s="19">
        <f t="shared" si="4095"/>
        <v>99213.076166281695</v>
      </c>
      <c r="BB550" s="19">
        <f t="shared" si="4096"/>
        <v>33532.975430601509</v>
      </c>
      <c r="BC550" s="19" t="e">
        <f t="shared" si="4097"/>
        <v>#N/A</v>
      </c>
      <c r="BD550" s="19" t="e">
        <f t="shared" si="4098"/>
        <v>#N/A</v>
      </c>
      <c r="BE550" s="19" t="e">
        <f t="shared" si="4099"/>
        <v>#N/A</v>
      </c>
      <c r="BF550" s="19" t="e">
        <f t="shared" si="4100"/>
        <v>#N/A</v>
      </c>
      <c r="BG550" s="19" t="e">
        <f t="shared" si="4101"/>
        <v>#N/A</v>
      </c>
      <c r="BH550" s="19" t="e">
        <f t="shared" si="4102"/>
        <v>#N/A</v>
      </c>
      <c r="BI550" s="19" t="e">
        <f t="shared" si="4103"/>
        <v>#N/A</v>
      </c>
    </row>
    <row r="551" spans="3:61" s="19" customFormat="1" ht="12.75">
      <c r="C551" s="19" t="s">
        <v>147</v>
      </c>
      <c r="E551" s="19">
        <f>D545</f>
        <v>1622773.5171652702</v>
      </c>
      <c r="F551" s="19">
        <f t="shared" si="4048"/>
        <v>1622773.5171652702</v>
      </c>
      <c r="G551" s="19">
        <f t="shared" si="4049"/>
        <v>1622773.5171652702</v>
      </c>
      <c r="H551" s="19">
        <f t="shared" si="4050"/>
        <v>1622773.5171652702</v>
      </c>
      <c r="I551" s="19">
        <f t="shared" si="4051"/>
        <v>1622773.5171652702</v>
      </c>
      <c r="J551" s="19">
        <f t="shared" si="4052"/>
        <v>1622773.5171652702</v>
      </c>
      <c r="K551" s="19">
        <f t="shared" si="4053"/>
        <v>1622773.5171652702</v>
      </c>
      <c r="L551" s="19">
        <f t="shared" si="4054"/>
        <v>1622773.5171652702</v>
      </c>
      <c r="M551" s="19">
        <f t="shared" si="4055"/>
        <v>1622773.5171652702</v>
      </c>
      <c r="N551" s="19">
        <f t="shared" si="4056"/>
        <v>1622773.5171652702</v>
      </c>
      <c r="O551" s="19">
        <f t="shared" si="4057"/>
        <v>1622773.5171652702</v>
      </c>
      <c r="P551" s="19">
        <f t="shared" si="4058"/>
        <v>1622773.5171652702</v>
      </c>
      <c r="Q551" s="19">
        <f t="shared" si="4059"/>
        <v>1622773.5171652702</v>
      </c>
      <c r="R551" s="19">
        <f t="shared" si="4060"/>
        <v>1622773.5171652702</v>
      </c>
      <c r="S551" s="19">
        <f t="shared" si="4061"/>
        <v>1622773.5171652702</v>
      </c>
      <c r="T551" s="19">
        <f t="shared" si="4062"/>
        <v>1622773.5171652702</v>
      </c>
      <c r="U551" s="19">
        <f t="shared" si="4063"/>
        <v>1622773.5171652702</v>
      </c>
      <c r="V551" s="19">
        <f t="shared" si="4064"/>
        <v>1622773.5171652702</v>
      </c>
      <c r="W551" s="19">
        <f t="shared" si="4065"/>
        <v>1622773.5171652702</v>
      </c>
      <c r="X551" s="19">
        <f t="shared" si="4066"/>
        <v>1622773.5171652702</v>
      </c>
      <c r="Y551" s="19">
        <f t="shared" si="4067"/>
        <v>1622773.5171652702</v>
      </c>
      <c r="Z551" s="19">
        <f t="shared" si="4068"/>
        <v>1622773.5171652702</v>
      </c>
      <c r="AA551" s="19">
        <f t="shared" si="4069"/>
        <v>1622773.5171652702</v>
      </c>
      <c r="AB551" s="19">
        <f t="shared" si="4070"/>
        <v>1622773.5171652702</v>
      </c>
      <c r="AC551" s="19">
        <f t="shared" si="4071"/>
        <v>1622773.5171652702</v>
      </c>
      <c r="AD551" s="19">
        <f t="shared" si="4072"/>
        <v>1622773.5171652702</v>
      </c>
      <c r="AE551" s="19">
        <f t="shared" si="4073"/>
        <v>1622773.5171652702</v>
      </c>
      <c r="AF551" s="19">
        <f t="shared" si="4074"/>
        <v>1622773.5171652702</v>
      </c>
      <c r="AG551" s="19">
        <f t="shared" si="4075"/>
        <v>1622773.5171652702</v>
      </c>
      <c r="AH551" s="19">
        <f t="shared" si="4076"/>
        <v>1622773.5171652702</v>
      </c>
      <c r="AI551" s="19">
        <f t="shared" si="4077"/>
        <v>1622773.5171652702</v>
      </c>
      <c r="AJ551" s="19">
        <f t="shared" si="4078"/>
        <v>1622773.5171652702</v>
      </c>
      <c r="AK551" s="19">
        <f t="shared" si="4079"/>
        <v>1622773.5171652702</v>
      </c>
      <c r="AL551" s="19">
        <f t="shared" si="4080"/>
        <v>1622773.5171652702</v>
      </c>
      <c r="AM551" s="19">
        <f t="shared" si="4081"/>
        <v>1622773.5171652702</v>
      </c>
      <c r="AN551" s="19">
        <f t="shared" si="4082"/>
        <v>1622773.5171652702</v>
      </c>
      <c r="AO551" s="19">
        <f t="shared" si="4083"/>
        <v>1622773.5171652702</v>
      </c>
      <c r="AP551" s="19">
        <f t="shared" si="4084"/>
        <v>1622773.5171652702</v>
      </c>
      <c r="AQ551" s="19">
        <f t="shared" si="4085"/>
        <v>1622773.5171652702</v>
      </c>
      <c r="AR551" s="19">
        <f t="shared" si="4086"/>
        <v>1622773.5171652702</v>
      </c>
      <c r="AS551" s="19">
        <f t="shared" si="4087"/>
        <v>1622773.5171652702</v>
      </c>
      <c r="AT551" s="19">
        <f t="shared" si="4088"/>
        <v>1622773.5171652702</v>
      </c>
      <c r="AU551" s="19">
        <f t="shared" si="4089"/>
        <v>1622773.5171652702</v>
      </c>
      <c r="AV551" s="19">
        <f t="shared" si="4090"/>
        <v>1622773.5171652702</v>
      </c>
      <c r="AW551" s="19">
        <f t="shared" si="4091"/>
        <v>1622773.5171652702</v>
      </c>
      <c r="AX551" s="19">
        <f t="shared" si="4092"/>
        <v>1622773.5171652702</v>
      </c>
      <c r="AY551" s="19">
        <f t="shared" si="4093"/>
        <v>1622773.5171652702</v>
      </c>
      <c r="AZ551" s="19">
        <f t="shared" si="4094"/>
        <v>1622773.5171652702</v>
      </c>
      <c r="BA551" s="19">
        <f t="shared" si="4095"/>
        <v>1622773.5171652702</v>
      </c>
      <c r="BB551" s="19">
        <f t="shared" si="4096"/>
        <v>1622773.5171652702</v>
      </c>
      <c r="BC551" s="19" t="e">
        <f t="shared" si="4097"/>
        <v>#N/A</v>
      </c>
      <c r="BD551" s="19" t="e">
        <f t="shared" si="4098"/>
        <v>#N/A</v>
      </c>
      <c r="BE551" s="19" t="e">
        <f t="shared" si="4099"/>
        <v>#N/A</v>
      </c>
      <c r="BF551" s="19" t="e">
        <f t="shared" si="4100"/>
        <v>#N/A</v>
      </c>
      <c r="BG551" s="19" t="e">
        <f t="shared" si="4101"/>
        <v>#N/A</v>
      </c>
      <c r="BH551" s="19" t="e">
        <f t="shared" si="4102"/>
        <v>#N/A</v>
      </c>
      <c r="BI551" s="19" t="e">
        <f t="shared" si="4103"/>
        <v>#N/A</v>
      </c>
    </row>
    <row r="552" spans="3:61" s="19" customFormat="1" ht="12.75">
      <c r="C552" s="19" t="s">
        <v>424</v>
      </c>
      <c r="E552" s="19">
        <f>D546</f>
        <v>33592762.172387026</v>
      </c>
      <c r="F552" s="19">
        <f t="shared" si="4048"/>
        <v>33383181.057369623</v>
      </c>
      <c r="G552" s="19">
        <f t="shared" si="4049"/>
        <v>33164564.981627185</v>
      </c>
      <c r="H552" s="19">
        <f t="shared" si="4050"/>
        <v>32936524.451500919</v>
      </c>
      <c r="I552" s="19">
        <f t="shared" si="4051"/>
        <v>32698653.182411194</v>
      </c>
      <c r="J552" s="19">
        <f t="shared" si="4052"/>
        <v>32450527.375007458</v>
      </c>
      <c r="K552" s="19">
        <f t="shared" si="4053"/>
        <v>32191704.960113235</v>
      </c>
      <c r="L552" s="19">
        <f t="shared" si="4054"/>
        <v>31921724.811121006</v>
      </c>
      <c r="M552" s="19">
        <f t="shared" si="4055"/>
        <v>31640105.922433741</v>
      </c>
      <c r="N552" s="19">
        <f t="shared" si="4056"/>
        <v>31346346.552489348</v>
      </c>
      <c r="O552" s="19">
        <f t="shared" si="4057"/>
        <v>31039923.329841252</v>
      </c>
      <c r="P552" s="19">
        <f t="shared" si="4058"/>
        <v>30720290.320702456</v>
      </c>
      <c r="Q552" s="19">
        <f t="shared" si="4059"/>
        <v>30386878.056291763</v>
      </c>
      <c r="R552" s="19">
        <f t="shared" si="4060"/>
        <v>30039092.518249311</v>
      </c>
      <c r="S552" s="19">
        <f t="shared" si="4061"/>
        <v>29676314.08031372</v>
      </c>
      <c r="T552" s="19">
        <f t="shared" si="4062"/>
        <v>29297896.404375389</v>
      </c>
      <c r="U552" s="19">
        <f t="shared" si="4063"/>
        <v>28903165.288939055</v>
      </c>
      <c r="V552" s="19">
        <f t="shared" si="4064"/>
        <v>28491417.467944019</v>
      </c>
      <c r="W552" s="19">
        <f t="shared" si="4065"/>
        <v>28061919.357801989</v>
      </c>
      <c r="X552" s="19">
        <f t="shared" si="4066"/>
        <v>27613905.750420205</v>
      </c>
      <c r="Y552" s="19">
        <f t="shared" si="4067"/>
        <v>27146578.449881297</v>
      </c>
      <c r="Z552" s="19">
        <f t="shared" si="4068"/>
        <v>26659104.850350928</v>
      </c>
      <c r="AA552" s="19">
        <f t="shared" si="4069"/>
        <v>26150616.452679601</v>
      </c>
      <c r="AB552" s="19">
        <f t="shared" si="4070"/>
        <v>25620207.317055747</v>
      </c>
      <c r="AC552" s="19">
        <f t="shared" si="4071"/>
        <v>25066932.448953267</v>
      </c>
      <c r="AD552" s="19">
        <f t="shared" si="4072"/>
        <v>24489806.115497917</v>
      </c>
      <c r="AE552" s="19">
        <f t="shared" si="4073"/>
        <v>23887800.089252889</v>
      </c>
      <c r="AF552" s="19">
        <f t="shared" si="4074"/>
        <v>23259841.81629467</v>
      </c>
      <c r="AG552" s="19">
        <f t="shared" si="4075"/>
        <v>22604812.505315371</v>
      </c>
      <c r="AH552" s="19">
        <f t="shared" si="4076"/>
        <v>21921545.134346977</v>
      </c>
      <c r="AI552" s="19">
        <f t="shared" si="4077"/>
        <v>21208822.371556263</v>
      </c>
      <c r="AJ552" s="19">
        <f t="shared" si="4078"/>
        <v>20465374.406405997</v>
      </c>
      <c r="AK552" s="19">
        <f t="shared" si="4079"/>
        <v>19689876.68731831</v>
      </c>
      <c r="AL552" s="19">
        <f t="shared" si="4080"/>
        <v>18880947.56180964</v>
      </c>
      <c r="AM552" s="19">
        <f t="shared" si="4081"/>
        <v>18037145.814892791</v>
      </c>
      <c r="AN552" s="19">
        <f t="shared" si="4082"/>
        <v>17156968.101360463</v>
      </c>
      <c r="AO552" s="19">
        <f t="shared" si="4083"/>
        <v>16238846.267375521</v>
      </c>
      <c r="AP552" s="19">
        <f t="shared" si="4084"/>
        <v>15281144.55659605</v>
      </c>
      <c r="AQ552" s="19">
        <f t="shared" si="4085"/>
        <v>14282156.695857551</v>
      </c>
      <c r="AR552" s="19">
        <f t="shared" si="4086"/>
        <v>13240102.855220016</v>
      </c>
      <c r="AS552" s="19">
        <f t="shared" si="4087"/>
        <v>12153126.476963824</v>
      </c>
      <c r="AT552" s="19">
        <f t="shared" si="4088"/>
        <v>11019290.967884861</v>
      </c>
      <c r="AU552" s="19">
        <f t="shared" si="4089"/>
        <v>9836576.2489957716</v>
      </c>
      <c r="AV552" s="19">
        <f t="shared" si="4090"/>
        <v>8602875.1564861704</v>
      </c>
      <c r="AW552" s="19">
        <f t="shared" si="4091"/>
        <v>7315989.6875296328</v>
      </c>
      <c r="AX552" s="19">
        <f t="shared" si="4092"/>
        <v>5973627.0842488892</v>
      </c>
      <c r="AY552" s="19">
        <f t="shared" si="4093"/>
        <v>4573395.7488622637</v>
      </c>
      <c r="AZ552" s="19">
        <f t="shared" si="4094"/>
        <v>3112800.9827336669</v>
      </c>
      <c r="BA552" s="19">
        <f t="shared" si="4095"/>
        <v>1589240.5417346784</v>
      </c>
      <c r="BB552" s="19">
        <f t="shared" si="4096"/>
        <v>9.7788870334625244E-9</v>
      </c>
      <c r="BC552" s="19" t="e">
        <f t="shared" si="4097"/>
        <v>#N/A</v>
      </c>
      <c r="BD552" s="19" t="e">
        <f t="shared" si="4098"/>
        <v>#N/A</v>
      </c>
      <c r="BE552" s="19" t="e">
        <f t="shared" si="4099"/>
        <v>#N/A</v>
      </c>
      <c r="BF552" s="19" t="e">
        <f t="shared" si="4100"/>
        <v>#N/A</v>
      </c>
      <c r="BG552" s="19" t="e">
        <f t="shared" si="4101"/>
        <v>#N/A</v>
      </c>
      <c r="BH552" s="19" t="e">
        <f t="shared" si="4102"/>
        <v>#N/A</v>
      </c>
      <c r="BI552" s="19" t="e">
        <f t="shared" si="4103"/>
        <v>#N/A</v>
      </c>
    </row>
    <row r="553" spans="3:61" s="19" customFormat="1" ht="12.75"/>
    <row r="554" spans="3:61" s="19" customFormat="1" ht="12.75">
      <c r="C554" s="19" t="s">
        <v>446</v>
      </c>
      <c r="F554" s="19">
        <f>E548</f>
        <v>33793681.723352201</v>
      </c>
      <c r="G554" s="19">
        <f t="shared" ref="G554:G558" si="4104">F548</f>
        <v>33592762.172387026</v>
      </c>
      <c r="H554" s="19">
        <f t="shared" ref="H554:H558" si="4105">G548</f>
        <v>33383181.057369623</v>
      </c>
      <c r="I554" s="19">
        <f t="shared" ref="I554:I558" si="4106">H548</f>
        <v>33164564.981627185</v>
      </c>
      <c r="J554" s="19">
        <f t="shared" ref="J554:J558" si="4107">I548</f>
        <v>32936524.451500919</v>
      </c>
      <c r="K554" s="19">
        <f t="shared" ref="K554:K558" si="4108">J548</f>
        <v>32698653.182411194</v>
      </c>
      <c r="L554" s="19">
        <f t="shared" ref="L554:L558" si="4109">K548</f>
        <v>32450527.375007458</v>
      </c>
      <c r="M554" s="19">
        <f t="shared" ref="M554:M558" si="4110">L548</f>
        <v>32191704.960113235</v>
      </c>
      <c r="N554" s="19">
        <f t="shared" ref="N554:N558" si="4111">M548</f>
        <v>31921724.811121006</v>
      </c>
      <c r="O554" s="19">
        <f t="shared" ref="O554:O558" si="4112">N548</f>
        <v>31640105.922433741</v>
      </c>
      <c r="P554" s="19">
        <f t="shared" ref="P554:P558" si="4113">O548</f>
        <v>31346346.552489348</v>
      </c>
      <c r="Q554" s="19">
        <f t="shared" ref="Q554:Q558" si="4114">P548</f>
        <v>31039923.329841252</v>
      </c>
      <c r="R554" s="19">
        <f t="shared" ref="R554:R558" si="4115">Q548</f>
        <v>30720290.320702456</v>
      </c>
      <c r="S554" s="19">
        <f t="shared" ref="S554:S558" si="4116">R548</f>
        <v>30386878.056291763</v>
      </c>
      <c r="T554" s="19">
        <f t="shared" ref="T554:T558" si="4117">S548</f>
        <v>30039092.518249311</v>
      </c>
      <c r="U554" s="19">
        <f t="shared" ref="U554:U558" si="4118">T548</f>
        <v>29676314.08031372</v>
      </c>
      <c r="V554" s="19">
        <f t="shared" ref="V554:V558" si="4119">U548</f>
        <v>29297896.404375389</v>
      </c>
      <c r="W554" s="19">
        <f t="shared" ref="W554:W558" si="4120">V548</f>
        <v>28903165.288939055</v>
      </c>
      <c r="X554" s="19">
        <f t="shared" ref="X554:X558" si="4121">W548</f>
        <v>28491417.467944019</v>
      </c>
      <c r="Y554" s="19">
        <f t="shared" ref="Y554:Y558" si="4122">X548</f>
        <v>28061919.357801989</v>
      </c>
      <c r="Z554" s="19">
        <f t="shared" ref="Z554:Z558" si="4123">Y548</f>
        <v>27613905.750420205</v>
      </c>
      <c r="AA554" s="19">
        <f t="shared" ref="AA554:AA558" si="4124">Z548</f>
        <v>27146578.449881297</v>
      </c>
      <c r="AB554" s="19">
        <f t="shared" ref="AB554:AB558" si="4125">AA548</f>
        <v>26659104.850350928</v>
      </c>
      <c r="AC554" s="19">
        <f t="shared" ref="AC554:AC558" si="4126">AB548</f>
        <v>26150616.452679601</v>
      </c>
      <c r="AD554" s="19">
        <f t="shared" ref="AD554:AD558" si="4127">AC548</f>
        <v>25620207.317055747</v>
      </c>
      <c r="AE554" s="19">
        <f t="shared" ref="AE554:AE558" si="4128">AD548</f>
        <v>25066932.448953267</v>
      </c>
      <c r="AF554" s="19">
        <f t="shared" ref="AF554:AF558" si="4129">AE548</f>
        <v>24489806.115497917</v>
      </c>
      <c r="AG554" s="19">
        <f t="shared" ref="AG554:AG558" si="4130">AF548</f>
        <v>23887800.089252889</v>
      </c>
      <c r="AH554" s="19">
        <f t="shared" ref="AH554:AH558" si="4131">AG548</f>
        <v>23259841.81629467</v>
      </c>
      <c r="AI554" s="19">
        <f t="shared" ref="AI554:AI558" si="4132">AH548</f>
        <v>22604812.505315371</v>
      </c>
      <c r="AJ554" s="19">
        <f t="shared" ref="AJ554:AJ558" si="4133">AI548</f>
        <v>21921545.134346977</v>
      </c>
      <c r="AK554" s="19">
        <f t="shared" ref="AK554:AK558" si="4134">AJ548</f>
        <v>21208822.371556263</v>
      </c>
      <c r="AL554" s="19">
        <f t="shared" ref="AL554:AL558" si="4135">AK548</f>
        <v>20465374.406405997</v>
      </c>
      <c r="AM554" s="19">
        <f t="shared" ref="AM554:AM558" si="4136">AL548</f>
        <v>19689876.68731831</v>
      </c>
      <c r="AN554" s="19">
        <f t="shared" ref="AN554:AN558" si="4137">AM548</f>
        <v>18880947.56180964</v>
      </c>
      <c r="AO554" s="19">
        <f t="shared" ref="AO554:AO558" si="4138">AN548</f>
        <v>18037145.814892791</v>
      </c>
      <c r="AP554" s="19">
        <f t="shared" ref="AP554:AP558" si="4139">AO548</f>
        <v>17156968.101360463</v>
      </c>
      <c r="AQ554" s="19">
        <f t="shared" ref="AQ554:AQ558" si="4140">AP548</f>
        <v>16238846.267375521</v>
      </c>
      <c r="AR554" s="19">
        <f t="shared" ref="AR554:AR558" si="4141">AQ548</f>
        <v>15281144.55659605</v>
      </c>
      <c r="AS554" s="19">
        <f t="shared" ref="AS554:AS558" si="4142">AR548</f>
        <v>14282156.695857551</v>
      </c>
      <c r="AT554" s="19">
        <f t="shared" ref="AT554:AT558" si="4143">AS548</f>
        <v>13240102.855220016</v>
      </c>
      <c r="AU554" s="19">
        <f t="shared" ref="AU554:AU558" si="4144">AT548</f>
        <v>12153126.476963824</v>
      </c>
      <c r="AV554" s="19">
        <f t="shared" ref="AV554:AV558" si="4145">AU548</f>
        <v>11019290.967884861</v>
      </c>
      <c r="AW554" s="19">
        <f t="shared" ref="AW554:AW558" si="4146">AV548</f>
        <v>9836576.2489957716</v>
      </c>
      <c r="AX554" s="19">
        <f t="shared" ref="AX554:AX558" si="4147">AW548</f>
        <v>8602875.1564861704</v>
      </c>
      <c r="AY554" s="19">
        <f t="shared" ref="AY554:AY558" si="4148">AX548</f>
        <v>7315989.6875296328</v>
      </c>
      <c r="AZ554" s="19">
        <f t="shared" ref="AZ554:AZ558" si="4149">AY548</f>
        <v>5973627.0842488892</v>
      </c>
      <c r="BA554" s="19">
        <f t="shared" ref="BA554:BA558" si="4150">AZ548</f>
        <v>4573395.7488622637</v>
      </c>
      <c r="BB554" s="19">
        <f t="shared" ref="BB554:BB558" si="4151">BA548</f>
        <v>3112800.9827336669</v>
      </c>
      <c r="BC554" s="19">
        <f t="shared" ref="BC554:BC558" si="4152">BB548</f>
        <v>1589240.5417346784</v>
      </c>
      <c r="BD554" s="19">
        <f t="shared" ref="BD554:BD558" si="4153">BC548</f>
        <v>9.7788870334625244E-9</v>
      </c>
      <c r="BE554" s="19" t="e">
        <f t="shared" ref="BE554:BE558" si="4154">BD548</f>
        <v>#N/A</v>
      </c>
      <c r="BF554" s="19" t="e">
        <f t="shared" ref="BF554:BF558" si="4155">BE548</f>
        <v>#N/A</v>
      </c>
      <c r="BG554" s="19" t="e">
        <f t="shared" ref="BG554:BG558" si="4156">BF548</f>
        <v>#N/A</v>
      </c>
      <c r="BH554" s="19" t="e">
        <f t="shared" ref="BH554:BH558" si="4157">BG548</f>
        <v>#N/A</v>
      </c>
      <c r="BI554" s="19" t="e">
        <f t="shared" ref="BI554:BI558" si="4158">BH548</f>
        <v>#N/A</v>
      </c>
    </row>
    <row r="555" spans="3:61" s="19" customFormat="1" ht="12.75">
      <c r="C555" s="19" t="s">
        <v>422</v>
      </c>
      <c r="F555" s="19">
        <f>E549</f>
        <v>200919.55096517227</v>
      </c>
      <c r="G555" s="19">
        <f t="shared" si="4104"/>
        <v>209581.11501740472</v>
      </c>
      <c r="H555" s="19">
        <f t="shared" si="4105"/>
        <v>218616.07574243733</v>
      </c>
      <c r="I555" s="19">
        <f t="shared" si="4106"/>
        <v>228040.53012626694</v>
      </c>
      <c r="J555" s="19">
        <f t="shared" si="4107"/>
        <v>237871.26908972443</v>
      </c>
      <c r="K555" s="19">
        <f t="shared" si="4108"/>
        <v>248125.80740373646</v>
      </c>
      <c r="L555" s="19">
        <f t="shared" si="4109"/>
        <v>258822.41489422345</v>
      </c>
      <c r="M555" s="19">
        <f t="shared" si="4110"/>
        <v>269980.14899222774</v>
      </c>
      <c r="N555" s="19">
        <f t="shared" si="4111"/>
        <v>281618.88868726511</v>
      </c>
      <c r="O555" s="19">
        <f t="shared" si="4112"/>
        <v>293759.36994439317</v>
      </c>
      <c r="P555" s="19">
        <f t="shared" si="4113"/>
        <v>306423.22264809458</v>
      </c>
      <c r="Q555" s="19">
        <f t="shared" si="4114"/>
        <v>319633.00913879805</v>
      </c>
      <c r="R555" s="19">
        <f t="shared" si="4115"/>
        <v>333412.26441069233</v>
      </c>
      <c r="S555" s="19">
        <f t="shared" si="4116"/>
        <v>347785.53804245376</v>
      </c>
      <c r="T555" s="19">
        <f t="shared" si="4117"/>
        <v>362778.43793559045</v>
      </c>
      <c r="U555" s="19">
        <f t="shared" si="4118"/>
        <v>378417.67593833001</v>
      </c>
      <c r="V555" s="19">
        <f t="shared" si="4119"/>
        <v>394731.11543633562</v>
      </c>
      <c r="W555" s="19">
        <f t="shared" si="4120"/>
        <v>411747.82099503768</v>
      </c>
      <c r="X555" s="19">
        <f t="shared" si="4121"/>
        <v>429498.11014202988</v>
      </c>
      <c r="Y555" s="19">
        <f t="shared" si="4122"/>
        <v>448013.6073817822</v>
      </c>
      <c r="Z555" s="19">
        <f t="shared" si="4123"/>
        <v>467327.30053890881</v>
      </c>
      <c r="AA555" s="19">
        <f t="shared" si="4124"/>
        <v>487473.59953037073</v>
      </c>
      <c r="AB555" s="19">
        <f t="shared" si="4125"/>
        <v>508488.39767132641</v>
      </c>
      <c r="AC555" s="19">
        <f t="shared" si="4126"/>
        <v>530409.13562385482</v>
      </c>
      <c r="AD555" s="19">
        <f t="shared" si="4127"/>
        <v>553274.86810248066</v>
      </c>
      <c r="AE555" s="19">
        <f t="shared" si="4128"/>
        <v>577126.33345535083</v>
      </c>
      <c r="AF555" s="19">
        <f t="shared" si="4129"/>
        <v>602006.02624502871</v>
      </c>
      <c r="AG555" s="19">
        <f t="shared" si="4130"/>
        <v>627958.27295821731</v>
      </c>
      <c r="AH555" s="19">
        <f t="shared" si="4131"/>
        <v>655029.31097929878</v>
      </c>
      <c r="AI555" s="19">
        <f t="shared" si="4132"/>
        <v>683267.37096839503</v>
      </c>
      <c r="AJ555" s="19">
        <f t="shared" si="4133"/>
        <v>712722.7627907123</v>
      </c>
      <c r="AK555" s="19">
        <f t="shared" si="4134"/>
        <v>743447.96515026689</v>
      </c>
      <c r="AL555" s="19">
        <f t="shared" si="4135"/>
        <v>775497.71908768779</v>
      </c>
      <c r="AM555" s="19">
        <f t="shared" si="4136"/>
        <v>808929.12550867093</v>
      </c>
      <c r="AN555" s="19">
        <f t="shared" si="4137"/>
        <v>843801.74691684928</v>
      </c>
      <c r="AO555" s="19">
        <f t="shared" si="4138"/>
        <v>880177.71353232698</v>
      </c>
      <c r="AP555" s="19">
        <f t="shared" si="4139"/>
        <v>918121.83398494148</v>
      </c>
      <c r="AQ555" s="19">
        <f t="shared" si="4140"/>
        <v>957701.71077947051</v>
      </c>
      <c r="AR555" s="19">
        <f t="shared" si="4141"/>
        <v>998987.86073849967</v>
      </c>
      <c r="AS555" s="19">
        <f t="shared" si="4142"/>
        <v>1042053.8406375339</v>
      </c>
      <c r="AT555" s="19">
        <f t="shared" si="4143"/>
        <v>1086976.3782561917</v>
      </c>
      <c r="AU555" s="19">
        <f t="shared" si="4144"/>
        <v>1133835.5090789634</v>
      </c>
      <c r="AV555" s="19">
        <f t="shared" si="4145"/>
        <v>1182714.7188890893</v>
      </c>
      <c r="AW555" s="19">
        <f t="shared" si="4146"/>
        <v>1233701.0925096017</v>
      </c>
      <c r="AX555" s="19">
        <f t="shared" si="4147"/>
        <v>1286885.4689565373</v>
      </c>
      <c r="AY555" s="19">
        <f t="shared" si="4148"/>
        <v>1342362.603280744</v>
      </c>
      <c r="AZ555" s="19">
        <f t="shared" si="4149"/>
        <v>1400231.3353866255</v>
      </c>
      <c r="BA555" s="19">
        <f t="shared" si="4150"/>
        <v>1460594.7661285966</v>
      </c>
      <c r="BB555" s="19">
        <f t="shared" si="4151"/>
        <v>1523560.4409989885</v>
      </c>
      <c r="BC555" s="19">
        <f t="shared" si="4152"/>
        <v>1589240.5417346687</v>
      </c>
      <c r="BD555" s="19" t="e">
        <f t="shared" si="4153"/>
        <v>#N/A</v>
      </c>
      <c r="BE555" s="19" t="e">
        <f t="shared" si="4154"/>
        <v>#N/A</v>
      </c>
      <c r="BF555" s="19" t="e">
        <f t="shared" si="4155"/>
        <v>#N/A</v>
      </c>
      <c r="BG555" s="19" t="e">
        <f t="shared" si="4156"/>
        <v>#N/A</v>
      </c>
      <c r="BH555" s="19" t="e">
        <f t="shared" si="4157"/>
        <v>#N/A</v>
      </c>
      <c r="BI555" s="19" t="e">
        <f t="shared" si="4158"/>
        <v>#N/A</v>
      </c>
    </row>
    <row r="556" spans="3:61" s="19" customFormat="1" ht="12.75">
      <c r="C556" s="19" t="s">
        <v>423</v>
      </c>
      <c r="F556" s="19">
        <f>E550</f>
        <v>1421853.9662000979</v>
      </c>
      <c r="G556" s="19">
        <f t="shared" si="4104"/>
        <v>1413192.4021478656</v>
      </c>
      <c r="H556" s="19">
        <f t="shared" si="4105"/>
        <v>1404157.4414228329</v>
      </c>
      <c r="I556" s="19">
        <f t="shared" si="4106"/>
        <v>1394732.9870390033</v>
      </c>
      <c r="J556" s="19">
        <f t="shared" si="4107"/>
        <v>1384902.2480755458</v>
      </c>
      <c r="K556" s="19">
        <f t="shared" si="4108"/>
        <v>1374647.7097615339</v>
      </c>
      <c r="L556" s="19">
        <f t="shared" si="4109"/>
        <v>1363951.1022710467</v>
      </c>
      <c r="M556" s="19">
        <f t="shared" si="4110"/>
        <v>1352793.3681730423</v>
      </c>
      <c r="N556" s="19">
        <f t="shared" si="4111"/>
        <v>1341154.6284780051</v>
      </c>
      <c r="O556" s="19">
        <f t="shared" si="4112"/>
        <v>1329014.1472208772</v>
      </c>
      <c r="P556" s="19">
        <f t="shared" si="4113"/>
        <v>1316350.2945171755</v>
      </c>
      <c r="Q556" s="19">
        <f t="shared" si="4114"/>
        <v>1303140.5080264721</v>
      </c>
      <c r="R556" s="19">
        <f t="shared" si="4115"/>
        <v>1289361.2527545779</v>
      </c>
      <c r="S556" s="19">
        <f t="shared" si="4116"/>
        <v>1274987.9791228164</v>
      </c>
      <c r="T556" s="19">
        <f t="shared" si="4117"/>
        <v>1259995.0792296797</v>
      </c>
      <c r="U556" s="19">
        <f t="shared" si="4118"/>
        <v>1244355.8412269403</v>
      </c>
      <c r="V556" s="19">
        <f t="shared" si="4119"/>
        <v>1228042.4017289348</v>
      </c>
      <c r="W556" s="19">
        <f t="shared" si="4120"/>
        <v>1211025.6961702325</v>
      </c>
      <c r="X556" s="19">
        <f t="shared" si="4121"/>
        <v>1193275.4070232403</v>
      </c>
      <c r="Y556" s="19">
        <f t="shared" si="4122"/>
        <v>1174759.9097834881</v>
      </c>
      <c r="Z556" s="19">
        <f t="shared" si="4123"/>
        <v>1155446.2166263615</v>
      </c>
      <c r="AA556" s="19">
        <f t="shared" si="4124"/>
        <v>1135299.9176348995</v>
      </c>
      <c r="AB556" s="19">
        <f t="shared" si="4125"/>
        <v>1114285.1194939439</v>
      </c>
      <c r="AC556" s="19">
        <f t="shared" si="4126"/>
        <v>1092364.3815414156</v>
      </c>
      <c r="AD556" s="19">
        <f t="shared" si="4127"/>
        <v>1069498.6490627897</v>
      </c>
      <c r="AE556" s="19">
        <f t="shared" si="4128"/>
        <v>1045647.1837099195</v>
      </c>
      <c r="AF556" s="19">
        <f t="shared" si="4129"/>
        <v>1020767.4909202416</v>
      </c>
      <c r="AG556" s="19">
        <f t="shared" si="4130"/>
        <v>994815.24420705298</v>
      </c>
      <c r="AH556" s="19">
        <f t="shared" si="4131"/>
        <v>967744.2061859715</v>
      </c>
      <c r="AI556" s="19">
        <f t="shared" si="4132"/>
        <v>939506.14619687514</v>
      </c>
      <c r="AJ556" s="19">
        <f t="shared" si="4133"/>
        <v>910050.75437455799</v>
      </c>
      <c r="AK556" s="19">
        <f t="shared" si="4134"/>
        <v>879325.55201500328</v>
      </c>
      <c r="AL556" s="19">
        <f t="shared" si="4135"/>
        <v>847275.7980775825</v>
      </c>
      <c r="AM556" s="19">
        <f t="shared" si="4136"/>
        <v>813844.39165659936</v>
      </c>
      <c r="AN556" s="19">
        <f t="shared" si="4137"/>
        <v>778971.77024842089</v>
      </c>
      <c r="AO556" s="19">
        <f t="shared" si="4138"/>
        <v>742595.80363294331</v>
      </c>
      <c r="AP556" s="19">
        <f t="shared" si="4139"/>
        <v>704651.68318032881</v>
      </c>
      <c r="AQ556" s="19">
        <f t="shared" si="4140"/>
        <v>665071.80638579978</v>
      </c>
      <c r="AR556" s="19">
        <f t="shared" si="4141"/>
        <v>623785.65642677061</v>
      </c>
      <c r="AS556" s="19">
        <f t="shared" si="4142"/>
        <v>580719.67652773636</v>
      </c>
      <c r="AT556" s="19">
        <f t="shared" si="4143"/>
        <v>535797.13890907867</v>
      </c>
      <c r="AU556" s="19">
        <f t="shared" si="4144"/>
        <v>488938.00808630668</v>
      </c>
      <c r="AV556" s="19">
        <f t="shared" si="4145"/>
        <v>440058.79827618087</v>
      </c>
      <c r="AW556" s="19">
        <f t="shared" si="4146"/>
        <v>389072.42465566855</v>
      </c>
      <c r="AX556" s="19">
        <f t="shared" si="4147"/>
        <v>335888.04820873297</v>
      </c>
      <c r="AY556" s="19">
        <f t="shared" si="4148"/>
        <v>280410.91388452629</v>
      </c>
      <c r="AZ556" s="19">
        <f t="shared" si="4149"/>
        <v>222542.18177864471</v>
      </c>
      <c r="BA556" s="19">
        <f t="shared" si="4150"/>
        <v>162178.75103667364</v>
      </c>
      <c r="BB556" s="19">
        <f t="shared" si="4151"/>
        <v>99213.076166281695</v>
      </c>
      <c r="BC556" s="19">
        <f t="shared" si="4152"/>
        <v>33532.975430601509</v>
      </c>
      <c r="BD556" s="19" t="e">
        <f t="shared" si="4153"/>
        <v>#N/A</v>
      </c>
      <c r="BE556" s="19" t="e">
        <f t="shared" si="4154"/>
        <v>#N/A</v>
      </c>
      <c r="BF556" s="19" t="e">
        <f t="shared" si="4155"/>
        <v>#N/A</v>
      </c>
      <c r="BG556" s="19" t="e">
        <f t="shared" si="4156"/>
        <v>#N/A</v>
      </c>
      <c r="BH556" s="19" t="e">
        <f t="shared" si="4157"/>
        <v>#N/A</v>
      </c>
      <c r="BI556" s="19" t="e">
        <f t="shared" si="4158"/>
        <v>#N/A</v>
      </c>
    </row>
    <row r="557" spans="3:61" s="19" customFormat="1" ht="12.75">
      <c r="C557" s="19" t="s">
        <v>147</v>
      </c>
      <c r="F557" s="19">
        <f>E551</f>
        <v>1622773.5171652702</v>
      </c>
      <c r="G557" s="19">
        <f t="shared" si="4104"/>
        <v>1622773.5171652702</v>
      </c>
      <c r="H557" s="19">
        <f t="shared" si="4105"/>
        <v>1622773.5171652702</v>
      </c>
      <c r="I557" s="19">
        <f t="shared" si="4106"/>
        <v>1622773.5171652702</v>
      </c>
      <c r="J557" s="19">
        <f t="shared" si="4107"/>
        <v>1622773.5171652702</v>
      </c>
      <c r="K557" s="19">
        <f t="shared" si="4108"/>
        <v>1622773.5171652702</v>
      </c>
      <c r="L557" s="19">
        <f t="shared" si="4109"/>
        <v>1622773.5171652702</v>
      </c>
      <c r="M557" s="19">
        <f t="shared" si="4110"/>
        <v>1622773.5171652702</v>
      </c>
      <c r="N557" s="19">
        <f t="shared" si="4111"/>
        <v>1622773.5171652702</v>
      </c>
      <c r="O557" s="19">
        <f t="shared" si="4112"/>
        <v>1622773.5171652702</v>
      </c>
      <c r="P557" s="19">
        <f t="shared" si="4113"/>
        <v>1622773.5171652702</v>
      </c>
      <c r="Q557" s="19">
        <f t="shared" si="4114"/>
        <v>1622773.5171652702</v>
      </c>
      <c r="R557" s="19">
        <f t="shared" si="4115"/>
        <v>1622773.5171652702</v>
      </c>
      <c r="S557" s="19">
        <f t="shared" si="4116"/>
        <v>1622773.5171652702</v>
      </c>
      <c r="T557" s="19">
        <f t="shared" si="4117"/>
        <v>1622773.5171652702</v>
      </c>
      <c r="U557" s="19">
        <f t="shared" si="4118"/>
        <v>1622773.5171652702</v>
      </c>
      <c r="V557" s="19">
        <f t="shared" si="4119"/>
        <v>1622773.5171652702</v>
      </c>
      <c r="W557" s="19">
        <f t="shared" si="4120"/>
        <v>1622773.5171652702</v>
      </c>
      <c r="X557" s="19">
        <f t="shared" si="4121"/>
        <v>1622773.5171652702</v>
      </c>
      <c r="Y557" s="19">
        <f t="shared" si="4122"/>
        <v>1622773.5171652702</v>
      </c>
      <c r="Z557" s="19">
        <f t="shared" si="4123"/>
        <v>1622773.5171652702</v>
      </c>
      <c r="AA557" s="19">
        <f t="shared" si="4124"/>
        <v>1622773.5171652702</v>
      </c>
      <c r="AB557" s="19">
        <f t="shared" si="4125"/>
        <v>1622773.5171652702</v>
      </c>
      <c r="AC557" s="19">
        <f t="shared" si="4126"/>
        <v>1622773.5171652702</v>
      </c>
      <c r="AD557" s="19">
        <f t="shared" si="4127"/>
        <v>1622773.5171652702</v>
      </c>
      <c r="AE557" s="19">
        <f t="shared" si="4128"/>
        <v>1622773.5171652702</v>
      </c>
      <c r="AF557" s="19">
        <f t="shared" si="4129"/>
        <v>1622773.5171652702</v>
      </c>
      <c r="AG557" s="19">
        <f t="shared" si="4130"/>
        <v>1622773.5171652702</v>
      </c>
      <c r="AH557" s="19">
        <f t="shared" si="4131"/>
        <v>1622773.5171652702</v>
      </c>
      <c r="AI557" s="19">
        <f t="shared" si="4132"/>
        <v>1622773.5171652702</v>
      </c>
      <c r="AJ557" s="19">
        <f t="shared" si="4133"/>
        <v>1622773.5171652702</v>
      </c>
      <c r="AK557" s="19">
        <f t="shared" si="4134"/>
        <v>1622773.5171652702</v>
      </c>
      <c r="AL557" s="19">
        <f t="shared" si="4135"/>
        <v>1622773.5171652702</v>
      </c>
      <c r="AM557" s="19">
        <f t="shared" si="4136"/>
        <v>1622773.5171652702</v>
      </c>
      <c r="AN557" s="19">
        <f t="shared" si="4137"/>
        <v>1622773.5171652702</v>
      </c>
      <c r="AO557" s="19">
        <f t="shared" si="4138"/>
        <v>1622773.5171652702</v>
      </c>
      <c r="AP557" s="19">
        <f t="shared" si="4139"/>
        <v>1622773.5171652702</v>
      </c>
      <c r="AQ557" s="19">
        <f t="shared" si="4140"/>
        <v>1622773.5171652702</v>
      </c>
      <c r="AR557" s="19">
        <f t="shared" si="4141"/>
        <v>1622773.5171652702</v>
      </c>
      <c r="AS557" s="19">
        <f t="shared" si="4142"/>
        <v>1622773.5171652702</v>
      </c>
      <c r="AT557" s="19">
        <f t="shared" si="4143"/>
        <v>1622773.5171652702</v>
      </c>
      <c r="AU557" s="19">
        <f t="shared" si="4144"/>
        <v>1622773.5171652702</v>
      </c>
      <c r="AV557" s="19">
        <f t="shared" si="4145"/>
        <v>1622773.5171652702</v>
      </c>
      <c r="AW557" s="19">
        <f t="shared" si="4146"/>
        <v>1622773.5171652702</v>
      </c>
      <c r="AX557" s="19">
        <f t="shared" si="4147"/>
        <v>1622773.5171652702</v>
      </c>
      <c r="AY557" s="19">
        <f t="shared" si="4148"/>
        <v>1622773.5171652702</v>
      </c>
      <c r="AZ557" s="19">
        <f t="shared" si="4149"/>
        <v>1622773.5171652702</v>
      </c>
      <c r="BA557" s="19">
        <f t="shared" si="4150"/>
        <v>1622773.5171652702</v>
      </c>
      <c r="BB557" s="19">
        <f t="shared" si="4151"/>
        <v>1622773.5171652702</v>
      </c>
      <c r="BC557" s="19">
        <f t="shared" si="4152"/>
        <v>1622773.5171652702</v>
      </c>
      <c r="BD557" s="19" t="e">
        <f t="shared" si="4153"/>
        <v>#N/A</v>
      </c>
      <c r="BE557" s="19" t="e">
        <f t="shared" si="4154"/>
        <v>#N/A</v>
      </c>
      <c r="BF557" s="19" t="e">
        <f t="shared" si="4155"/>
        <v>#N/A</v>
      </c>
      <c r="BG557" s="19" t="e">
        <f t="shared" si="4156"/>
        <v>#N/A</v>
      </c>
      <c r="BH557" s="19" t="e">
        <f t="shared" si="4157"/>
        <v>#N/A</v>
      </c>
      <c r="BI557" s="19" t="e">
        <f t="shared" si="4158"/>
        <v>#N/A</v>
      </c>
    </row>
    <row r="558" spans="3:61" s="19" customFormat="1" ht="12.75">
      <c r="C558" s="19" t="s">
        <v>424</v>
      </c>
      <c r="F558" s="19">
        <f>E552</f>
        <v>33592762.172387026</v>
      </c>
      <c r="G558" s="19">
        <f t="shared" si="4104"/>
        <v>33383181.057369623</v>
      </c>
      <c r="H558" s="19">
        <f t="shared" si="4105"/>
        <v>33164564.981627185</v>
      </c>
      <c r="I558" s="19">
        <f t="shared" si="4106"/>
        <v>32936524.451500919</v>
      </c>
      <c r="J558" s="19">
        <f t="shared" si="4107"/>
        <v>32698653.182411194</v>
      </c>
      <c r="K558" s="19">
        <f t="shared" si="4108"/>
        <v>32450527.375007458</v>
      </c>
      <c r="L558" s="19">
        <f t="shared" si="4109"/>
        <v>32191704.960113235</v>
      </c>
      <c r="M558" s="19">
        <f t="shared" si="4110"/>
        <v>31921724.811121006</v>
      </c>
      <c r="N558" s="19">
        <f t="shared" si="4111"/>
        <v>31640105.922433741</v>
      </c>
      <c r="O558" s="19">
        <f t="shared" si="4112"/>
        <v>31346346.552489348</v>
      </c>
      <c r="P558" s="19">
        <f t="shared" si="4113"/>
        <v>31039923.329841252</v>
      </c>
      <c r="Q558" s="19">
        <f t="shared" si="4114"/>
        <v>30720290.320702456</v>
      </c>
      <c r="R558" s="19">
        <f t="shared" si="4115"/>
        <v>30386878.056291763</v>
      </c>
      <c r="S558" s="19">
        <f t="shared" si="4116"/>
        <v>30039092.518249311</v>
      </c>
      <c r="T558" s="19">
        <f t="shared" si="4117"/>
        <v>29676314.08031372</v>
      </c>
      <c r="U558" s="19">
        <f t="shared" si="4118"/>
        <v>29297896.404375389</v>
      </c>
      <c r="V558" s="19">
        <f t="shared" si="4119"/>
        <v>28903165.288939055</v>
      </c>
      <c r="W558" s="19">
        <f t="shared" si="4120"/>
        <v>28491417.467944019</v>
      </c>
      <c r="X558" s="19">
        <f t="shared" si="4121"/>
        <v>28061919.357801989</v>
      </c>
      <c r="Y558" s="19">
        <f t="shared" si="4122"/>
        <v>27613905.750420205</v>
      </c>
      <c r="Z558" s="19">
        <f t="shared" si="4123"/>
        <v>27146578.449881297</v>
      </c>
      <c r="AA558" s="19">
        <f t="shared" si="4124"/>
        <v>26659104.850350928</v>
      </c>
      <c r="AB558" s="19">
        <f t="shared" si="4125"/>
        <v>26150616.452679601</v>
      </c>
      <c r="AC558" s="19">
        <f t="shared" si="4126"/>
        <v>25620207.317055747</v>
      </c>
      <c r="AD558" s="19">
        <f t="shared" si="4127"/>
        <v>25066932.448953267</v>
      </c>
      <c r="AE558" s="19">
        <f t="shared" si="4128"/>
        <v>24489806.115497917</v>
      </c>
      <c r="AF558" s="19">
        <f t="shared" si="4129"/>
        <v>23887800.089252889</v>
      </c>
      <c r="AG558" s="19">
        <f t="shared" si="4130"/>
        <v>23259841.81629467</v>
      </c>
      <c r="AH558" s="19">
        <f t="shared" si="4131"/>
        <v>22604812.505315371</v>
      </c>
      <c r="AI558" s="19">
        <f t="shared" si="4132"/>
        <v>21921545.134346977</v>
      </c>
      <c r="AJ558" s="19">
        <f t="shared" si="4133"/>
        <v>21208822.371556263</v>
      </c>
      <c r="AK558" s="19">
        <f t="shared" si="4134"/>
        <v>20465374.406405997</v>
      </c>
      <c r="AL558" s="19">
        <f t="shared" si="4135"/>
        <v>19689876.68731831</v>
      </c>
      <c r="AM558" s="19">
        <f t="shared" si="4136"/>
        <v>18880947.56180964</v>
      </c>
      <c r="AN558" s="19">
        <f t="shared" si="4137"/>
        <v>18037145.814892791</v>
      </c>
      <c r="AO558" s="19">
        <f t="shared" si="4138"/>
        <v>17156968.101360463</v>
      </c>
      <c r="AP558" s="19">
        <f t="shared" si="4139"/>
        <v>16238846.267375521</v>
      </c>
      <c r="AQ558" s="19">
        <f t="shared" si="4140"/>
        <v>15281144.55659605</v>
      </c>
      <c r="AR558" s="19">
        <f t="shared" si="4141"/>
        <v>14282156.695857551</v>
      </c>
      <c r="AS558" s="19">
        <f t="shared" si="4142"/>
        <v>13240102.855220016</v>
      </c>
      <c r="AT558" s="19">
        <f t="shared" si="4143"/>
        <v>12153126.476963824</v>
      </c>
      <c r="AU558" s="19">
        <f t="shared" si="4144"/>
        <v>11019290.967884861</v>
      </c>
      <c r="AV558" s="19">
        <f t="shared" si="4145"/>
        <v>9836576.2489957716</v>
      </c>
      <c r="AW558" s="19">
        <f t="shared" si="4146"/>
        <v>8602875.1564861704</v>
      </c>
      <c r="AX558" s="19">
        <f t="shared" si="4147"/>
        <v>7315989.6875296328</v>
      </c>
      <c r="AY558" s="19">
        <f t="shared" si="4148"/>
        <v>5973627.0842488892</v>
      </c>
      <c r="AZ558" s="19">
        <f t="shared" si="4149"/>
        <v>4573395.7488622637</v>
      </c>
      <c r="BA558" s="19">
        <f t="shared" si="4150"/>
        <v>3112800.9827336669</v>
      </c>
      <c r="BB558" s="19">
        <f t="shared" si="4151"/>
        <v>1589240.5417346784</v>
      </c>
      <c r="BC558" s="19">
        <f t="shared" si="4152"/>
        <v>9.7788870334625244E-9</v>
      </c>
      <c r="BD558" s="19" t="e">
        <f t="shared" si="4153"/>
        <v>#N/A</v>
      </c>
      <c r="BE558" s="19" t="e">
        <f t="shared" si="4154"/>
        <v>#N/A</v>
      </c>
      <c r="BF558" s="19" t="e">
        <f t="shared" si="4155"/>
        <v>#N/A</v>
      </c>
      <c r="BG558" s="19" t="e">
        <f t="shared" si="4156"/>
        <v>#N/A</v>
      </c>
      <c r="BH558" s="19" t="e">
        <f t="shared" si="4157"/>
        <v>#N/A</v>
      </c>
      <c r="BI558" s="19" t="e">
        <f t="shared" si="4158"/>
        <v>#N/A</v>
      </c>
    </row>
    <row r="559" spans="3:61" s="19" customFormat="1" ht="12.75"/>
    <row r="560" spans="3:61" s="19" customFormat="1" ht="12.75">
      <c r="C560" s="19" t="s">
        <v>446</v>
      </c>
      <c r="G560" s="19">
        <f>F554</f>
        <v>33793681.723352201</v>
      </c>
      <c r="H560" s="19">
        <f t="shared" ref="H560:H564" si="4159">G554</f>
        <v>33592762.172387026</v>
      </c>
      <c r="I560" s="19">
        <f t="shared" ref="I560:I564" si="4160">H554</f>
        <v>33383181.057369623</v>
      </c>
      <c r="J560" s="19">
        <f t="shared" ref="J560:J564" si="4161">I554</f>
        <v>33164564.981627185</v>
      </c>
      <c r="K560" s="19">
        <f t="shared" ref="K560:K564" si="4162">J554</f>
        <v>32936524.451500919</v>
      </c>
      <c r="L560" s="19">
        <f t="shared" ref="L560:L564" si="4163">K554</f>
        <v>32698653.182411194</v>
      </c>
      <c r="M560" s="19">
        <f t="shared" ref="M560:M564" si="4164">L554</f>
        <v>32450527.375007458</v>
      </c>
      <c r="N560" s="19">
        <f t="shared" ref="N560:N564" si="4165">M554</f>
        <v>32191704.960113235</v>
      </c>
      <c r="O560" s="19">
        <f t="shared" ref="O560:O564" si="4166">N554</f>
        <v>31921724.811121006</v>
      </c>
      <c r="P560" s="19">
        <f t="shared" ref="P560:P564" si="4167">O554</f>
        <v>31640105.922433741</v>
      </c>
      <c r="Q560" s="19">
        <f t="shared" ref="Q560:Q564" si="4168">P554</f>
        <v>31346346.552489348</v>
      </c>
      <c r="R560" s="19">
        <f t="shared" ref="R560:R564" si="4169">Q554</f>
        <v>31039923.329841252</v>
      </c>
      <c r="S560" s="19">
        <f t="shared" ref="S560:S564" si="4170">R554</f>
        <v>30720290.320702456</v>
      </c>
      <c r="T560" s="19">
        <f t="shared" ref="T560:T564" si="4171">S554</f>
        <v>30386878.056291763</v>
      </c>
      <c r="U560" s="19">
        <f t="shared" ref="U560:U564" si="4172">T554</f>
        <v>30039092.518249311</v>
      </c>
      <c r="V560" s="19">
        <f t="shared" ref="V560:V564" si="4173">U554</f>
        <v>29676314.08031372</v>
      </c>
      <c r="W560" s="19">
        <f t="shared" ref="W560:W564" si="4174">V554</f>
        <v>29297896.404375389</v>
      </c>
      <c r="X560" s="19">
        <f t="shared" ref="X560:X564" si="4175">W554</f>
        <v>28903165.288939055</v>
      </c>
      <c r="Y560" s="19">
        <f t="shared" ref="Y560:Y564" si="4176">X554</f>
        <v>28491417.467944019</v>
      </c>
      <c r="Z560" s="19">
        <f t="shared" ref="Z560:Z564" si="4177">Y554</f>
        <v>28061919.357801989</v>
      </c>
      <c r="AA560" s="19">
        <f t="shared" ref="AA560:AA564" si="4178">Z554</f>
        <v>27613905.750420205</v>
      </c>
      <c r="AB560" s="19">
        <f t="shared" ref="AB560:AB564" si="4179">AA554</f>
        <v>27146578.449881297</v>
      </c>
      <c r="AC560" s="19">
        <f t="shared" ref="AC560:AC564" si="4180">AB554</f>
        <v>26659104.850350928</v>
      </c>
      <c r="AD560" s="19">
        <f t="shared" ref="AD560:AD564" si="4181">AC554</f>
        <v>26150616.452679601</v>
      </c>
      <c r="AE560" s="19">
        <f t="shared" ref="AE560:AE564" si="4182">AD554</f>
        <v>25620207.317055747</v>
      </c>
      <c r="AF560" s="19">
        <f t="shared" ref="AF560:AF564" si="4183">AE554</f>
        <v>25066932.448953267</v>
      </c>
      <c r="AG560" s="19">
        <f t="shared" ref="AG560:AG564" si="4184">AF554</f>
        <v>24489806.115497917</v>
      </c>
      <c r="AH560" s="19">
        <f t="shared" ref="AH560:AH564" si="4185">AG554</f>
        <v>23887800.089252889</v>
      </c>
      <c r="AI560" s="19">
        <f t="shared" ref="AI560:AI564" si="4186">AH554</f>
        <v>23259841.81629467</v>
      </c>
      <c r="AJ560" s="19">
        <f t="shared" ref="AJ560:AJ564" si="4187">AI554</f>
        <v>22604812.505315371</v>
      </c>
      <c r="AK560" s="19">
        <f t="shared" ref="AK560:AK564" si="4188">AJ554</f>
        <v>21921545.134346977</v>
      </c>
      <c r="AL560" s="19">
        <f t="shared" ref="AL560:AL564" si="4189">AK554</f>
        <v>21208822.371556263</v>
      </c>
      <c r="AM560" s="19">
        <f t="shared" ref="AM560:AM564" si="4190">AL554</f>
        <v>20465374.406405997</v>
      </c>
      <c r="AN560" s="19">
        <f t="shared" ref="AN560:AN564" si="4191">AM554</f>
        <v>19689876.68731831</v>
      </c>
      <c r="AO560" s="19">
        <f t="shared" ref="AO560:AO564" si="4192">AN554</f>
        <v>18880947.56180964</v>
      </c>
      <c r="AP560" s="19">
        <f t="shared" ref="AP560:AP564" si="4193">AO554</f>
        <v>18037145.814892791</v>
      </c>
      <c r="AQ560" s="19">
        <f t="shared" ref="AQ560:AQ564" si="4194">AP554</f>
        <v>17156968.101360463</v>
      </c>
      <c r="AR560" s="19">
        <f t="shared" ref="AR560:AR564" si="4195">AQ554</f>
        <v>16238846.267375521</v>
      </c>
      <c r="AS560" s="19">
        <f t="shared" ref="AS560:AS564" si="4196">AR554</f>
        <v>15281144.55659605</v>
      </c>
      <c r="AT560" s="19">
        <f t="shared" ref="AT560:AT564" si="4197">AS554</f>
        <v>14282156.695857551</v>
      </c>
      <c r="AU560" s="19">
        <f t="shared" ref="AU560:AU564" si="4198">AT554</f>
        <v>13240102.855220016</v>
      </c>
      <c r="AV560" s="19">
        <f t="shared" ref="AV560:AV564" si="4199">AU554</f>
        <v>12153126.476963824</v>
      </c>
      <c r="AW560" s="19">
        <f t="shared" ref="AW560:AW564" si="4200">AV554</f>
        <v>11019290.967884861</v>
      </c>
      <c r="AX560" s="19">
        <f t="shared" ref="AX560:AX564" si="4201">AW554</f>
        <v>9836576.2489957716</v>
      </c>
      <c r="AY560" s="19">
        <f t="shared" ref="AY560:AY564" si="4202">AX554</f>
        <v>8602875.1564861704</v>
      </c>
      <c r="AZ560" s="19">
        <f t="shared" ref="AZ560:AZ564" si="4203">AY554</f>
        <v>7315989.6875296328</v>
      </c>
      <c r="BA560" s="19">
        <f t="shared" ref="BA560:BA564" si="4204">AZ554</f>
        <v>5973627.0842488892</v>
      </c>
      <c r="BB560" s="19">
        <f t="shared" ref="BB560:BB564" si="4205">BA554</f>
        <v>4573395.7488622637</v>
      </c>
      <c r="BC560" s="19">
        <f t="shared" ref="BC560:BC564" si="4206">BB554</f>
        <v>3112800.9827336669</v>
      </c>
      <c r="BD560" s="19">
        <f t="shared" ref="BD560:BD564" si="4207">BC554</f>
        <v>1589240.5417346784</v>
      </c>
      <c r="BE560" s="19">
        <f t="shared" ref="BE560:BE564" si="4208">BD554</f>
        <v>9.7788870334625244E-9</v>
      </c>
      <c r="BF560" s="19" t="e">
        <f t="shared" ref="BF560:BF564" si="4209">BE554</f>
        <v>#N/A</v>
      </c>
      <c r="BG560" s="19" t="e">
        <f t="shared" ref="BG560:BG564" si="4210">BF554</f>
        <v>#N/A</v>
      </c>
      <c r="BH560" s="19" t="e">
        <f t="shared" ref="BH560:BH564" si="4211">BG554</f>
        <v>#N/A</v>
      </c>
      <c r="BI560" s="19" t="e">
        <f t="shared" ref="BI560:BI564" si="4212">BH554</f>
        <v>#N/A</v>
      </c>
    </row>
    <row r="561" spans="1:61" s="19" customFormat="1" ht="12.75">
      <c r="C561" s="19" t="s">
        <v>422</v>
      </c>
      <c r="G561" s="19">
        <f>F555</f>
        <v>200919.55096517227</v>
      </c>
      <c r="H561" s="19">
        <f t="shared" si="4159"/>
        <v>209581.11501740472</v>
      </c>
      <c r="I561" s="19">
        <f t="shared" si="4160"/>
        <v>218616.07574243733</v>
      </c>
      <c r="J561" s="19">
        <f t="shared" si="4161"/>
        <v>228040.53012626694</v>
      </c>
      <c r="K561" s="19">
        <f t="shared" si="4162"/>
        <v>237871.26908972443</v>
      </c>
      <c r="L561" s="19">
        <f t="shared" si="4163"/>
        <v>248125.80740373646</v>
      </c>
      <c r="M561" s="19">
        <f t="shared" si="4164"/>
        <v>258822.41489422345</v>
      </c>
      <c r="N561" s="19">
        <f t="shared" si="4165"/>
        <v>269980.14899222774</v>
      </c>
      <c r="O561" s="19">
        <f t="shared" si="4166"/>
        <v>281618.88868726511</v>
      </c>
      <c r="P561" s="19">
        <f t="shared" si="4167"/>
        <v>293759.36994439317</v>
      </c>
      <c r="Q561" s="19">
        <f t="shared" si="4168"/>
        <v>306423.22264809458</v>
      </c>
      <c r="R561" s="19">
        <f t="shared" si="4169"/>
        <v>319633.00913879805</v>
      </c>
      <c r="S561" s="19">
        <f t="shared" si="4170"/>
        <v>333412.26441069233</v>
      </c>
      <c r="T561" s="19">
        <f t="shared" si="4171"/>
        <v>347785.53804245376</v>
      </c>
      <c r="U561" s="19">
        <f t="shared" si="4172"/>
        <v>362778.43793559045</v>
      </c>
      <c r="V561" s="19">
        <f t="shared" si="4173"/>
        <v>378417.67593833001</v>
      </c>
      <c r="W561" s="19">
        <f t="shared" si="4174"/>
        <v>394731.11543633562</v>
      </c>
      <c r="X561" s="19">
        <f t="shared" si="4175"/>
        <v>411747.82099503768</v>
      </c>
      <c r="Y561" s="19">
        <f t="shared" si="4176"/>
        <v>429498.11014202988</v>
      </c>
      <c r="Z561" s="19">
        <f t="shared" si="4177"/>
        <v>448013.6073817822</v>
      </c>
      <c r="AA561" s="19">
        <f t="shared" si="4178"/>
        <v>467327.30053890881</v>
      </c>
      <c r="AB561" s="19">
        <f t="shared" si="4179"/>
        <v>487473.59953037073</v>
      </c>
      <c r="AC561" s="19">
        <f t="shared" si="4180"/>
        <v>508488.39767132641</v>
      </c>
      <c r="AD561" s="19">
        <f t="shared" si="4181"/>
        <v>530409.13562385482</v>
      </c>
      <c r="AE561" s="19">
        <f t="shared" si="4182"/>
        <v>553274.86810248066</v>
      </c>
      <c r="AF561" s="19">
        <f t="shared" si="4183"/>
        <v>577126.33345535083</v>
      </c>
      <c r="AG561" s="19">
        <f t="shared" si="4184"/>
        <v>602006.02624502871</v>
      </c>
      <c r="AH561" s="19">
        <f t="shared" si="4185"/>
        <v>627958.27295821731</v>
      </c>
      <c r="AI561" s="19">
        <f t="shared" si="4186"/>
        <v>655029.31097929878</v>
      </c>
      <c r="AJ561" s="19">
        <f t="shared" si="4187"/>
        <v>683267.37096839503</v>
      </c>
      <c r="AK561" s="19">
        <f t="shared" si="4188"/>
        <v>712722.7627907123</v>
      </c>
      <c r="AL561" s="19">
        <f t="shared" si="4189"/>
        <v>743447.96515026689</v>
      </c>
      <c r="AM561" s="19">
        <f t="shared" si="4190"/>
        <v>775497.71908768779</v>
      </c>
      <c r="AN561" s="19">
        <f t="shared" si="4191"/>
        <v>808929.12550867093</v>
      </c>
      <c r="AO561" s="19">
        <f t="shared" si="4192"/>
        <v>843801.74691684928</v>
      </c>
      <c r="AP561" s="19">
        <f t="shared" si="4193"/>
        <v>880177.71353232698</v>
      </c>
      <c r="AQ561" s="19">
        <f t="shared" si="4194"/>
        <v>918121.83398494148</v>
      </c>
      <c r="AR561" s="19">
        <f t="shared" si="4195"/>
        <v>957701.71077947051</v>
      </c>
      <c r="AS561" s="19">
        <f t="shared" si="4196"/>
        <v>998987.86073849967</v>
      </c>
      <c r="AT561" s="19">
        <f t="shared" si="4197"/>
        <v>1042053.8406375339</v>
      </c>
      <c r="AU561" s="19">
        <f t="shared" si="4198"/>
        <v>1086976.3782561917</v>
      </c>
      <c r="AV561" s="19">
        <f t="shared" si="4199"/>
        <v>1133835.5090789634</v>
      </c>
      <c r="AW561" s="19">
        <f t="shared" si="4200"/>
        <v>1182714.7188890893</v>
      </c>
      <c r="AX561" s="19">
        <f t="shared" si="4201"/>
        <v>1233701.0925096017</v>
      </c>
      <c r="AY561" s="19">
        <f t="shared" si="4202"/>
        <v>1286885.4689565373</v>
      </c>
      <c r="AZ561" s="19">
        <f t="shared" si="4203"/>
        <v>1342362.603280744</v>
      </c>
      <c r="BA561" s="19">
        <f t="shared" si="4204"/>
        <v>1400231.3353866255</v>
      </c>
      <c r="BB561" s="19">
        <f t="shared" si="4205"/>
        <v>1460594.7661285966</v>
      </c>
      <c r="BC561" s="19">
        <f t="shared" si="4206"/>
        <v>1523560.4409989885</v>
      </c>
      <c r="BD561" s="19">
        <f t="shared" si="4207"/>
        <v>1589240.5417346687</v>
      </c>
      <c r="BE561" s="19" t="e">
        <f t="shared" si="4208"/>
        <v>#N/A</v>
      </c>
      <c r="BF561" s="19" t="e">
        <f t="shared" si="4209"/>
        <v>#N/A</v>
      </c>
      <c r="BG561" s="19" t="e">
        <f t="shared" si="4210"/>
        <v>#N/A</v>
      </c>
      <c r="BH561" s="19" t="e">
        <f t="shared" si="4211"/>
        <v>#N/A</v>
      </c>
      <c r="BI561" s="19" t="e">
        <f t="shared" si="4212"/>
        <v>#N/A</v>
      </c>
    </row>
    <row r="562" spans="1:61" s="19" customFormat="1" ht="12.75">
      <c r="C562" s="19" t="s">
        <v>423</v>
      </c>
      <c r="G562" s="19">
        <f>F556</f>
        <v>1421853.9662000979</v>
      </c>
      <c r="H562" s="19">
        <f t="shared" si="4159"/>
        <v>1413192.4021478656</v>
      </c>
      <c r="I562" s="19">
        <f t="shared" si="4160"/>
        <v>1404157.4414228329</v>
      </c>
      <c r="J562" s="19">
        <f t="shared" si="4161"/>
        <v>1394732.9870390033</v>
      </c>
      <c r="K562" s="19">
        <f t="shared" si="4162"/>
        <v>1384902.2480755458</v>
      </c>
      <c r="L562" s="19">
        <f t="shared" si="4163"/>
        <v>1374647.7097615339</v>
      </c>
      <c r="M562" s="19">
        <f t="shared" si="4164"/>
        <v>1363951.1022710467</v>
      </c>
      <c r="N562" s="19">
        <f t="shared" si="4165"/>
        <v>1352793.3681730423</v>
      </c>
      <c r="O562" s="19">
        <f t="shared" si="4166"/>
        <v>1341154.6284780051</v>
      </c>
      <c r="P562" s="19">
        <f t="shared" si="4167"/>
        <v>1329014.1472208772</v>
      </c>
      <c r="Q562" s="19">
        <f t="shared" si="4168"/>
        <v>1316350.2945171755</v>
      </c>
      <c r="R562" s="19">
        <f t="shared" si="4169"/>
        <v>1303140.5080264721</v>
      </c>
      <c r="S562" s="19">
        <f t="shared" si="4170"/>
        <v>1289361.2527545779</v>
      </c>
      <c r="T562" s="19">
        <f t="shared" si="4171"/>
        <v>1274987.9791228164</v>
      </c>
      <c r="U562" s="19">
        <f t="shared" si="4172"/>
        <v>1259995.0792296797</v>
      </c>
      <c r="V562" s="19">
        <f t="shared" si="4173"/>
        <v>1244355.8412269403</v>
      </c>
      <c r="W562" s="19">
        <f t="shared" si="4174"/>
        <v>1228042.4017289348</v>
      </c>
      <c r="X562" s="19">
        <f t="shared" si="4175"/>
        <v>1211025.6961702325</v>
      </c>
      <c r="Y562" s="19">
        <f t="shared" si="4176"/>
        <v>1193275.4070232403</v>
      </c>
      <c r="Z562" s="19">
        <f t="shared" si="4177"/>
        <v>1174759.9097834881</v>
      </c>
      <c r="AA562" s="19">
        <f t="shared" si="4178"/>
        <v>1155446.2166263615</v>
      </c>
      <c r="AB562" s="19">
        <f t="shared" si="4179"/>
        <v>1135299.9176348995</v>
      </c>
      <c r="AC562" s="19">
        <f t="shared" si="4180"/>
        <v>1114285.1194939439</v>
      </c>
      <c r="AD562" s="19">
        <f t="shared" si="4181"/>
        <v>1092364.3815414156</v>
      </c>
      <c r="AE562" s="19">
        <f t="shared" si="4182"/>
        <v>1069498.6490627897</v>
      </c>
      <c r="AF562" s="19">
        <f t="shared" si="4183"/>
        <v>1045647.1837099195</v>
      </c>
      <c r="AG562" s="19">
        <f t="shared" si="4184"/>
        <v>1020767.4909202416</v>
      </c>
      <c r="AH562" s="19">
        <f t="shared" si="4185"/>
        <v>994815.24420705298</v>
      </c>
      <c r="AI562" s="19">
        <f t="shared" si="4186"/>
        <v>967744.2061859715</v>
      </c>
      <c r="AJ562" s="19">
        <f t="shared" si="4187"/>
        <v>939506.14619687514</v>
      </c>
      <c r="AK562" s="19">
        <f t="shared" si="4188"/>
        <v>910050.75437455799</v>
      </c>
      <c r="AL562" s="19">
        <f t="shared" si="4189"/>
        <v>879325.55201500328</v>
      </c>
      <c r="AM562" s="19">
        <f t="shared" si="4190"/>
        <v>847275.7980775825</v>
      </c>
      <c r="AN562" s="19">
        <f t="shared" si="4191"/>
        <v>813844.39165659936</v>
      </c>
      <c r="AO562" s="19">
        <f t="shared" si="4192"/>
        <v>778971.77024842089</v>
      </c>
      <c r="AP562" s="19">
        <f t="shared" si="4193"/>
        <v>742595.80363294331</v>
      </c>
      <c r="AQ562" s="19">
        <f t="shared" si="4194"/>
        <v>704651.68318032881</v>
      </c>
      <c r="AR562" s="19">
        <f t="shared" si="4195"/>
        <v>665071.80638579978</v>
      </c>
      <c r="AS562" s="19">
        <f t="shared" si="4196"/>
        <v>623785.65642677061</v>
      </c>
      <c r="AT562" s="19">
        <f t="shared" si="4197"/>
        <v>580719.67652773636</v>
      </c>
      <c r="AU562" s="19">
        <f t="shared" si="4198"/>
        <v>535797.13890907867</v>
      </c>
      <c r="AV562" s="19">
        <f t="shared" si="4199"/>
        <v>488938.00808630668</v>
      </c>
      <c r="AW562" s="19">
        <f t="shared" si="4200"/>
        <v>440058.79827618087</v>
      </c>
      <c r="AX562" s="19">
        <f t="shared" si="4201"/>
        <v>389072.42465566855</v>
      </c>
      <c r="AY562" s="19">
        <f t="shared" si="4202"/>
        <v>335888.04820873297</v>
      </c>
      <c r="AZ562" s="19">
        <f t="shared" si="4203"/>
        <v>280410.91388452629</v>
      </c>
      <c r="BA562" s="19">
        <f t="shared" si="4204"/>
        <v>222542.18177864471</v>
      </c>
      <c r="BB562" s="19">
        <f t="shared" si="4205"/>
        <v>162178.75103667364</v>
      </c>
      <c r="BC562" s="19">
        <f t="shared" si="4206"/>
        <v>99213.076166281695</v>
      </c>
      <c r="BD562" s="19">
        <f t="shared" si="4207"/>
        <v>33532.975430601509</v>
      </c>
      <c r="BE562" s="19" t="e">
        <f t="shared" si="4208"/>
        <v>#N/A</v>
      </c>
      <c r="BF562" s="19" t="e">
        <f t="shared" si="4209"/>
        <v>#N/A</v>
      </c>
      <c r="BG562" s="19" t="e">
        <f t="shared" si="4210"/>
        <v>#N/A</v>
      </c>
      <c r="BH562" s="19" t="e">
        <f t="shared" si="4211"/>
        <v>#N/A</v>
      </c>
      <c r="BI562" s="19" t="e">
        <f t="shared" si="4212"/>
        <v>#N/A</v>
      </c>
    </row>
    <row r="563" spans="1:61" s="19" customFormat="1" ht="12.75">
      <c r="C563" s="19" t="s">
        <v>147</v>
      </c>
      <c r="G563" s="19">
        <f>F557</f>
        <v>1622773.5171652702</v>
      </c>
      <c r="H563" s="19">
        <f t="shared" si="4159"/>
        <v>1622773.5171652702</v>
      </c>
      <c r="I563" s="19">
        <f t="shared" si="4160"/>
        <v>1622773.5171652702</v>
      </c>
      <c r="J563" s="19">
        <f t="shared" si="4161"/>
        <v>1622773.5171652702</v>
      </c>
      <c r="K563" s="19">
        <f t="shared" si="4162"/>
        <v>1622773.5171652702</v>
      </c>
      <c r="L563" s="19">
        <f t="shared" si="4163"/>
        <v>1622773.5171652702</v>
      </c>
      <c r="M563" s="19">
        <f t="shared" si="4164"/>
        <v>1622773.5171652702</v>
      </c>
      <c r="N563" s="19">
        <f t="shared" si="4165"/>
        <v>1622773.5171652702</v>
      </c>
      <c r="O563" s="19">
        <f t="shared" si="4166"/>
        <v>1622773.5171652702</v>
      </c>
      <c r="P563" s="19">
        <f t="shared" si="4167"/>
        <v>1622773.5171652702</v>
      </c>
      <c r="Q563" s="19">
        <f t="shared" si="4168"/>
        <v>1622773.5171652702</v>
      </c>
      <c r="R563" s="19">
        <f t="shared" si="4169"/>
        <v>1622773.5171652702</v>
      </c>
      <c r="S563" s="19">
        <f t="shared" si="4170"/>
        <v>1622773.5171652702</v>
      </c>
      <c r="T563" s="19">
        <f t="shared" si="4171"/>
        <v>1622773.5171652702</v>
      </c>
      <c r="U563" s="19">
        <f t="shared" si="4172"/>
        <v>1622773.5171652702</v>
      </c>
      <c r="V563" s="19">
        <f t="shared" si="4173"/>
        <v>1622773.5171652702</v>
      </c>
      <c r="W563" s="19">
        <f t="shared" si="4174"/>
        <v>1622773.5171652702</v>
      </c>
      <c r="X563" s="19">
        <f t="shared" si="4175"/>
        <v>1622773.5171652702</v>
      </c>
      <c r="Y563" s="19">
        <f t="shared" si="4176"/>
        <v>1622773.5171652702</v>
      </c>
      <c r="Z563" s="19">
        <f t="shared" si="4177"/>
        <v>1622773.5171652702</v>
      </c>
      <c r="AA563" s="19">
        <f t="shared" si="4178"/>
        <v>1622773.5171652702</v>
      </c>
      <c r="AB563" s="19">
        <f t="shared" si="4179"/>
        <v>1622773.5171652702</v>
      </c>
      <c r="AC563" s="19">
        <f t="shared" si="4180"/>
        <v>1622773.5171652702</v>
      </c>
      <c r="AD563" s="19">
        <f t="shared" si="4181"/>
        <v>1622773.5171652702</v>
      </c>
      <c r="AE563" s="19">
        <f t="shared" si="4182"/>
        <v>1622773.5171652702</v>
      </c>
      <c r="AF563" s="19">
        <f t="shared" si="4183"/>
        <v>1622773.5171652702</v>
      </c>
      <c r="AG563" s="19">
        <f t="shared" si="4184"/>
        <v>1622773.5171652702</v>
      </c>
      <c r="AH563" s="19">
        <f t="shared" si="4185"/>
        <v>1622773.5171652702</v>
      </c>
      <c r="AI563" s="19">
        <f t="shared" si="4186"/>
        <v>1622773.5171652702</v>
      </c>
      <c r="AJ563" s="19">
        <f t="shared" si="4187"/>
        <v>1622773.5171652702</v>
      </c>
      <c r="AK563" s="19">
        <f t="shared" si="4188"/>
        <v>1622773.5171652702</v>
      </c>
      <c r="AL563" s="19">
        <f t="shared" si="4189"/>
        <v>1622773.5171652702</v>
      </c>
      <c r="AM563" s="19">
        <f t="shared" si="4190"/>
        <v>1622773.5171652702</v>
      </c>
      <c r="AN563" s="19">
        <f t="shared" si="4191"/>
        <v>1622773.5171652702</v>
      </c>
      <c r="AO563" s="19">
        <f t="shared" si="4192"/>
        <v>1622773.5171652702</v>
      </c>
      <c r="AP563" s="19">
        <f t="shared" si="4193"/>
        <v>1622773.5171652702</v>
      </c>
      <c r="AQ563" s="19">
        <f t="shared" si="4194"/>
        <v>1622773.5171652702</v>
      </c>
      <c r="AR563" s="19">
        <f t="shared" si="4195"/>
        <v>1622773.5171652702</v>
      </c>
      <c r="AS563" s="19">
        <f t="shared" si="4196"/>
        <v>1622773.5171652702</v>
      </c>
      <c r="AT563" s="19">
        <f t="shared" si="4197"/>
        <v>1622773.5171652702</v>
      </c>
      <c r="AU563" s="19">
        <f t="shared" si="4198"/>
        <v>1622773.5171652702</v>
      </c>
      <c r="AV563" s="19">
        <f t="shared" si="4199"/>
        <v>1622773.5171652702</v>
      </c>
      <c r="AW563" s="19">
        <f t="shared" si="4200"/>
        <v>1622773.5171652702</v>
      </c>
      <c r="AX563" s="19">
        <f t="shared" si="4201"/>
        <v>1622773.5171652702</v>
      </c>
      <c r="AY563" s="19">
        <f t="shared" si="4202"/>
        <v>1622773.5171652702</v>
      </c>
      <c r="AZ563" s="19">
        <f t="shared" si="4203"/>
        <v>1622773.5171652702</v>
      </c>
      <c r="BA563" s="19">
        <f t="shared" si="4204"/>
        <v>1622773.5171652702</v>
      </c>
      <c r="BB563" s="19">
        <f t="shared" si="4205"/>
        <v>1622773.5171652702</v>
      </c>
      <c r="BC563" s="19">
        <f t="shared" si="4206"/>
        <v>1622773.5171652702</v>
      </c>
      <c r="BD563" s="19">
        <f t="shared" si="4207"/>
        <v>1622773.5171652702</v>
      </c>
      <c r="BE563" s="19" t="e">
        <f t="shared" si="4208"/>
        <v>#N/A</v>
      </c>
      <c r="BF563" s="19" t="e">
        <f t="shared" si="4209"/>
        <v>#N/A</v>
      </c>
      <c r="BG563" s="19" t="e">
        <f t="shared" si="4210"/>
        <v>#N/A</v>
      </c>
      <c r="BH563" s="19" t="e">
        <f t="shared" si="4211"/>
        <v>#N/A</v>
      </c>
      <c r="BI563" s="19" t="e">
        <f t="shared" si="4212"/>
        <v>#N/A</v>
      </c>
    </row>
    <row r="564" spans="1:61" s="19" customFormat="1" ht="12.75">
      <c r="C564" s="19" t="s">
        <v>424</v>
      </c>
      <c r="G564" s="19">
        <f>F558</f>
        <v>33592762.172387026</v>
      </c>
      <c r="H564" s="19">
        <f t="shared" si="4159"/>
        <v>33383181.057369623</v>
      </c>
      <c r="I564" s="19">
        <f t="shared" si="4160"/>
        <v>33164564.981627185</v>
      </c>
      <c r="J564" s="19">
        <f t="shared" si="4161"/>
        <v>32936524.451500919</v>
      </c>
      <c r="K564" s="19">
        <f t="shared" si="4162"/>
        <v>32698653.182411194</v>
      </c>
      <c r="L564" s="19">
        <f t="shared" si="4163"/>
        <v>32450527.375007458</v>
      </c>
      <c r="M564" s="19">
        <f t="shared" si="4164"/>
        <v>32191704.960113235</v>
      </c>
      <c r="N564" s="19">
        <f t="shared" si="4165"/>
        <v>31921724.811121006</v>
      </c>
      <c r="O564" s="19">
        <f t="shared" si="4166"/>
        <v>31640105.922433741</v>
      </c>
      <c r="P564" s="19">
        <f t="shared" si="4167"/>
        <v>31346346.552489348</v>
      </c>
      <c r="Q564" s="19">
        <f t="shared" si="4168"/>
        <v>31039923.329841252</v>
      </c>
      <c r="R564" s="19">
        <f t="shared" si="4169"/>
        <v>30720290.320702456</v>
      </c>
      <c r="S564" s="19">
        <f t="shared" si="4170"/>
        <v>30386878.056291763</v>
      </c>
      <c r="T564" s="19">
        <f t="shared" si="4171"/>
        <v>30039092.518249311</v>
      </c>
      <c r="U564" s="19">
        <f t="shared" si="4172"/>
        <v>29676314.08031372</v>
      </c>
      <c r="V564" s="19">
        <f t="shared" si="4173"/>
        <v>29297896.404375389</v>
      </c>
      <c r="W564" s="19">
        <f t="shared" si="4174"/>
        <v>28903165.288939055</v>
      </c>
      <c r="X564" s="19">
        <f t="shared" si="4175"/>
        <v>28491417.467944019</v>
      </c>
      <c r="Y564" s="19">
        <f t="shared" si="4176"/>
        <v>28061919.357801989</v>
      </c>
      <c r="Z564" s="19">
        <f t="shared" si="4177"/>
        <v>27613905.750420205</v>
      </c>
      <c r="AA564" s="19">
        <f t="shared" si="4178"/>
        <v>27146578.449881297</v>
      </c>
      <c r="AB564" s="19">
        <f t="shared" si="4179"/>
        <v>26659104.850350928</v>
      </c>
      <c r="AC564" s="19">
        <f t="shared" si="4180"/>
        <v>26150616.452679601</v>
      </c>
      <c r="AD564" s="19">
        <f t="shared" si="4181"/>
        <v>25620207.317055747</v>
      </c>
      <c r="AE564" s="19">
        <f t="shared" si="4182"/>
        <v>25066932.448953267</v>
      </c>
      <c r="AF564" s="19">
        <f t="shared" si="4183"/>
        <v>24489806.115497917</v>
      </c>
      <c r="AG564" s="19">
        <f t="shared" si="4184"/>
        <v>23887800.089252889</v>
      </c>
      <c r="AH564" s="19">
        <f t="shared" si="4185"/>
        <v>23259841.81629467</v>
      </c>
      <c r="AI564" s="19">
        <f t="shared" si="4186"/>
        <v>22604812.505315371</v>
      </c>
      <c r="AJ564" s="19">
        <f t="shared" si="4187"/>
        <v>21921545.134346977</v>
      </c>
      <c r="AK564" s="19">
        <f t="shared" si="4188"/>
        <v>21208822.371556263</v>
      </c>
      <c r="AL564" s="19">
        <f t="shared" si="4189"/>
        <v>20465374.406405997</v>
      </c>
      <c r="AM564" s="19">
        <f t="shared" si="4190"/>
        <v>19689876.68731831</v>
      </c>
      <c r="AN564" s="19">
        <f t="shared" si="4191"/>
        <v>18880947.56180964</v>
      </c>
      <c r="AO564" s="19">
        <f t="shared" si="4192"/>
        <v>18037145.814892791</v>
      </c>
      <c r="AP564" s="19">
        <f t="shared" si="4193"/>
        <v>17156968.101360463</v>
      </c>
      <c r="AQ564" s="19">
        <f t="shared" si="4194"/>
        <v>16238846.267375521</v>
      </c>
      <c r="AR564" s="19">
        <f t="shared" si="4195"/>
        <v>15281144.55659605</v>
      </c>
      <c r="AS564" s="19">
        <f t="shared" si="4196"/>
        <v>14282156.695857551</v>
      </c>
      <c r="AT564" s="19">
        <f t="shared" si="4197"/>
        <v>13240102.855220016</v>
      </c>
      <c r="AU564" s="19">
        <f t="shared" si="4198"/>
        <v>12153126.476963824</v>
      </c>
      <c r="AV564" s="19">
        <f t="shared" si="4199"/>
        <v>11019290.967884861</v>
      </c>
      <c r="AW564" s="19">
        <f t="shared" si="4200"/>
        <v>9836576.2489957716</v>
      </c>
      <c r="AX564" s="19">
        <f t="shared" si="4201"/>
        <v>8602875.1564861704</v>
      </c>
      <c r="AY564" s="19">
        <f t="shared" si="4202"/>
        <v>7315989.6875296328</v>
      </c>
      <c r="AZ564" s="19">
        <f t="shared" si="4203"/>
        <v>5973627.0842488892</v>
      </c>
      <c r="BA564" s="19">
        <f t="shared" si="4204"/>
        <v>4573395.7488622637</v>
      </c>
      <c r="BB564" s="19">
        <f t="shared" si="4205"/>
        <v>3112800.9827336669</v>
      </c>
      <c r="BC564" s="19">
        <f t="shared" si="4206"/>
        <v>1589240.5417346784</v>
      </c>
      <c r="BD564" s="19">
        <f t="shared" si="4207"/>
        <v>9.7788870334625244E-9</v>
      </c>
      <c r="BE564" s="19" t="e">
        <f t="shared" si="4208"/>
        <v>#N/A</v>
      </c>
      <c r="BF564" s="19" t="e">
        <f t="shared" si="4209"/>
        <v>#N/A</v>
      </c>
      <c r="BG564" s="19" t="e">
        <f t="shared" si="4210"/>
        <v>#N/A</v>
      </c>
      <c r="BH564" s="19" t="e">
        <f t="shared" si="4211"/>
        <v>#N/A</v>
      </c>
      <c r="BI564" s="19" t="e">
        <f t="shared" si="4212"/>
        <v>#N/A</v>
      </c>
    </row>
    <row r="565" spans="1:61" s="19" customFormat="1" ht="12.75"/>
    <row r="566" spans="1:61" s="19" customFormat="1" ht="12.75">
      <c r="C566" s="19" t="s">
        <v>446</v>
      </c>
      <c r="H566" s="19">
        <f>G560</f>
        <v>33793681.723352201</v>
      </c>
      <c r="I566" s="19">
        <f t="shared" ref="I566:I570" si="4213">H560</f>
        <v>33592762.172387026</v>
      </c>
      <c r="J566" s="19">
        <f t="shared" ref="J566:J570" si="4214">I560</f>
        <v>33383181.057369623</v>
      </c>
      <c r="K566" s="19">
        <f t="shared" ref="K566:K570" si="4215">J560</f>
        <v>33164564.981627185</v>
      </c>
      <c r="L566" s="19">
        <f t="shared" ref="L566:L570" si="4216">K560</f>
        <v>32936524.451500919</v>
      </c>
      <c r="M566" s="19">
        <f t="shared" ref="M566:M570" si="4217">L560</f>
        <v>32698653.182411194</v>
      </c>
      <c r="N566" s="19">
        <f t="shared" ref="N566:N570" si="4218">M560</f>
        <v>32450527.375007458</v>
      </c>
      <c r="O566" s="19">
        <f t="shared" ref="O566:O570" si="4219">N560</f>
        <v>32191704.960113235</v>
      </c>
      <c r="P566" s="19">
        <f t="shared" ref="P566:P570" si="4220">O560</f>
        <v>31921724.811121006</v>
      </c>
      <c r="Q566" s="19">
        <f t="shared" ref="Q566:Q570" si="4221">P560</f>
        <v>31640105.922433741</v>
      </c>
      <c r="R566" s="19">
        <f t="shared" ref="R566:R570" si="4222">Q560</f>
        <v>31346346.552489348</v>
      </c>
      <c r="S566" s="19">
        <f t="shared" ref="S566:S570" si="4223">R560</f>
        <v>31039923.329841252</v>
      </c>
      <c r="T566" s="19">
        <f t="shared" ref="T566:T570" si="4224">S560</f>
        <v>30720290.320702456</v>
      </c>
      <c r="U566" s="19">
        <f t="shared" ref="U566:U570" si="4225">T560</f>
        <v>30386878.056291763</v>
      </c>
      <c r="V566" s="19">
        <f t="shared" ref="V566:V570" si="4226">U560</f>
        <v>30039092.518249311</v>
      </c>
      <c r="W566" s="19">
        <f t="shared" ref="W566:W570" si="4227">V560</f>
        <v>29676314.08031372</v>
      </c>
      <c r="X566" s="19">
        <f t="shared" ref="X566:X570" si="4228">W560</f>
        <v>29297896.404375389</v>
      </c>
      <c r="Y566" s="19">
        <f t="shared" ref="Y566:Y570" si="4229">X560</f>
        <v>28903165.288939055</v>
      </c>
      <c r="Z566" s="19">
        <f t="shared" ref="Z566:Z570" si="4230">Y560</f>
        <v>28491417.467944019</v>
      </c>
      <c r="AA566" s="19">
        <f t="shared" ref="AA566:AA570" si="4231">Z560</f>
        <v>28061919.357801989</v>
      </c>
      <c r="AB566" s="19">
        <f t="shared" ref="AB566:AB570" si="4232">AA560</f>
        <v>27613905.750420205</v>
      </c>
      <c r="AC566" s="19">
        <f t="shared" ref="AC566:AC570" si="4233">AB560</f>
        <v>27146578.449881297</v>
      </c>
      <c r="AD566" s="19">
        <f t="shared" ref="AD566:AD570" si="4234">AC560</f>
        <v>26659104.850350928</v>
      </c>
      <c r="AE566" s="19">
        <f t="shared" ref="AE566:AE570" si="4235">AD560</f>
        <v>26150616.452679601</v>
      </c>
      <c r="AF566" s="19">
        <f t="shared" ref="AF566:AF570" si="4236">AE560</f>
        <v>25620207.317055747</v>
      </c>
      <c r="AG566" s="19">
        <f t="shared" ref="AG566:AG570" si="4237">AF560</f>
        <v>25066932.448953267</v>
      </c>
      <c r="AH566" s="19">
        <f t="shared" ref="AH566:AH570" si="4238">AG560</f>
        <v>24489806.115497917</v>
      </c>
      <c r="AI566" s="19">
        <f t="shared" ref="AI566:AI570" si="4239">AH560</f>
        <v>23887800.089252889</v>
      </c>
      <c r="AJ566" s="19">
        <f t="shared" ref="AJ566:AJ570" si="4240">AI560</f>
        <v>23259841.81629467</v>
      </c>
      <c r="AK566" s="19">
        <f t="shared" ref="AK566:AK570" si="4241">AJ560</f>
        <v>22604812.505315371</v>
      </c>
      <c r="AL566" s="19">
        <f t="shared" ref="AL566:AL570" si="4242">AK560</f>
        <v>21921545.134346977</v>
      </c>
      <c r="AM566" s="19">
        <f t="shared" ref="AM566:AM570" si="4243">AL560</f>
        <v>21208822.371556263</v>
      </c>
      <c r="AN566" s="19">
        <f t="shared" ref="AN566:AN570" si="4244">AM560</f>
        <v>20465374.406405997</v>
      </c>
      <c r="AO566" s="19">
        <f t="shared" ref="AO566:AO570" si="4245">AN560</f>
        <v>19689876.68731831</v>
      </c>
      <c r="AP566" s="19">
        <f t="shared" ref="AP566:AP570" si="4246">AO560</f>
        <v>18880947.56180964</v>
      </c>
      <c r="AQ566" s="19">
        <f t="shared" ref="AQ566:AQ570" si="4247">AP560</f>
        <v>18037145.814892791</v>
      </c>
      <c r="AR566" s="19">
        <f t="shared" ref="AR566:AR570" si="4248">AQ560</f>
        <v>17156968.101360463</v>
      </c>
      <c r="AS566" s="19">
        <f t="shared" ref="AS566:AS570" si="4249">AR560</f>
        <v>16238846.267375521</v>
      </c>
      <c r="AT566" s="19">
        <f t="shared" ref="AT566:AT570" si="4250">AS560</f>
        <v>15281144.55659605</v>
      </c>
      <c r="AU566" s="19">
        <f t="shared" ref="AU566:AU570" si="4251">AT560</f>
        <v>14282156.695857551</v>
      </c>
      <c r="AV566" s="19">
        <f t="shared" ref="AV566:AV570" si="4252">AU560</f>
        <v>13240102.855220016</v>
      </c>
      <c r="AW566" s="19">
        <f t="shared" ref="AW566:AW570" si="4253">AV560</f>
        <v>12153126.476963824</v>
      </c>
      <c r="AX566" s="19">
        <f t="shared" ref="AX566:AX570" si="4254">AW560</f>
        <v>11019290.967884861</v>
      </c>
      <c r="AY566" s="19">
        <f t="shared" ref="AY566:AY570" si="4255">AX560</f>
        <v>9836576.2489957716</v>
      </c>
      <c r="AZ566" s="19">
        <f t="shared" ref="AZ566:AZ570" si="4256">AY560</f>
        <v>8602875.1564861704</v>
      </c>
      <c r="BA566" s="19">
        <f t="shared" ref="BA566:BA570" si="4257">AZ560</f>
        <v>7315989.6875296328</v>
      </c>
      <c r="BB566" s="19">
        <f t="shared" ref="BB566:BB570" si="4258">BA560</f>
        <v>5973627.0842488892</v>
      </c>
      <c r="BC566" s="19">
        <f t="shared" ref="BC566:BC570" si="4259">BB560</f>
        <v>4573395.7488622637</v>
      </c>
      <c r="BD566" s="19">
        <f t="shared" ref="BD566:BD570" si="4260">BC560</f>
        <v>3112800.9827336669</v>
      </c>
      <c r="BE566" s="19">
        <f t="shared" ref="BE566:BE570" si="4261">BD560</f>
        <v>1589240.5417346784</v>
      </c>
      <c r="BF566" s="19">
        <f t="shared" ref="BF566:BF570" si="4262">BE560</f>
        <v>9.7788870334625244E-9</v>
      </c>
      <c r="BG566" s="19" t="e">
        <f t="shared" ref="BG566:BG570" si="4263">BF560</f>
        <v>#N/A</v>
      </c>
      <c r="BH566" s="19" t="e">
        <f t="shared" ref="BH566:BH570" si="4264">BG560</f>
        <v>#N/A</v>
      </c>
      <c r="BI566" s="19" t="e">
        <f t="shared" ref="BI566:BI570" si="4265">BH560</f>
        <v>#N/A</v>
      </c>
    </row>
    <row r="567" spans="1:61" s="19" customFormat="1" ht="12.75">
      <c r="C567" s="19" t="s">
        <v>422</v>
      </c>
      <c r="H567" s="19">
        <f>G561</f>
        <v>200919.55096517227</v>
      </c>
      <c r="I567" s="19">
        <f t="shared" si="4213"/>
        <v>209581.11501740472</v>
      </c>
      <c r="J567" s="19">
        <f t="shared" si="4214"/>
        <v>218616.07574243733</v>
      </c>
      <c r="K567" s="19">
        <f t="shared" si="4215"/>
        <v>228040.53012626694</v>
      </c>
      <c r="L567" s="19">
        <f t="shared" si="4216"/>
        <v>237871.26908972443</v>
      </c>
      <c r="M567" s="19">
        <f t="shared" si="4217"/>
        <v>248125.80740373646</v>
      </c>
      <c r="N567" s="19">
        <f t="shared" si="4218"/>
        <v>258822.41489422345</v>
      </c>
      <c r="O567" s="19">
        <f t="shared" si="4219"/>
        <v>269980.14899222774</v>
      </c>
      <c r="P567" s="19">
        <f t="shared" si="4220"/>
        <v>281618.88868726511</v>
      </c>
      <c r="Q567" s="19">
        <f t="shared" si="4221"/>
        <v>293759.36994439317</v>
      </c>
      <c r="R567" s="19">
        <f t="shared" si="4222"/>
        <v>306423.22264809458</v>
      </c>
      <c r="S567" s="19">
        <f t="shared" si="4223"/>
        <v>319633.00913879805</v>
      </c>
      <c r="T567" s="19">
        <f t="shared" si="4224"/>
        <v>333412.26441069233</v>
      </c>
      <c r="U567" s="19">
        <f t="shared" si="4225"/>
        <v>347785.53804245376</v>
      </c>
      <c r="V567" s="19">
        <f t="shared" si="4226"/>
        <v>362778.43793559045</v>
      </c>
      <c r="W567" s="19">
        <f t="shared" si="4227"/>
        <v>378417.67593833001</v>
      </c>
      <c r="X567" s="19">
        <f t="shared" si="4228"/>
        <v>394731.11543633562</v>
      </c>
      <c r="Y567" s="19">
        <f t="shared" si="4229"/>
        <v>411747.82099503768</v>
      </c>
      <c r="Z567" s="19">
        <f t="shared" si="4230"/>
        <v>429498.11014202988</v>
      </c>
      <c r="AA567" s="19">
        <f t="shared" si="4231"/>
        <v>448013.6073817822</v>
      </c>
      <c r="AB567" s="19">
        <f t="shared" si="4232"/>
        <v>467327.30053890881</v>
      </c>
      <c r="AC567" s="19">
        <f t="shared" si="4233"/>
        <v>487473.59953037073</v>
      </c>
      <c r="AD567" s="19">
        <f t="shared" si="4234"/>
        <v>508488.39767132641</v>
      </c>
      <c r="AE567" s="19">
        <f t="shared" si="4235"/>
        <v>530409.13562385482</v>
      </c>
      <c r="AF567" s="19">
        <f t="shared" si="4236"/>
        <v>553274.86810248066</v>
      </c>
      <c r="AG567" s="19">
        <f t="shared" si="4237"/>
        <v>577126.33345535083</v>
      </c>
      <c r="AH567" s="19">
        <f t="shared" si="4238"/>
        <v>602006.02624502871</v>
      </c>
      <c r="AI567" s="19">
        <f t="shared" si="4239"/>
        <v>627958.27295821731</v>
      </c>
      <c r="AJ567" s="19">
        <f t="shared" si="4240"/>
        <v>655029.31097929878</v>
      </c>
      <c r="AK567" s="19">
        <f t="shared" si="4241"/>
        <v>683267.37096839503</v>
      </c>
      <c r="AL567" s="19">
        <f t="shared" si="4242"/>
        <v>712722.7627907123</v>
      </c>
      <c r="AM567" s="19">
        <f t="shared" si="4243"/>
        <v>743447.96515026689</v>
      </c>
      <c r="AN567" s="19">
        <f t="shared" si="4244"/>
        <v>775497.71908768779</v>
      </c>
      <c r="AO567" s="19">
        <f t="shared" si="4245"/>
        <v>808929.12550867093</v>
      </c>
      <c r="AP567" s="19">
        <f t="shared" si="4246"/>
        <v>843801.74691684928</v>
      </c>
      <c r="AQ567" s="19">
        <f t="shared" si="4247"/>
        <v>880177.71353232698</v>
      </c>
      <c r="AR567" s="19">
        <f t="shared" si="4248"/>
        <v>918121.83398494148</v>
      </c>
      <c r="AS567" s="19">
        <f t="shared" si="4249"/>
        <v>957701.71077947051</v>
      </c>
      <c r="AT567" s="19">
        <f t="shared" si="4250"/>
        <v>998987.86073849967</v>
      </c>
      <c r="AU567" s="19">
        <f t="shared" si="4251"/>
        <v>1042053.8406375339</v>
      </c>
      <c r="AV567" s="19">
        <f t="shared" si="4252"/>
        <v>1086976.3782561917</v>
      </c>
      <c r="AW567" s="19">
        <f t="shared" si="4253"/>
        <v>1133835.5090789634</v>
      </c>
      <c r="AX567" s="19">
        <f t="shared" si="4254"/>
        <v>1182714.7188890893</v>
      </c>
      <c r="AY567" s="19">
        <f t="shared" si="4255"/>
        <v>1233701.0925096017</v>
      </c>
      <c r="AZ567" s="19">
        <f t="shared" si="4256"/>
        <v>1286885.4689565373</v>
      </c>
      <c r="BA567" s="19">
        <f t="shared" si="4257"/>
        <v>1342362.603280744</v>
      </c>
      <c r="BB567" s="19">
        <f t="shared" si="4258"/>
        <v>1400231.3353866255</v>
      </c>
      <c r="BC567" s="19">
        <f t="shared" si="4259"/>
        <v>1460594.7661285966</v>
      </c>
      <c r="BD567" s="19">
        <f t="shared" si="4260"/>
        <v>1523560.4409989885</v>
      </c>
      <c r="BE567" s="19">
        <f t="shared" si="4261"/>
        <v>1589240.5417346687</v>
      </c>
      <c r="BF567" s="19" t="e">
        <f t="shared" si="4262"/>
        <v>#N/A</v>
      </c>
      <c r="BG567" s="19" t="e">
        <f t="shared" si="4263"/>
        <v>#N/A</v>
      </c>
      <c r="BH567" s="19" t="e">
        <f t="shared" si="4264"/>
        <v>#N/A</v>
      </c>
      <c r="BI567" s="19" t="e">
        <f t="shared" si="4265"/>
        <v>#N/A</v>
      </c>
    </row>
    <row r="568" spans="1:61" s="19" customFormat="1" ht="12.75">
      <c r="C568" s="19" t="s">
        <v>423</v>
      </c>
      <c r="H568" s="19">
        <f>G562</f>
        <v>1421853.9662000979</v>
      </c>
      <c r="I568" s="19">
        <f t="shared" si="4213"/>
        <v>1413192.4021478656</v>
      </c>
      <c r="J568" s="19">
        <f t="shared" si="4214"/>
        <v>1404157.4414228329</v>
      </c>
      <c r="K568" s="19">
        <f t="shared" si="4215"/>
        <v>1394732.9870390033</v>
      </c>
      <c r="L568" s="19">
        <f t="shared" si="4216"/>
        <v>1384902.2480755458</v>
      </c>
      <c r="M568" s="19">
        <f t="shared" si="4217"/>
        <v>1374647.7097615339</v>
      </c>
      <c r="N568" s="19">
        <f t="shared" si="4218"/>
        <v>1363951.1022710467</v>
      </c>
      <c r="O568" s="19">
        <f t="shared" si="4219"/>
        <v>1352793.3681730423</v>
      </c>
      <c r="P568" s="19">
        <f t="shared" si="4220"/>
        <v>1341154.6284780051</v>
      </c>
      <c r="Q568" s="19">
        <f t="shared" si="4221"/>
        <v>1329014.1472208772</v>
      </c>
      <c r="R568" s="19">
        <f t="shared" si="4222"/>
        <v>1316350.2945171755</v>
      </c>
      <c r="S568" s="19">
        <f t="shared" si="4223"/>
        <v>1303140.5080264721</v>
      </c>
      <c r="T568" s="19">
        <f t="shared" si="4224"/>
        <v>1289361.2527545779</v>
      </c>
      <c r="U568" s="19">
        <f t="shared" si="4225"/>
        <v>1274987.9791228164</v>
      </c>
      <c r="V568" s="19">
        <f t="shared" si="4226"/>
        <v>1259995.0792296797</v>
      </c>
      <c r="W568" s="19">
        <f t="shared" si="4227"/>
        <v>1244355.8412269403</v>
      </c>
      <c r="X568" s="19">
        <f t="shared" si="4228"/>
        <v>1228042.4017289348</v>
      </c>
      <c r="Y568" s="19">
        <f t="shared" si="4229"/>
        <v>1211025.6961702325</v>
      </c>
      <c r="Z568" s="19">
        <f t="shared" si="4230"/>
        <v>1193275.4070232403</v>
      </c>
      <c r="AA568" s="19">
        <f t="shared" si="4231"/>
        <v>1174759.9097834881</v>
      </c>
      <c r="AB568" s="19">
        <f t="shared" si="4232"/>
        <v>1155446.2166263615</v>
      </c>
      <c r="AC568" s="19">
        <f t="shared" si="4233"/>
        <v>1135299.9176348995</v>
      </c>
      <c r="AD568" s="19">
        <f t="shared" si="4234"/>
        <v>1114285.1194939439</v>
      </c>
      <c r="AE568" s="19">
        <f t="shared" si="4235"/>
        <v>1092364.3815414156</v>
      </c>
      <c r="AF568" s="19">
        <f t="shared" si="4236"/>
        <v>1069498.6490627897</v>
      </c>
      <c r="AG568" s="19">
        <f t="shared" si="4237"/>
        <v>1045647.1837099195</v>
      </c>
      <c r="AH568" s="19">
        <f t="shared" si="4238"/>
        <v>1020767.4909202416</v>
      </c>
      <c r="AI568" s="19">
        <f t="shared" si="4239"/>
        <v>994815.24420705298</v>
      </c>
      <c r="AJ568" s="19">
        <f t="shared" si="4240"/>
        <v>967744.2061859715</v>
      </c>
      <c r="AK568" s="19">
        <f t="shared" si="4241"/>
        <v>939506.14619687514</v>
      </c>
      <c r="AL568" s="19">
        <f t="shared" si="4242"/>
        <v>910050.75437455799</v>
      </c>
      <c r="AM568" s="19">
        <f t="shared" si="4243"/>
        <v>879325.55201500328</v>
      </c>
      <c r="AN568" s="19">
        <f t="shared" si="4244"/>
        <v>847275.7980775825</v>
      </c>
      <c r="AO568" s="19">
        <f t="shared" si="4245"/>
        <v>813844.39165659936</v>
      </c>
      <c r="AP568" s="19">
        <f t="shared" si="4246"/>
        <v>778971.77024842089</v>
      </c>
      <c r="AQ568" s="19">
        <f t="shared" si="4247"/>
        <v>742595.80363294331</v>
      </c>
      <c r="AR568" s="19">
        <f t="shared" si="4248"/>
        <v>704651.68318032881</v>
      </c>
      <c r="AS568" s="19">
        <f t="shared" si="4249"/>
        <v>665071.80638579978</v>
      </c>
      <c r="AT568" s="19">
        <f t="shared" si="4250"/>
        <v>623785.65642677061</v>
      </c>
      <c r="AU568" s="19">
        <f t="shared" si="4251"/>
        <v>580719.67652773636</v>
      </c>
      <c r="AV568" s="19">
        <f t="shared" si="4252"/>
        <v>535797.13890907867</v>
      </c>
      <c r="AW568" s="19">
        <f t="shared" si="4253"/>
        <v>488938.00808630668</v>
      </c>
      <c r="AX568" s="19">
        <f t="shared" si="4254"/>
        <v>440058.79827618087</v>
      </c>
      <c r="AY568" s="19">
        <f t="shared" si="4255"/>
        <v>389072.42465566855</v>
      </c>
      <c r="AZ568" s="19">
        <f t="shared" si="4256"/>
        <v>335888.04820873297</v>
      </c>
      <c r="BA568" s="19">
        <f t="shared" si="4257"/>
        <v>280410.91388452629</v>
      </c>
      <c r="BB568" s="19">
        <f t="shared" si="4258"/>
        <v>222542.18177864471</v>
      </c>
      <c r="BC568" s="19">
        <f t="shared" si="4259"/>
        <v>162178.75103667364</v>
      </c>
      <c r="BD568" s="19">
        <f t="shared" si="4260"/>
        <v>99213.076166281695</v>
      </c>
      <c r="BE568" s="19">
        <f t="shared" si="4261"/>
        <v>33532.975430601509</v>
      </c>
      <c r="BF568" s="19" t="e">
        <f t="shared" si="4262"/>
        <v>#N/A</v>
      </c>
      <c r="BG568" s="19" t="e">
        <f t="shared" si="4263"/>
        <v>#N/A</v>
      </c>
      <c r="BH568" s="19" t="e">
        <f t="shared" si="4264"/>
        <v>#N/A</v>
      </c>
      <c r="BI568" s="19" t="e">
        <f t="shared" si="4265"/>
        <v>#N/A</v>
      </c>
    </row>
    <row r="569" spans="1:61" s="19" customFormat="1" ht="12.75">
      <c r="C569" s="19" t="s">
        <v>147</v>
      </c>
      <c r="H569" s="19">
        <f>G563</f>
        <v>1622773.5171652702</v>
      </c>
      <c r="I569" s="19">
        <f t="shared" si="4213"/>
        <v>1622773.5171652702</v>
      </c>
      <c r="J569" s="19">
        <f t="shared" si="4214"/>
        <v>1622773.5171652702</v>
      </c>
      <c r="K569" s="19">
        <f t="shared" si="4215"/>
        <v>1622773.5171652702</v>
      </c>
      <c r="L569" s="19">
        <f t="shared" si="4216"/>
        <v>1622773.5171652702</v>
      </c>
      <c r="M569" s="19">
        <f t="shared" si="4217"/>
        <v>1622773.5171652702</v>
      </c>
      <c r="N569" s="19">
        <f t="shared" si="4218"/>
        <v>1622773.5171652702</v>
      </c>
      <c r="O569" s="19">
        <f t="shared" si="4219"/>
        <v>1622773.5171652702</v>
      </c>
      <c r="P569" s="19">
        <f t="shared" si="4220"/>
        <v>1622773.5171652702</v>
      </c>
      <c r="Q569" s="19">
        <f t="shared" si="4221"/>
        <v>1622773.5171652702</v>
      </c>
      <c r="R569" s="19">
        <f t="shared" si="4222"/>
        <v>1622773.5171652702</v>
      </c>
      <c r="S569" s="19">
        <f t="shared" si="4223"/>
        <v>1622773.5171652702</v>
      </c>
      <c r="T569" s="19">
        <f t="shared" si="4224"/>
        <v>1622773.5171652702</v>
      </c>
      <c r="U569" s="19">
        <f t="shared" si="4225"/>
        <v>1622773.5171652702</v>
      </c>
      <c r="V569" s="19">
        <f t="shared" si="4226"/>
        <v>1622773.5171652702</v>
      </c>
      <c r="W569" s="19">
        <f t="shared" si="4227"/>
        <v>1622773.5171652702</v>
      </c>
      <c r="X569" s="19">
        <f t="shared" si="4228"/>
        <v>1622773.5171652702</v>
      </c>
      <c r="Y569" s="19">
        <f t="shared" si="4229"/>
        <v>1622773.5171652702</v>
      </c>
      <c r="Z569" s="19">
        <f t="shared" si="4230"/>
        <v>1622773.5171652702</v>
      </c>
      <c r="AA569" s="19">
        <f t="shared" si="4231"/>
        <v>1622773.5171652702</v>
      </c>
      <c r="AB569" s="19">
        <f t="shared" si="4232"/>
        <v>1622773.5171652702</v>
      </c>
      <c r="AC569" s="19">
        <f t="shared" si="4233"/>
        <v>1622773.5171652702</v>
      </c>
      <c r="AD569" s="19">
        <f t="shared" si="4234"/>
        <v>1622773.5171652702</v>
      </c>
      <c r="AE569" s="19">
        <f t="shared" si="4235"/>
        <v>1622773.5171652702</v>
      </c>
      <c r="AF569" s="19">
        <f t="shared" si="4236"/>
        <v>1622773.5171652702</v>
      </c>
      <c r="AG569" s="19">
        <f t="shared" si="4237"/>
        <v>1622773.5171652702</v>
      </c>
      <c r="AH569" s="19">
        <f t="shared" si="4238"/>
        <v>1622773.5171652702</v>
      </c>
      <c r="AI569" s="19">
        <f t="shared" si="4239"/>
        <v>1622773.5171652702</v>
      </c>
      <c r="AJ569" s="19">
        <f t="shared" si="4240"/>
        <v>1622773.5171652702</v>
      </c>
      <c r="AK569" s="19">
        <f t="shared" si="4241"/>
        <v>1622773.5171652702</v>
      </c>
      <c r="AL569" s="19">
        <f t="shared" si="4242"/>
        <v>1622773.5171652702</v>
      </c>
      <c r="AM569" s="19">
        <f t="shared" si="4243"/>
        <v>1622773.5171652702</v>
      </c>
      <c r="AN569" s="19">
        <f t="shared" si="4244"/>
        <v>1622773.5171652702</v>
      </c>
      <c r="AO569" s="19">
        <f t="shared" si="4245"/>
        <v>1622773.5171652702</v>
      </c>
      <c r="AP569" s="19">
        <f t="shared" si="4246"/>
        <v>1622773.5171652702</v>
      </c>
      <c r="AQ569" s="19">
        <f t="shared" si="4247"/>
        <v>1622773.5171652702</v>
      </c>
      <c r="AR569" s="19">
        <f t="shared" si="4248"/>
        <v>1622773.5171652702</v>
      </c>
      <c r="AS569" s="19">
        <f t="shared" si="4249"/>
        <v>1622773.5171652702</v>
      </c>
      <c r="AT569" s="19">
        <f t="shared" si="4250"/>
        <v>1622773.5171652702</v>
      </c>
      <c r="AU569" s="19">
        <f t="shared" si="4251"/>
        <v>1622773.5171652702</v>
      </c>
      <c r="AV569" s="19">
        <f t="shared" si="4252"/>
        <v>1622773.5171652702</v>
      </c>
      <c r="AW569" s="19">
        <f t="shared" si="4253"/>
        <v>1622773.5171652702</v>
      </c>
      <c r="AX569" s="19">
        <f t="shared" si="4254"/>
        <v>1622773.5171652702</v>
      </c>
      <c r="AY569" s="19">
        <f t="shared" si="4255"/>
        <v>1622773.5171652702</v>
      </c>
      <c r="AZ569" s="19">
        <f t="shared" si="4256"/>
        <v>1622773.5171652702</v>
      </c>
      <c r="BA569" s="19">
        <f t="shared" si="4257"/>
        <v>1622773.5171652702</v>
      </c>
      <c r="BB569" s="19">
        <f t="shared" si="4258"/>
        <v>1622773.5171652702</v>
      </c>
      <c r="BC569" s="19">
        <f t="shared" si="4259"/>
        <v>1622773.5171652702</v>
      </c>
      <c r="BD569" s="19">
        <f t="shared" si="4260"/>
        <v>1622773.5171652702</v>
      </c>
      <c r="BE569" s="19">
        <f t="shared" si="4261"/>
        <v>1622773.5171652702</v>
      </c>
      <c r="BF569" s="19" t="e">
        <f t="shared" si="4262"/>
        <v>#N/A</v>
      </c>
      <c r="BG569" s="19" t="e">
        <f t="shared" si="4263"/>
        <v>#N/A</v>
      </c>
      <c r="BH569" s="19" t="e">
        <f t="shared" si="4264"/>
        <v>#N/A</v>
      </c>
      <c r="BI569" s="19" t="e">
        <f t="shared" si="4265"/>
        <v>#N/A</v>
      </c>
    </row>
    <row r="570" spans="1:61" s="19" customFormat="1" ht="12.75">
      <c r="C570" s="19" t="s">
        <v>424</v>
      </c>
      <c r="H570" s="19">
        <f>G564</f>
        <v>33592762.172387026</v>
      </c>
      <c r="I570" s="19">
        <f t="shared" si="4213"/>
        <v>33383181.057369623</v>
      </c>
      <c r="J570" s="19">
        <f t="shared" si="4214"/>
        <v>33164564.981627185</v>
      </c>
      <c r="K570" s="19">
        <f t="shared" si="4215"/>
        <v>32936524.451500919</v>
      </c>
      <c r="L570" s="19">
        <f t="shared" si="4216"/>
        <v>32698653.182411194</v>
      </c>
      <c r="M570" s="19">
        <f t="shared" si="4217"/>
        <v>32450527.375007458</v>
      </c>
      <c r="N570" s="19">
        <f t="shared" si="4218"/>
        <v>32191704.960113235</v>
      </c>
      <c r="O570" s="19">
        <f t="shared" si="4219"/>
        <v>31921724.811121006</v>
      </c>
      <c r="P570" s="19">
        <f t="shared" si="4220"/>
        <v>31640105.922433741</v>
      </c>
      <c r="Q570" s="19">
        <f t="shared" si="4221"/>
        <v>31346346.552489348</v>
      </c>
      <c r="R570" s="19">
        <f t="shared" si="4222"/>
        <v>31039923.329841252</v>
      </c>
      <c r="S570" s="19">
        <f t="shared" si="4223"/>
        <v>30720290.320702456</v>
      </c>
      <c r="T570" s="19">
        <f t="shared" si="4224"/>
        <v>30386878.056291763</v>
      </c>
      <c r="U570" s="19">
        <f t="shared" si="4225"/>
        <v>30039092.518249311</v>
      </c>
      <c r="V570" s="19">
        <f t="shared" si="4226"/>
        <v>29676314.08031372</v>
      </c>
      <c r="W570" s="19">
        <f t="shared" si="4227"/>
        <v>29297896.404375389</v>
      </c>
      <c r="X570" s="19">
        <f t="shared" si="4228"/>
        <v>28903165.288939055</v>
      </c>
      <c r="Y570" s="19">
        <f t="shared" si="4229"/>
        <v>28491417.467944019</v>
      </c>
      <c r="Z570" s="19">
        <f t="shared" si="4230"/>
        <v>28061919.357801989</v>
      </c>
      <c r="AA570" s="19">
        <f t="shared" si="4231"/>
        <v>27613905.750420205</v>
      </c>
      <c r="AB570" s="19">
        <f t="shared" si="4232"/>
        <v>27146578.449881297</v>
      </c>
      <c r="AC570" s="19">
        <f t="shared" si="4233"/>
        <v>26659104.850350928</v>
      </c>
      <c r="AD570" s="19">
        <f t="shared" si="4234"/>
        <v>26150616.452679601</v>
      </c>
      <c r="AE570" s="19">
        <f t="shared" si="4235"/>
        <v>25620207.317055747</v>
      </c>
      <c r="AF570" s="19">
        <f t="shared" si="4236"/>
        <v>25066932.448953267</v>
      </c>
      <c r="AG570" s="19">
        <f t="shared" si="4237"/>
        <v>24489806.115497917</v>
      </c>
      <c r="AH570" s="19">
        <f t="shared" si="4238"/>
        <v>23887800.089252889</v>
      </c>
      <c r="AI570" s="19">
        <f t="shared" si="4239"/>
        <v>23259841.81629467</v>
      </c>
      <c r="AJ570" s="19">
        <f t="shared" si="4240"/>
        <v>22604812.505315371</v>
      </c>
      <c r="AK570" s="19">
        <f t="shared" si="4241"/>
        <v>21921545.134346977</v>
      </c>
      <c r="AL570" s="19">
        <f t="shared" si="4242"/>
        <v>21208822.371556263</v>
      </c>
      <c r="AM570" s="19">
        <f t="shared" si="4243"/>
        <v>20465374.406405997</v>
      </c>
      <c r="AN570" s="19">
        <f t="shared" si="4244"/>
        <v>19689876.68731831</v>
      </c>
      <c r="AO570" s="19">
        <f t="shared" si="4245"/>
        <v>18880947.56180964</v>
      </c>
      <c r="AP570" s="19">
        <f t="shared" si="4246"/>
        <v>18037145.814892791</v>
      </c>
      <c r="AQ570" s="19">
        <f t="shared" si="4247"/>
        <v>17156968.101360463</v>
      </c>
      <c r="AR570" s="19">
        <f t="shared" si="4248"/>
        <v>16238846.267375521</v>
      </c>
      <c r="AS570" s="19">
        <f t="shared" si="4249"/>
        <v>15281144.55659605</v>
      </c>
      <c r="AT570" s="19">
        <f t="shared" si="4250"/>
        <v>14282156.695857551</v>
      </c>
      <c r="AU570" s="19">
        <f t="shared" si="4251"/>
        <v>13240102.855220016</v>
      </c>
      <c r="AV570" s="19">
        <f t="shared" si="4252"/>
        <v>12153126.476963824</v>
      </c>
      <c r="AW570" s="19">
        <f t="shared" si="4253"/>
        <v>11019290.967884861</v>
      </c>
      <c r="AX570" s="19">
        <f t="shared" si="4254"/>
        <v>9836576.2489957716</v>
      </c>
      <c r="AY570" s="19">
        <f t="shared" si="4255"/>
        <v>8602875.1564861704</v>
      </c>
      <c r="AZ570" s="19">
        <f t="shared" si="4256"/>
        <v>7315989.6875296328</v>
      </c>
      <c r="BA570" s="19">
        <f t="shared" si="4257"/>
        <v>5973627.0842488892</v>
      </c>
      <c r="BB570" s="19">
        <f t="shared" si="4258"/>
        <v>4573395.7488622637</v>
      </c>
      <c r="BC570" s="19">
        <f t="shared" si="4259"/>
        <v>3112800.9827336669</v>
      </c>
      <c r="BD570" s="19">
        <f t="shared" si="4260"/>
        <v>1589240.5417346784</v>
      </c>
      <c r="BE570" s="19">
        <f t="shared" si="4261"/>
        <v>9.7788870334625244E-9</v>
      </c>
      <c r="BF570" s="19" t="e">
        <f t="shared" si="4262"/>
        <v>#N/A</v>
      </c>
      <c r="BG570" s="19" t="e">
        <f t="shared" si="4263"/>
        <v>#N/A</v>
      </c>
      <c r="BH570" s="19" t="e">
        <f t="shared" si="4264"/>
        <v>#N/A</v>
      </c>
      <c r="BI570" s="19" t="e">
        <f t="shared" si="4265"/>
        <v>#N/A</v>
      </c>
    </row>
    <row r="575" spans="1:61" s="19" customFormat="1" ht="12.75">
      <c r="A575" s="50" t="s">
        <v>442</v>
      </c>
    </row>
    <row r="576" spans="1:61" s="19" customFormat="1" ht="12.75">
      <c r="A576" s="19" t="s">
        <v>443</v>
      </c>
      <c r="B576" s="19">
        <f>Inputs!L120</f>
        <v>298657980</v>
      </c>
      <c r="D576" s="19">
        <f>B577</f>
        <v>28</v>
      </c>
      <c r="E576" s="19">
        <f>IF(D576&gt;0,D576-1,0)</f>
        <v>27</v>
      </c>
      <c r="F576" s="19">
        <f>IF(E576&gt;0,E576-1,0)</f>
        <v>26</v>
      </c>
      <c r="G576" s="19">
        <f>IF(F576&gt;0,F576-1,0)</f>
        <v>25</v>
      </c>
      <c r="H576" s="19">
        <f t="shared" ref="H576" si="4266">IF(G576&gt;0,G576-1,0)</f>
        <v>24</v>
      </c>
      <c r="I576" s="19">
        <f t="shared" ref="I576" si="4267">IF(H576&gt;0,H576-1,0)</f>
        <v>23</v>
      </c>
      <c r="J576" s="19">
        <f t="shared" ref="J576" si="4268">IF(I576&gt;0,I576-1,0)</f>
        <v>22</v>
      </c>
      <c r="K576" s="19">
        <f t="shared" ref="K576" si="4269">IF(J576&gt;0,J576-1,0)</f>
        <v>21</v>
      </c>
      <c r="L576" s="19">
        <f t="shared" ref="L576" si="4270">IF(K576&gt;0,K576-1,0)</f>
        <v>20</v>
      </c>
      <c r="M576" s="19">
        <f t="shared" ref="M576" si="4271">IF(L576&gt;0,L576-1,0)</f>
        <v>19</v>
      </c>
      <c r="N576" s="19">
        <f t="shared" ref="N576" si="4272">IF(M576&gt;0,M576-1,0)</f>
        <v>18</v>
      </c>
      <c r="O576" s="19">
        <f t="shared" ref="O576" si="4273">IF(N576&gt;0,N576-1,0)</f>
        <v>17</v>
      </c>
      <c r="P576" s="19">
        <f t="shared" ref="P576" si="4274">IF(O576&gt;0,O576-1,0)</f>
        <v>16</v>
      </c>
      <c r="Q576" s="19">
        <f t="shared" ref="Q576" si="4275">IF(P576&gt;0,P576-1,0)</f>
        <v>15</v>
      </c>
      <c r="R576" s="19">
        <f t="shared" ref="R576" si="4276">IF(Q576&gt;0,Q576-1,0)</f>
        <v>14</v>
      </c>
      <c r="S576" s="19">
        <f t="shared" ref="S576" si="4277">IF(R576&gt;0,R576-1,0)</f>
        <v>13</v>
      </c>
      <c r="T576" s="19">
        <f t="shared" ref="T576" si="4278">IF(S576&gt;0,S576-1,0)</f>
        <v>12</v>
      </c>
      <c r="U576" s="19">
        <f t="shared" ref="U576" si="4279">IF(T576&gt;0,T576-1,0)</f>
        <v>11</v>
      </c>
      <c r="V576" s="19">
        <f t="shared" ref="V576" si="4280">IF(U576&gt;0,U576-1,0)</f>
        <v>10</v>
      </c>
      <c r="W576" s="19">
        <f t="shared" ref="W576" si="4281">IF(V576&gt;0,V576-1,0)</f>
        <v>9</v>
      </c>
      <c r="X576" s="19">
        <f t="shared" ref="X576" si="4282">IF(W576&gt;0,W576-1,0)</f>
        <v>8</v>
      </c>
      <c r="Y576" s="19">
        <f t="shared" ref="Y576" si="4283">IF(X576&gt;0,X576-1,0)</f>
        <v>7</v>
      </c>
      <c r="Z576" s="19">
        <f t="shared" ref="Z576" si="4284">IF(Y576&gt;0,Y576-1,0)</f>
        <v>6</v>
      </c>
      <c r="AA576" s="19">
        <f t="shared" ref="AA576" si="4285">IF(Z576&gt;0,Z576-1,0)</f>
        <v>5</v>
      </c>
      <c r="AB576" s="19">
        <f t="shared" ref="AB576" si="4286">IF(AA576&gt;0,AA576-1,0)</f>
        <v>4</v>
      </c>
      <c r="AC576" s="19">
        <f t="shared" ref="AC576" si="4287">IF(AB576&gt;0,AB576-1,0)</f>
        <v>3</v>
      </c>
      <c r="AD576" s="19">
        <f t="shared" ref="AD576" si="4288">IF(AC576&gt;0,AC576-1,0)</f>
        <v>2</v>
      </c>
      <c r="AE576" s="19">
        <f t="shared" ref="AE576" si="4289">IF(AD576&gt;0,AD576-1,0)</f>
        <v>1</v>
      </c>
      <c r="AF576" s="19">
        <f t="shared" ref="AF576" si="4290">IF(AE576&gt;0,AE576-1,0)</f>
        <v>0</v>
      </c>
      <c r="AG576" s="19">
        <f t="shared" ref="AG576" si="4291">IF(AF576&gt;0,AF576-1,0)</f>
        <v>0</v>
      </c>
      <c r="AH576" s="19">
        <f t="shared" ref="AH576" si="4292">IF(AG576&gt;0,AG576-1,0)</f>
        <v>0</v>
      </c>
      <c r="AI576" s="19">
        <f t="shared" ref="AI576" si="4293">IF(AH576&gt;0,AH576-1,0)</f>
        <v>0</v>
      </c>
      <c r="AJ576" s="19">
        <f t="shared" ref="AJ576" si="4294">IF(AI576&gt;0,AI576-1,0)</f>
        <v>0</v>
      </c>
      <c r="AK576" s="19">
        <f t="shared" ref="AK576" si="4295">IF(AJ576&gt;0,AJ576-1,0)</f>
        <v>0</v>
      </c>
      <c r="AL576" s="19">
        <f t="shared" ref="AL576" si="4296">IF(AK576&gt;0,AK576-1,0)</f>
        <v>0</v>
      </c>
      <c r="AM576" s="19">
        <f t="shared" ref="AM576" si="4297">IF(AL576&gt;0,AL576-1,0)</f>
        <v>0</v>
      </c>
      <c r="AN576" s="19">
        <f t="shared" ref="AN576" si="4298">IF(AM576&gt;0,AM576-1,0)</f>
        <v>0</v>
      </c>
      <c r="AO576" s="19">
        <f t="shared" ref="AO576" si="4299">IF(AN576&gt;0,AN576-1,0)</f>
        <v>0</v>
      </c>
      <c r="AP576" s="19">
        <f t="shared" ref="AP576" si="4300">IF(AO576&gt;0,AO576-1,0)</f>
        <v>0</v>
      </c>
      <c r="AQ576" s="19">
        <f t="shared" ref="AQ576" si="4301">IF(AP576&gt;0,AP576-1,0)</f>
        <v>0</v>
      </c>
      <c r="AR576" s="19">
        <f t="shared" ref="AR576" si="4302">IF(AQ576&gt;0,AQ576-1,0)</f>
        <v>0</v>
      </c>
      <c r="AS576" s="19">
        <f t="shared" ref="AS576" si="4303">IF(AR576&gt;0,AR576-1,0)</f>
        <v>0</v>
      </c>
      <c r="AT576" s="19">
        <f t="shared" ref="AT576" si="4304">IF(AS576&gt;0,AS576-1,0)</f>
        <v>0</v>
      </c>
      <c r="AU576" s="19">
        <f t="shared" ref="AU576" si="4305">IF(AT576&gt;0,AT576-1,0)</f>
        <v>0</v>
      </c>
      <c r="AV576" s="19">
        <f t="shared" ref="AV576" si="4306">IF(AU576&gt;0,AU576-1,0)</f>
        <v>0</v>
      </c>
      <c r="AW576" s="19">
        <f t="shared" ref="AW576" si="4307">IF(AV576&gt;0,AV576-1,0)</f>
        <v>0</v>
      </c>
      <c r="AX576" s="19">
        <f t="shared" ref="AX576" si="4308">IF(AW576&gt;0,AW576-1,0)</f>
        <v>0</v>
      </c>
      <c r="AY576" s="19">
        <f t="shared" ref="AY576" si="4309">IF(AX576&gt;0,AX576-1,0)</f>
        <v>0</v>
      </c>
      <c r="AZ576" s="19">
        <f t="shared" ref="AZ576" si="4310">IF(AY576&gt;0,AY576-1,0)</f>
        <v>0</v>
      </c>
      <c r="BA576" s="19">
        <f t="shared" ref="BA576" si="4311">IF(AZ576&gt;0,AZ576-1,0)</f>
        <v>0</v>
      </c>
      <c r="BB576" s="19">
        <f t="shared" ref="BB576" si="4312">IF(BA576&gt;0,BA576-1,0)</f>
        <v>0</v>
      </c>
      <c r="BC576" s="19">
        <f t="shared" ref="BC576" si="4313">IF(BB576&gt;0,BB576-1,0)</f>
        <v>0</v>
      </c>
      <c r="BD576" s="19">
        <f t="shared" ref="BD576" si="4314">IF(BC576&gt;0,BC576-1,0)</f>
        <v>0</v>
      </c>
      <c r="BE576" s="19">
        <f t="shared" ref="BE576" si="4315">IF(BD576&gt;0,BD576-1,0)</f>
        <v>0</v>
      </c>
      <c r="BF576" s="19">
        <f t="shared" ref="BF576" si="4316">IF(BE576&gt;0,BE576-1,0)</f>
        <v>0</v>
      </c>
      <c r="BG576" s="19">
        <f t="shared" ref="BG576" si="4317">IF(BF576&gt;0,BF576-1,0)</f>
        <v>0</v>
      </c>
      <c r="BH576" s="19">
        <f t="shared" ref="BH576" si="4318">IF(BG576&gt;0,BG576-1,0)</f>
        <v>0</v>
      </c>
      <c r="BI576" s="19">
        <f t="shared" ref="BI576" si="4319">IF(BH576&gt;0,BH576-1,0)</f>
        <v>0</v>
      </c>
    </row>
    <row r="577" spans="1:61" s="19" customFormat="1">
      <c r="A577" s="16" t="s">
        <v>60</v>
      </c>
      <c r="B577" s="50">
        <v>28</v>
      </c>
      <c r="C577" s="19" t="s">
        <v>421</v>
      </c>
      <c r="D577" s="19">
        <f>IFERROR(D589,0)+IFERROR(D595,0)+IFERROR(D601,0)+IFERROR(D607,0)+IFERROR(D613,0)</f>
        <v>59731596</v>
      </c>
      <c r="E577" s="19">
        <f t="shared" ref="E577:BI581" si="4320">IFERROR(E589,0)+IFERROR(E595,0)+IFERROR(E601,0)+IFERROR(E607,0)+IFERROR(E613,0)</f>
        <v>118323888.04696456</v>
      </c>
      <c r="F577" s="19">
        <f t="shared" si="4320"/>
        <v>175727761.18858182</v>
      </c>
      <c r="G577" s="19">
        <f t="shared" si="4320"/>
        <v>231891983.14596149</v>
      </c>
      <c r="H577" s="19">
        <f t="shared" si="4320"/>
        <v>286763113.036506</v>
      </c>
      <c r="I577" s="19">
        <f t="shared" si="4320"/>
        <v>280553810.16185957</v>
      </c>
      <c r="J577" s="19">
        <f t="shared" si="4320"/>
        <v>274076826.64433837</v>
      </c>
      <c r="K577" s="19">
        <f t="shared" si="4320"/>
        <v>267320622.87506589</v>
      </c>
      <c r="L577" s="19">
        <f t="shared" si="4320"/>
        <v>260273161.77709451</v>
      </c>
      <c r="M577" s="19">
        <f t="shared" si="4320"/>
        <v>252921887.35974997</v>
      </c>
      <c r="N577" s="19">
        <f t="shared" si="4320"/>
        <v>245253702.34846127</v>
      </c>
      <c r="O577" s="19">
        <f t="shared" si="4320"/>
        <v>237254944.85022154</v>
      </c>
      <c r="P577" s="19">
        <f t="shared" si="4320"/>
        <v>228911364.01310581</v>
      </c>
      <c r="Q577" s="19">
        <f t="shared" si="4320"/>
        <v>220208094.63648012</v>
      </c>
      <c r="R577" s="19">
        <f t="shared" si="4320"/>
        <v>211129630.68666661</v>
      </c>
      <c r="S577" s="19">
        <f t="shared" si="4320"/>
        <v>201659797.67087886</v>
      </c>
      <c r="T577" s="19">
        <f t="shared" si="4320"/>
        <v>191781723.82020888</v>
      </c>
      <c r="U577" s="19">
        <f t="shared" si="4320"/>
        <v>181477810.03032315</v>
      </c>
      <c r="V577" s="19">
        <f t="shared" si="4320"/>
        <v>170729698.50631425</v>
      </c>
      <c r="W577" s="19">
        <f t="shared" si="4320"/>
        <v>159518240.05584383</v>
      </c>
      <c r="X577" s="19">
        <f t="shared" si="4320"/>
        <v>147823459.9723058</v>
      </c>
      <c r="Y577" s="19">
        <f t="shared" si="4320"/>
        <v>135624522.44722599</v>
      </c>
      <c r="Z577" s="19">
        <f t="shared" si="4320"/>
        <v>122899693.44849372</v>
      </c>
      <c r="AA577" s="19">
        <f t="shared" si="4320"/>
        <v>109626301.99828887</v>
      </c>
      <c r="AB577" s="19">
        <f t="shared" si="4320"/>
        <v>95780699.781715006</v>
      </c>
      <c r="AC577" s="19">
        <f t="shared" si="4320"/>
        <v>81338219.014176369</v>
      </c>
      <c r="AD577" s="19">
        <f t="shared" si="4320"/>
        <v>66273128.492433883</v>
      </c>
      <c r="AE577" s="19">
        <f t="shared" si="4320"/>
        <v>50558587.751039214</v>
      </c>
      <c r="AF577" s="19">
        <f t="shared" si="4320"/>
        <v>34166599.242470309</v>
      </c>
      <c r="AG577" s="19">
        <f t="shared" si="4320"/>
        <v>20782268.386128172</v>
      </c>
      <c r="AH577" s="19">
        <f t="shared" si="4320"/>
        <v>10535254.138927674</v>
      </c>
      <c r="AI577" s="19">
        <f t="shared" si="4320"/>
        <v>3560805.0052163289</v>
      </c>
      <c r="AJ577" s="19">
        <f t="shared" si="4320"/>
        <v>0</v>
      </c>
      <c r="AK577" s="19">
        <f t="shared" si="4320"/>
        <v>0</v>
      </c>
      <c r="AL577" s="19">
        <f t="shared" si="4320"/>
        <v>0</v>
      </c>
      <c r="AM577" s="19">
        <f t="shared" si="4320"/>
        <v>0</v>
      </c>
      <c r="AN577" s="19">
        <f t="shared" si="4320"/>
        <v>0</v>
      </c>
      <c r="AO577" s="19">
        <f t="shared" si="4320"/>
        <v>0</v>
      </c>
      <c r="AP577" s="19">
        <f t="shared" si="4320"/>
        <v>0</v>
      </c>
      <c r="AQ577" s="19">
        <f t="shared" si="4320"/>
        <v>0</v>
      </c>
      <c r="AR577" s="19">
        <f t="shared" si="4320"/>
        <v>0</v>
      </c>
      <c r="AS577" s="19">
        <f t="shared" si="4320"/>
        <v>0</v>
      </c>
      <c r="AT577" s="19">
        <f t="shared" si="4320"/>
        <v>0</v>
      </c>
      <c r="AU577" s="19">
        <f t="shared" si="4320"/>
        <v>0</v>
      </c>
      <c r="AV577" s="19">
        <f t="shared" si="4320"/>
        <v>0</v>
      </c>
      <c r="AW577" s="19">
        <f t="shared" si="4320"/>
        <v>0</v>
      </c>
      <c r="AX577" s="19">
        <f t="shared" si="4320"/>
        <v>0</v>
      </c>
      <c r="AY577" s="19">
        <f t="shared" si="4320"/>
        <v>0</v>
      </c>
      <c r="AZ577" s="19">
        <f t="shared" si="4320"/>
        <v>0</v>
      </c>
      <c r="BA577" s="19">
        <f t="shared" si="4320"/>
        <v>0</v>
      </c>
      <c r="BB577" s="19">
        <f t="shared" si="4320"/>
        <v>0</v>
      </c>
      <c r="BC577" s="19">
        <f t="shared" si="4320"/>
        <v>0</v>
      </c>
      <c r="BD577" s="19">
        <f t="shared" si="4320"/>
        <v>0</v>
      </c>
      <c r="BE577" s="19">
        <f t="shared" si="4320"/>
        <v>0</v>
      </c>
      <c r="BF577" s="19">
        <f t="shared" si="4320"/>
        <v>0</v>
      </c>
      <c r="BG577" s="19">
        <f t="shared" si="4320"/>
        <v>0</v>
      </c>
      <c r="BH577" s="19">
        <f t="shared" si="4320"/>
        <v>0</v>
      </c>
      <c r="BI577" s="19">
        <f t="shared" si="4320"/>
        <v>0</v>
      </c>
    </row>
    <row r="578" spans="1:61" s="19" customFormat="1" ht="12.75">
      <c r="C578" s="19" t="s">
        <v>444</v>
      </c>
      <c r="D578" s="19">
        <f>IFERROR(D590,0)+IFERROR(D596,0)+IFERROR(D602,0)+IFERROR(D608,0)+IFERROR(D614,0)</f>
        <v>1139303.9530354377</v>
      </c>
      <c r="E578" s="19">
        <f t="shared" si="4320"/>
        <v>2327722.8583827517</v>
      </c>
      <c r="F578" s="19">
        <f t="shared" si="4320"/>
        <v>3567374.0426203068</v>
      </c>
      <c r="G578" s="19">
        <f t="shared" si="4320"/>
        <v>4860466.1094554961</v>
      </c>
      <c r="H578" s="19">
        <f t="shared" si="4320"/>
        <v>6209302.8746464374</v>
      </c>
      <c r="I578" s="19">
        <f t="shared" si="4320"/>
        <v>6476983.5175211737</v>
      </c>
      <c r="J578" s="19">
        <f t="shared" si="4320"/>
        <v>6756203.7692725193</v>
      </c>
      <c r="K578" s="19">
        <f t="shared" si="4320"/>
        <v>7047461.0979713667</v>
      </c>
      <c r="L578" s="19">
        <f t="shared" si="4320"/>
        <v>7351274.417344531</v>
      </c>
      <c r="M578" s="19">
        <f t="shared" si="4320"/>
        <v>7668185.0112886932</v>
      </c>
      <c r="N578" s="19">
        <f t="shared" si="4320"/>
        <v>7998757.4982397407</v>
      </c>
      <c r="O578" s="19">
        <f t="shared" si="4320"/>
        <v>8343580.8371157423</v>
      </c>
      <c r="P578" s="19">
        <f t="shared" si="4320"/>
        <v>8703269.3766256869</v>
      </c>
      <c r="Q578" s="19">
        <f t="shared" si="4320"/>
        <v>9078463.9498135559</v>
      </c>
      <c r="R578" s="19">
        <f t="shared" si="4320"/>
        <v>9469833.015787743</v>
      </c>
      <c r="S578" s="19">
        <f t="shared" si="4320"/>
        <v>9878073.8506700005</v>
      </c>
      <c r="T578" s="19">
        <f t="shared" si="4320"/>
        <v>10303913.789885728</v>
      </c>
      <c r="U578" s="19">
        <f t="shared" si="4320"/>
        <v>10748111.524008902</v>
      </c>
      <c r="V578" s="19">
        <f t="shared" si="4320"/>
        <v>11211458.450470418</v>
      </c>
      <c r="W578" s="19">
        <f t="shared" si="4320"/>
        <v>11694780.083537996</v>
      </c>
      <c r="X578" s="19">
        <f t="shared" si="4320"/>
        <v>12198937.525079831</v>
      </c>
      <c r="Y578" s="19">
        <f t="shared" si="4320"/>
        <v>12724828.998732267</v>
      </c>
      <c r="Z578" s="19">
        <f t="shared" si="4320"/>
        <v>13273391.45020484</v>
      </c>
      <c r="AA578" s="19">
        <f t="shared" si="4320"/>
        <v>13845602.216573872</v>
      </c>
      <c r="AB578" s="19">
        <f t="shared" si="4320"/>
        <v>14442480.767538644</v>
      </c>
      <c r="AC578" s="19">
        <f t="shared" si="4320"/>
        <v>15065090.521742476</v>
      </c>
      <c r="AD578" s="19">
        <f t="shared" si="4320"/>
        <v>15714540.741394673</v>
      </c>
      <c r="AE578" s="19">
        <f t="shared" si="4320"/>
        <v>16391988.508568902</v>
      </c>
      <c r="AF578" s="19">
        <f t="shared" si="4320"/>
        <v>13384330.856342133</v>
      </c>
      <c r="AG578" s="19">
        <f t="shared" si="4320"/>
        <v>10247014.247200493</v>
      </c>
      <c r="AH578" s="19">
        <f t="shared" si="4320"/>
        <v>6974449.1337113418</v>
      </c>
      <c r="AI578" s="19">
        <f t="shared" si="4320"/>
        <v>3560805.0052163256</v>
      </c>
      <c r="AJ578" s="19">
        <f t="shared" si="4320"/>
        <v>0</v>
      </c>
      <c r="AK578" s="19">
        <f t="shared" si="4320"/>
        <v>0</v>
      </c>
      <c r="AL578" s="19">
        <f t="shared" si="4320"/>
        <v>0</v>
      </c>
      <c r="AM578" s="19">
        <f t="shared" si="4320"/>
        <v>0</v>
      </c>
      <c r="AN578" s="19">
        <f t="shared" si="4320"/>
        <v>0</v>
      </c>
      <c r="AO578" s="19">
        <f t="shared" si="4320"/>
        <v>0</v>
      </c>
      <c r="AP578" s="19">
        <f t="shared" si="4320"/>
        <v>0</v>
      </c>
      <c r="AQ578" s="19">
        <f t="shared" si="4320"/>
        <v>0</v>
      </c>
      <c r="AR578" s="19">
        <f t="shared" si="4320"/>
        <v>0</v>
      </c>
      <c r="AS578" s="19">
        <f t="shared" si="4320"/>
        <v>0</v>
      </c>
      <c r="AT578" s="19">
        <f t="shared" si="4320"/>
        <v>0</v>
      </c>
      <c r="AU578" s="19">
        <f t="shared" si="4320"/>
        <v>0</v>
      </c>
      <c r="AV578" s="19">
        <f t="shared" si="4320"/>
        <v>0</v>
      </c>
      <c r="AW578" s="19">
        <f t="shared" si="4320"/>
        <v>0</v>
      </c>
      <c r="AX578" s="19">
        <f t="shared" si="4320"/>
        <v>0</v>
      </c>
      <c r="AY578" s="19">
        <f t="shared" si="4320"/>
        <v>0</v>
      </c>
      <c r="AZ578" s="19">
        <f t="shared" si="4320"/>
        <v>0</v>
      </c>
      <c r="BA578" s="19">
        <f t="shared" si="4320"/>
        <v>0</v>
      </c>
      <c r="BB578" s="19">
        <f t="shared" si="4320"/>
        <v>0</v>
      </c>
      <c r="BC578" s="19">
        <f t="shared" si="4320"/>
        <v>0</v>
      </c>
      <c r="BD578" s="19">
        <f t="shared" si="4320"/>
        <v>0</v>
      </c>
      <c r="BE578" s="19">
        <f t="shared" si="4320"/>
        <v>0</v>
      </c>
      <c r="BF578" s="19">
        <f t="shared" si="4320"/>
        <v>0</v>
      </c>
      <c r="BG578" s="19">
        <f t="shared" si="4320"/>
        <v>0</v>
      </c>
      <c r="BH578" s="19">
        <f t="shared" si="4320"/>
        <v>0</v>
      </c>
      <c r="BI578" s="19">
        <f t="shared" si="4320"/>
        <v>0</v>
      </c>
    </row>
    <row r="579" spans="1:61" s="19" customFormat="1" ht="12.75">
      <c r="C579" s="19" t="s">
        <v>423</v>
      </c>
      <c r="D579" s="19">
        <f>IFERROR(D591,0)+IFERROR(D597,0)+IFERROR(D603,0)+IFERROR(D609,0)+IFERROR(D615,0)</f>
        <v>2496634.0377909527</v>
      </c>
      <c r="E579" s="19">
        <f t="shared" si="4320"/>
        <v>4944153.1232700292</v>
      </c>
      <c r="F579" s="19">
        <f t="shared" si="4320"/>
        <v>7340439.9298588652</v>
      </c>
      <c r="G579" s="19">
        <f t="shared" si="4320"/>
        <v>9683285.8538500648</v>
      </c>
      <c r="H579" s="19">
        <f t="shared" si="4320"/>
        <v>11970387.079485515</v>
      </c>
      <c r="I579" s="19">
        <f t="shared" si="4320"/>
        <v>11702706.436610779</v>
      </c>
      <c r="J579" s="19">
        <f t="shared" si="4320"/>
        <v>11423486.184859432</v>
      </c>
      <c r="K579" s="19">
        <f t="shared" si="4320"/>
        <v>11132228.856160585</v>
      </c>
      <c r="L579" s="19">
        <f t="shared" si="4320"/>
        <v>10828415.536787421</v>
      </c>
      <c r="M579" s="19">
        <f t="shared" si="4320"/>
        <v>10511504.942843258</v>
      </c>
      <c r="N579" s="19">
        <f t="shared" si="4320"/>
        <v>10180932.455892209</v>
      </c>
      <c r="O579" s="19">
        <f t="shared" si="4320"/>
        <v>9836109.1170162093</v>
      </c>
      <c r="P579" s="19">
        <f t="shared" si="4320"/>
        <v>9476420.5775062647</v>
      </c>
      <c r="Q579" s="19">
        <f t="shared" si="4320"/>
        <v>9101226.0043183975</v>
      </c>
      <c r="R579" s="19">
        <f t="shared" si="4320"/>
        <v>8709856.9383442085</v>
      </c>
      <c r="S579" s="19">
        <f t="shared" si="4320"/>
        <v>8301616.103461951</v>
      </c>
      <c r="T579" s="19">
        <f t="shared" si="4320"/>
        <v>7875776.1642462257</v>
      </c>
      <c r="U579" s="19">
        <f t="shared" si="4320"/>
        <v>7431578.4301230479</v>
      </c>
      <c r="V579" s="19">
        <f t="shared" si="4320"/>
        <v>6968231.5036615338</v>
      </c>
      <c r="W579" s="19">
        <f t="shared" si="4320"/>
        <v>6484909.8705939557</v>
      </c>
      <c r="X579" s="19">
        <f t="shared" si="4320"/>
        <v>5980752.4290521191</v>
      </c>
      <c r="Y579" s="19">
        <f t="shared" si="4320"/>
        <v>5454860.9553996846</v>
      </c>
      <c r="Z579" s="19">
        <f t="shared" si="4320"/>
        <v>4906298.5039271116</v>
      </c>
      <c r="AA579" s="19">
        <f t="shared" si="4320"/>
        <v>4334087.7375580799</v>
      </c>
      <c r="AB579" s="19">
        <f t="shared" si="4320"/>
        <v>3737209.1865933058</v>
      </c>
      <c r="AC579" s="19">
        <f t="shared" si="4320"/>
        <v>3114599.4323894749</v>
      </c>
      <c r="AD579" s="19">
        <f t="shared" si="4320"/>
        <v>2465149.2127372809</v>
      </c>
      <c r="AE579" s="19">
        <f t="shared" si="4320"/>
        <v>1787701.4455630495</v>
      </c>
      <c r="AF579" s="19">
        <f t="shared" si="4320"/>
        <v>1159421.1069634268</v>
      </c>
      <c r="AG579" s="19">
        <f t="shared" si="4320"/>
        <v>660799.72527867788</v>
      </c>
      <c r="AH579" s="19">
        <f t="shared" si="4320"/>
        <v>297426.84794143832</v>
      </c>
      <c r="AI579" s="19">
        <f t="shared" si="4320"/>
        <v>75132.985610064483</v>
      </c>
      <c r="AJ579" s="19">
        <f t="shared" si="4320"/>
        <v>0</v>
      </c>
      <c r="AK579" s="19">
        <f t="shared" si="4320"/>
        <v>0</v>
      </c>
      <c r="AL579" s="19">
        <f t="shared" si="4320"/>
        <v>0</v>
      </c>
      <c r="AM579" s="19">
        <f t="shared" si="4320"/>
        <v>0</v>
      </c>
      <c r="AN579" s="19">
        <f t="shared" si="4320"/>
        <v>0</v>
      </c>
      <c r="AO579" s="19">
        <f t="shared" si="4320"/>
        <v>0</v>
      </c>
      <c r="AP579" s="19">
        <f t="shared" si="4320"/>
        <v>0</v>
      </c>
      <c r="AQ579" s="19">
        <f t="shared" si="4320"/>
        <v>0</v>
      </c>
      <c r="AR579" s="19">
        <f t="shared" si="4320"/>
        <v>0</v>
      </c>
      <c r="AS579" s="19">
        <f t="shared" si="4320"/>
        <v>0</v>
      </c>
      <c r="AT579" s="19">
        <f t="shared" si="4320"/>
        <v>0</v>
      </c>
      <c r="AU579" s="19">
        <f t="shared" si="4320"/>
        <v>0</v>
      </c>
      <c r="AV579" s="19">
        <f t="shared" si="4320"/>
        <v>0</v>
      </c>
      <c r="AW579" s="19">
        <f t="shared" si="4320"/>
        <v>0</v>
      </c>
      <c r="AX579" s="19">
        <f t="shared" si="4320"/>
        <v>0</v>
      </c>
      <c r="AY579" s="19">
        <f t="shared" si="4320"/>
        <v>0</v>
      </c>
      <c r="AZ579" s="19">
        <f t="shared" si="4320"/>
        <v>0</v>
      </c>
      <c r="BA579" s="19">
        <f t="shared" si="4320"/>
        <v>0</v>
      </c>
      <c r="BB579" s="19">
        <f t="shared" si="4320"/>
        <v>0</v>
      </c>
      <c r="BC579" s="19">
        <f t="shared" si="4320"/>
        <v>0</v>
      </c>
      <c r="BD579" s="19">
        <f t="shared" si="4320"/>
        <v>0</v>
      </c>
      <c r="BE579" s="19">
        <f t="shared" si="4320"/>
        <v>0</v>
      </c>
      <c r="BF579" s="19">
        <f t="shared" si="4320"/>
        <v>0</v>
      </c>
      <c r="BG579" s="19">
        <f t="shared" si="4320"/>
        <v>0</v>
      </c>
      <c r="BH579" s="19">
        <f t="shared" si="4320"/>
        <v>0</v>
      </c>
      <c r="BI579" s="19">
        <f t="shared" si="4320"/>
        <v>0</v>
      </c>
    </row>
    <row r="580" spans="1:61" s="19" customFormat="1" ht="12.75">
      <c r="C580" s="19" t="s">
        <v>445</v>
      </c>
      <c r="D580" s="19">
        <f>IFERROR(D592,0)+IFERROR(D598,0)+IFERROR(D604,0)+IFERROR(D610,0)+IFERROR(D616,0)</f>
        <v>3635937.9908263902</v>
      </c>
      <c r="E580" s="19">
        <f t="shared" si="4320"/>
        <v>7271875.9816527804</v>
      </c>
      <c r="F580" s="19">
        <f t="shared" si="4320"/>
        <v>10907813.97247917</v>
      </c>
      <c r="G580" s="19">
        <f t="shared" si="4320"/>
        <v>14543751.963305561</v>
      </c>
      <c r="H580" s="19">
        <f t="shared" si="4320"/>
        <v>18179689.95413195</v>
      </c>
      <c r="I580" s="19">
        <f t="shared" si="4320"/>
        <v>18179689.95413195</v>
      </c>
      <c r="J580" s="19">
        <f t="shared" si="4320"/>
        <v>18179689.95413195</v>
      </c>
      <c r="K580" s="19">
        <f t="shared" si="4320"/>
        <v>18179689.95413195</v>
      </c>
      <c r="L580" s="19">
        <f t="shared" si="4320"/>
        <v>18179689.95413195</v>
      </c>
      <c r="M580" s="19">
        <f t="shared" si="4320"/>
        <v>18179689.95413195</v>
      </c>
      <c r="N580" s="19">
        <f t="shared" si="4320"/>
        <v>18179689.95413195</v>
      </c>
      <c r="O580" s="19">
        <f t="shared" si="4320"/>
        <v>18179689.95413195</v>
      </c>
      <c r="P580" s="19">
        <f t="shared" si="4320"/>
        <v>18179689.95413195</v>
      </c>
      <c r="Q580" s="19">
        <f t="shared" si="4320"/>
        <v>18179689.95413195</v>
      </c>
      <c r="R580" s="19">
        <f t="shared" si="4320"/>
        <v>18179689.95413195</v>
      </c>
      <c r="S580" s="19">
        <f t="shared" si="4320"/>
        <v>18179689.95413195</v>
      </c>
      <c r="T580" s="19">
        <f t="shared" si="4320"/>
        <v>18179689.95413195</v>
      </c>
      <c r="U580" s="19">
        <f t="shared" si="4320"/>
        <v>18179689.95413195</v>
      </c>
      <c r="V580" s="19">
        <f t="shared" si="4320"/>
        <v>18179689.95413195</v>
      </c>
      <c r="W580" s="19">
        <f t="shared" si="4320"/>
        <v>18179689.95413195</v>
      </c>
      <c r="X580" s="19">
        <f t="shared" si="4320"/>
        <v>18179689.95413195</v>
      </c>
      <c r="Y580" s="19">
        <f t="shared" si="4320"/>
        <v>18179689.95413195</v>
      </c>
      <c r="Z580" s="19">
        <f t="shared" si="4320"/>
        <v>18179689.95413195</v>
      </c>
      <c r="AA580" s="19">
        <f t="shared" si="4320"/>
        <v>18179689.95413195</v>
      </c>
      <c r="AB580" s="19">
        <f t="shared" si="4320"/>
        <v>18179689.95413195</v>
      </c>
      <c r="AC580" s="19">
        <f t="shared" si="4320"/>
        <v>18179689.95413195</v>
      </c>
      <c r="AD580" s="19">
        <f t="shared" si="4320"/>
        <v>18179689.95413195</v>
      </c>
      <c r="AE580" s="19">
        <f t="shared" si="4320"/>
        <v>18179689.95413195</v>
      </c>
      <c r="AF580" s="19">
        <f t="shared" si="4320"/>
        <v>14543751.963305561</v>
      </c>
      <c r="AG580" s="19">
        <f t="shared" si="4320"/>
        <v>10907813.97247917</v>
      </c>
      <c r="AH580" s="19">
        <f t="shared" si="4320"/>
        <v>7271875.9816527804</v>
      </c>
      <c r="AI580" s="19">
        <f t="shared" si="4320"/>
        <v>3635937.9908263902</v>
      </c>
      <c r="AJ580" s="19">
        <f t="shared" si="4320"/>
        <v>0</v>
      </c>
      <c r="AK580" s="19">
        <f t="shared" si="4320"/>
        <v>0</v>
      </c>
      <c r="AL580" s="19">
        <f t="shared" si="4320"/>
        <v>0</v>
      </c>
      <c r="AM580" s="19">
        <f t="shared" si="4320"/>
        <v>0</v>
      </c>
      <c r="AN580" s="19">
        <f t="shared" si="4320"/>
        <v>0</v>
      </c>
      <c r="AO580" s="19">
        <f t="shared" si="4320"/>
        <v>0</v>
      </c>
      <c r="AP580" s="19">
        <f t="shared" si="4320"/>
        <v>0</v>
      </c>
      <c r="AQ580" s="19">
        <f t="shared" si="4320"/>
        <v>0</v>
      </c>
      <c r="AR580" s="19">
        <f t="shared" si="4320"/>
        <v>0</v>
      </c>
      <c r="AS580" s="19">
        <f t="shared" si="4320"/>
        <v>0</v>
      </c>
      <c r="AT580" s="19">
        <f t="shared" si="4320"/>
        <v>0</v>
      </c>
      <c r="AU580" s="19">
        <f t="shared" si="4320"/>
        <v>0</v>
      </c>
      <c r="AV580" s="19">
        <f t="shared" si="4320"/>
        <v>0</v>
      </c>
      <c r="AW580" s="19">
        <f t="shared" si="4320"/>
        <v>0</v>
      </c>
      <c r="AX580" s="19">
        <f t="shared" si="4320"/>
        <v>0</v>
      </c>
      <c r="AY580" s="19">
        <f t="shared" si="4320"/>
        <v>0</v>
      </c>
      <c r="AZ580" s="19">
        <f t="shared" si="4320"/>
        <v>0</v>
      </c>
      <c r="BA580" s="19">
        <f t="shared" si="4320"/>
        <v>0</v>
      </c>
      <c r="BB580" s="19">
        <f t="shared" si="4320"/>
        <v>0</v>
      </c>
      <c r="BC580" s="19">
        <f t="shared" si="4320"/>
        <v>0</v>
      </c>
      <c r="BD580" s="19">
        <f t="shared" si="4320"/>
        <v>0</v>
      </c>
      <c r="BE580" s="19">
        <f t="shared" si="4320"/>
        <v>0</v>
      </c>
      <c r="BF580" s="19">
        <f t="shared" si="4320"/>
        <v>0</v>
      </c>
      <c r="BG580" s="19">
        <f t="shared" si="4320"/>
        <v>0</v>
      </c>
      <c r="BH580" s="19">
        <f t="shared" si="4320"/>
        <v>0</v>
      </c>
      <c r="BI580" s="19">
        <f t="shared" si="4320"/>
        <v>0</v>
      </c>
    </row>
    <row r="581" spans="1:61" s="19" customFormat="1" ht="12.75">
      <c r="C581" s="19" t="s">
        <v>424</v>
      </c>
      <c r="D581" s="19">
        <f>IFERROR(D593,0)+IFERROR(D599,0)+IFERROR(D605,0)+IFERROR(D611,0)+IFERROR(D617,0)</f>
        <v>58592292.046964563</v>
      </c>
      <c r="E581" s="19">
        <f t="shared" si="4320"/>
        <v>115996165.18858181</v>
      </c>
      <c r="F581" s="19">
        <f t="shared" si="4320"/>
        <v>172160387.14596149</v>
      </c>
      <c r="G581" s="19">
        <f t="shared" si="4320"/>
        <v>227031517.036506</v>
      </c>
      <c r="H581" s="19">
        <f t="shared" si="4320"/>
        <v>280553810.16185957</v>
      </c>
      <c r="I581" s="19">
        <f t="shared" si="4320"/>
        <v>274076826.64433837</v>
      </c>
      <c r="J581" s="19">
        <f t="shared" si="4320"/>
        <v>267320622.87506589</v>
      </c>
      <c r="K581" s="19">
        <f t="shared" si="4320"/>
        <v>260273161.77709451</v>
      </c>
      <c r="L581" s="19">
        <f t="shared" si="4320"/>
        <v>252921887.35974997</v>
      </c>
      <c r="M581" s="19">
        <f t="shared" si="4320"/>
        <v>245253702.34846127</v>
      </c>
      <c r="N581" s="19">
        <f t="shared" si="4320"/>
        <v>237254944.85022154</v>
      </c>
      <c r="O581" s="19">
        <f t="shared" si="4320"/>
        <v>228911364.01310581</v>
      </c>
      <c r="P581" s="19">
        <f t="shared" si="4320"/>
        <v>220208094.63648012</v>
      </c>
      <c r="Q581" s="19">
        <f t="shared" si="4320"/>
        <v>211129630.68666661</v>
      </c>
      <c r="R581" s="19">
        <f t="shared" si="4320"/>
        <v>201659797.67087886</v>
      </c>
      <c r="S581" s="19">
        <f t="shared" si="4320"/>
        <v>191781723.82020888</v>
      </c>
      <c r="T581" s="19">
        <f t="shared" si="4320"/>
        <v>181477810.03032315</v>
      </c>
      <c r="U581" s="19">
        <f t="shared" si="4320"/>
        <v>170729698.50631425</v>
      </c>
      <c r="V581" s="19">
        <f t="shared" si="4320"/>
        <v>159518240.05584383</v>
      </c>
      <c r="W581" s="19">
        <f t="shared" si="4320"/>
        <v>147823459.9723058</v>
      </c>
      <c r="X581" s="19">
        <f t="shared" si="4320"/>
        <v>135624522.44722599</v>
      </c>
      <c r="Y581" s="19">
        <f t="shared" si="4320"/>
        <v>122899693.44849372</v>
      </c>
      <c r="Z581" s="19">
        <f t="shared" si="4320"/>
        <v>109626301.99828887</v>
      </c>
      <c r="AA581" s="19">
        <f t="shared" si="4320"/>
        <v>95780699.781715006</v>
      </c>
      <c r="AB581" s="19">
        <f t="shared" si="4320"/>
        <v>81338219.014176369</v>
      </c>
      <c r="AC581" s="19">
        <f t="shared" si="4320"/>
        <v>66273128.492433883</v>
      </c>
      <c r="AD581" s="19">
        <f t="shared" si="4320"/>
        <v>50558587.751039214</v>
      </c>
      <c r="AE581" s="19">
        <f t="shared" si="4320"/>
        <v>34166599.242470309</v>
      </c>
      <c r="AF581" s="19">
        <f t="shared" ref="AF581:BI581" si="4321">IFERROR(AF593,0)+IFERROR(AF599,0)+IFERROR(AF605,0)+IFERROR(AF611,0)+IFERROR(AF617,0)</f>
        <v>20782268.386128172</v>
      </c>
      <c r="AG581" s="19">
        <f t="shared" si="4321"/>
        <v>10535254.138927674</v>
      </c>
      <c r="AH581" s="19">
        <f t="shared" si="4321"/>
        <v>3560805.0052163289</v>
      </c>
      <c r="AI581" s="19">
        <f t="shared" si="4321"/>
        <v>0</v>
      </c>
      <c r="AJ581" s="19">
        <f t="shared" si="4321"/>
        <v>0</v>
      </c>
      <c r="AK581" s="19">
        <f t="shared" si="4321"/>
        <v>0</v>
      </c>
      <c r="AL581" s="19">
        <f t="shared" si="4321"/>
        <v>0</v>
      </c>
      <c r="AM581" s="19">
        <f t="shared" si="4321"/>
        <v>0</v>
      </c>
      <c r="AN581" s="19">
        <f t="shared" si="4321"/>
        <v>0</v>
      </c>
      <c r="AO581" s="19">
        <f t="shared" si="4321"/>
        <v>0</v>
      </c>
      <c r="AP581" s="19">
        <f t="shared" si="4321"/>
        <v>0</v>
      </c>
      <c r="AQ581" s="19">
        <f t="shared" si="4321"/>
        <v>0</v>
      </c>
      <c r="AR581" s="19">
        <f t="shared" si="4321"/>
        <v>0</v>
      </c>
      <c r="AS581" s="19">
        <f t="shared" si="4321"/>
        <v>0</v>
      </c>
      <c r="AT581" s="19">
        <f t="shared" si="4321"/>
        <v>0</v>
      </c>
      <c r="AU581" s="19">
        <f t="shared" si="4321"/>
        <v>0</v>
      </c>
      <c r="AV581" s="19">
        <f t="shared" si="4321"/>
        <v>0</v>
      </c>
      <c r="AW581" s="19">
        <f t="shared" si="4321"/>
        <v>0</v>
      </c>
      <c r="AX581" s="19">
        <f t="shared" si="4321"/>
        <v>0</v>
      </c>
      <c r="AY581" s="19">
        <f t="shared" si="4321"/>
        <v>0</v>
      </c>
      <c r="AZ581" s="19">
        <f t="shared" si="4321"/>
        <v>0</v>
      </c>
      <c r="BA581" s="19">
        <f t="shared" si="4321"/>
        <v>0</v>
      </c>
      <c r="BB581" s="19">
        <f t="shared" si="4321"/>
        <v>0</v>
      </c>
      <c r="BC581" s="19">
        <f t="shared" si="4321"/>
        <v>0</v>
      </c>
      <c r="BD581" s="19">
        <f t="shared" si="4321"/>
        <v>0</v>
      </c>
      <c r="BE581" s="19">
        <f t="shared" si="4321"/>
        <v>0</v>
      </c>
      <c r="BF581" s="19">
        <f t="shared" si="4321"/>
        <v>0</v>
      </c>
      <c r="BG581" s="19">
        <f t="shared" si="4321"/>
        <v>0</v>
      </c>
      <c r="BH581" s="19">
        <f t="shared" si="4321"/>
        <v>0</v>
      </c>
      <c r="BI581" s="19">
        <f t="shared" si="4321"/>
        <v>0</v>
      </c>
    </row>
    <row r="582" spans="1:61" s="19" customFormat="1" ht="12.75"/>
    <row r="583" spans="1:61" s="19" customFormat="1" ht="12.75"/>
    <row r="584" spans="1:61" s="19" customFormat="1" ht="12.75"/>
    <row r="585" spans="1:61" s="19" customFormat="1" ht="12.75"/>
    <row r="586" spans="1:61" s="19" customFormat="1" ht="12.75"/>
    <row r="587" spans="1:61" s="19" customFormat="1" ht="12.75">
      <c r="A587" s="19" t="s">
        <v>427</v>
      </c>
      <c r="B587" s="19">
        <f>B576/5</f>
        <v>59731596</v>
      </c>
      <c r="D587" s="19">
        <v>2020</v>
      </c>
      <c r="E587" s="19">
        <v>2021</v>
      </c>
      <c r="F587" s="19">
        <v>2022</v>
      </c>
      <c r="G587" s="19">
        <v>2023</v>
      </c>
      <c r="H587" s="19">
        <v>2024</v>
      </c>
      <c r="I587" s="19">
        <v>2025</v>
      </c>
      <c r="J587" s="19">
        <v>2026</v>
      </c>
      <c r="K587" s="19">
        <v>2027</v>
      </c>
      <c r="L587" s="19">
        <v>2028</v>
      </c>
      <c r="M587" s="19">
        <v>2029</v>
      </c>
      <c r="N587" s="19">
        <v>2030</v>
      </c>
      <c r="O587" s="19">
        <v>2031</v>
      </c>
      <c r="P587" s="19">
        <v>2032</v>
      </c>
      <c r="Q587" s="19">
        <v>2033</v>
      </c>
      <c r="R587" s="19">
        <v>2034</v>
      </c>
      <c r="S587" s="19">
        <v>2035</v>
      </c>
      <c r="T587" s="19">
        <v>2036</v>
      </c>
      <c r="U587" s="19">
        <v>2037</v>
      </c>
      <c r="V587" s="19">
        <v>2038</v>
      </c>
      <c r="W587" s="19">
        <v>2039</v>
      </c>
      <c r="X587" s="19">
        <v>2040</v>
      </c>
      <c r="Y587" s="19">
        <v>2041</v>
      </c>
      <c r="Z587" s="19">
        <v>2042</v>
      </c>
      <c r="AA587" s="19">
        <v>2043</v>
      </c>
      <c r="AB587" s="19">
        <v>2044</v>
      </c>
      <c r="AC587" s="19">
        <v>2045</v>
      </c>
      <c r="AD587" s="19">
        <v>2046</v>
      </c>
      <c r="AE587" s="19">
        <v>2047</v>
      </c>
      <c r="AF587" s="19">
        <v>2048</v>
      </c>
      <c r="AG587" s="19">
        <v>2049</v>
      </c>
      <c r="AH587" s="19">
        <v>2050</v>
      </c>
      <c r="AI587" s="19">
        <v>2051</v>
      </c>
      <c r="AJ587" s="19">
        <v>2052</v>
      </c>
      <c r="AK587" s="19">
        <v>2053</v>
      </c>
      <c r="AL587" s="19">
        <v>2054</v>
      </c>
      <c r="AM587" s="19">
        <v>2055</v>
      </c>
      <c r="AN587" s="19">
        <v>2056</v>
      </c>
      <c r="AO587" s="19">
        <v>2057</v>
      </c>
      <c r="AP587" s="19">
        <v>2058</v>
      </c>
      <c r="AQ587" s="19">
        <v>2059</v>
      </c>
      <c r="AR587" s="19">
        <v>2060</v>
      </c>
      <c r="AS587" s="19">
        <v>2061</v>
      </c>
      <c r="AT587" s="19">
        <v>2062</v>
      </c>
      <c r="AU587" s="19">
        <v>2063</v>
      </c>
      <c r="AV587" s="19">
        <v>2064</v>
      </c>
      <c r="AW587" s="19">
        <v>2065</v>
      </c>
      <c r="AX587" s="19">
        <v>2066</v>
      </c>
      <c r="AY587" s="19">
        <v>2067</v>
      </c>
      <c r="AZ587" s="19">
        <v>2068</v>
      </c>
      <c r="BA587" s="19">
        <v>2069</v>
      </c>
      <c r="BB587" s="19">
        <v>2070</v>
      </c>
      <c r="BC587" s="19">
        <v>2071</v>
      </c>
      <c r="BD587" s="19">
        <v>2072</v>
      </c>
      <c r="BE587" s="19">
        <v>2073</v>
      </c>
      <c r="BF587" s="19">
        <v>2074</v>
      </c>
      <c r="BG587" s="19">
        <v>2075</v>
      </c>
      <c r="BH587" s="19">
        <v>2076</v>
      </c>
      <c r="BI587" s="19">
        <v>2077</v>
      </c>
    </row>
    <row r="588" spans="1:61" s="19" customFormat="1" ht="12.75">
      <c r="A588" s="19" t="s">
        <v>60</v>
      </c>
      <c r="B588" s="19">
        <f>B577</f>
        <v>28</v>
      </c>
      <c r="D588" s="19">
        <f>B588</f>
        <v>28</v>
      </c>
      <c r="E588" s="19">
        <f>IF(D588&gt;0,D588-1,0)</f>
        <v>27</v>
      </c>
      <c r="F588" s="19">
        <f t="shared" ref="F588" si="4322">IF(E588&gt;0,E588-1,0)</f>
        <v>26</v>
      </c>
      <c r="G588" s="19">
        <f t="shared" ref="G588" si="4323">IF(F588&gt;0,F588-1,0)</f>
        <v>25</v>
      </c>
      <c r="H588" s="19">
        <f t="shared" ref="H588" si="4324">IF(G588&gt;0,G588-1,0)</f>
        <v>24</v>
      </c>
      <c r="I588" s="19">
        <f t="shared" ref="I588" si="4325">IF(H588&gt;0,H588-1,0)</f>
        <v>23</v>
      </c>
      <c r="J588" s="19">
        <f t="shared" ref="J588" si="4326">IF(I588&gt;0,I588-1,0)</f>
        <v>22</v>
      </c>
      <c r="K588" s="19">
        <f t="shared" ref="K588" si="4327">IF(J588&gt;0,J588-1,0)</f>
        <v>21</v>
      </c>
      <c r="L588" s="19">
        <f t="shared" ref="L588" si="4328">IF(K588&gt;0,K588-1,0)</f>
        <v>20</v>
      </c>
      <c r="M588" s="19">
        <f t="shared" ref="M588" si="4329">IF(L588&gt;0,L588-1,0)</f>
        <v>19</v>
      </c>
      <c r="N588" s="19">
        <f t="shared" ref="N588" si="4330">IF(M588&gt;0,M588-1,0)</f>
        <v>18</v>
      </c>
      <c r="O588" s="19">
        <f t="shared" ref="O588" si="4331">IF(N588&gt;0,N588-1,0)</f>
        <v>17</v>
      </c>
      <c r="P588" s="19">
        <f t="shared" ref="P588" si="4332">IF(O588&gt;0,O588-1,0)</f>
        <v>16</v>
      </c>
      <c r="Q588" s="19">
        <f t="shared" ref="Q588" si="4333">IF(P588&gt;0,P588-1,0)</f>
        <v>15</v>
      </c>
      <c r="R588" s="19">
        <f t="shared" ref="R588" si="4334">IF(Q588&gt;0,Q588-1,0)</f>
        <v>14</v>
      </c>
      <c r="S588" s="19">
        <f t="shared" ref="S588" si="4335">IF(R588&gt;0,R588-1,0)</f>
        <v>13</v>
      </c>
      <c r="T588" s="19">
        <f t="shared" ref="T588" si="4336">IF(S588&gt;0,S588-1,0)</f>
        <v>12</v>
      </c>
      <c r="U588" s="19">
        <f t="shared" ref="U588" si="4337">IF(T588&gt;0,T588-1,0)</f>
        <v>11</v>
      </c>
      <c r="V588" s="19">
        <f t="shared" ref="V588" si="4338">IF(U588&gt;0,U588-1,0)</f>
        <v>10</v>
      </c>
      <c r="W588" s="19">
        <f t="shared" ref="W588" si="4339">IF(V588&gt;0,V588-1,0)</f>
        <v>9</v>
      </c>
      <c r="X588" s="19">
        <f t="shared" ref="X588" si="4340">IF(W588&gt;0,W588-1,0)</f>
        <v>8</v>
      </c>
      <c r="Y588" s="19">
        <f t="shared" ref="Y588" si="4341">IF(X588&gt;0,X588-1,0)</f>
        <v>7</v>
      </c>
      <c r="Z588" s="19">
        <f t="shared" ref="Z588" si="4342">IF(Y588&gt;0,Y588-1,0)</f>
        <v>6</v>
      </c>
      <c r="AA588" s="19">
        <f t="shared" ref="AA588" si="4343">IF(Z588&gt;0,Z588-1,0)</f>
        <v>5</v>
      </c>
      <c r="AB588" s="19">
        <f t="shared" ref="AB588" si="4344">IF(AA588&gt;0,AA588-1,0)</f>
        <v>4</v>
      </c>
      <c r="AC588" s="19">
        <f t="shared" ref="AC588" si="4345">IF(AB588&gt;0,AB588-1,0)</f>
        <v>3</v>
      </c>
      <c r="AD588" s="19">
        <f t="shared" ref="AD588" si="4346">IF(AC588&gt;0,AC588-1,0)</f>
        <v>2</v>
      </c>
      <c r="AE588" s="19">
        <f t="shared" ref="AE588" si="4347">IF(AD588&gt;0,AD588-1,0)</f>
        <v>1</v>
      </c>
      <c r="AF588" s="19">
        <f t="shared" ref="AF588" si="4348">IF(AE588&gt;0,AE588-1,0)</f>
        <v>0</v>
      </c>
      <c r="AG588" s="19">
        <f t="shared" ref="AG588" si="4349">IF(AF588&gt;0,AF588-1,0)</f>
        <v>0</v>
      </c>
      <c r="AH588" s="19">
        <f t="shared" ref="AH588" si="4350">IF(AG588&gt;0,AG588-1,0)</f>
        <v>0</v>
      </c>
      <c r="AI588" s="19">
        <f t="shared" ref="AI588" si="4351">IF(AH588&gt;0,AH588-1,0)</f>
        <v>0</v>
      </c>
      <c r="AJ588" s="19">
        <f t="shared" ref="AJ588" si="4352">IF(AI588&gt;0,AI588-1,0)</f>
        <v>0</v>
      </c>
      <c r="AK588" s="19">
        <f t="shared" ref="AK588" si="4353">IF(AJ588&gt;0,AJ588-1,0)</f>
        <v>0</v>
      </c>
      <c r="AL588" s="19">
        <f t="shared" ref="AL588" si="4354">IF(AK588&gt;0,AK588-1,0)</f>
        <v>0</v>
      </c>
      <c r="AM588" s="19">
        <f t="shared" ref="AM588" si="4355">IF(AL588&gt;0,AL588-1,0)</f>
        <v>0</v>
      </c>
      <c r="AN588" s="19">
        <f t="shared" ref="AN588" si="4356">IF(AM588&gt;0,AM588-1,0)</f>
        <v>0</v>
      </c>
      <c r="AO588" s="19">
        <f t="shared" ref="AO588" si="4357">IF(AN588&gt;0,AN588-1,0)</f>
        <v>0</v>
      </c>
      <c r="AP588" s="19">
        <f t="shared" ref="AP588" si="4358">IF(AO588&gt;0,AO588-1,0)</f>
        <v>0</v>
      </c>
      <c r="AQ588" s="19">
        <f t="shared" ref="AQ588" si="4359">IF(AP588&gt;0,AP588-1,0)</f>
        <v>0</v>
      </c>
      <c r="AR588" s="19">
        <f t="shared" ref="AR588" si="4360">IF(AQ588&gt;0,AQ588-1,0)</f>
        <v>0</v>
      </c>
      <c r="AS588" s="19">
        <f t="shared" ref="AS588" si="4361">IF(AR588&gt;0,AR588-1,0)</f>
        <v>0</v>
      </c>
      <c r="AT588" s="19">
        <f t="shared" ref="AT588" si="4362">IF(AS588&gt;0,AS588-1,0)</f>
        <v>0</v>
      </c>
      <c r="AU588" s="19">
        <f t="shared" ref="AU588" si="4363">IF(AT588&gt;0,AT588-1,0)</f>
        <v>0</v>
      </c>
      <c r="AV588" s="19">
        <f t="shared" ref="AV588" si="4364">IF(AU588&gt;0,AU588-1,0)</f>
        <v>0</v>
      </c>
      <c r="AW588" s="19">
        <f t="shared" ref="AW588" si="4365">IF(AV588&gt;0,AV588-1,0)</f>
        <v>0</v>
      </c>
      <c r="AX588" s="19">
        <f t="shared" ref="AX588" si="4366">IF(AW588&gt;0,AW588-1,0)</f>
        <v>0</v>
      </c>
      <c r="AY588" s="19">
        <f t="shared" ref="AY588" si="4367">IF(AX588&gt;0,AX588-1,0)</f>
        <v>0</v>
      </c>
      <c r="AZ588" s="19">
        <f t="shared" ref="AZ588" si="4368">IF(AY588&gt;0,AY588-1,0)</f>
        <v>0</v>
      </c>
      <c r="BA588" s="19">
        <f t="shared" ref="BA588" si="4369">IF(AZ588&gt;0,AZ588-1,0)</f>
        <v>0</v>
      </c>
      <c r="BB588" s="19">
        <f t="shared" ref="BB588" si="4370">IF(BA588&gt;0,BA588-1,0)</f>
        <v>0</v>
      </c>
      <c r="BC588" s="19">
        <f t="shared" ref="BC588" si="4371">IF(BB588&gt;0,BB588-1,0)</f>
        <v>0</v>
      </c>
      <c r="BD588" s="19">
        <f t="shared" ref="BD588" si="4372">IF(BC588&gt;0,BC588-1,0)</f>
        <v>0</v>
      </c>
      <c r="BE588" s="19">
        <f t="shared" ref="BE588" si="4373">IF(BD588&gt;0,BD588-1,0)</f>
        <v>0</v>
      </c>
      <c r="BF588" s="19">
        <f t="shared" ref="BF588" si="4374">IF(BE588&gt;0,BE588-1,0)</f>
        <v>0</v>
      </c>
      <c r="BG588" s="19">
        <f t="shared" ref="BG588" si="4375">IF(BF588&gt;0,BF588-1,0)</f>
        <v>0</v>
      </c>
      <c r="BH588" s="19">
        <f t="shared" ref="BH588" si="4376">IF(BG588&gt;0,BG588-1,0)</f>
        <v>0</v>
      </c>
      <c r="BI588" s="19">
        <f t="shared" ref="BI588" si="4377">IF(BH588&gt;0,BH588-1,0)</f>
        <v>0</v>
      </c>
    </row>
    <row r="589" spans="1:61" s="19" customFormat="1" ht="12.75">
      <c r="D589" s="19">
        <f>B587</f>
        <v>59731596</v>
      </c>
      <c r="E589" s="19">
        <f>D593</f>
        <v>58592292.046964563</v>
      </c>
      <c r="F589" s="19">
        <f>E593</f>
        <v>57403873.141617246</v>
      </c>
      <c r="G589" s="19">
        <f t="shared" ref="G589" si="4378">F593</f>
        <v>56164221.957379691</v>
      </c>
      <c r="H589" s="19">
        <f t="shared" ref="H589" si="4379">G593</f>
        <v>54871129.890544504</v>
      </c>
      <c r="I589" s="19">
        <f t="shared" ref="I589" si="4380">H593</f>
        <v>53522293.12535356</v>
      </c>
      <c r="J589" s="19">
        <f t="shared" ref="J589" si="4381">I593</f>
        <v>52115308.529443383</v>
      </c>
      <c r="K589" s="19">
        <f t="shared" ref="K589" si="4382">J593</f>
        <v>50647669.372344725</v>
      </c>
      <c r="L589" s="19">
        <f t="shared" ref="L589" si="4383">K593</f>
        <v>49116760.859408326</v>
      </c>
      <c r="M589" s="19">
        <f t="shared" ref="M589" si="4384">L593</f>
        <v>47519855.473199971</v>
      </c>
      <c r="N589" s="19">
        <f t="shared" ref="N589" si="4385">M593</f>
        <v>45854108.114064872</v>
      </c>
      <c r="O589" s="19">
        <f t="shared" ref="O589" si="4386">N593</f>
        <v>44116551.03120365</v>
      </c>
      <c r="P589" s="19">
        <f t="shared" ref="P589" si="4387">O593</f>
        <v>42304088.53522899</v>
      </c>
      <c r="Q589" s="19">
        <f t="shared" ref="Q589" si="4388">P593</f>
        <v>40413491.482782647</v>
      </c>
      <c r="R589" s="19">
        <f t="shared" ref="R589" si="4389">Q593</f>
        <v>38441391.523386426</v>
      </c>
      <c r="S589" s="19">
        <f t="shared" ref="S589" si="4390">R593</f>
        <v>36384275.098277137</v>
      </c>
      <c r="T589" s="19">
        <f t="shared" ref="T589" si="4391">S593</f>
        <v>34238477.180533655</v>
      </c>
      <c r="U589" s="19">
        <f t="shared" ref="U589" si="4392">T593</f>
        <v>32000174.745343268</v>
      </c>
      <c r="V589" s="19">
        <f t="shared" ref="V589" si="4393">U593</f>
        <v>29665379.958773747</v>
      </c>
      <c r="W589" s="19">
        <f t="shared" ref="W589" si="4394">V593</f>
        <v>27229933.072916009</v>
      </c>
      <c r="X589" s="19">
        <f t="shared" ref="X589" si="4395">W593</f>
        <v>24689495.014739141</v>
      </c>
      <c r="Y589" s="19">
        <f t="shared" ref="Y589" si="4396">X593</f>
        <v>22039539.655453824</v>
      </c>
      <c r="Z589" s="19">
        <f t="shared" ref="Z589" si="4397">Y593</f>
        <v>19275345.746610999</v>
      </c>
      <c r="AA589" s="19">
        <f t="shared" ref="AA589" si="4398">Z593</f>
        <v>16391988.508568905</v>
      </c>
      <c r="AB589" s="19">
        <f t="shared" ref="AB589" si="4399">AA593</f>
        <v>13384330.856342137</v>
      </c>
      <c r="AC589" s="19">
        <f t="shared" ref="AC589" si="4400">AB593</f>
        <v>10247014.247200496</v>
      </c>
      <c r="AD589" s="19">
        <f t="shared" ref="AD589" si="4401">AC593</f>
        <v>6974449.1337113455</v>
      </c>
      <c r="AE589" s="19">
        <f t="shared" ref="AE589" si="4402">AD593</f>
        <v>3560805.0052163289</v>
      </c>
      <c r="AF589" s="19">
        <f t="shared" ref="AF589" si="4403">AE593</f>
        <v>0</v>
      </c>
      <c r="AG589" s="19" t="e">
        <f t="shared" ref="AG589" si="4404">AF593</f>
        <v>#N/A</v>
      </c>
      <c r="AH589" s="19" t="e">
        <f t="shared" ref="AH589" si="4405">AG593</f>
        <v>#N/A</v>
      </c>
      <c r="AI589" s="19" t="e">
        <f t="shared" ref="AI589" si="4406">AH593</f>
        <v>#N/A</v>
      </c>
      <c r="AJ589" s="19" t="e">
        <f t="shared" ref="AJ589" si="4407">AI593</f>
        <v>#N/A</v>
      </c>
      <c r="AK589" s="19" t="e">
        <f t="shared" ref="AK589" si="4408">AJ593</f>
        <v>#N/A</v>
      </c>
      <c r="AL589" s="19" t="e">
        <f t="shared" ref="AL589" si="4409">AK593</f>
        <v>#N/A</v>
      </c>
      <c r="AM589" s="19" t="e">
        <f t="shared" ref="AM589" si="4410">AL593</f>
        <v>#N/A</v>
      </c>
      <c r="AN589" s="19" t="e">
        <f t="shared" ref="AN589" si="4411">AM593</f>
        <v>#N/A</v>
      </c>
      <c r="AO589" s="19" t="e">
        <f t="shared" ref="AO589" si="4412">AN593</f>
        <v>#N/A</v>
      </c>
      <c r="AP589" s="19" t="e">
        <f t="shared" ref="AP589" si="4413">AO593</f>
        <v>#N/A</v>
      </c>
      <c r="AQ589" s="19" t="e">
        <f t="shared" ref="AQ589" si="4414">AP593</f>
        <v>#N/A</v>
      </c>
      <c r="AR589" s="19" t="e">
        <f t="shared" ref="AR589" si="4415">AQ593</f>
        <v>#N/A</v>
      </c>
      <c r="AS589" s="19" t="e">
        <f t="shared" ref="AS589" si="4416">AR593</f>
        <v>#N/A</v>
      </c>
      <c r="AT589" s="19" t="e">
        <f t="shared" ref="AT589" si="4417">AS593</f>
        <v>#N/A</v>
      </c>
      <c r="AU589" s="19" t="e">
        <f t="shared" ref="AU589" si="4418">AT593</f>
        <v>#N/A</v>
      </c>
      <c r="AV589" s="19" t="e">
        <f t="shared" ref="AV589" si="4419">AU593</f>
        <v>#N/A</v>
      </c>
      <c r="AW589" s="19" t="e">
        <f t="shared" ref="AW589" si="4420">AV593</f>
        <v>#N/A</v>
      </c>
      <c r="AX589" s="19" t="e">
        <f t="shared" ref="AX589" si="4421">AW593</f>
        <v>#N/A</v>
      </c>
      <c r="AY589" s="19" t="e">
        <f t="shared" ref="AY589" si="4422">AX593</f>
        <v>#N/A</v>
      </c>
      <c r="AZ589" s="19" t="e">
        <f t="shared" ref="AZ589" si="4423">AY593</f>
        <v>#N/A</v>
      </c>
      <c r="BA589" s="19" t="e">
        <f t="shared" ref="BA589" si="4424">AZ593</f>
        <v>#N/A</v>
      </c>
      <c r="BB589" s="19" t="e">
        <f t="shared" ref="BB589" si="4425">BA593</f>
        <v>#N/A</v>
      </c>
      <c r="BC589" s="19" t="e">
        <f t="shared" ref="BC589" si="4426">BB593</f>
        <v>#N/A</v>
      </c>
      <c r="BD589" s="19" t="e">
        <f t="shared" ref="BD589" si="4427">BC593</f>
        <v>#N/A</v>
      </c>
      <c r="BE589" s="19" t="e">
        <f t="shared" ref="BE589" si="4428">BD593</f>
        <v>#N/A</v>
      </c>
      <c r="BF589" s="19" t="e">
        <f t="shared" ref="BF589" si="4429">BE593</f>
        <v>#N/A</v>
      </c>
      <c r="BG589" s="19" t="e">
        <f t="shared" ref="BG589" si="4430">BF593</f>
        <v>#N/A</v>
      </c>
      <c r="BH589" s="19" t="e">
        <f t="shared" ref="BH589" si="4431">BG593</f>
        <v>#N/A</v>
      </c>
      <c r="BI589" s="19" t="e">
        <f t="shared" ref="BI589" si="4432">BH593</f>
        <v>#N/A</v>
      </c>
    </row>
    <row r="590" spans="1:61" s="19" customFormat="1" ht="12.75">
      <c r="C590" s="19" t="s">
        <v>422</v>
      </c>
      <c r="D590" s="159">
        <f>IF($D588&gt;=1,($B587/HLOOKUP($D588,'Annuity Calc'!$H$7:$BE$11,2,FALSE))*HLOOKUP(D588,'Annuity Calc'!$H$7:$BE$11,3,FALSE),(IF(D588&lt;=(-1),D588,0)))</f>
        <v>1139303.9530354377</v>
      </c>
      <c r="E590" s="159">
        <f>IF($D588&gt;=1,($B587/HLOOKUP($D588,'Annuity Calc'!$H$7:$BE$11,2,FALSE))*HLOOKUP(E588,'Annuity Calc'!$H$7:$BE$11,3,FALSE),(IF(E588&lt;=(-1),E588,0)))</f>
        <v>1188418.905347314</v>
      </c>
      <c r="F590" s="159">
        <f>IF($D588&gt;=1,($B587/HLOOKUP($D588,'Annuity Calc'!$H$7:$BE$11,2,FALSE))*HLOOKUP(F588,'Annuity Calc'!$H$7:$BE$11,3,FALSE),(IF(F588&lt;=(-1),F588,0)))</f>
        <v>1239651.1842375551</v>
      </c>
      <c r="G590" s="159">
        <f>IF($D588&gt;=1,($B587/HLOOKUP($D588,'Annuity Calc'!$H$7:$BE$11,2,FALSE))*HLOOKUP(G588,'Annuity Calc'!$H$7:$BE$11,3,FALSE),(IF(G588&lt;=(-1),G588,0)))</f>
        <v>1293092.0668351897</v>
      </c>
      <c r="H590" s="159">
        <f>IF($D588&gt;=1,($B587/HLOOKUP($D588,'Annuity Calc'!$H$7:$BE$11,2,FALSE))*HLOOKUP(H588,'Annuity Calc'!$H$7:$BE$11,3,FALSE),(IF(H588&lt;=(-1),H588,0)))</f>
        <v>1348836.7651909408</v>
      </c>
      <c r="I590" s="159">
        <f>IF($D588&gt;=1,($B587/HLOOKUP($D588,'Annuity Calc'!$H$7:$BE$11,2,FALSE))*HLOOKUP(I588,'Annuity Calc'!$H$7:$BE$11,3,FALSE),(IF(I588&lt;=(-1),I588,0)))</f>
        <v>1406984.5959101745</v>
      </c>
      <c r="J590" s="159">
        <f>IF($D588&gt;=1,($B587/HLOOKUP($D588,'Annuity Calc'!$H$7:$BE$11,2,FALSE))*HLOOKUP(J588,'Annuity Calc'!$H$7:$BE$11,3,FALSE),(IF(J588&lt;=(-1),J588,0)))</f>
        <v>1467639.1570986607</v>
      </c>
      <c r="K590" s="159">
        <f>IF($D588&gt;=1,($B587/HLOOKUP($D588,'Annuity Calc'!$H$7:$BE$11,2,FALSE))*HLOOKUP(K588,'Annuity Calc'!$H$7:$BE$11,3,FALSE),(IF(K588&lt;=(-1),K588,0)))</f>
        <v>1530908.5129364005</v>
      </c>
      <c r="L590" s="159">
        <f>IF($D588&gt;=1,($B587/HLOOKUP($D588,'Annuity Calc'!$H$7:$BE$11,2,FALSE))*HLOOKUP(L588,'Annuity Calc'!$H$7:$BE$11,3,FALSE),(IF(L588&lt;=(-1),L588,0)))</f>
        <v>1596905.386208355</v>
      </c>
      <c r="M590" s="159">
        <f>IF($D588&gt;=1,($B587/HLOOKUP($D588,'Annuity Calc'!$H$7:$BE$11,2,FALSE))*HLOOKUP(M588,'Annuity Calc'!$H$7:$BE$11,3,FALSE),(IF(M588&lt;=(-1),M588,0)))</f>
        <v>1665747.3591351018</v>
      </c>
      <c r="N590" s="159">
        <f>IF($D588&gt;=1,($B587/HLOOKUP($D588,'Annuity Calc'!$H$7:$BE$11,2,FALSE))*HLOOKUP(N588,'Annuity Calc'!$H$7:$BE$11,3,FALSE),(IF(N588&lt;=(-1),N588,0)))</f>
        <v>1737557.0828612242</v>
      </c>
      <c r="O590" s="159">
        <f>IF($D588&gt;=1,($B587/HLOOKUP($D588,'Annuity Calc'!$H$7:$BE$11,2,FALSE))*HLOOKUP(O588,'Annuity Calc'!$H$7:$BE$11,3,FALSE),(IF(O588&lt;=(-1),O588,0)))</f>
        <v>1812462.4959746613</v>
      </c>
      <c r="P590" s="159">
        <f>IF($D588&gt;=1,($B587/HLOOKUP($D588,'Annuity Calc'!$H$7:$BE$11,2,FALSE))*HLOOKUP(P588,'Annuity Calc'!$H$7:$BE$11,3,FALSE),(IF(P588&lt;=(-1),P588,0)))</f>
        <v>1890597.0524463446</v>
      </c>
      <c r="Q590" s="159">
        <f>IF($D588&gt;=1,($B587/HLOOKUP($D588,'Annuity Calc'!$H$7:$BE$11,2,FALSE))*HLOOKUP(Q588,'Annuity Calc'!$H$7:$BE$11,3,FALSE),(IF(Q588&lt;=(-1),Q588,0)))</f>
        <v>1972099.9593962228</v>
      </c>
      <c r="R590" s="159">
        <f>IF($D588&gt;=1,($B587/HLOOKUP($D588,'Annuity Calc'!$H$7:$BE$11,2,FALSE))*HLOOKUP(R588,'Annuity Calc'!$H$7:$BE$11,3,FALSE),(IF(R588&lt;=(-1),R588,0)))</f>
        <v>2057116.4251092894</v>
      </c>
      <c r="S590" s="159">
        <f>IF($D588&gt;=1,($B587/HLOOKUP($D588,'Annuity Calc'!$H$7:$BE$11,2,FALSE))*HLOOKUP(S588,'Annuity Calc'!$H$7:$BE$11,3,FALSE),(IF(S588&lt;=(-1),S588,0)))</f>
        <v>2145797.9177434826</v>
      </c>
      <c r="T590" s="159">
        <f>IF($D588&gt;=1,($B587/HLOOKUP($D588,'Annuity Calc'!$H$7:$BE$11,2,FALSE))*HLOOKUP(T588,'Annuity Calc'!$H$7:$BE$11,3,FALSE),(IF(T588&lt;=(-1),T588,0)))</f>
        <v>2238302.4351903871</v>
      </c>
      <c r="U590" s="159">
        <f>IF($D588&gt;=1,($B587/HLOOKUP($D588,'Annuity Calc'!$H$7:$BE$11,2,FALSE))*HLOOKUP(U588,'Annuity Calc'!$H$7:$BE$11,3,FALSE),(IF(U588&lt;=(-1),U588,0)))</f>
        <v>2334794.7865695213</v>
      </c>
      <c r="V590" s="159">
        <f>IF($D588&gt;=1,($B587/HLOOKUP($D588,'Annuity Calc'!$H$7:$BE$11,2,FALSE))*HLOOKUP(V588,'Annuity Calc'!$H$7:$BE$11,3,FALSE),(IF(V588&lt;=(-1),V588,0)))</f>
        <v>2435446.8858577367</v>
      </c>
      <c r="W590" s="159">
        <f>IF($D588&gt;=1,($B587/HLOOKUP($D588,'Annuity Calc'!$H$7:$BE$11,2,FALSE))*HLOOKUP(W588,'Annuity Calc'!$H$7:$BE$11,3,FALSE),(IF(W588&lt;=(-1),W588,0)))</f>
        <v>2540438.0581768672</v>
      </c>
      <c r="X590" s="159">
        <f>IF($D588&gt;=1,($B587/HLOOKUP($D588,'Annuity Calc'!$H$7:$BE$11,2,FALSE))*HLOOKUP(X588,'Annuity Calc'!$H$7:$BE$11,3,FALSE),(IF(X588&lt;=(-1),X588,0)))</f>
        <v>2649955.3592853192</v>
      </c>
      <c r="Y590" s="159">
        <f>IF($D588&gt;=1,($B587/HLOOKUP($D588,'Annuity Calc'!$H$7:$BE$11,2,FALSE))*HLOOKUP(Y588,'Annuity Calc'!$H$7:$BE$11,3,FALSE),(IF(Y588&lt;=(-1),Y588,0)))</f>
        <v>2764193.9088428225</v>
      </c>
      <c r="Z590" s="159">
        <f>IF($D588&gt;=1,($B587/HLOOKUP($D588,'Annuity Calc'!$H$7:$BE$11,2,FALSE))*HLOOKUP(Z588,'Annuity Calc'!$H$7:$BE$11,3,FALSE),(IF(Z588&lt;=(-1),Z588,0)))</f>
        <v>2883357.2380420947</v>
      </c>
      <c r="AA590" s="159">
        <f>IF($D588&gt;=1,($B587/HLOOKUP($D588,'Annuity Calc'!$H$7:$BE$11,2,FALSE))*HLOOKUP(AA588,'Annuity Calc'!$H$7:$BE$11,3,FALSE),(IF(AA588&lt;=(-1),AA588,0)))</f>
        <v>3007657.652226768</v>
      </c>
      <c r="AB590" s="159">
        <f>IF($D588&gt;=1,($B587/HLOOKUP($D588,'Annuity Calc'!$H$7:$BE$11,2,FALSE))*HLOOKUP(AB588,'Annuity Calc'!$H$7:$BE$11,3,FALSE),(IF(AB588&lt;=(-1),AB588,0)))</f>
        <v>3137316.6091416413</v>
      </c>
      <c r="AC590" s="159">
        <f>IF($D588&gt;=1,($B587/HLOOKUP($D588,'Annuity Calc'!$H$7:$BE$11,2,FALSE))*HLOOKUP(AC588,'Annuity Calc'!$H$7:$BE$11,3,FALSE),(IF(AC588&lt;=(-1),AC588,0)))</f>
        <v>3272565.113489151</v>
      </c>
      <c r="AD590" s="159">
        <f>IF($D588&gt;=1,($B587/HLOOKUP($D588,'Annuity Calc'!$H$7:$BE$11,2,FALSE))*HLOOKUP(AD588,'Annuity Calc'!$H$7:$BE$11,3,FALSE),(IF(AD588&lt;=(-1),AD588,0)))</f>
        <v>3413644.1284950166</v>
      </c>
      <c r="AE590" s="159">
        <f>IF($D588&gt;=1,($B587/HLOOKUP($D588,'Annuity Calc'!$H$7:$BE$11,2,FALSE))*HLOOKUP(AE588,'Annuity Calc'!$H$7:$BE$11,3,FALSE),(IF(AE588&lt;=(-1),AE588,0)))</f>
        <v>3560805.0052163256</v>
      </c>
      <c r="AF590" s="159" t="e">
        <f>IF($D588&gt;=1,($B587/HLOOKUP($D588,'Annuity Calc'!$H$7:$BE$11,2,FALSE))*HLOOKUP(AF588,'Annuity Calc'!$H$7:$BE$11,3,FALSE),(IF(AF588&lt;=(-1),AF588,0)))</f>
        <v>#N/A</v>
      </c>
      <c r="AG590" s="159" t="e">
        <f>IF($D588&gt;=1,($B587/HLOOKUP($D588,'Annuity Calc'!$H$7:$BE$11,2,FALSE))*HLOOKUP(AG588,'Annuity Calc'!$H$7:$BE$11,3,FALSE),(IF(AG588&lt;=(-1),AG588,0)))</f>
        <v>#N/A</v>
      </c>
      <c r="AH590" s="159" t="e">
        <f>IF($D588&gt;=1,($B587/HLOOKUP($D588,'Annuity Calc'!$H$7:$BE$11,2,FALSE))*HLOOKUP(AH588,'Annuity Calc'!$H$7:$BE$11,3,FALSE),(IF(AH588&lt;=(-1),AH588,0)))</f>
        <v>#N/A</v>
      </c>
      <c r="AI590" s="159" t="e">
        <f>IF($D588&gt;=1,($B587/HLOOKUP($D588,'Annuity Calc'!$H$7:$BE$11,2,FALSE))*HLOOKUP(AI588,'Annuity Calc'!$H$7:$BE$11,3,FALSE),(IF(AI588&lt;=(-1),AI588,0)))</f>
        <v>#N/A</v>
      </c>
      <c r="AJ590" s="159" t="e">
        <f>IF($D588&gt;=1,($B587/HLOOKUP($D588,'Annuity Calc'!$H$7:$BE$11,2,FALSE))*HLOOKUP(AJ588,'Annuity Calc'!$H$7:$BE$11,3,FALSE),(IF(AJ588&lt;=(-1),AJ588,0)))</f>
        <v>#N/A</v>
      </c>
      <c r="AK590" s="159" t="e">
        <f>IF($D588&gt;=1,($B587/HLOOKUP($D588,'Annuity Calc'!$H$7:$BE$11,2,FALSE))*HLOOKUP(AK588,'Annuity Calc'!$H$7:$BE$11,3,FALSE),(IF(AK588&lt;=(-1),AK588,0)))</f>
        <v>#N/A</v>
      </c>
      <c r="AL590" s="159" t="e">
        <f>IF($D588&gt;=1,($B587/HLOOKUP($D588,'Annuity Calc'!$H$7:$BE$11,2,FALSE))*HLOOKUP(AL588,'Annuity Calc'!$H$7:$BE$11,3,FALSE),(IF(AL588&lt;=(-1),AL588,0)))</f>
        <v>#N/A</v>
      </c>
      <c r="AM590" s="159" t="e">
        <f>IF($D588&gt;=1,($B587/HLOOKUP($D588,'Annuity Calc'!$H$7:$BE$11,2,FALSE))*HLOOKUP(AM588,'Annuity Calc'!$H$7:$BE$11,3,FALSE),(IF(AM588&lt;=(-1),AM588,0)))</f>
        <v>#N/A</v>
      </c>
      <c r="AN590" s="159" t="e">
        <f>IF($D588&gt;=1,($B587/HLOOKUP($D588,'Annuity Calc'!$H$7:$BE$11,2,FALSE))*HLOOKUP(AN588,'Annuity Calc'!$H$7:$BE$11,3,FALSE),(IF(AN588&lt;=(-1),AN588,0)))</f>
        <v>#N/A</v>
      </c>
      <c r="AO590" s="159" t="e">
        <f>IF($D588&gt;=1,($B587/HLOOKUP($D588,'Annuity Calc'!$H$7:$BE$11,2,FALSE))*HLOOKUP(AO588,'Annuity Calc'!$H$7:$BE$11,3,FALSE),(IF(AO588&lt;=(-1),AO588,0)))</f>
        <v>#N/A</v>
      </c>
      <c r="AP590" s="159" t="e">
        <f>IF($D588&gt;=1,($B587/HLOOKUP($D588,'Annuity Calc'!$H$7:$BE$11,2,FALSE))*HLOOKUP(AP588,'Annuity Calc'!$H$7:$BE$11,3,FALSE),(IF(AP588&lt;=(-1),AP588,0)))</f>
        <v>#N/A</v>
      </c>
      <c r="AQ590" s="159" t="e">
        <f>IF($D588&gt;=1,($B587/HLOOKUP($D588,'Annuity Calc'!$H$7:$BE$11,2,FALSE))*HLOOKUP(AQ588,'Annuity Calc'!$H$7:$BE$11,3,FALSE),(IF(AQ588&lt;=(-1),AQ588,0)))</f>
        <v>#N/A</v>
      </c>
      <c r="AR590" s="159" t="e">
        <f>IF($D588&gt;=1,($B587/HLOOKUP($D588,'Annuity Calc'!$H$7:$BE$11,2,FALSE))*HLOOKUP(AR588,'Annuity Calc'!$H$7:$BE$11,3,FALSE),(IF(AR588&lt;=(-1),AR588,0)))</f>
        <v>#N/A</v>
      </c>
      <c r="AS590" s="159" t="e">
        <f>IF($D588&gt;=1,($B587/HLOOKUP($D588,'Annuity Calc'!$H$7:$BE$11,2,FALSE))*HLOOKUP(AS588,'Annuity Calc'!$H$7:$BE$11,3,FALSE),(IF(AS588&lt;=(-1),AS588,0)))</f>
        <v>#N/A</v>
      </c>
      <c r="AT590" s="159" t="e">
        <f>IF($D588&gt;=1,($B587/HLOOKUP($D588,'Annuity Calc'!$H$7:$BE$11,2,FALSE))*HLOOKUP(AT588,'Annuity Calc'!$H$7:$BE$11,3,FALSE),(IF(AT588&lt;=(-1),AT588,0)))</f>
        <v>#N/A</v>
      </c>
      <c r="AU590" s="159" t="e">
        <f>IF($D588&gt;=1,($B587/HLOOKUP($D588,'Annuity Calc'!$H$7:$BE$11,2,FALSE))*HLOOKUP(AU588,'Annuity Calc'!$H$7:$BE$11,3,FALSE),(IF(AU588&lt;=(-1),AU588,0)))</f>
        <v>#N/A</v>
      </c>
      <c r="AV590" s="159" t="e">
        <f>IF($D588&gt;=1,($B587/HLOOKUP($D588,'Annuity Calc'!$H$7:$BE$11,2,FALSE))*HLOOKUP(AV588,'Annuity Calc'!$H$7:$BE$11,3,FALSE),(IF(AV588&lt;=(-1),AV588,0)))</f>
        <v>#N/A</v>
      </c>
      <c r="AW590" s="159" t="e">
        <f>IF($D588&gt;=1,($B587/HLOOKUP($D588,'Annuity Calc'!$H$7:$BE$11,2,FALSE))*HLOOKUP(AW588,'Annuity Calc'!$H$7:$BE$11,3,FALSE),(IF(AW588&lt;=(-1),AW588,0)))</f>
        <v>#N/A</v>
      </c>
      <c r="AX590" s="159" t="e">
        <f>IF($D588&gt;=1,($B587/HLOOKUP($D588,'Annuity Calc'!$H$7:$BE$11,2,FALSE))*HLOOKUP(AX588,'Annuity Calc'!$H$7:$BE$11,3,FALSE),(IF(AX588&lt;=(-1),AX588,0)))</f>
        <v>#N/A</v>
      </c>
      <c r="AY590" s="159" t="e">
        <f>IF($D588&gt;=1,($B587/HLOOKUP($D588,'Annuity Calc'!$H$7:$BE$11,2,FALSE))*HLOOKUP(AY588,'Annuity Calc'!$H$7:$BE$11,3,FALSE),(IF(AY588&lt;=(-1),AY588,0)))</f>
        <v>#N/A</v>
      </c>
      <c r="AZ590" s="159" t="e">
        <f>IF($D588&gt;=1,($B587/HLOOKUP($D588,'Annuity Calc'!$H$7:$BE$11,2,FALSE))*HLOOKUP(AZ588,'Annuity Calc'!$H$7:$BE$11,3,FALSE),(IF(AZ588&lt;=(-1),AZ588,0)))</f>
        <v>#N/A</v>
      </c>
      <c r="BA590" s="159" t="e">
        <f>IF($D588&gt;=1,($B587/HLOOKUP($D588,'Annuity Calc'!$H$7:$BE$11,2,FALSE))*HLOOKUP(BA588,'Annuity Calc'!$H$7:$BE$11,3,FALSE),(IF(BA588&lt;=(-1),BA588,0)))</f>
        <v>#N/A</v>
      </c>
      <c r="BB590" s="159" t="e">
        <f>IF($D588&gt;=1,($B587/HLOOKUP($D588,'Annuity Calc'!$H$7:$BE$11,2,FALSE))*HLOOKUP(BB588,'Annuity Calc'!$H$7:$BE$11,3,FALSE),(IF(BB588&lt;=(-1),BB588,0)))</f>
        <v>#N/A</v>
      </c>
      <c r="BC590" s="159" t="e">
        <f>IF($D588&gt;=1,($B587/HLOOKUP($D588,'Annuity Calc'!$H$7:$BE$11,2,FALSE))*HLOOKUP(BC588,'Annuity Calc'!$H$7:$BE$11,3,FALSE),(IF(BC588&lt;=(-1),BC588,0)))</f>
        <v>#N/A</v>
      </c>
      <c r="BD590" s="159" t="e">
        <f>IF($D588&gt;=1,($B587/HLOOKUP($D588,'Annuity Calc'!$H$7:$BE$11,2,FALSE))*HLOOKUP(BD588,'Annuity Calc'!$H$7:$BE$11,3,FALSE),(IF(BD588&lt;=(-1),BD588,0)))</f>
        <v>#N/A</v>
      </c>
      <c r="BE590" s="159" t="e">
        <f>IF($D588&gt;=1,($B587/HLOOKUP($D588,'Annuity Calc'!$H$7:$BE$11,2,FALSE))*HLOOKUP(BE588,'Annuity Calc'!$H$7:$BE$11,3,FALSE),(IF(BE588&lt;=(-1),BE588,0)))</f>
        <v>#N/A</v>
      </c>
      <c r="BF590" s="159" t="e">
        <f>IF($D588&gt;=1,($B587/HLOOKUP($D588,'Annuity Calc'!$H$7:$BE$11,2,FALSE))*HLOOKUP(BF588,'Annuity Calc'!$H$7:$BE$11,3,FALSE),(IF(BF588&lt;=(-1),BF588,0)))</f>
        <v>#N/A</v>
      </c>
      <c r="BG590" s="159" t="e">
        <f>IF($D588&gt;=1,($B587/HLOOKUP($D588,'Annuity Calc'!$H$7:$BE$11,2,FALSE))*HLOOKUP(BG588,'Annuity Calc'!$H$7:$BE$11,3,FALSE),(IF(BG588&lt;=(-1),BG588,0)))</f>
        <v>#N/A</v>
      </c>
      <c r="BH590" s="159" t="e">
        <f>IF($D588&gt;=1,($B587/HLOOKUP($D588,'Annuity Calc'!$H$7:$BE$11,2,FALSE))*HLOOKUP(BH588,'Annuity Calc'!$H$7:$BE$11,3,FALSE),(IF(BH588&lt;=(-1),BH588,0)))</f>
        <v>#N/A</v>
      </c>
      <c r="BI590" s="159" t="e">
        <f>IF($D588&gt;=1,($B587/HLOOKUP($D588,'Annuity Calc'!$H$7:$BE$11,2,FALSE))*HLOOKUP(BI588,'Annuity Calc'!$H$7:$BE$11,3,FALSE),(IF(BI588&lt;=(-1),BI588,0)))</f>
        <v>#N/A</v>
      </c>
    </row>
    <row r="591" spans="1:61" s="19" customFormat="1" ht="12.75">
      <c r="C591" s="19" t="s">
        <v>423</v>
      </c>
      <c r="D591" s="159">
        <f>IF($D588&gt;=1,($B587/HLOOKUP($D588,'Annuity Calc'!$H$7:$BE$11,2,FALSE))*HLOOKUP(D588,'Annuity Calc'!$H$7:$BE$11,4,FALSE),(IF(D588&lt;=(-1),D588,0)))</f>
        <v>2496634.0377909527</v>
      </c>
      <c r="E591" s="159">
        <f>IF($D588&gt;=1,($B587/HLOOKUP($D588,'Annuity Calc'!$H$7:$BE$11,2,FALSE))*HLOOKUP(E588,'Annuity Calc'!$H$7:$BE$11,4,FALSE),(IF(E588&lt;=(-1),E588,0)))</f>
        <v>2447519.0854790765</v>
      </c>
      <c r="F591" s="159">
        <f>IF($D588&gt;=1,($B587/HLOOKUP($D588,'Annuity Calc'!$H$7:$BE$11,2,FALSE))*HLOOKUP(F588,'Annuity Calc'!$H$7:$BE$11,4,FALSE),(IF(F588&lt;=(-1),F588,0)))</f>
        <v>2396286.8065888355</v>
      </c>
      <c r="G591" s="159">
        <f>IF($D588&gt;=1,($B587/HLOOKUP($D588,'Annuity Calc'!$H$7:$BE$11,2,FALSE))*HLOOKUP(G588,'Annuity Calc'!$H$7:$BE$11,4,FALSE),(IF(G588&lt;=(-1),G588,0)))</f>
        <v>2342845.9239912005</v>
      </c>
      <c r="H591" s="159">
        <f>IF($D588&gt;=1,($B587/HLOOKUP($D588,'Annuity Calc'!$H$7:$BE$11,2,FALSE))*HLOOKUP(H588,'Annuity Calc'!$H$7:$BE$11,4,FALSE),(IF(H588&lt;=(-1),H588,0)))</f>
        <v>2287101.2256354494</v>
      </c>
      <c r="I591" s="159">
        <f>IF($D588&gt;=1,($B587/HLOOKUP($D588,'Annuity Calc'!$H$7:$BE$11,2,FALSE))*HLOOKUP(I588,'Annuity Calc'!$H$7:$BE$11,4,FALSE),(IF(I588&lt;=(-1),I588,0)))</f>
        <v>2228953.3949162159</v>
      </c>
      <c r="J591" s="159">
        <f>IF($D588&gt;=1,($B587/HLOOKUP($D588,'Annuity Calc'!$H$7:$BE$11,2,FALSE))*HLOOKUP(J588,'Annuity Calc'!$H$7:$BE$11,4,FALSE),(IF(J588&lt;=(-1),J588,0)))</f>
        <v>2168298.8337277295</v>
      </c>
      <c r="K591" s="159">
        <f>IF($D588&gt;=1,($B587/HLOOKUP($D588,'Annuity Calc'!$H$7:$BE$11,2,FALSE))*HLOOKUP(K588,'Annuity Calc'!$H$7:$BE$11,4,FALSE),(IF(K588&lt;=(-1),K588,0)))</f>
        <v>2105029.47788999</v>
      </c>
      <c r="L591" s="159">
        <f>IF($D588&gt;=1,($B587/HLOOKUP($D588,'Annuity Calc'!$H$7:$BE$11,2,FALSE))*HLOOKUP(L588,'Annuity Calc'!$H$7:$BE$11,4,FALSE),(IF(L588&lt;=(-1),L588,0)))</f>
        <v>2039032.6046180355</v>
      </c>
      <c r="M591" s="159">
        <f>IF($D588&gt;=1,($B587/HLOOKUP($D588,'Annuity Calc'!$H$7:$BE$11,2,FALSE))*HLOOKUP(M588,'Annuity Calc'!$H$7:$BE$11,4,FALSE),(IF(M588&lt;=(-1),M588,0)))</f>
        <v>1970190.6316912884</v>
      </c>
      <c r="N591" s="159">
        <f>IF($D588&gt;=1,($B587/HLOOKUP($D588,'Annuity Calc'!$H$7:$BE$11,2,FALSE))*HLOOKUP(N588,'Annuity Calc'!$H$7:$BE$11,4,FALSE),(IF(N588&lt;=(-1),N588,0)))</f>
        <v>1898380.907965166</v>
      </c>
      <c r="O591" s="159">
        <f>IF($D588&gt;=1,($B587/HLOOKUP($D588,'Annuity Calc'!$H$7:$BE$11,2,FALSE))*HLOOKUP(O588,'Annuity Calc'!$H$7:$BE$11,4,FALSE),(IF(O588&lt;=(-1),O588,0)))</f>
        <v>1823475.4948517289</v>
      </c>
      <c r="P591" s="159">
        <f>IF($D588&gt;=1,($B587/HLOOKUP($D588,'Annuity Calc'!$H$7:$BE$11,2,FALSE))*HLOOKUP(P588,'Annuity Calc'!$H$7:$BE$11,4,FALSE),(IF(P588&lt;=(-1),P588,0)))</f>
        <v>1745340.9383800458</v>
      </c>
      <c r="Q591" s="159">
        <f>IF($D588&gt;=1,($B587/HLOOKUP($D588,'Annuity Calc'!$H$7:$BE$11,2,FALSE))*HLOOKUP(Q588,'Annuity Calc'!$H$7:$BE$11,4,FALSE),(IF(Q588&lt;=(-1),Q588,0)))</f>
        <v>1663838.0314301676</v>
      </c>
      <c r="R591" s="159">
        <f>IF($D588&gt;=1,($B587/HLOOKUP($D588,'Annuity Calc'!$H$7:$BE$11,2,FALSE))*HLOOKUP(R588,'Annuity Calc'!$H$7:$BE$11,4,FALSE),(IF(R588&lt;=(-1),R588,0)))</f>
        <v>1578821.5657171009</v>
      </c>
      <c r="S591" s="159">
        <f>IF($D588&gt;=1,($B587/HLOOKUP($D588,'Annuity Calc'!$H$7:$BE$11,2,FALSE))*HLOOKUP(S588,'Annuity Calc'!$H$7:$BE$11,4,FALSE),(IF(S588&lt;=(-1),S588,0)))</f>
        <v>1490140.0730829076</v>
      </c>
      <c r="T591" s="159">
        <f>IF($D588&gt;=1,($B587/HLOOKUP($D588,'Annuity Calc'!$H$7:$BE$11,2,FALSE))*HLOOKUP(T588,'Annuity Calc'!$H$7:$BE$11,4,FALSE),(IF(T588&lt;=(-1),T588,0)))</f>
        <v>1397635.5556360029</v>
      </c>
      <c r="U591" s="159">
        <f>IF($D588&gt;=1,($B587/HLOOKUP($D588,'Annuity Calc'!$H$7:$BE$11,2,FALSE))*HLOOKUP(U588,'Annuity Calc'!$H$7:$BE$11,4,FALSE),(IF(U588&lt;=(-1),U588,0)))</f>
        <v>1301143.2042568689</v>
      </c>
      <c r="V591" s="159">
        <f>IF($D588&gt;=1,($B587/HLOOKUP($D588,'Annuity Calc'!$H$7:$BE$11,2,FALSE))*HLOOKUP(V588,'Annuity Calc'!$H$7:$BE$11,4,FALSE),(IF(V588&lt;=(-1),V588,0)))</f>
        <v>1200491.1049686535</v>
      </c>
      <c r="W591" s="159">
        <f>IF($D588&gt;=1,($B587/HLOOKUP($D588,'Annuity Calc'!$H$7:$BE$11,2,FALSE))*HLOOKUP(W588,'Annuity Calc'!$H$7:$BE$11,4,FALSE),(IF(W588&lt;=(-1),W588,0)))</f>
        <v>1095499.9326495233</v>
      </c>
      <c r="X591" s="159">
        <f>IF($D588&gt;=1,($B587/HLOOKUP($D588,'Annuity Calc'!$H$7:$BE$11,2,FALSE))*HLOOKUP(X588,'Annuity Calc'!$H$7:$BE$11,4,FALSE),(IF(X588&lt;=(-1),X588,0)))</f>
        <v>985982.63154107111</v>
      </c>
      <c r="Y591" s="159">
        <f>IF($D588&gt;=1,($B587/HLOOKUP($D588,'Annuity Calc'!$H$7:$BE$11,2,FALSE))*HLOOKUP(Y588,'Annuity Calc'!$H$7:$BE$11,4,FALSE),(IF(Y588&lt;=(-1),Y588,0)))</f>
        <v>871744.08198356756</v>
      </c>
      <c r="Z591" s="159">
        <f>IF($D588&gt;=1,($B587/HLOOKUP($D588,'Annuity Calc'!$H$7:$BE$11,2,FALSE))*HLOOKUP(Z588,'Annuity Calc'!$H$7:$BE$11,4,FALSE),(IF(Z588&lt;=(-1),Z588,0)))</f>
        <v>752580.75278429571</v>
      </c>
      <c r="AA591" s="159">
        <f>IF($D588&gt;=1,($B587/HLOOKUP($D588,'Annuity Calc'!$H$7:$BE$11,2,FALSE))*HLOOKUP(AA588,'Annuity Calc'!$H$7:$BE$11,4,FALSE),(IF(AA588&lt;=(-1),AA588,0)))</f>
        <v>628280.3385996226</v>
      </c>
      <c r="AB591" s="159">
        <f>IF($D588&gt;=1,($B587/HLOOKUP($D588,'Annuity Calc'!$H$7:$BE$11,2,FALSE))*HLOOKUP(AB588,'Annuity Calc'!$H$7:$BE$11,4,FALSE),(IF(AB588&lt;=(-1),AB588,0)))</f>
        <v>498621.38168474904</v>
      </c>
      <c r="AC591" s="159">
        <f>IF($D588&gt;=1,($B587/HLOOKUP($D588,'Annuity Calc'!$H$7:$BE$11,2,FALSE))*HLOOKUP(AC588,'Annuity Calc'!$H$7:$BE$11,4,FALSE),(IF(AC588&lt;=(-1),AC588,0)))</f>
        <v>363372.87733723951</v>
      </c>
      <c r="AD591" s="159">
        <f>IF($D588&gt;=1,($B587/HLOOKUP($D588,'Annuity Calc'!$H$7:$BE$11,2,FALSE))*HLOOKUP(AD588,'Annuity Calc'!$H$7:$BE$11,4,FALSE),(IF(AD588&lt;=(-1),AD588,0)))</f>
        <v>222293.86233137385</v>
      </c>
      <c r="AE591" s="159">
        <f>IF($D588&gt;=1,($B587/HLOOKUP($D588,'Annuity Calc'!$H$7:$BE$11,2,FALSE))*HLOOKUP(AE588,'Annuity Calc'!$H$7:$BE$11,4,FALSE),(IF(AE588&lt;=(-1),AE588,0)))</f>
        <v>75132.985610064483</v>
      </c>
      <c r="AF591" s="159" t="e">
        <f>IF($D588&gt;=1,($B587/HLOOKUP($D588,'Annuity Calc'!$H$7:$BE$11,2,FALSE))*HLOOKUP(AF588,'Annuity Calc'!$H$7:$BE$11,4,FALSE),(IF(AF588&lt;=(-1),AF588,0)))</f>
        <v>#N/A</v>
      </c>
      <c r="AG591" s="159" t="e">
        <f>IF($D588&gt;=1,($B587/HLOOKUP($D588,'Annuity Calc'!$H$7:$BE$11,2,FALSE))*HLOOKUP(AG588,'Annuity Calc'!$H$7:$BE$11,4,FALSE),(IF(AG588&lt;=(-1),AG588,0)))</f>
        <v>#N/A</v>
      </c>
      <c r="AH591" s="159" t="e">
        <f>IF($D588&gt;=1,($B587/HLOOKUP($D588,'Annuity Calc'!$H$7:$BE$11,2,FALSE))*HLOOKUP(AH588,'Annuity Calc'!$H$7:$BE$11,4,FALSE),(IF(AH588&lt;=(-1),AH588,0)))</f>
        <v>#N/A</v>
      </c>
      <c r="AI591" s="159" t="e">
        <f>IF($D588&gt;=1,($B587/HLOOKUP($D588,'Annuity Calc'!$H$7:$BE$11,2,FALSE))*HLOOKUP(AI588,'Annuity Calc'!$H$7:$BE$11,4,FALSE),(IF(AI588&lt;=(-1),AI588,0)))</f>
        <v>#N/A</v>
      </c>
      <c r="AJ591" s="159" t="e">
        <f>IF($D588&gt;=1,($B587/HLOOKUP($D588,'Annuity Calc'!$H$7:$BE$11,2,FALSE))*HLOOKUP(AJ588,'Annuity Calc'!$H$7:$BE$11,4,FALSE),(IF(AJ588&lt;=(-1),AJ588,0)))</f>
        <v>#N/A</v>
      </c>
      <c r="AK591" s="159" t="e">
        <f>IF($D588&gt;=1,($B587/HLOOKUP($D588,'Annuity Calc'!$H$7:$BE$11,2,FALSE))*HLOOKUP(AK588,'Annuity Calc'!$H$7:$BE$11,4,FALSE),(IF(AK588&lt;=(-1),AK588,0)))</f>
        <v>#N/A</v>
      </c>
      <c r="AL591" s="159" t="e">
        <f>IF($D588&gt;=1,($B587/HLOOKUP($D588,'Annuity Calc'!$H$7:$BE$11,2,FALSE))*HLOOKUP(AL588,'Annuity Calc'!$H$7:$BE$11,4,FALSE),(IF(AL588&lt;=(-1),AL588,0)))</f>
        <v>#N/A</v>
      </c>
      <c r="AM591" s="159" t="e">
        <f>IF($D588&gt;=1,($B587/HLOOKUP($D588,'Annuity Calc'!$H$7:$BE$11,2,FALSE))*HLOOKUP(AM588,'Annuity Calc'!$H$7:$BE$11,4,FALSE),(IF(AM588&lt;=(-1),AM588,0)))</f>
        <v>#N/A</v>
      </c>
      <c r="AN591" s="159" t="e">
        <f>IF($D588&gt;=1,($B587/HLOOKUP($D588,'Annuity Calc'!$H$7:$BE$11,2,FALSE))*HLOOKUP(AN588,'Annuity Calc'!$H$7:$BE$11,4,FALSE),(IF(AN588&lt;=(-1),AN588,0)))</f>
        <v>#N/A</v>
      </c>
      <c r="AO591" s="159" t="e">
        <f>IF($D588&gt;=1,($B587/HLOOKUP($D588,'Annuity Calc'!$H$7:$BE$11,2,FALSE))*HLOOKUP(AO588,'Annuity Calc'!$H$7:$BE$11,4,FALSE),(IF(AO588&lt;=(-1),AO588,0)))</f>
        <v>#N/A</v>
      </c>
      <c r="AP591" s="159" t="e">
        <f>IF($D588&gt;=1,($B587/HLOOKUP($D588,'Annuity Calc'!$H$7:$BE$11,2,FALSE))*HLOOKUP(AP588,'Annuity Calc'!$H$7:$BE$11,4,FALSE),(IF(AP588&lt;=(-1),AP588,0)))</f>
        <v>#N/A</v>
      </c>
      <c r="AQ591" s="159" t="e">
        <f>IF($D588&gt;=1,($B587/HLOOKUP($D588,'Annuity Calc'!$H$7:$BE$11,2,FALSE))*HLOOKUP(AQ588,'Annuity Calc'!$H$7:$BE$11,4,FALSE),(IF(AQ588&lt;=(-1),AQ588,0)))</f>
        <v>#N/A</v>
      </c>
      <c r="AR591" s="159" t="e">
        <f>IF($D588&gt;=1,($B587/HLOOKUP($D588,'Annuity Calc'!$H$7:$BE$11,2,FALSE))*HLOOKUP(AR588,'Annuity Calc'!$H$7:$BE$11,4,FALSE),(IF(AR588&lt;=(-1),AR588,0)))</f>
        <v>#N/A</v>
      </c>
      <c r="AS591" s="159" t="e">
        <f>IF($D588&gt;=1,($B587/HLOOKUP($D588,'Annuity Calc'!$H$7:$BE$11,2,FALSE))*HLOOKUP(AS588,'Annuity Calc'!$H$7:$BE$11,4,FALSE),(IF(AS588&lt;=(-1),AS588,0)))</f>
        <v>#N/A</v>
      </c>
      <c r="AT591" s="159" t="e">
        <f>IF($D588&gt;=1,($B587/HLOOKUP($D588,'Annuity Calc'!$H$7:$BE$11,2,FALSE))*HLOOKUP(AT588,'Annuity Calc'!$H$7:$BE$11,4,FALSE),(IF(AT588&lt;=(-1),AT588,0)))</f>
        <v>#N/A</v>
      </c>
      <c r="AU591" s="159" t="e">
        <f>IF($D588&gt;=1,($B587/HLOOKUP($D588,'Annuity Calc'!$H$7:$BE$11,2,FALSE))*HLOOKUP(AU588,'Annuity Calc'!$H$7:$BE$11,4,FALSE),(IF(AU588&lt;=(-1),AU588,0)))</f>
        <v>#N/A</v>
      </c>
      <c r="AV591" s="159" t="e">
        <f>IF($D588&gt;=1,($B587/HLOOKUP($D588,'Annuity Calc'!$H$7:$BE$11,2,FALSE))*HLOOKUP(AV588,'Annuity Calc'!$H$7:$BE$11,4,FALSE),(IF(AV588&lt;=(-1),AV588,0)))</f>
        <v>#N/A</v>
      </c>
      <c r="AW591" s="159" t="e">
        <f>IF($D588&gt;=1,($B587/HLOOKUP($D588,'Annuity Calc'!$H$7:$BE$11,2,FALSE))*HLOOKUP(AW588,'Annuity Calc'!$H$7:$BE$11,4,FALSE),(IF(AW588&lt;=(-1),AW588,0)))</f>
        <v>#N/A</v>
      </c>
      <c r="AX591" s="159" t="e">
        <f>IF($D588&gt;=1,($B587/HLOOKUP($D588,'Annuity Calc'!$H$7:$BE$11,2,FALSE))*HLOOKUP(AX588,'Annuity Calc'!$H$7:$BE$11,4,FALSE),(IF(AX588&lt;=(-1),AX588,0)))</f>
        <v>#N/A</v>
      </c>
      <c r="AY591" s="159" t="e">
        <f>IF($D588&gt;=1,($B587/HLOOKUP($D588,'Annuity Calc'!$H$7:$BE$11,2,FALSE))*HLOOKUP(AY588,'Annuity Calc'!$H$7:$BE$11,4,FALSE),(IF(AY588&lt;=(-1),AY588,0)))</f>
        <v>#N/A</v>
      </c>
      <c r="AZ591" s="159" t="e">
        <f>IF($D588&gt;=1,($B587/HLOOKUP($D588,'Annuity Calc'!$H$7:$BE$11,2,FALSE))*HLOOKUP(AZ588,'Annuity Calc'!$H$7:$BE$11,4,FALSE),(IF(AZ588&lt;=(-1),AZ588,0)))</f>
        <v>#N/A</v>
      </c>
      <c r="BA591" s="159" t="e">
        <f>IF($D588&gt;=1,($B587/HLOOKUP($D588,'Annuity Calc'!$H$7:$BE$11,2,FALSE))*HLOOKUP(BA588,'Annuity Calc'!$H$7:$BE$11,4,FALSE),(IF(BA588&lt;=(-1),BA588,0)))</f>
        <v>#N/A</v>
      </c>
      <c r="BB591" s="159" t="e">
        <f>IF($D588&gt;=1,($B587/HLOOKUP($D588,'Annuity Calc'!$H$7:$BE$11,2,FALSE))*HLOOKUP(BB588,'Annuity Calc'!$H$7:$BE$11,4,FALSE),(IF(BB588&lt;=(-1),BB588,0)))</f>
        <v>#N/A</v>
      </c>
      <c r="BC591" s="159" t="e">
        <f>IF($D588&gt;=1,($B587/HLOOKUP($D588,'Annuity Calc'!$H$7:$BE$11,2,FALSE))*HLOOKUP(BC588,'Annuity Calc'!$H$7:$BE$11,4,FALSE),(IF(BC588&lt;=(-1),BC588,0)))</f>
        <v>#N/A</v>
      </c>
      <c r="BD591" s="159" t="e">
        <f>IF($D588&gt;=1,($B587/HLOOKUP($D588,'Annuity Calc'!$H$7:$BE$11,2,FALSE))*HLOOKUP(BD588,'Annuity Calc'!$H$7:$BE$11,4,FALSE),(IF(BD588&lt;=(-1),BD588,0)))</f>
        <v>#N/A</v>
      </c>
      <c r="BE591" s="159" t="e">
        <f>IF($D588&gt;=1,($B587/HLOOKUP($D588,'Annuity Calc'!$H$7:$BE$11,2,FALSE))*HLOOKUP(BE588,'Annuity Calc'!$H$7:$BE$11,4,FALSE),(IF(BE588&lt;=(-1),BE588,0)))</f>
        <v>#N/A</v>
      </c>
      <c r="BF591" s="159" t="e">
        <f>IF($D588&gt;=1,($B587/HLOOKUP($D588,'Annuity Calc'!$H$7:$BE$11,2,FALSE))*HLOOKUP(BF588,'Annuity Calc'!$H$7:$BE$11,4,FALSE),(IF(BF588&lt;=(-1),BF588,0)))</f>
        <v>#N/A</v>
      </c>
      <c r="BG591" s="159" t="e">
        <f>IF($D588&gt;=1,($B587/HLOOKUP($D588,'Annuity Calc'!$H$7:$BE$11,2,FALSE))*HLOOKUP(BG588,'Annuity Calc'!$H$7:$BE$11,4,FALSE),(IF(BG588&lt;=(-1),BG588,0)))</f>
        <v>#N/A</v>
      </c>
      <c r="BH591" s="159" t="e">
        <f>IF($D588&gt;=1,($B587/HLOOKUP($D588,'Annuity Calc'!$H$7:$BE$11,2,FALSE))*HLOOKUP(BH588,'Annuity Calc'!$H$7:$BE$11,4,FALSE),(IF(BH588&lt;=(-1),BH588,0)))</f>
        <v>#N/A</v>
      </c>
      <c r="BI591" s="159" t="e">
        <f>IF($D588&gt;=1,($B587/HLOOKUP($D588,'Annuity Calc'!$H$7:$BE$11,2,FALSE))*HLOOKUP(BI588,'Annuity Calc'!$H$7:$BE$11,4,FALSE),(IF(BI588&lt;=(-1),BI588,0)))</f>
        <v>#N/A</v>
      </c>
    </row>
    <row r="592" spans="1:61" s="19" customFormat="1" ht="12.75">
      <c r="C592" s="19" t="s">
        <v>147</v>
      </c>
      <c r="D592" s="159">
        <f>IF($D588&gt;=1,($B587/HLOOKUP($D588,'Annuity Calc'!$H$7:$BE$11,2,FALSE))*HLOOKUP(D588,'Annuity Calc'!$H$7:$BE$11,5,FALSE),(IF(D588&lt;=(-1),D588,0)))</f>
        <v>3635937.9908263902</v>
      </c>
      <c r="E592" s="159">
        <f>IF($D588&gt;=1,($B587/HLOOKUP($D588,'Annuity Calc'!$H$7:$BE$11,2,FALSE))*HLOOKUP(E588,'Annuity Calc'!$H$7:$BE$11,5,FALSE),(IF(E588&lt;=(-1),E588,0)))</f>
        <v>3635937.9908263902</v>
      </c>
      <c r="F592" s="159">
        <f>IF($D588&gt;=1,($B587/HLOOKUP($D588,'Annuity Calc'!$H$7:$BE$11,2,FALSE))*HLOOKUP(F588,'Annuity Calc'!$H$7:$BE$11,5,FALSE),(IF(F588&lt;=(-1),F588,0)))</f>
        <v>3635937.9908263902</v>
      </c>
      <c r="G592" s="159">
        <f>IF($D588&gt;=1,($B587/HLOOKUP($D588,'Annuity Calc'!$H$7:$BE$11,2,FALSE))*HLOOKUP(G588,'Annuity Calc'!$H$7:$BE$11,5,FALSE),(IF(G588&lt;=(-1),G588,0)))</f>
        <v>3635937.9908263902</v>
      </c>
      <c r="H592" s="159">
        <f>IF($D588&gt;=1,($B587/HLOOKUP($D588,'Annuity Calc'!$H$7:$BE$11,2,FALSE))*HLOOKUP(H588,'Annuity Calc'!$H$7:$BE$11,5,FALSE),(IF(H588&lt;=(-1),H588,0)))</f>
        <v>3635937.9908263902</v>
      </c>
      <c r="I592" s="159">
        <f>IF($D588&gt;=1,($B587/HLOOKUP($D588,'Annuity Calc'!$H$7:$BE$11,2,FALSE))*HLOOKUP(I588,'Annuity Calc'!$H$7:$BE$11,5,FALSE),(IF(I588&lt;=(-1),I588,0)))</f>
        <v>3635937.9908263902</v>
      </c>
      <c r="J592" s="159">
        <f>IF($D588&gt;=1,($B587/HLOOKUP($D588,'Annuity Calc'!$H$7:$BE$11,2,FALSE))*HLOOKUP(J588,'Annuity Calc'!$H$7:$BE$11,5,FALSE),(IF(J588&lt;=(-1),J588,0)))</f>
        <v>3635937.9908263902</v>
      </c>
      <c r="K592" s="159">
        <f>IF($D588&gt;=1,($B587/HLOOKUP($D588,'Annuity Calc'!$H$7:$BE$11,2,FALSE))*HLOOKUP(K588,'Annuity Calc'!$H$7:$BE$11,5,FALSE),(IF(K588&lt;=(-1),K588,0)))</f>
        <v>3635937.9908263902</v>
      </c>
      <c r="L592" s="159">
        <f>IF($D588&gt;=1,($B587/HLOOKUP($D588,'Annuity Calc'!$H$7:$BE$11,2,FALSE))*HLOOKUP(L588,'Annuity Calc'!$H$7:$BE$11,5,FALSE),(IF(L588&lt;=(-1),L588,0)))</f>
        <v>3635937.9908263902</v>
      </c>
      <c r="M592" s="159">
        <f>IF($D588&gt;=1,($B587/HLOOKUP($D588,'Annuity Calc'!$H$7:$BE$11,2,FALSE))*HLOOKUP(M588,'Annuity Calc'!$H$7:$BE$11,5,FALSE),(IF(M588&lt;=(-1),M588,0)))</f>
        <v>3635937.9908263902</v>
      </c>
      <c r="N592" s="159">
        <f>IF($D588&gt;=1,($B587/HLOOKUP($D588,'Annuity Calc'!$H$7:$BE$11,2,FALSE))*HLOOKUP(N588,'Annuity Calc'!$H$7:$BE$11,5,FALSE),(IF(N588&lt;=(-1),N588,0)))</f>
        <v>3635937.9908263902</v>
      </c>
      <c r="O592" s="159">
        <f>IF($D588&gt;=1,($B587/HLOOKUP($D588,'Annuity Calc'!$H$7:$BE$11,2,FALSE))*HLOOKUP(O588,'Annuity Calc'!$H$7:$BE$11,5,FALSE),(IF(O588&lt;=(-1),O588,0)))</f>
        <v>3635937.9908263902</v>
      </c>
      <c r="P592" s="159">
        <f>IF($D588&gt;=1,($B587/HLOOKUP($D588,'Annuity Calc'!$H$7:$BE$11,2,FALSE))*HLOOKUP(P588,'Annuity Calc'!$H$7:$BE$11,5,FALSE),(IF(P588&lt;=(-1),P588,0)))</f>
        <v>3635937.9908263902</v>
      </c>
      <c r="Q592" s="159">
        <f>IF($D588&gt;=1,($B587/HLOOKUP($D588,'Annuity Calc'!$H$7:$BE$11,2,FALSE))*HLOOKUP(Q588,'Annuity Calc'!$H$7:$BE$11,5,FALSE),(IF(Q588&lt;=(-1),Q588,0)))</f>
        <v>3635937.9908263902</v>
      </c>
      <c r="R592" s="159">
        <f>IF($D588&gt;=1,($B587/HLOOKUP($D588,'Annuity Calc'!$H$7:$BE$11,2,FALSE))*HLOOKUP(R588,'Annuity Calc'!$H$7:$BE$11,5,FALSE),(IF(R588&lt;=(-1),R588,0)))</f>
        <v>3635937.9908263902</v>
      </c>
      <c r="S592" s="159">
        <f>IF($D588&gt;=1,($B587/HLOOKUP($D588,'Annuity Calc'!$H$7:$BE$11,2,FALSE))*HLOOKUP(S588,'Annuity Calc'!$H$7:$BE$11,5,FALSE),(IF(S588&lt;=(-1),S588,0)))</f>
        <v>3635937.9908263902</v>
      </c>
      <c r="T592" s="159">
        <f>IF($D588&gt;=1,($B587/HLOOKUP($D588,'Annuity Calc'!$H$7:$BE$11,2,FALSE))*HLOOKUP(T588,'Annuity Calc'!$H$7:$BE$11,5,FALSE),(IF(T588&lt;=(-1),T588,0)))</f>
        <v>3635937.9908263902</v>
      </c>
      <c r="U592" s="159">
        <f>IF($D588&gt;=1,($B587/HLOOKUP($D588,'Annuity Calc'!$H$7:$BE$11,2,FALSE))*HLOOKUP(U588,'Annuity Calc'!$H$7:$BE$11,5,FALSE),(IF(U588&lt;=(-1),U588,0)))</f>
        <v>3635937.9908263902</v>
      </c>
      <c r="V592" s="159">
        <f>IF($D588&gt;=1,($B587/HLOOKUP($D588,'Annuity Calc'!$H$7:$BE$11,2,FALSE))*HLOOKUP(V588,'Annuity Calc'!$H$7:$BE$11,5,FALSE),(IF(V588&lt;=(-1),V588,0)))</f>
        <v>3635937.9908263902</v>
      </c>
      <c r="W592" s="159">
        <f>IF($D588&gt;=1,($B587/HLOOKUP($D588,'Annuity Calc'!$H$7:$BE$11,2,FALSE))*HLOOKUP(W588,'Annuity Calc'!$H$7:$BE$11,5,FALSE),(IF(W588&lt;=(-1),W588,0)))</f>
        <v>3635937.9908263902</v>
      </c>
      <c r="X592" s="159">
        <f>IF($D588&gt;=1,($B587/HLOOKUP($D588,'Annuity Calc'!$H$7:$BE$11,2,FALSE))*HLOOKUP(X588,'Annuity Calc'!$H$7:$BE$11,5,FALSE),(IF(X588&lt;=(-1),X588,0)))</f>
        <v>3635937.9908263902</v>
      </c>
      <c r="Y592" s="159">
        <f>IF($D588&gt;=1,($B587/HLOOKUP($D588,'Annuity Calc'!$H$7:$BE$11,2,FALSE))*HLOOKUP(Y588,'Annuity Calc'!$H$7:$BE$11,5,FALSE),(IF(Y588&lt;=(-1),Y588,0)))</f>
        <v>3635937.9908263902</v>
      </c>
      <c r="Z592" s="159">
        <f>IF($D588&gt;=1,($B587/HLOOKUP($D588,'Annuity Calc'!$H$7:$BE$11,2,FALSE))*HLOOKUP(Z588,'Annuity Calc'!$H$7:$BE$11,5,FALSE),(IF(Z588&lt;=(-1),Z588,0)))</f>
        <v>3635937.9908263902</v>
      </c>
      <c r="AA592" s="159">
        <f>IF($D588&gt;=1,($B587/HLOOKUP($D588,'Annuity Calc'!$H$7:$BE$11,2,FALSE))*HLOOKUP(AA588,'Annuity Calc'!$H$7:$BE$11,5,FALSE),(IF(AA588&lt;=(-1),AA588,0)))</f>
        <v>3635937.9908263902</v>
      </c>
      <c r="AB592" s="159">
        <f>IF($D588&gt;=1,($B587/HLOOKUP($D588,'Annuity Calc'!$H$7:$BE$11,2,FALSE))*HLOOKUP(AB588,'Annuity Calc'!$H$7:$BE$11,5,FALSE),(IF(AB588&lt;=(-1),AB588,0)))</f>
        <v>3635937.9908263902</v>
      </c>
      <c r="AC592" s="159">
        <f>IF($D588&gt;=1,($B587/HLOOKUP($D588,'Annuity Calc'!$H$7:$BE$11,2,FALSE))*HLOOKUP(AC588,'Annuity Calc'!$H$7:$BE$11,5,FALSE),(IF(AC588&lt;=(-1),AC588,0)))</f>
        <v>3635937.9908263902</v>
      </c>
      <c r="AD592" s="159">
        <f>IF($D588&gt;=1,($B587/HLOOKUP($D588,'Annuity Calc'!$H$7:$BE$11,2,FALSE))*HLOOKUP(AD588,'Annuity Calc'!$H$7:$BE$11,5,FALSE),(IF(AD588&lt;=(-1),AD588,0)))</f>
        <v>3635937.9908263902</v>
      </c>
      <c r="AE592" s="159">
        <f>IF($D588&gt;=1,($B587/HLOOKUP($D588,'Annuity Calc'!$H$7:$BE$11,2,FALSE))*HLOOKUP(AE588,'Annuity Calc'!$H$7:$BE$11,5,FALSE),(IF(AE588&lt;=(-1),AE588,0)))</f>
        <v>3635937.9908263902</v>
      </c>
      <c r="AF592" s="159" t="e">
        <f>IF($D588&gt;=1,($B587/HLOOKUP($D588,'Annuity Calc'!$H$7:$BE$11,2,FALSE))*HLOOKUP(AF588,'Annuity Calc'!$H$7:$BE$11,5,FALSE),(IF(AF588&lt;=(-1),AF588,0)))</f>
        <v>#N/A</v>
      </c>
      <c r="AG592" s="159" t="e">
        <f>IF($D588&gt;=1,($B587/HLOOKUP($D588,'Annuity Calc'!$H$7:$BE$11,2,FALSE))*HLOOKUP(AG588,'Annuity Calc'!$H$7:$BE$11,5,FALSE),(IF(AG588&lt;=(-1),AG588,0)))</f>
        <v>#N/A</v>
      </c>
      <c r="AH592" s="159" t="e">
        <f>IF($D588&gt;=1,($B587/HLOOKUP($D588,'Annuity Calc'!$H$7:$BE$11,2,FALSE))*HLOOKUP(AH588,'Annuity Calc'!$H$7:$BE$11,5,FALSE),(IF(AH588&lt;=(-1),AH588,0)))</f>
        <v>#N/A</v>
      </c>
      <c r="AI592" s="159" t="e">
        <f>IF($D588&gt;=1,($B587/HLOOKUP($D588,'Annuity Calc'!$H$7:$BE$11,2,FALSE))*HLOOKUP(AI588,'Annuity Calc'!$H$7:$BE$11,5,FALSE),(IF(AI588&lt;=(-1),AI588,0)))</f>
        <v>#N/A</v>
      </c>
      <c r="AJ592" s="159" t="e">
        <f>IF($D588&gt;=1,($B587/HLOOKUP($D588,'Annuity Calc'!$H$7:$BE$11,2,FALSE))*HLOOKUP(AJ588,'Annuity Calc'!$H$7:$BE$11,5,FALSE),(IF(AJ588&lt;=(-1),AJ588,0)))</f>
        <v>#N/A</v>
      </c>
      <c r="AK592" s="159" t="e">
        <f>IF($D588&gt;=1,($B587/HLOOKUP($D588,'Annuity Calc'!$H$7:$BE$11,2,FALSE))*HLOOKUP(AK588,'Annuity Calc'!$H$7:$BE$11,5,FALSE),(IF(AK588&lt;=(-1),AK588,0)))</f>
        <v>#N/A</v>
      </c>
      <c r="AL592" s="159" t="e">
        <f>IF($D588&gt;=1,($B587/HLOOKUP($D588,'Annuity Calc'!$H$7:$BE$11,2,FALSE))*HLOOKUP(AL588,'Annuity Calc'!$H$7:$BE$11,5,FALSE),(IF(AL588&lt;=(-1),AL588,0)))</f>
        <v>#N/A</v>
      </c>
      <c r="AM592" s="159" t="e">
        <f>IF($D588&gt;=1,($B587/HLOOKUP($D588,'Annuity Calc'!$H$7:$BE$11,2,FALSE))*HLOOKUP(AM588,'Annuity Calc'!$H$7:$BE$11,5,FALSE),(IF(AM588&lt;=(-1),AM588,0)))</f>
        <v>#N/A</v>
      </c>
      <c r="AN592" s="159" t="e">
        <f>IF($D588&gt;=1,($B587/HLOOKUP($D588,'Annuity Calc'!$H$7:$BE$11,2,FALSE))*HLOOKUP(AN588,'Annuity Calc'!$H$7:$BE$11,5,FALSE),(IF(AN588&lt;=(-1),AN588,0)))</f>
        <v>#N/A</v>
      </c>
      <c r="AO592" s="159" t="e">
        <f>IF($D588&gt;=1,($B587/HLOOKUP($D588,'Annuity Calc'!$H$7:$BE$11,2,FALSE))*HLOOKUP(AO588,'Annuity Calc'!$H$7:$BE$11,5,FALSE),(IF(AO588&lt;=(-1),AO588,0)))</f>
        <v>#N/A</v>
      </c>
      <c r="AP592" s="159" t="e">
        <f>IF($D588&gt;=1,($B587/HLOOKUP($D588,'Annuity Calc'!$H$7:$BE$11,2,FALSE))*HLOOKUP(AP588,'Annuity Calc'!$H$7:$BE$11,5,FALSE),(IF(AP588&lt;=(-1),AP588,0)))</f>
        <v>#N/A</v>
      </c>
      <c r="AQ592" s="159" t="e">
        <f>IF($D588&gt;=1,($B587/HLOOKUP($D588,'Annuity Calc'!$H$7:$BE$11,2,FALSE))*HLOOKUP(AQ588,'Annuity Calc'!$H$7:$BE$11,5,FALSE),(IF(AQ588&lt;=(-1),AQ588,0)))</f>
        <v>#N/A</v>
      </c>
      <c r="AR592" s="159" t="e">
        <f>IF($D588&gt;=1,($B587/HLOOKUP($D588,'Annuity Calc'!$H$7:$BE$11,2,FALSE))*HLOOKUP(AR588,'Annuity Calc'!$H$7:$BE$11,5,FALSE),(IF(AR588&lt;=(-1),AR588,0)))</f>
        <v>#N/A</v>
      </c>
      <c r="AS592" s="159" t="e">
        <f>IF($D588&gt;=1,($B587/HLOOKUP($D588,'Annuity Calc'!$H$7:$BE$11,2,FALSE))*HLOOKUP(AS588,'Annuity Calc'!$H$7:$BE$11,5,FALSE),(IF(AS588&lt;=(-1),AS588,0)))</f>
        <v>#N/A</v>
      </c>
      <c r="AT592" s="159" t="e">
        <f>IF($D588&gt;=1,($B587/HLOOKUP($D588,'Annuity Calc'!$H$7:$BE$11,2,FALSE))*HLOOKUP(AT588,'Annuity Calc'!$H$7:$BE$11,5,FALSE),(IF(AT588&lt;=(-1),AT588,0)))</f>
        <v>#N/A</v>
      </c>
      <c r="AU592" s="159" t="e">
        <f>IF($D588&gt;=1,($B587/HLOOKUP($D588,'Annuity Calc'!$H$7:$BE$11,2,FALSE))*HLOOKUP(AU588,'Annuity Calc'!$H$7:$BE$11,5,FALSE),(IF(AU588&lt;=(-1),AU588,0)))</f>
        <v>#N/A</v>
      </c>
      <c r="AV592" s="159" t="e">
        <f>IF($D588&gt;=1,($B587/HLOOKUP($D588,'Annuity Calc'!$H$7:$BE$11,2,FALSE))*HLOOKUP(AV588,'Annuity Calc'!$H$7:$BE$11,5,FALSE),(IF(AV588&lt;=(-1),AV588,0)))</f>
        <v>#N/A</v>
      </c>
      <c r="AW592" s="159" t="e">
        <f>IF($D588&gt;=1,($B587/HLOOKUP($D588,'Annuity Calc'!$H$7:$BE$11,2,FALSE))*HLOOKUP(AW588,'Annuity Calc'!$H$7:$BE$11,5,FALSE),(IF(AW588&lt;=(-1),AW588,0)))</f>
        <v>#N/A</v>
      </c>
      <c r="AX592" s="159" t="e">
        <f>IF($D588&gt;=1,($B587/HLOOKUP($D588,'Annuity Calc'!$H$7:$BE$11,2,FALSE))*HLOOKUP(AX588,'Annuity Calc'!$H$7:$BE$11,5,FALSE),(IF(AX588&lt;=(-1),AX588,0)))</f>
        <v>#N/A</v>
      </c>
      <c r="AY592" s="159" t="e">
        <f>IF($D588&gt;=1,($B587/HLOOKUP($D588,'Annuity Calc'!$H$7:$BE$11,2,FALSE))*HLOOKUP(AY588,'Annuity Calc'!$H$7:$BE$11,5,FALSE),(IF(AY588&lt;=(-1),AY588,0)))</f>
        <v>#N/A</v>
      </c>
      <c r="AZ592" s="159" t="e">
        <f>IF($D588&gt;=1,($B587/HLOOKUP($D588,'Annuity Calc'!$H$7:$BE$11,2,FALSE))*HLOOKUP(AZ588,'Annuity Calc'!$H$7:$BE$11,5,FALSE),(IF(AZ588&lt;=(-1),AZ588,0)))</f>
        <v>#N/A</v>
      </c>
      <c r="BA592" s="159" t="e">
        <f>IF($D588&gt;=1,($B587/HLOOKUP($D588,'Annuity Calc'!$H$7:$BE$11,2,FALSE))*HLOOKUP(BA588,'Annuity Calc'!$H$7:$BE$11,5,FALSE),(IF(BA588&lt;=(-1),BA588,0)))</f>
        <v>#N/A</v>
      </c>
      <c r="BB592" s="159" t="e">
        <f>IF($D588&gt;=1,($B587/HLOOKUP($D588,'Annuity Calc'!$H$7:$BE$11,2,FALSE))*HLOOKUP(BB588,'Annuity Calc'!$H$7:$BE$11,5,FALSE),(IF(BB588&lt;=(-1),BB588,0)))</f>
        <v>#N/A</v>
      </c>
      <c r="BC592" s="159" t="e">
        <f>IF($D588&gt;=1,($B587/HLOOKUP($D588,'Annuity Calc'!$H$7:$BE$11,2,FALSE))*HLOOKUP(BC588,'Annuity Calc'!$H$7:$BE$11,5,FALSE),(IF(BC588&lt;=(-1),BC588,0)))</f>
        <v>#N/A</v>
      </c>
      <c r="BD592" s="159" t="e">
        <f>IF($D588&gt;=1,($B587/HLOOKUP($D588,'Annuity Calc'!$H$7:$BE$11,2,FALSE))*HLOOKUP(BD588,'Annuity Calc'!$H$7:$BE$11,5,FALSE),(IF(BD588&lt;=(-1),BD588,0)))</f>
        <v>#N/A</v>
      </c>
      <c r="BE592" s="159" t="e">
        <f>IF($D588&gt;=1,($B587/HLOOKUP($D588,'Annuity Calc'!$H$7:$BE$11,2,FALSE))*HLOOKUP(BE588,'Annuity Calc'!$H$7:$BE$11,5,FALSE),(IF(BE588&lt;=(-1),BE588,0)))</f>
        <v>#N/A</v>
      </c>
      <c r="BF592" s="159" t="e">
        <f>IF($D588&gt;=1,($B587/HLOOKUP($D588,'Annuity Calc'!$H$7:$BE$11,2,FALSE))*HLOOKUP(BF588,'Annuity Calc'!$H$7:$BE$11,5,FALSE),(IF(BF588&lt;=(-1),BF588,0)))</f>
        <v>#N/A</v>
      </c>
      <c r="BG592" s="159" t="e">
        <f>IF($D588&gt;=1,($B587/HLOOKUP($D588,'Annuity Calc'!$H$7:$BE$11,2,FALSE))*HLOOKUP(BG588,'Annuity Calc'!$H$7:$BE$11,5,FALSE),(IF(BG588&lt;=(-1),BG588,0)))</f>
        <v>#N/A</v>
      </c>
      <c r="BH592" s="159" t="e">
        <f>IF($D588&gt;=1,($B587/HLOOKUP($D588,'Annuity Calc'!$H$7:$BE$11,2,FALSE))*HLOOKUP(BH588,'Annuity Calc'!$H$7:$BE$11,5,FALSE),(IF(BH588&lt;=(-1),BH588,0)))</f>
        <v>#N/A</v>
      </c>
      <c r="BI592" s="159" t="e">
        <f>IF($D588&gt;=1,($B587/HLOOKUP($D588,'Annuity Calc'!$H$7:$BE$11,2,FALSE))*HLOOKUP(BI588,'Annuity Calc'!$H$7:$BE$11,5,FALSE),(IF(BI588&lt;=(-1),BI588,0)))</f>
        <v>#N/A</v>
      </c>
    </row>
    <row r="593" spans="3:61" s="19" customFormat="1" ht="12.75">
      <c r="D593" s="19">
        <f>D589-D590</f>
        <v>58592292.046964563</v>
      </c>
      <c r="E593" s="19">
        <f t="shared" ref="E593:BI593" si="4433">E589-E590</f>
        <v>57403873.141617246</v>
      </c>
      <c r="F593" s="19">
        <f t="shared" si="4433"/>
        <v>56164221.957379691</v>
      </c>
      <c r="G593" s="19">
        <f t="shared" si="4433"/>
        <v>54871129.890544504</v>
      </c>
      <c r="H593" s="19">
        <f t="shared" si="4433"/>
        <v>53522293.12535356</v>
      </c>
      <c r="I593" s="19">
        <f t="shared" si="4433"/>
        <v>52115308.529443383</v>
      </c>
      <c r="J593" s="19">
        <f t="shared" si="4433"/>
        <v>50647669.372344725</v>
      </c>
      <c r="K593" s="19">
        <f>K589-K590</f>
        <v>49116760.859408326</v>
      </c>
      <c r="L593" s="19">
        <f t="shared" si="4433"/>
        <v>47519855.473199971</v>
      </c>
      <c r="M593" s="19">
        <f t="shared" si="4433"/>
        <v>45854108.114064872</v>
      </c>
      <c r="N593" s="19">
        <f t="shared" si="4433"/>
        <v>44116551.03120365</v>
      </c>
      <c r="O593" s="19">
        <f t="shared" si="4433"/>
        <v>42304088.53522899</v>
      </c>
      <c r="P593" s="19">
        <f t="shared" si="4433"/>
        <v>40413491.482782647</v>
      </c>
      <c r="Q593" s="19">
        <f t="shared" si="4433"/>
        <v>38441391.523386426</v>
      </c>
      <c r="R593" s="19">
        <f t="shared" si="4433"/>
        <v>36384275.098277137</v>
      </c>
      <c r="S593" s="19">
        <f t="shared" si="4433"/>
        <v>34238477.180533655</v>
      </c>
      <c r="T593" s="19">
        <f t="shared" si="4433"/>
        <v>32000174.745343268</v>
      </c>
      <c r="U593" s="19">
        <f t="shared" si="4433"/>
        <v>29665379.958773747</v>
      </c>
      <c r="V593" s="19">
        <f t="shared" si="4433"/>
        <v>27229933.072916009</v>
      </c>
      <c r="W593" s="19">
        <f t="shared" si="4433"/>
        <v>24689495.014739141</v>
      </c>
      <c r="X593" s="19">
        <f t="shared" si="4433"/>
        <v>22039539.655453824</v>
      </c>
      <c r="Y593" s="19">
        <f t="shared" si="4433"/>
        <v>19275345.746610999</v>
      </c>
      <c r="Z593" s="19">
        <f t="shared" si="4433"/>
        <v>16391988.508568905</v>
      </c>
      <c r="AA593" s="19">
        <f t="shared" si="4433"/>
        <v>13384330.856342137</v>
      </c>
      <c r="AB593" s="19">
        <f t="shared" si="4433"/>
        <v>10247014.247200496</v>
      </c>
      <c r="AC593" s="19">
        <f t="shared" si="4433"/>
        <v>6974449.1337113455</v>
      </c>
      <c r="AD593" s="19">
        <f t="shared" si="4433"/>
        <v>3560805.0052163289</v>
      </c>
      <c r="AE593" s="19">
        <f t="shared" si="4433"/>
        <v>0</v>
      </c>
      <c r="AF593" s="19" t="e">
        <f t="shared" si="4433"/>
        <v>#N/A</v>
      </c>
      <c r="AG593" s="19" t="e">
        <f t="shared" si="4433"/>
        <v>#N/A</v>
      </c>
      <c r="AH593" s="19" t="e">
        <f t="shared" si="4433"/>
        <v>#N/A</v>
      </c>
      <c r="AI593" s="19" t="e">
        <f t="shared" si="4433"/>
        <v>#N/A</v>
      </c>
      <c r="AJ593" s="19" t="e">
        <f t="shared" si="4433"/>
        <v>#N/A</v>
      </c>
      <c r="AK593" s="19" t="e">
        <f t="shared" si="4433"/>
        <v>#N/A</v>
      </c>
      <c r="AL593" s="19" t="e">
        <f t="shared" si="4433"/>
        <v>#N/A</v>
      </c>
      <c r="AM593" s="19" t="e">
        <f t="shared" si="4433"/>
        <v>#N/A</v>
      </c>
      <c r="AN593" s="19" t="e">
        <f t="shared" si="4433"/>
        <v>#N/A</v>
      </c>
      <c r="AO593" s="19" t="e">
        <f t="shared" si="4433"/>
        <v>#N/A</v>
      </c>
      <c r="AP593" s="19" t="e">
        <f t="shared" si="4433"/>
        <v>#N/A</v>
      </c>
      <c r="AQ593" s="19" t="e">
        <f t="shared" si="4433"/>
        <v>#N/A</v>
      </c>
      <c r="AR593" s="19" t="e">
        <f t="shared" si="4433"/>
        <v>#N/A</v>
      </c>
      <c r="AS593" s="19" t="e">
        <f t="shared" si="4433"/>
        <v>#N/A</v>
      </c>
      <c r="AT593" s="19" t="e">
        <f t="shared" si="4433"/>
        <v>#N/A</v>
      </c>
      <c r="AU593" s="19" t="e">
        <f t="shared" si="4433"/>
        <v>#N/A</v>
      </c>
      <c r="AV593" s="19" t="e">
        <f t="shared" si="4433"/>
        <v>#N/A</v>
      </c>
      <c r="AW593" s="19" t="e">
        <f t="shared" si="4433"/>
        <v>#N/A</v>
      </c>
      <c r="AX593" s="19" t="e">
        <f t="shared" si="4433"/>
        <v>#N/A</v>
      </c>
      <c r="AY593" s="19" t="e">
        <f t="shared" si="4433"/>
        <v>#N/A</v>
      </c>
      <c r="AZ593" s="19" t="e">
        <f t="shared" si="4433"/>
        <v>#N/A</v>
      </c>
      <c r="BA593" s="19" t="e">
        <f t="shared" si="4433"/>
        <v>#N/A</v>
      </c>
      <c r="BB593" s="19" t="e">
        <f t="shared" si="4433"/>
        <v>#N/A</v>
      </c>
      <c r="BC593" s="19" t="e">
        <f t="shared" si="4433"/>
        <v>#N/A</v>
      </c>
      <c r="BD593" s="19" t="e">
        <f t="shared" si="4433"/>
        <v>#N/A</v>
      </c>
      <c r="BE593" s="19" t="e">
        <f t="shared" si="4433"/>
        <v>#N/A</v>
      </c>
      <c r="BF593" s="19" t="e">
        <f t="shared" si="4433"/>
        <v>#N/A</v>
      </c>
      <c r="BG593" s="19" t="e">
        <f t="shared" si="4433"/>
        <v>#N/A</v>
      </c>
      <c r="BH593" s="19" t="e">
        <f t="shared" si="4433"/>
        <v>#N/A</v>
      </c>
      <c r="BI593" s="19" t="e">
        <f t="shared" si="4433"/>
        <v>#N/A</v>
      </c>
    </row>
    <row r="594" spans="3:61" s="19" customFormat="1" ht="12.75"/>
    <row r="595" spans="3:61" s="19" customFormat="1" ht="12.75">
      <c r="C595" s="19" t="s">
        <v>446</v>
      </c>
      <c r="E595" s="19">
        <f>D589</f>
        <v>59731596</v>
      </c>
      <c r="F595" s="19">
        <f t="shared" ref="F595:F599" si="4434">E589</f>
        <v>58592292.046964563</v>
      </c>
      <c r="G595" s="19">
        <f t="shared" ref="G595:G599" si="4435">F589</f>
        <v>57403873.141617246</v>
      </c>
      <c r="H595" s="19">
        <f t="shared" ref="H595:H599" si="4436">G589</f>
        <v>56164221.957379691</v>
      </c>
      <c r="I595" s="19">
        <f t="shared" ref="I595:I599" si="4437">H589</f>
        <v>54871129.890544504</v>
      </c>
      <c r="J595" s="19">
        <f t="shared" ref="J595:J599" si="4438">I589</f>
        <v>53522293.12535356</v>
      </c>
      <c r="K595" s="19">
        <f t="shared" ref="K595:K599" si="4439">J589</f>
        <v>52115308.529443383</v>
      </c>
      <c r="L595" s="19">
        <f t="shared" ref="L595:L599" si="4440">K589</f>
        <v>50647669.372344725</v>
      </c>
      <c r="M595" s="19">
        <f t="shared" ref="M595:M599" si="4441">L589</f>
        <v>49116760.859408326</v>
      </c>
      <c r="N595" s="19">
        <f t="shared" ref="N595:N599" si="4442">M589</f>
        <v>47519855.473199971</v>
      </c>
      <c r="O595" s="19">
        <f t="shared" ref="O595:O599" si="4443">N589</f>
        <v>45854108.114064872</v>
      </c>
      <c r="P595" s="19">
        <f t="shared" ref="P595:P599" si="4444">O589</f>
        <v>44116551.03120365</v>
      </c>
      <c r="Q595" s="19">
        <f t="shared" ref="Q595:Q599" si="4445">P589</f>
        <v>42304088.53522899</v>
      </c>
      <c r="R595" s="19">
        <f t="shared" ref="R595:R599" si="4446">Q589</f>
        <v>40413491.482782647</v>
      </c>
      <c r="S595" s="19">
        <f t="shared" ref="S595:S599" si="4447">R589</f>
        <v>38441391.523386426</v>
      </c>
      <c r="T595" s="19">
        <f t="shared" ref="T595:T599" si="4448">S589</f>
        <v>36384275.098277137</v>
      </c>
      <c r="U595" s="19">
        <f t="shared" ref="U595:U599" si="4449">T589</f>
        <v>34238477.180533655</v>
      </c>
      <c r="V595" s="19">
        <f t="shared" ref="V595:V599" si="4450">U589</f>
        <v>32000174.745343268</v>
      </c>
      <c r="W595" s="19">
        <f t="shared" ref="W595:W599" si="4451">V589</f>
        <v>29665379.958773747</v>
      </c>
      <c r="X595" s="19">
        <f t="shared" ref="X595:X599" si="4452">W589</f>
        <v>27229933.072916009</v>
      </c>
      <c r="Y595" s="19">
        <f t="shared" ref="Y595:Y599" si="4453">X589</f>
        <v>24689495.014739141</v>
      </c>
      <c r="Z595" s="19">
        <f t="shared" ref="Z595:Z599" si="4454">Y589</f>
        <v>22039539.655453824</v>
      </c>
      <c r="AA595" s="19">
        <f t="shared" ref="AA595:AA599" si="4455">Z589</f>
        <v>19275345.746610999</v>
      </c>
      <c r="AB595" s="19">
        <f t="shared" ref="AB595:AB599" si="4456">AA589</f>
        <v>16391988.508568905</v>
      </c>
      <c r="AC595" s="19">
        <f t="shared" ref="AC595:AC599" si="4457">AB589</f>
        <v>13384330.856342137</v>
      </c>
      <c r="AD595" s="19">
        <f t="shared" ref="AD595:AD599" si="4458">AC589</f>
        <v>10247014.247200496</v>
      </c>
      <c r="AE595" s="19">
        <f t="shared" ref="AE595:AE599" si="4459">AD589</f>
        <v>6974449.1337113455</v>
      </c>
      <c r="AF595" s="19">
        <f t="shared" ref="AF595:AF599" si="4460">AE589</f>
        <v>3560805.0052163289</v>
      </c>
      <c r="AG595" s="19">
        <f t="shared" ref="AG595:AG599" si="4461">AF589</f>
        <v>0</v>
      </c>
      <c r="AH595" s="19" t="e">
        <f t="shared" ref="AH595:AH599" si="4462">AG589</f>
        <v>#N/A</v>
      </c>
      <c r="AI595" s="19" t="e">
        <f t="shared" ref="AI595:AI599" si="4463">AH589</f>
        <v>#N/A</v>
      </c>
      <c r="AJ595" s="19" t="e">
        <f t="shared" ref="AJ595:AJ599" si="4464">AI589</f>
        <v>#N/A</v>
      </c>
      <c r="AK595" s="19" t="e">
        <f t="shared" ref="AK595:AK599" si="4465">AJ589</f>
        <v>#N/A</v>
      </c>
      <c r="AL595" s="19" t="e">
        <f t="shared" ref="AL595:AL599" si="4466">AK589</f>
        <v>#N/A</v>
      </c>
      <c r="AM595" s="19" t="e">
        <f t="shared" ref="AM595:AM599" si="4467">AL589</f>
        <v>#N/A</v>
      </c>
      <c r="AN595" s="19" t="e">
        <f t="shared" ref="AN595:AN599" si="4468">AM589</f>
        <v>#N/A</v>
      </c>
      <c r="AO595" s="19" t="e">
        <f t="shared" ref="AO595:AO599" si="4469">AN589</f>
        <v>#N/A</v>
      </c>
      <c r="AP595" s="19" t="e">
        <f t="shared" ref="AP595:AP599" si="4470">AO589</f>
        <v>#N/A</v>
      </c>
      <c r="AQ595" s="19" t="e">
        <f t="shared" ref="AQ595:AQ599" si="4471">AP589</f>
        <v>#N/A</v>
      </c>
      <c r="AR595" s="19" t="e">
        <f t="shared" ref="AR595:AR599" si="4472">AQ589</f>
        <v>#N/A</v>
      </c>
      <c r="AS595" s="19" t="e">
        <f t="shared" ref="AS595:AS599" si="4473">AR589</f>
        <v>#N/A</v>
      </c>
      <c r="AT595" s="19" t="e">
        <f t="shared" ref="AT595:AT599" si="4474">AS589</f>
        <v>#N/A</v>
      </c>
      <c r="AU595" s="19" t="e">
        <f t="shared" ref="AU595:AU599" si="4475">AT589</f>
        <v>#N/A</v>
      </c>
      <c r="AV595" s="19" t="e">
        <f t="shared" ref="AV595:AV599" si="4476">AU589</f>
        <v>#N/A</v>
      </c>
      <c r="AW595" s="19" t="e">
        <f t="shared" ref="AW595:AW599" si="4477">AV589</f>
        <v>#N/A</v>
      </c>
      <c r="AX595" s="19" t="e">
        <f t="shared" ref="AX595:AX599" si="4478">AW589</f>
        <v>#N/A</v>
      </c>
      <c r="AY595" s="19" t="e">
        <f t="shared" ref="AY595:AY599" si="4479">AX589</f>
        <v>#N/A</v>
      </c>
      <c r="AZ595" s="19" t="e">
        <f t="shared" ref="AZ595:AZ599" si="4480">AY589</f>
        <v>#N/A</v>
      </c>
      <c r="BA595" s="19" t="e">
        <f t="shared" ref="BA595:BA599" si="4481">AZ589</f>
        <v>#N/A</v>
      </c>
      <c r="BB595" s="19" t="e">
        <f t="shared" ref="BB595:BB599" si="4482">BA589</f>
        <v>#N/A</v>
      </c>
      <c r="BC595" s="19" t="e">
        <f t="shared" ref="BC595:BC599" si="4483">BB589</f>
        <v>#N/A</v>
      </c>
      <c r="BD595" s="19" t="e">
        <f t="shared" ref="BD595:BD599" si="4484">BC589</f>
        <v>#N/A</v>
      </c>
      <c r="BE595" s="19" t="e">
        <f t="shared" ref="BE595:BE599" si="4485">BD589</f>
        <v>#N/A</v>
      </c>
      <c r="BF595" s="19" t="e">
        <f t="shared" ref="BF595:BF599" si="4486">BE589</f>
        <v>#N/A</v>
      </c>
      <c r="BG595" s="19" t="e">
        <f t="shared" ref="BG595:BG599" si="4487">BF589</f>
        <v>#N/A</v>
      </c>
      <c r="BH595" s="19" t="e">
        <f t="shared" ref="BH595:BH599" si="4488">BG589</f>
        <v>#N/A</v>
      </c>
      <c r="BI595" s="19" t="e">
        <f t="shared" ref="BI595:BI599" si="4489">BH589</f>
        <v>#N/A</v>
      </c>
    </row>
    <row r="596" spans="3:61" s="19" customFormat="1" ht="12.75">
      <c r="C596" s="19" t="s">
        <v>422</v>
      </c>
      <c r="E596" s="19">
        <f>D590</f>
        <v>1139303.9530354377</v>
      </c>
      <c r="F596" s="19">
        <f t="shared" si="4434"/>
        <v>1188418.905347314</v>
      </c>
      <c r="G596" s="19">
        <f t="shared" si="4435"/>
        <v>1239651.1842375551</v>
      </c>
      <c r="H596" s="19">
        <f t="shared" si="4436"/>
        <v>1293092.0668351897</v>
      </c>
      <c r="I596" s="19">
        <f t="shared" si="4437"/>
        <v>1348836.7651909408</v>
      </c>
      <c r="J596" s="19">
        <f t="shared" si="4438"/>
        <v>1406984.5959101745</v>
      </c>
      <c r="K596" s="19">
        <f t="shared" si="4439"/>
        <v>1467639.1570986607</v>
      </c>
      <c r="L596" s="19">
        <f t="shared" si="4440"/>
        <v>1530908.5129364005</v>
      </c>
      <c r="M596" s="19">
        <f t="shared" si="4441"/>
        <v>1596905.386208355</v>
      </c>
      <c r="N596" s="19">
        <f t="shared" si="4442"/>
        <v>1665747.3591351018</v>
      </c>
      <c r="O596" s="19">
        <f t="shared" si="4443"/>
        <v>1737557.0828612242</v>
      </c>
      <c r="P596" s="19">
        <f t="shared" si="4444"/>
        <v>1812462.4959746613</v>
      </c>
      <c r="Q596" s="19">
        <f t="shared" si="4445"/>
        <v>1890597.0524463446</v>
      </c>
      <c r="R596" s="19">
        <f t="shared" si="4446"/>
        <v>1972099.9593962228</v>
      </c>
      <c r="S596" s="19">
        <f t="shared" si="4447"/>
        <v>2057116.4251092894</v>
      </c>
      <c r="T596" s="19">
        <f t="shared" si="4448"/>
        <v>2145797.9177434826</v>
      </c>
      <c r="U596" s="19">
        <f t="shared" si="4449"/>
        <v>2238302.4351903871</v>
      </c>
      <c r="V596" s="19">
        <f t="shared" si="4450"/>
        <v>2334794.7865695213</v>
      </c>
      <c r="W596" s="19">
        <f t="shared" si="4451"/>
        <v>2435446.8858577367</v>
      </c>
      <c r="X596" s="19">
        <f t="shared" si="4452"/>
        <v>2540438.0581768672</v>
      </c>
      <c r="Y596" s="19">
        <f t="shared" si="4453"/>
        <v>2649955.3592853192</v>
      </c>
      <c r="Z596" s="19">
        <f t="shared" si="4454"/>
        <v>2764193.9088428225</v>
      </c>
      <c r="AA596" s="19">
        <f t="shared" si="4455"/>
        <v>2883357.2380420947</v>
      </c>
      <c r="AB596" s="19">
        <f t="shared" si="4456"/>
        <v>3007657.652226768</v>
      </c>
      <c r="AC596" s="19">
        <f t="shared" si="4457"/>
        <v>3137316.6091416413</v>
      </c>
      <c r="AD596" s="19">
        <f t="shared" si="4458"/>
        <v>3272565.113489151</v>
      </c>
      <c r="AE596" s="19">
        <f t="shared" si="4459"/>
        <v>3413644.1284950166</v>
      </c>
      <c r="AF596" s="19">
        <f t="shared" si="4460"/>
        <v>3560805.0052163256</v>
      </c>
      <c r="AG596" s="19" t="e">
        <f t="shared" si="4461"/>
        <v>#N/A</v>
      </c>
      <c r="AH596" s="19" t="e">
        <f t="shared" si="4462"/>
        <v>#N/A</v>
      </c>
      <c r="AI596" s="19" t="e">
        <f t="shared" si="4463"/>
        <v>#N/A</v>
      </c>
      <c r="AJ596" s="19" t="e">
        <f t="shared" si="4464"/>
        <v>#N/A</v>
      </c>
      <c r="AK596" s="19" t="e">
        <f t="shared" si="4465"/>
        <v>#N/A</v>
      </c>
      <c r="AL596" s="19" t="e">
        <f t="shared" si="4466"/>
        <v>#N/A</v>
      </c>
      <c r="AM596" s="19" t="e">
        <f t="shared" si="4467"/>
        <v>#N/A</v>
      </c>
      <c r="AN596" s="19" t="e">
        <f t="shared" si="4468"/>
        <v>#N/A</v>
      </c>
      <c r="AO596" s="19" t="e">
        <f t="shared" si="4469"/>
        <v>#N/A</v>
      </c>
      <c r="AP596" s="19" t="e">
        <f t="shared" si="4470"/>
        <v>#N/A</v>
      </c>
      <c r="AQ596" s="19" t="e">
        <f t="shared" si="4471"/>
        <v>#N/A</v>
      </c>
      <c r="AR596" s="19" t="e">
        <f t="shared" si="4472"/>
        <v>#N/A</v>
      </c>
      <c r="AS596" s="19" t="e">
        <f t="shared" si="4473"/>
        <v>#N/A</v>
      </c>
      <c r="AT596" s="19" t="e">
        <f t="shared" si="4474"/>
        <v>#N/A</v>
      </c>
      <c r="AU596" s="19" t="e">
        <f t="shared" si="4475"/>
        <v>#N/A</v>
      </c>
      <c r="AV596" s="19" t="e">
        <f t="shared" si="4476"/>
        <v>#N/A</v>
      </c>
      <c r="AW596" s="19" t="e">
        <f t="shared" si="4477"/>
        <v>#N/A</v>
      </c>
      <c r="AX596" s="19" t="e">
        <f t="shared" si="4478"/>
        <v>#N/A</v>
      </c>
      <c r="AY596" s="19" t="e">
        <f t="shared" si="4479"/>
        <v>#N/A</v>
      </c>
      <c r="AZ596" s="19" t="e">
        <f t="shared" si="4480"/>
        <v>#N/A</v>
      </c>
      <c r="BA596" s="19" t="e">
        <f t="shared" si="4481"/>
        <v>#N/A</v>
      </c>
      <c r="BB596" s="19" t="e">
        <f t="shared" si="4482"/>
        <v>#N/A</v>
      </c>
      <c r="BC596" s="19" t="e">
        <f t="shared" si="4483"/>
        <v>#N/A</v>
      </c>
      <c r="BD596" s="19" t="e">
        <f t="shared" si="4484"/>
        <v>#N/A</v>
      </c>
      <c r="BE596" s="19" t="e">
        <f t="shared" si="4485"/>
        <v>#N/A</v>
      </c>
      <c r="BF596" s="19" t="e">
        <f t="shared" si="4486"/>
        <v>#N/A</v>
      </c>
      <c r="BG596" s="19" t="e">
        <f t="shared" si="4487"/>
        <v>#N/A</v>
      </c>
      <c r="BH596" s="19" t="e">
        <f t="shared" si="4488"/>
        <v>#N/A</v>
      </c>
      <c r="BI596" s="19" t="e">
        <f t="shared" si="4489"/>
        <v>#N/A</v>
      </c>
    </row>
    <row r="597" spans="3:61" s="19" customFormat="1" ht="12.75">
      <c r="C597" s="19" t="s">
        <v>423</v>
      </c>
      <c r="E597" s="19">
        <f>D591</f>
        <v>2496634.0377909527</v>
      </c>
      <c r="F597" s="19">
        <f t="shared" si="4434"/>
        <v>2447519.0854790765</v>
      </c>
      <c r="G597" s="19">
        <f t="shared" si="4435"/>
        <v>2396286.8065888355</v>
      </c>
      <c r="H597" s="19">
        <f t="shared" si="4436"/>
        <v>2342845.9239912005</v>
      </c>
      <c r="I597" s="19">
        <f t="shared" si="4437"/>
        <v>2287101.2256354494</v>
      </c>
      <c r="J597" s="19">
        <f t="shared" si="4438"/>
        <v>2228953.3949162159</v>
      </c>
      <c r="K597" s="19">
        <f t="shared" si="4439"/>
        <v>2168298.8337277295</v>
      </c>
      <c r="L597" s="19">
        <f t="shared" si="4440"/>
        <v>2105029.47788999</v>
      </c>
      <c r="M597" s="19">
        <f t="shared" si="4441"/>
        <v>2039032.6046180355</v>
      </c>
      <c r="N597" s="19">
        <f t="shared" si="4442"/>
        <v>1970190.6316912884</v>
      </c>
      <c r="O597" s="19">
        <f t="shared" si="4443"/>
        <v>1898380.907965166</v>
      </c>
      <c r="P597" s="19">
        <f t="shared" si="4444"/>
        <v>1823475.4948517289</v>
      </c>
      <c r="Q597" s="19">
        <f t="shared" si="4445"/>
        <v>1745340.9383800458</v>
      </c>
      <c r="R597" s="19">
        <f t="shared" si="4446"/>
        <v>1663838.0314301676</v>
      </c>
      <c r="S597" s="19">
        <f t="shared" si="4447"/>
        <v>1578821.5657171009</v>
      </c>
      <c r="T597" s="19">
        <f t="shared" si="4448"/>
        <v>1490140.0730829076</v>
      </c>
      <c r="U597" s="19">
        <f t="shared" si="4449"/>
        <v>1397635.5556360029</v>
      </c>
      <c r="V597" s="19">
        <f t="shared" si="4450"/>
        <v>1301143.2042568689</v>
      </c>
      <c r="W597" s="19">
        <f t="shared" si="4451"/>
        <v>1200491.1049686535</v>
      </c>
      <c r="X597" s="19">
        <f t="shared" si="4452"/>
        <v>1095499.9326495233</v>
      </c>
      <c r="Y597" s="19">
        <f t="shared" si="4453"/>
        <v>985982.63154107111</v>
      </c>
      <c r="Z597" s="19">
        <f t="shared" si="4454"/>
        <v>871744.08198356756</v>
      </c>
      <c r="AA597" s="19">
        <f t="shared" si="4455"/>
        <v>752580.75278429571</v>
      </c>
      <c r="AB597" s="19">
        <f t="shared" si="4456"/>
        <v>628280.3385996226</v>
      </c>
      <c r="AC597" s="19">
        <f t="shared" si="4457"/>
        <v>498621.38168474904</v>
      </c>
      <c r="AD597" s="19">
        <f t="shared" si="4458"/>
        <v>363372.87733723951</v>
      </c>
      <c r="AE597" s="19">
        <f t="shared" si="4459"/>
        <v>222293.86233137385</v>
      </c>
      <c r="AF597" s="19">
        <f t="shared" si="4460"/>
        <v>75132.985610064483</v>
      </c>
      <c r="AG597" s="19" t="e">
        <f t="shared" si="4461"/>
        <v>#N/A</v>
      </c>
      <c r="AH597" s="19" t="e">
        <f t="shared" si="4462"/>
        <v>#N/A</v>
      </c>
      <c r="AI597" s="19" t="e">
        <f t="shared" si="4463"/>
        <v>#N/A</v>
      </c>
      <c r="AJ597" s="19" t="e">
        <f t="shared" si="4464"/>
        <v>#N/A</v>
      </c>
      <c r="AK597" s="19" t="e">
        <f t="shared" si="4465"/>
        <v>#N/A</v>
      </c>
      <c r="AL597" s="19" t="e">
        <f t="shared" si="4466"/>
        <v>#N/A</v>
      </c>
      <c r="AM597" s="19" t="e">
        <f t="shared" si="4467"/>
        <v>#N/A</v>
      </c>
      <c r="AN597" s="19" t="e">
        <f t="shared" si="4468"/>
        <v>#N/A</v>
      </c>
      <c r="AO597" s="19" t="e">
        <f t="shared" si="4469"/>
        <v>#N/A</v>
      </c>
      <c r="AP597" s="19" t="e">
        <f t="shared" si="4470"/>
        <v>#N/A</v>
      </c>
      <c r="AQ597" s="19" t="e">
        <f t="shared" si="4471"/>
        <v>#N/A</v>
      </c>
      <c r="AR597" s="19" t="e">
        <f t="shared" si="4472"/>
        <v>#N/A</v>
      </c>
      <c r="AS597" s="19" t="e">
        <f t="shared" si="4473"/>
        <v>#N/A</v>
      </c>
      <c r="AT597" s="19" t="e">
        <f t="shared" si="4474"/>
        <v>#N/A</v>
      </c>
      <c r="AU597" s="19" t="e">
        <f t="shared" si="4475"/>
        <v>#N/A</v>
      </c>
      <c r="AV597" s="19" t="e">
        <f t="shared" si="4476"/>
        <v>#N/A</v>
      </c>
      <c r="AW597" s="19" t="e">
        <f t="shared" si="4477"/>
        <v>#N/A</v>
      </c>
      <c r="AX597" s="19" t="e">
        <f t="shared" si="4478"/>
        <v>#N/A</v>
      </c>
      <c r="AY597" s="19" t="e">
        <f t="shared" si="4479"/>
        <v>#N/A</v>
      </c>
      <c r="AZ597" s="19" t="e">
        <f t="shared" si="4480"/>
        <v>#N/A</v>
      </c>
      <c r="BA597" s="19" t="e">
        <f t="shared" si="4481"/>
        <v>#N/A</v>
      </c>
      <c r="BB597" s="19" t="e">
        <f t="shared" si="4482"/>
        <v>#N/A</v>
      </c>
      <c r="BC597" s="19" t="e">
        <f t="shared" si="4483"/>
        <v>#N/A</v>
      </c>
      <c r="BD597" s="19" t="e">
        <f t="shared" si="4484"/>
        <v>#N/A</v>
      </c>
      <c r="BE597" s="19" t="e">
        <f t="shared" si="4485"/>
        <v>#N/A</v>
      </c>
      <c r="BF597" s="19" t="e">
        <f t="shared" si="4486"/>
        <v>#N/A</v>
      </c>
      <c r="BG597" s="19" t="e">
        <f t="shared" si="4487"/>
        <v>#N/A</v>
      </c>
      <c r="BH597" s="19" t="e">
        <f t="shared" si="4488"/>
        <v>#N/A</v>
      </c>
      <c r="BI597" s="19" t="e">
        <f t="shared" si="4489"/>
        <v>#N/A</v>
      </c>
    </row>
    <row r="598" spans="3:61" s="19" customFormat="1" ht="12.75">
      <c r="C598" s="19" t="s">
        <v>147</v>
      </c>
      <c r="E598" s="19">
        <f>D592</f>
        <v>3635937.9908263902</v>
      </c>
      <c r="F598" s="19">
        <f t="shared" si="4434"/>
        <v>3635937.9908263902</v>
      </c>
      <c r="G598" s="19">
        <f t="shared" si="4435"/>
        <v>3635937.9908263902</v>
      </c>
      <c r="H598" s="19">
        <f t="shared" si="4436"/>
        <v>3635937.9908263902</v>
      </c>
      <c r="I598" s="19">
        <f t="shared" si="4437"/>
        <v>3635937.9908263902</v>
      </c>
      <c r="J598" s="19">
        <f t="shared" si="4438"/>
        <v>3635937.9908263902</v>
      </c>
      <c r="K598" s="19">
        <f t="shared" si="4439"/>
        <v>3635937.9908263902</v>
      </c>
      <c r="L598" s="19">
        <f t="shared" si="4440"/>
        <v>3635937.9908263902</v>
      </c>
      <c r="M598" s="19">
        <f t="shared" si="4441"/>
        <v>3635937.9908263902</v>
      </c>
      <c r="N598" s="19">
        <f t="shared" si="4442"/>
        <v>3635937.9908263902</v>
      </c>
      <c r="O598" s="19">
        <f t="shared" si="4443"/>
        <v>3635937.9908263902</v>
      </c>
      <c r="P598" s="19">
        <f t="shared" si="4444"/>
        <v>3635937.9908263902</v>
      </c>
      <c r="Q598" s="19">
        <f t="shared" si="4445"/>
        <v>3635937.9908263902</v>
      </c>
      <c r="R598" s="19">
        <f t="shared" si="4446"/>
        <v>3635937.9908263902</v>
      </c>
      <c r="S598" s="19">
        <f t="shared" si="4447"/>
        <v>3635937.9908263902</v>
      </c>
      <c r="T598" s="19">
        <f t="shared" si="4448"/>
        <v>3635937.9908263902</v>
      </c>
      <c r="U598" s="19">
        <f t="shared" si="4449"/>
        <v>3635937.9908263902</v>
      </c>
      <c r="V598" s="19">
        <f t="shared" si="4450"/>
        <v>3635937.9908263902</v>
      </c>
      <c r="W598" s="19">
        <f t="shared" si="4451"/>
        <v>3635937.9908263902</v>
      </c>
      <c r="X598" s="19">
        <f t="shared" si="4452"/>
        <v>3635937.9908263902</v>
      </c>
      <c r="Y598" s="19">
        <f t="shared" si="4453"/>
        <v>3635937.9908263902</v>
      </c>
      <c r="Z598" s="19">
        <f t="shared" si="4454"/>
        <v>3635937.9908263902</v>
      </c>
      <c r="AA598" s="19">
        <f t="shared" si="4455"/>
        <v>3635937.9908263902</v>
      </c>
      <c r="AB598" s="19">
        <f t="shared" si="4456"/>
        <v>3635937.9908263902</v>
      </c>
      <c r="AC598" s="19">
        <f t="shared" si="4457"/>
        <v>3635937.9908263902</v>
      </c>
      <c r="AD598" s="19">
        <f t="shared" si="4458"/>
        <v>3635937.9908263902</v>
      </c>
      <c r="AE598" s="19">
        <f t="shared" si="4459"/>
        <v>3635937.9908263902</v>
      </c>
      <c r="AF598" s="19">
        <f t="shared" si="4460"/>
        <v>3635937.9908263902</v>
      </c>
      <c r="AG598" s="19" t="e">
        <f t="shared" si="4461"/>
        <v>#N/A</v>
      </c>
      <c r="AH598" s="19" t="e">
        <f t="shared" si="4462"/>
        <v>#N/A</v>
      </c>
      <c r="AI598" s="19" t="e">
        <f t="shared" si="4463"/>
        <v>#N/A</v>
      </c>
      <c r="AJ598" s="19" t="e">
        <f t="shared" si="4464"/>
        <v>#N/A</v>
      </c>
      <c r="AK598" s="19" t="e">
        <f t="shared" si="4465"/>
        <v>#N/A</v>
      </c>
      <c r="AL598" s="19" t="e">
        <f t="shared" si="4466"/>
        <v>#N/A</v>
      </c>
      <c r="AM598" s="19" t="e">
        <f t="shared" si="4467"/>
        <v>#N/A</v>
      </c>
      <c r="AN598" s="19" t="e">
        <f t="shared" si="4468"/>
        <v>#N/A</v>
      </c>
      <c r="AO598" s="19" t="e">
        <f t="shared" si="4469"/>
        <v>#N/A</v>
      </c>
      <c r="AP598" s="19" t="e">
        <f t="shared" si="4470"/>
        <v>#N/A</v>
      </c>
      <c r="AQ598" s="19" t="e">
        <f t="shared" si="4471"/>
        <v>#N/A</v>
      </c>
      <c r="AR598" s="19" t="e">
        <f t="shared" si="4472"/>
        <v>#N/A</v>
      </c>
      <c r="AS598" s="19" t="e">
        <f t="shared" si="4473"/>
        <v>#N/A</v>
      </c>
      <c r="AT598" s="19" t="e">
        <f t="shared" si="4474"/>
        <v>#N/A</v>
      </c>
      <c r="AU598" s="19" t="e">
        <f t="shared" si="4475"/>
        <v>#N/A</v>
      </c>
      <c r="AV598" s="19" t="e">
        <f t="shared" si="4476"/>
        <v>#N/A</v>
      </c>
      <c r="AW598" s="19" t="e">
        <f t="shared" si="4477"/>
        <v>#N/A</v>
      </c>
      <c r="AX598" s="19" t="e">
        <f t="shared" si="4478"/>
        <v>#N/A</v>
      </c>
      <c r="AY598" s="19" t="e">
        <f t="shared" si="4479"/>
        <v>#N/A</v>
      </c>
      <c r="AZ598" s="19" t="e">
        <f t="shared" si="4480"/>
        <v>#N/A</v>
      </c>
      <c r="BA598" s="19" t="e">
        <f t="shared" si="4481"/>
        <v>#N/A</v>
      </c>
      <c r="BB598" s="19" t="e">
        <f t="shared" si="4482"/>
        <v>#N/A</v>
      </c>
      <c r="BC598" s="19" t="e">
        <f t="shared" si="4483"/>
        <v>#N/A</v>
      </c>
      <c r="BD598" s="19" t="e">
        <f t="shared" si="4484"/>
        <v>#N/A</v>
      </c>
      <c r="BE598" s="19" t="e">
        <f t="shared" si="4485"/>
        <v>#N/A</v>
      </c>
      <c r="BF598" s="19" t="e">
        <f t="shared" si="4486"/>
        <v>#N/A</v>
      </c>
      <c r="BG598" s="19" t="e">
        <f t="shared" si="4487"/>
        <v>#N/A</v>
      </c>
      <c r="BH598" s="19" t="e">
        <f t="shared" si="4488"/>
        <v>#N/A</v>
      </c>
      <c r="BI598" s="19" t="e">
        <f t="shared" si="4489"/>
        <v>#N/A</v>
      </c>
    </row>
    <row r="599" spans="3:61" s="19" customFormat="1" ht="12.75">
      <c r="C599" s="19" t="s">
        <v>424</v>
      </c>
      <c r="E599" s="19">
        <f>D593</f>
        <v>58592292.046964563</v>
      </c>
      <c r="F599" s="19">
        <f t="shared" si="4434"/>
        <v>57403873.141617246</v>
      </c>
      <c r="G599" s="19">
        <f t="shared" si="4435"/>
        <v>56164221.957379691</v>
      </c>
      <c r="H599" s="19">
        <f t="shared" si="4436"/>
        <v>54871129.890544504</v>
      </c>
      <c r="I599" s="19">
        <f t="shared" si="4437"/>
        <v>53522293.12535356</v>
      </c>
      <c r="J599" s="19">
        <f t="shared" si="4438"/>
        <v>52115308.529443383</v>
      </c>
      <c r="K599" s="19">
        <f t="shared" si="4439"/>
        <v>50647669.372344725</v>
      </c>
      <c r="L599" s="19">
        <f t="shared" si="4440"/>
        <v>49116760.859408326</v>
      </c>
      <c r="M599" s="19">
        <f t="shared" si="4441"/>
        <v>47519855.473199971</v>
      </c>
      <c r="N599" s="19">
        <f t="shared" si="4442"/>
        <v>45854108.114064872</v>
      </c>
      <c r="O599" s="19">
        <f t="shared" si="4443"/>
        <v>44116551.03120365</v>
      </c>
      <c r="P599" s="19">
        <f t="shared" si="4444"/>
        <v>42304088.53522899</v>
      </c>
      <c r="Q599" s="19">
        <f t="shared" si="4445"/>
        <v>40413491.482782647</v>
      </c>
      <c r="R599" s="19">
        <f t="shared" si="4446"/>
        <v>38441391.523386426</v>
      </c>
      <c r="S599" s="19">
        <f t="shared" si="4447"/>
        <v>36384275.098277137</v>
      </c>
      <c r="T599" s="19">
        <f t="shared" si="4448"/>
        <v>34238477.180533655</v>
      </c>
      <c r="U599" s="19">
        <f t="shared" si="4449"/>
        <v>32000174.745343268</v>
      </c>
      <c r="V599" s="19">
        <f t="shared" si="4450"/>
        <v>29665379.958773747</v>
      </c>
      <c r="W599" s="19">
        <f t="shared" si="4451"/>
        <v>27229933.072916009</v>
      </c>
      <c r="X599" s="19">
        <f t="shared" si="4452"/>
        <v>24689495.014739141</v>
      </c>
      <c r="Y599" s="19">
        <f t="shared" si="4453"/>
        <v>22039539.655453824</v>
      </c>
      <c r="Z599" s="19">
        <f t="shared" si="4454"/>
        <v>19275345.746610999</v>
      </c>
      <c r="AA599" s="19">
        <f t="shared" si="4455"/>
        <v>16391988.508568905</v>
      </c>
      <c r="AB599" s="19">
        <f t="shared" si="4456"/>
        <v>13384330.856342137</v>
      </c>
      <c r="AC599" s="19">
        <f t="shared" si="4457"/>
        <v>10247014.247200496</v>
      </c>
      <c r="AD599" s="19">
        <f t="shared" si="4458"/>
        <v>6974449.1337113455</v>
      </c>
      <c r="AE599" s="19">
        <f t="shared" si="4459"/>
        <v>3560805.0052163289</v>
      </c>
      <c r="AF599" s="19">
        <f t="shared" si="4460"/>
        <v>0</v>
      </c>
      <c r="AG599" s="19" t="e">
        <f t="shared" si="4461"/>
        <v>#N/A</v>
      </c>
      <c r="AH599" s="19" t="e">
        <f t="shared" si="4462"/>
        <v>#N/A</v>
      </c>
      <c r="AI599" s="19" t="e">
        <f t="shared" si="4463"/>
        <v>#N/A</v>
      </c>
      <c r="AJ599" s="19" t="e">
        <f t="shared" si="4464"/>
        <v>#N/A</v>
      </c>
      <c r="AK599" s="19" t="e">
        <f t="shared" si="4465"/>
        <v>#N/A</v>
      </c>
      <c r="AL599" s="19" t="e">
        <f t="shared" si="4466"/>
        <v>#N/A</v>
      </c>
      <c r="AM599" s="19" t="e">
        <f t="shared" si="4467"/>
        <v>#N/A</v>
      </c>
      <c r="AN599" s="19" t="e">
        <f t="shared" si="4468"/>
        <v>#N/A</v>
      </c>
      <c r="AO599" s="19" t="e">
        <f t="shared" si="4469"/>
        <v>#N/A</v>
      </c>
      <c r="AP599" s="19" t="e">
        <f t="shared" si="4470"/>
        <v>#N/A</v>
      </c>
      <c r="AQ599" s="19" t="e">
        <f t="shared" si="4471"/>
        <v>#N/A</v>
      </c>
      <c r="AR599" s="19" t="e">
        <f t="shared" si="4472"/>
        <v>#N/A</v>
      </c>
      <c r="AS599" s="19" t="e">
        <f t="shared" si="4473"/>
        <v>#N/A</v>
      </c>
      <c r="AT599" s="19" t="e">
        <f t="shared" si="4474"/>
        <v>#N/A</v>
      </c>
      <c r="AU599" s="19" t="e">
        <f t="shared" si="4475"/>
        <v>#N/A</v>
      </c>
      <c r="AV599" s="19" t="e">
        <f t="shared" si="4476"/>
        <v>#N/A</v>
      </c>
      <c r="AW599" s="19" t="e">
        <f t="shared" si="4477"/>
        <v>#N/A</v>
      </c>
      <c r="AX599" s="19" t="e">
        <f t="shared" si="4478"/>
        <v>#N/A</v>
      </c>
      <c r="AY599" s="19" t="e">
        <f t="shared" si="4479"/>
        <v>#N/A</v>
      </c>
      <c r="AZ599" s="19" t="e">
        <f t="shared" si="4480"/>
        <v>#N/A</v>
      </c>
      <c r="BA599" s="19" t="e">
        <f t="shared" si="4481"/>
        <v>#N/A</v>
      </c>
      <c r="BB599" s="19" t="e">
        <f t="shared" si="4482"/>
        <v>#N/A</v>
      </c>
      <c r="BC599" s="19" t="e">
        <f t="shared" si="4483"/>
        <v>#N/A</v>
      </c>
      <c r="BD599" s="19" t="e">
        <f t="shared" si="4484"/>
        <v>#N/A</v>
      </c>
      <c r="BE599" s="19" t="e">
        <f t="shared" si="4485"/>
        <v>#N/A</v>
      </c>
      <c r="BF599" s="19" t="e">
        <f t="shared" si="4486"/>
        <v>#N/A</v>
      </c>
      <c r="BG599" s="19" t="e">
        <f t="shared" si="4487"/>
        <v>#N/A</v>
      </c>
      <c r="BH599" s="19" t="e">
        <f t="shared" si="4488"/>
        <v>#N/A</v>
      </c>
      <c r="BI599" s="19" t="e">
        <f t="shared" si="4489"/>
        <v>#N/A</v>
      </c>
    </row>
    <row r="600" spans="3:61" s="19" customFormat="1" ht="12.75"/>
    <row r="601" spans="3:61" s="19" customFormat="1" ht="12.75">
      <c r="C601" s="19" t="s">
        <v>446</v>
      </c>
      <c r="F601" s="19">
        <f>E595</f>
        <v>59731596</v>
      </c>
      <c r="G601" s="19">
        <f t="shared" ref="G601:G605" si="4490">F595</f>
        <v>58592292.046964563</v>
      </c>
      <c r="H601" s="19">
        <f t="shared" ref="H601:H605" si="4491">G595</f>
        <v>57403873.141617246</v>
      </c>
      <c r="I601" s="19">
        <f t="shared" ref="I601:I605" si="4492">H595</f>
        <v>56164221.957379691</v>
      </c>
      <c r="J601" s="19">
        <f t="shared" ref="J601:J605" si="4493">I595</f>
        <v>54871129.890544504</v>
      </c>
      <c r="K601" s="19">
        <f t="shared" ref="K601:K605" si="4494">J595</f>
        <v>53522293.12535356</v>
      </c>
      <c r="L601" s="19">
        <f t="shared" ref="L601:L605" si="4495">K595</f>
        <v>52115308.529443383</v>
      </c>
      <c r="M601" s="19">
        <f t="shared" ref="M601:M605" si="4496">L595</f>
        <v>50647669.372344725</v>
      </c>
      <c r="N601" s="19">
        <f t="shared" ref="N601:N605" si="4497">M595</f>
        <v>49116760.859408326</v>
      </c>
      <c r="O601" s="19">
        <f t="shared" ref="O601:O605" si="4498">N595</f>
        <v>47519855.473199971</v>
      </c>
      <c r="P601" s="19">
        <f t="shared" ref="P601:P605" si="4499">O595</f>
        <v>45854108.114064872</v>
      </c>
      <c r="Q601" s="19">
        <f t="shared" ref="Q601:Q605" si="4500">P595</f>
        <v>44116551.03120365</v>
      </c>
      <c r="R601" s="19">
        <f t="shared" ref="R601:R605" si="4501">Q595</f>
        <v>42304088.53522899</v>
      </c>
      <c r="S601" s="19">
        <f t="shared" ref="S601:S605" si="4502">R595</f>
        <v>40413491.482782647</v>
      </c>
      <c r="T601" s="19">
        <f t="shared" ref="T601:T605" si="4503">S595</f>
        <v>38441391.523386426</v>
      </c>
      <c r="U601" s="19">
        <f t="shared" ref="U601:U605" si="4504">T595</f>
        <v>36384275.098277137</v>
      </c>
      <c r="V601" s="19">
        <f t="shared" ref="V601:V605" si="4505">U595</f>
        <v>34238477.180533655</v>
      </c>
      <c r="W601" s="19">
        <f t="shared" ref="W601:W605" si="4506">V595</f>
        <v>32000174.745343268</v>
      </c>
      <c r="X601" s="19">
        <f t="shared" ref="X601:X605" si="4507">W595</f>
        <v>29665379.958773747</v>
      </c>
      <c r="Y601" s="19">
        <f t="shared" ref="Y601:Y605" si="4508">X595</f>
        <v>27229933.072916009</v>
      </c>
      <c r="Z601" s="19">
        <f t="shared" ref="Z601:Z605" si="4509">Y595</f>
        <v>24689495.014739141</v>
      </c>
      <c r="AA601" s="19">
        <f t="shared" ref="AA601:AA605" si="4510">Z595</f>
        <v>22039539.655453824</v>
      </c>
      <c r="AB601" s="19">
        <f t="shared" ref="AB601:AB605" si="4511">AA595</f>
        <v>19275345.746610999</v>
      </c>
      <c r="AC601" s="19">
        <f t="shared" ref="AC601:AC605" si="4512">AB595</f>
        <v>16391988.508568905</v>
      </c>
      <c r="AD601" s="19">
        <f t="shared" ref="AD601:AD605" si="4513">AC595</f>
        <v>13384330.856342137</v>
      </c>
      <c r="AE601" s="19">
        <f t="shared" ref="AE601:AE605" si="4514">AD595</f>
        <v>10247014.247200496</v>
      </c>
      <c r="AF601" s="19">
        <f t="shared" ref="AF601:AF605" si="4515">AE595</f>
        <v>6974449.1337113455</v>
      </c>
      <c r="AG601" s="19">
        <f t="shared" ref="AG601:AG605" si="4516">AF595</f>
        <v>3560805.0052163289</v>
      </c>
      <c r="AH601" s="19">
        <f t="shared" ref="AH601:AH605" si="4517">AG595</f>
        <v>0</v>
      </c>
      <c r="AI601" s="19" t="e">
        <f t="shared" ref="AI601:AI605" si="4518">AH595</f>
        <v>#N/A</v>
      </c>
      <c r="AJ601" s="19" t="e">
        <f t="shared" ref="AJ601:AJ605" si="4519">AI595</f>
        <v>#N/A</v>
      </c>
      <c r="AK601" s="19" t="e">
        <f t="shared" ref="AK601:AK605" si="4520">AJ595</f>
        <v>#N/A</v>
      </c>
      <c r="AL601" s="19" t="e">
        <f t="shared" ref="AL601:AL605" si="4521">AK595</f>
        <v>#N/A</v>
      </c>
      <c r="AM601" s="19" t="e">
        <f t="shared" ref="AM601:AM605" si="4522">AL595</f>
        <v>#N/A</v>
      </c>
      <c r="AN601" s="19" t="e">
        <f t="shared" ref="AN601:AN605" si="4523">AM595</f>
        <v>#N/A</v>
      </c>
      <c r="AO601" s="19" t="e">
        <f t="shared" ref="AO601:AO605" si="4524">AN595</f>
        <v>#N/A</v>
      </c>
      <c r="AP601" s="19" t="e">
        <f t="shared" ref="AP601:AP605" si="4525">AO595</f>
        <v>#N/A</v>
      </c>
      <c r="AQ601" s="19" t="e">
        <f t="shared" ref="AQ601:AQ605" si="4526">AP595</f>
        <v>#N/A</v>
      </c>
      <c r="AR601" s="19" t="e">
        <f t="shared" ref="AR601:AR605" si="4527">AQ595</f>
        <v>#N/A</v>
      </c>
      <c r="AS601" s="19" t="e">
        <f t="shared" ref="AS601:AS605" si="4528">AR595</f>
        <v>#N/A</v>
      </c>
      <c r="AT601" s="19" t="e">
        <f t="shared" ref="AT601:AT605" si="4529">AS595</f>
        <v>#N/A</v>
      </c>
      <c r="AU601" s="19" t="e">
        <f t="shared" ref="AU601:AU605" si="4530">AT595</f>
        <v>#N/A</v>
      </c>
      <c r="AV601" s="19" t="e">
        <f t="shared" ref="AV601:AV605" si="4531">AU595</f>
        <v>#N/A</v>
      </c>
      <c r="AW601" s="19" t="e">
        <f t="shared" ref="AW601:AW605" si="4532">AV595</f>
        <v>#N/A</v>
      </c>
      <c r="AX601" s="19" t="e">
        <f t="shared" ref="AX601:AX605" si="4533">AW595</f>
        <v>#N/A</v>
      </c>
      <c r="AY601" s="19" t="e">
        <f t="shared" ref="AY601:AY605" si="4534">AX595</f>
        <v>#N/A</v>
      </c>
      <c r="AZ601" s="19" t="e">
        <f t="shared" ref="AZ601:AZ605" si="4535">AY595</f>
        <v>#N/A</v>
      </c>
      <c r="BA601" s="19" t="e">
        <f t="shared" ref="BA601:BA605" si="4536">AZ595</f>
        <v>#N/A</v>
      </c>
      <c r="BB601" s="19" t="e">
        <f t="shared" ref="BB601:BB605" si="4537">BA595</f>
        <v>#N/A</v>
      </c>
      <c r="BC601" s="19" t="e">
        <f t="shared" ref="BC601:BC605" si="4538">BB595</f>
        <v>#N/A</v>
      </c>
      <c r="BD601" s="19" t="e">
        <f t="shared" ref="BD601:BD605" si="4539">BC595</f>
        <v>#N/A</v>
      </c>
      <c r="BE601" s="19" t="e">
        <f t="shared" ref="BE601:BE605" si="4540">BD595</f>
        <v>#N/A</v>
      </c>
      <c r="BF601" s="19" t="e">
        <f t="shared" ref="BF601:BF605" si="4541">BE595</f>
        <v>#N/A</v>
      </c>
      <c r="BG601" s="19" t="e">
        <f t="shared" ref="BG601:BG605" si="4542">BF595</f>
        <v>#N/A</v>
      </c>
      <c r="BH601" s="19" t="e">
        <f t="shared" ref="BH601:BH605" si="4543">BG595</f>
        <v>#N/A</v>
      </c>
      <c r="BI601" s="19" t="e">
        <f t="shared" ref="BI601:BI605" si="4544">BH595</f>
        <v>#N/A</v>
      </c>
    </row>
    <row r="602" spans="3:61" s="19" customFormat="1" ht="12.75">
      <c r="C602" s="19" t="s">
        <v>422</v>
      </c>
      <c r="F602" s="19">
        <f>E596</f>
        <v>1139303.9530354377</v>
      </c>
      <c r="G602" s="19">
        <f t="shared" si="4490"/>
        <v>1188418.905347314</v>
      </c>
      <c r="H602" s="19">
        <f t="shared" si="4491"/>
        <v>1239651.1842375551</v>
      </c>
      <c r="I602" s="19">
        <f t="shared" si="4492"/>
        <v>1293092.0668351897</v>
      </c>
      <c r="J602" s="19">
        <f t="shared" si="4493"/>
        <v>1348836.7651909408</v>
      </c>
      <c r="K602" s="19">
        <f t="shared" si="4494"/>
        <v>1406984.5959101745</v>
      </c>
      <c r="L602" s="19">
        <f t="shared" si="4495"/>
        <v>1467639.1570986607</v>
      </c>
      <c r="M602" s="19">
        <f t="shared" si="4496"/>
        <v>1530908.5129364005</v>
      </c>
      <c r="N602" s="19">
        <f t="shared" si="4497"/>
        <v>1596905.386208355</v>
      </c>
      <c r="O602" s="19">
        <f t="shared" si="4498"/>
        <v>1665747.3591351018</v>
      </c>
      <c r="P602" s="19">
        <f t="shared" si="4499"/>
        <v>1737557.0828612242</v>
      </c>
      <c r="Q602" s="19">
        <f t="shared" si="4500"/>
        <v>1812462.4959746613</v>
      </c>
      <c r="R602" s="19">
        <f t="shared" si="4501"/>
        <v>1890597.0524463446</v>
      </c>
      <c r="S602" s="19">
        <f t="shared" si="4502"/>
        <v>1972099.9593962228</v>
      </c>
      <c r="T602" s="19">
        <f t="shared" si="4503"/>
        <v>2057116.4251092894</v>
      </c>
      <c r="U602" s="19">
        <f t="shared" si="4504"/>
        <v>2145797.9177434826</v>
      </c>
      <c r="V602" s="19">
        <f t="shared" si="4505"/>
        <v>2238302.4351903871</v>
      </c>
      <c r="W602" s="19">
        <f t="shared" si="4506"/>
        <v>2334794.7865695213</v>
      </c>
      <c r="X602" s="19">
        <f t="shared" si="4507"/>
        <v>2435446.8858577367</v>
      </c>
      <c r="Y602" s="19">
        <f t="shared" si="4508"/>
        <v>2540438.0581768672</v>
      </c>
      <c r="Z602" s="19">
        <f t="shared" si="4509"/>
        <v>2649955.3592853192</v>
      </c>
      <c r="AA602" s="19">
        <f t="shared" si="4510"/>
        <v>2764193.9088428225</v>
      </c>
      <c r="AB602" s="19">
        <f t="shared" si="4511"/>
        <v>2883357.2380420947</v>
      </c>
      <c r="AC602" s="19">
        <f t="shared" si="4512"/>
        <v>3007657.652226768</v>
      </c>
      <c r="AD602" s="19">
        <f t="shared" si="4513"/>
        <v>3137316.6091416413</v>
      </c>
      <c r="AE602" s="19">
        <f t="shared" si="4514"/>
        <v>3272565.113489151</v>
      </c>
      <c r="AF602" s="19">
        <f t="shared" si="4515"/>
        <v>3413644.1284950166</v>
      </c>
      <c r="AG602" s="19">
        <f t="shared" si="4516"/>
        <v>3560805.0052163256</v>
      </c>
      <c r="AH602" s="19" t="e">
        <f t="shared" si="4517"/>
        <v>#N/A</v>
      </c>
      <c r="AI602" s="19" t="e">
        <f t="shared" si="4518"/>
        <v>#N/A</v>
      </c>
      <c r="AJ602" s="19" t="e">
        <f t="shared" si="4519"/>
        <v>#N/A</v>
      </c>
      <c r="AK602" s="19" t="e">
        <f t="shared" si="4520"/>
        <v>#N/A</v>
      </c>
      <c r="AL602" s="19" t="e">
        <f t="shared" si="4521"/>
        <v>#N/A</v>
      </c>
      <c r="AM602" s="19" t="e">
        <f t="shared" si="4522"/>
        <v>#N/A</v>
      </c>
      <c r="AN602" s="19" t="e">
        <f t="shared" si="4523"/>
        <v>#N/A</v>
      </c>
      <c r="AO602" s="19" t="e">
        <f t="shared" si="4524"/>
        <v>#N/A</v>
      </c>
      <c r="AP602" s="19" t="e">
        <f t="shared" si="4525"/>
        <v>#N/A</v>
      </c>
      <c r="AQ602" s="19" t="e">
        <f t="shared" si="4526"/>
        <v>#N/A</v>
      </c>
      <c r="AR602" s="19" t="e">
        <f t="shared" si="4527"/>
        <v>#N/A</v>
      </c>
      <c r="AS602" s="19" t="e">
        <f t="shared" si="4528"/>
        <v>#N/A</v>
      </c>
      <c r="AT602" s="19" t="e">
        <f t="shared" si="4529"/>
        <v>#N/A</v>
      </c>
      <c r="AU602" s="19" t="e">
        <f t="shared" si="4530"/>
        <v>#N/A</v>
      </c>
      <c r="AV602" s="19" t="e">
        <f t="shared" si="4531"/>
        <v>#N/A</v>
      </c>
      <c r="AW602" s="19" t="e">
        <f t="shared" si="4532"/>
        <v>#N/A</v>
      </c>
      <c r="AX602" s="19" t="e">
        <f t="shared" si="4533"/>
        <v>#N/A</v>
      </c>
      <c r="AY602" s="19" t="e">
        <f t="shared" si="4534"/>
        <v>#N/A</v>
      </c>
      <c r="AZ602" s="19" t="e">
        <f t="shared" si="4535"/>
        <v>#N/A</v>
      </c>
      <c r="BA602" s="19" t="e">
        <f t="shared" si="4536"/>
        <v>#N/A</v>
      </c>
      <c r="BB602" s="19" t="e">
        <f t="shared" si="4537"/>
        <v>#N/A</v>
      </c>
      <c r="BC602" s="19" t="e">
        <f t="shared" si="4538"/>
        <v>#N/A</v>
      </c>
      <c r="BD602" s="19" t="e">
        <f t="shared" si="4539"/>
        <v>#N/A</v>
      </c>
      <c r="BE602" s="19" t="e">
        <f t="shared" si="4540"/>
        <v>#N/A</v>
      </c>
      <c r="BF602" s="19" t="e">
        <f t="shared" si="4541"/>
        <v>#N/A</v>
      </c>
      <c r="BG602" s="19" t="e">
        <f t="shared" si="4542"/>
        <v>#N/A</v>
      </c>
      <c r="BH602" s="19" t="e">
        <f t="shared" si="4543"/>
        <v>#N/A</v>
      </c>
      <c r="BI602" s="19" t="e">
        <f t="shared" si="4544"/>
        <v>#N/A</v>
      </c>
    </row>
    <row r="603" spans="3:61" s="19" customFormat="1" ht="12.75">
      <c r="C603" s="19" t="s">
        <v>423</v>
      </c>
      <c r="F603" s="19">
        <f>E597</f>
        <v>2496634.0377909527</v>
      </c>
      <c r="G603" s="19">
        <f t="shared" si="4490"/>
        <v>2447519.0854790765</v>
      </c>
      <c r="H603" s="19">
        <f t="shared" si="4491"/>
        <v>2396286.8065888355</v>
      </c>
      <c r="I603" s="19">
        <f t="shared" si="4492"/>
        <v>2342845.9239912005</v>
      </c>
      <c r="J603" s="19">
        <f t="shared" si="4493"/>
        <v>2287101.2256354494</v>
      </c>
      <c r="K603" s="19">
        <f t="shared" si="4494"/>
        <v>2228953.3949162159</v>
      </c>
      <c r="L603" s="19">
        <f t="shared" si="4495"/>
        <v>2168298.8337277295</v>
      </c>
      <c r="M603" s="19">
        <f t="shared" si="4496"/>
        <v>2105029.47788999</v>
      </c>
      <c r="N603" s="19">
        <f t="shared" si="4497"/>
        <v>2039032.6046180355</v>
      </c>
      <c r="O603" s="19">
        <f t="shared" si="4498"/>
        <v>1970190.6316912884</v>
      </c>
      <c r="P603" s="19">
        <f t="shared" si="4499"/>
        <v>1898380.907965166</v>
      </c>
      <c r="Q603" s="19">
        <f t="shared" si="4500"/>
        <v>1823475.4948517289</v>
      </c>
      <c r="R603" s="19">
        <f t="shared" si="4501"/>
        <v>1745340.9383800458</v>
      </c>
      <c r="S603" s="19">
        <f t="shared" si="4502"/>
        <v>1663838.0314301676</v>
      </c>
      <c r="T603" s="19">
        <f t="shared" si="4503"/>
        <v>1578821.5657171009</v>
      </c>
      <c r="U603" s="19">
        <f t="shared" si="4504"/>
        <v>1490140.0730829076</v>
      </c>
      <c r="V603" s="19">
        <f t="shared" si="4505"/>
        <v>1397635.5556360029</v>
      </c>
      <c r="W603" s="19">
        <f t="shared" si="4506"/>
        <v>1301143.2042568689</v>
      </c>
      <c r="X603" s="19">
        <f t="shared" si="4507"/>
        <v>1200491.1049686535</v>
      </c>
      <c r="Y603" s="19">
        <f t="shared" si="4508"/>
        <v>1095499.9326495233</v>
      </c>
      <c r="Z603" s="19">
        <f t="shared" si="4509"/>
        <v>985982.63154107111</v>
      </c>
      <c r="AA603" s="19">
        <f t="shared" si="4510"/>
        <v>871744.08198356756</v>
      </c>
      <c r="AB603" s="19">
        <f t="shared" si="4511"/>
        <v>752580.75278429571</v>
      </c>
      <c r="AC603" s="19">
        <f t="shared" si="4512"/>
        <v>628280.3385996226</v>
      </c>
      <c r="AD603" s="19">
        <f t="shared" si="4513"/>
        <v>498621.38168474904</v>
      </c>
      <c r="AE603" s="19">
        <f t="shared" si="4514"/>
        <v>363372.87733723951</v>
      </c>
      <c r="AF603" s="19">
        <f t="shared" si="4515"/>
        <v>222293.86233137385</v>
      </c>
      <c r="AG603" s="19">
        <f t="shared" si="4516"/>
        <v>75132.985610064483</v>
      </c>
      <c r="AH603" s="19" t="e">
        <f t="shared" si="4517"/>
        <v>#N/A</v>
      </c>
      <c r="AI603" s="19" t="e">
        <f t="shared" si="4518"/>
        <v>#N/A</v>
      </c>
      <c r="AJ603" s="19" t="e">
        <f t="shared" si="4519"/>
        <v>#N/A</v>
      </c>
      <c r="AK603" s="19" t="e">
        <f t="shared" si="4520"/>
        <v>#N/A</v>
      </c>
      <c r="AL603" s="19" t="e">
        <f t="shared" si="4521"/>
        <v>#N/A</v>
      </c>
      <c r="AM603" s="19" t="e">
        <f t="shared" si="4522"/>
        <v>#N/A</v>
      </c>
      <c r="AN603" s="19" t="e">
        <f t="shared" si="4523"/>
        <v>#N/A</v>
      </c>
      <c r="AO603" s="19" t="e">
        <f t="shared" si="4524"/>
        <v>#N/A</v>
      </c>
      <c r="AP603" s="19" t="e">
        <f t="shared" si="4525"/>
        <v>#N/A</v>
      </c>
      <c r="AQ603" s="19" t="e">
        <f t="shared" si="4526"/>
        <v>#N/A</v>
      </c>
      <c r="AR603" s="19" t="e">
        <f t="shared" si="4527"/>
        <v>#N/A</v>
      </c>
      <c r="AS603" s="19" t="e">
        <f t="shared" si="4528"/>
        <v>#N/A</v>
      </c>
      <c r="AT603" s="19" t="e">
        <f t="shared" si="4529"/>
        <v>#N/A</v>
      </c>
      <c r="AU603" s="19" t="e">
        <f t="shared" si="4530"/>
        <v>#N/A</v>
      </c>
      <c r="AV603" s="19" t="e">
        <f t="shared" si="4531"/>
        <v>#N/A</v>
      </c>
      <c r="AW603" s="19" t="e">
        <f t="shared" si="4532"/>
        <v>#N/A</v>
      </c>
      <c r="AX603" s="19" t="e">
        <f t="shared" si="4533"/>
        <v>#N/A</v>
      </c>
      <c r="AY603" s="19" t="e">
        <f t="shared" si="4534"/>
        <v>#N/A</v>
      </c>
      <c r="AZ603" s="19" t="e">
        <f t="shared" si="4535"/>
        <v>#N/A</v>
      </c>
      <c r="BA603" s="19" t="e">
        <f t="shared" si="4536"/>
        <v>#N/A</v>
      </c>
      <c r="BB603" s="19" t="e">
        <f t="shared" si="4537"/>
        <v>#N/A</v>
      </c>
      <c r="BC603" s="19" t="e">
        <f t="shared" si="4538"/>
        <v>#N/A</v>
      </c>
      <c r="BD603" s="19" t="e">
        <f t="shared" si="4539"/>
        <v>#N/A</v>
      </c>
      <c r="BE603" s="19" t="e">
        <f t="shared" si="4540"/>
        <v>#N/A</v>
      </c>
      <c r="BF603" s="19" t="e">
        <f t="shared" si="4541"/>
        <v>#N/A</v>
      </c>
      <c r="BG603" s="19" t="e">
        <f t="shared" si="4542"/>
        <v>#N/A</v>
      </c>
      <c r="BH603" s="19" t="e">
        <f t="shared" si="4543"/>
        <v>#N/A</v>
      </c>
      <c r="BI603" s="19" t="e">
        <f t="shared" si="4544"/>
        <v>#N/A</v>
      </c>
    </row>
    <row r="604" spans="3:61" s="19" customFormat="1" ht="12.75">
      <c r="C604" s="19" t="s">
        <v>147</v>
      </c>
      <c r="F604" s="19">
        <f>E598</f>
        <v>3635937.9908263902</v>
      </c>
      <c r="G604" s="19">
        <f t="shared" si="4490"/>
        <v>3635937.9908263902</v>
      </c>
      <c r="H604" s="19">
        <f t="shared" si="4491"/>
        <v>3635937.9908263902</v>
      </c>
      <c r="I604" s="19">
        <f t="shared" si="4492"/>
        <v>3635937.9908263902</v>
      </c>
      <c r="J604" s="19">
        <f t="shared" si="4493"/>
        <v>3635937.9908263902</v>
      </c>
      <c r="K604" s="19">
        <f t="shared" si="4494"/>
        <v>3635937.9908263902</v>
      </c>
      <c r="L604" s="19">
        <f t="shared" si="4495"/>
        <v>3635937.9908263902</v>
      </c>
      <c r="M604" s="19">
        <f t="shared" si="4496"/>
        <v>3635937.9908263902</v>
      </c>
      <c r="N604" s="19">
        <f t="shared" si="4497"/>
        <v>3635937.9908263902</v>
      </c>
      <c r="O604" s="19">
        <f t="shared" si="4498"/>
        <v>3635937.9908263902</v>
      </c>
      <c r="P604" s="19">
        <f t="shared" si="4499"/>
        <v>3635937.9908263902</v>
      </c>
      <c r="Q604" s="19">
        <f t="shared" si="4500"/>
        <v>3635937.9908263902</v>
      </c>
      <c r="R604" s="19">
        <f t="shared" si="4501"/>
        <v>3635937.9908263902</v>
      </c>
      <c r="S604" s="19">
        <f t="shared" si="4502"/>
        <v>3635937.9908263902</v>
      </c>
      <c r="T604" s="19">
        <f t="shared" si="4503"/>
        <v>3635937.9908263902</v>
      </c>
      <c r="U604" s="19">
        <f t="shared" si="4504"/>
        <v>3635937.9908263902</v>
      </c>
      <c r="V604" s="19">
        <f t="shared" si="4505"/>
        <v>3635937.9908263902</v>
      </c>
      <c r="W604" s="19">
        <f t="shared" si="4506"/>
        <v>3635937.9908263902</v>
      </c>
      <c r="X604" s="19">
        <f t="shared" si="4507"/>
        <v>3635937.9908263902</v>
      </c>
      <c r="Y604" s="19">
        <f t="shared" si="4508"/>
        <v>3635937.9908263902</v>
      </c>
      <c r="Z604" s="19">
        <f t="shared" si="4509"/>
        <v>3635937.9908263902</v>
      </c>
      <c r="AA604" s="19">
        <f t="shared" si="4510"/>
        <v>3635937.9908263902</v>
      </c>
      <c r="AB604" s="19">
        <f t="shared" si="4511"/>
        <v>3635937.9908263902</v>
      </c>
      <c r="AC604" s="19">
        <f t="shared" si="4512"/>
        <v>3635937.9908263902</v>
      </c>
      <c r="AD604" s="19">
        <f t="shared" si="4513"/>
        <v>3635937.9908263902</v>
      </c>
      <c r="AE604" s="19">
        <f t="shared" si="4514"/>
        <v>3635937.9908263902</v>
      </c>
      <c r="AF604" s="19">
        <f t="shared" si="4515"/>
        <v>3635937.9908263902</v>
      </c>
      <c r="AG604" s="19">
        <f t="shared" si="4516"/>
        <v>3635937.9908263902</v>
      </c>
      <c r="AH604" s="19" t="e">
        <f t="shared" si="4517"/>
        <v>#N/A</v>
      </c>
      <c r="AI604" s="19" t="e">
        <f t="shared" si="4518"/>
        <v>#N/A</v>
      </c>
      <c r="AJ604" s="19" t="e">
        <f t="shared" si="4519"/>
        <v>#N/A</v>
      </c>
      <c r="AK604" s="19" t="e">
        <f t="shared" si="4520"/>
        <v>#N/A</v>
      </c>
      <c r="AL604" s="19" t="e">
        <f t="shared" si="4521"/>
        <v>#N/A</v>
      </c>
      <c r="AM604" s="19" t="e">
        <f t="shared" si="4522"/>
        <v>#N/A</v>
      </c>
      <c r="AN604" s="19" t="e">
        <f t="shared" si="4523"/>
        <v>#N/A</v>
      </c>
      <c r="AO604" s="19" t="e">
        <f t="shared" si="4524"/>
        <v>#N/A</v>
      </c>
      <c r="AP604" s="19" t="e">
        <f t="shared" si="4525"/>
        <v>#N/A</v>
      </c>
      <c r="AQ604" s="19" t="e">
        <f t="shared" si="4526"/>
        <v>#N/A</v>
      </c>
      <c r="AR604" s="19" t="e">
        <f t="shared" si="4527"/>
        <v>#N/A</v>
      </c>
      <c r="AS604" s="19" t="e">
        <f t="shared" si="4528"/>
        <v>#N/A</v>
      </c>
      <c r="AT604" s="19" t="e">
        <f t="shared" si="4529"/>
        <v>#N/A</v>
      </c>
      <c r="AU604" s="19" t="e">
        <f t="shared" si="4530"/>
        <v>#N/A</v>
      </c>
      <c r="AV604" s="19" t="e">
        <f t="shared" si="4531"/>
        <v>#N/A</v>
      </c>
      <c r="AW604" s="19" t="e">
        <f t="shared" si="4532"/>
        <v>#N/A</v>
      </c>
      <c r="AX604" s="19" t="e">
        <f t="shared" si="4533"/>
        <v>#N/A</v>
      </c>
      <c r="AY604" s="19" t="e">
        <f t="shared" si="4534"/>
        <v>#N/A</v>
      </c>
      <c r="AZ604" s="19" t="e">
        <f t="shared" si="4535"/>
        <v>#N/A</v>
      </c>
      <c r="BA604" s="19" t="e">
        <f t="shared" si="4536"/>
        <v>#N/A</v>
      </c>
      <c r="BB604" s="19" t="e">
        <f t="shared" si="4537"/>
        <v>#N/A</v>
      </c>
      <c r="BC604" s="19" t="e">
        <f t="shared" si="4538"/>
        <v>#N/A</v>
      </c>
      <c r="BD604" s="19" t="e">
        <f t="shared" si="4539"/>
        <v>#N/A</v>
      </c>
      <c r="BE604" s="19" t="e">
        <f t="shared" si="4540"/>
        <v>#N/A</v>
      </c>
      <c r="BF604" s="19" t="e">
        <f t="shared" si="4541"/>
        <v>#N/A</v>
      </c>
      <c r="BG604" s="19" t="e">
        <f t="shared" si="4542"/>
        <v>#N/A</v>
      </c>
      <c r="BH604" s="19" t="e">
        <f t="shared" si="4543"/>
        <v>#N/A</v>
      </c>
      <c r="BI604" s="19" t="e">
        <f t="shared" si="4544"/>
        <v>#N/A</v>
      </c>
    </row>
    <row r="605" spans="3:61" s="19" customFormat="1" ht="12.75">
      <c r="C605" s="19" t="s">
        <v>424</v>
      </c>
      <c r="F605" s="19">
        <f>E599</f>
        <v>58592292.046964563</v>
      </c>
      <c r="G605" s="19">
        <f t="shared" si="4490"/>
        <v>57403873.141617246</v>
      </c>
      <c r="H605" s="19">
        <f t="shared" si="4491"/>
        <v>56164221.957379691</v>
      </c>
      <c r="I605" s="19">
        <f t="shared" si="4492"/>
        <v>54871129.890544504</v>
      </c>
      <c r="J605" s="19">
        <f t="shared" si="4493"/>
        <v>53522293.12535356</v>
      </c>
      <c r="K605" s="19">
        <f t="shared" si="4494"/>
        <v>52115308.529443383</v>
      </c>
      <c r="L605" s="19">
        <f t="shared" si="4495"/>
        <v>50647669.372344725</v>
      </c>
      <c r="M605" s="19">
        <f t="shared" si="4496"/>
        <v>49116760.859408326</v>
      </c>
      <c r="N605" s="19">
        <f t="shared" si="4497"/>
        <v>47519855.473199971</v>
      </c>
      <c r="O605" s="19">
        <f t="shared" si="4498"/>
        <v>45854108.114064872</v>
      </c>
      <c r="P605" s="19">
        <f t="shared" si="4499"/>
        <v>44116551.03120365</v>
      </c>
      <c r="Q605" s="19">
        <f t="shared" si="4500"/>
        <v>42304088.53522899</v>
      </c>
      <c r="R605" s="19">
        <f t="shared" si="4501"/>
        <v>40413491.482782647</v>
      </c>
      <c r="S605" s="19">
        <f t="shared" si="4502"/>
        <v>38441391.523386426</v>
      </c>
      <c r="T605" s="19">
        <f t="shared" si="4503"/>
        <v>36384275.098277137</v>
      </c>
      <c r="U605" s="19">
        <f t="shared" si="4504"/>
        <v>34238477.180533655</v>
      </c>
      <c r="V605" s="19">
        <f t="shared" si="4505"/>
        <v>32000174.745343268</v>
      </c>
      <c r="W605" s="19">
        <f t="shared" si="4506"/>
        <v>29665379.958773747</v>
      </c>
      <c r="X605" s="19">
        <f t="shared" si="4507"/>
        <v>27229933.072916009</v>
      </c>
      <c r="Y605" s="19">
        <f t="shared" si="4508"/>
        <v>24689495.014739141</v>
      </c>
      <c r="Z605" s="19">
        <f t="shared" si="4509"/>
        <v>22039539.655453824</v>
      </c>
      <c r="AA605" s="19">
        <f t="shared" si="4510"/>
        <v>19275345.746610999</v>
      </c>
      <c r="AB605" s="19">
        <f t="shared" si="4511"/>
        <v>16391988.508568905</v>
      </c>
      <c r="AC605" s="19">
        <f t="shared" si="4512"/>
        <v>13384330.856342137</v>
      </c>
      <c r="AD605" s="19">
        <f t="shared" si="4513"/>
        <v>10247014.247200496</v>
      </c>
      <c r="AE605" s="19">
        <f t="shared" si="4514"/>
        <v>6974449.1337113455</v>
      </c>
      <c r="AF605" s="19">
        <f t="shared" si="4515"/>
        <v>3560805.0052163289</v>
      </c>
      <c r="AG605" s="19">
        <f t="shared" si="4516"/>
        <v>0</v>
      </c>
      <c r="AH605" s="19" t="e">
        <f t="shared" si="4517"/>
        <v>#N/A</v>
      </c>
      <c r="AI605" s="19" t="e">
        <f t="shared" si="4518"/>
        <v>#N/A</v>
      </c>
      <c r="AJ605" s="19" t="e">
        <f t="shared" si="4519"/>
        <v>#N/A</v>
      </c>
      <c r="AK605" s="19" t="e">
        <f t="shared" si="4520"/>
        <v>#N/A</v>
      </c>
      <c r="AL605" s="19" t="e">
        <f t="shared" si="4521"/>
        <v>#N/A</v>
      </c>
      <c r="AM605" s="19" t="e">
        <f t="shared" si="4522"/>
        <v>#N/A</v>
      </c>
      <c r="AN605" s="19" t="e">
        <f t="shared" si="4523"/>
        <v>#N/A</v>
      </c>
      <c r="AO605" s="19" t="e">
        <f t="shared" si="4524"/>
        <v>#N/A</v>
      </c>
      <c r="AP605" s="19" t="e">
        <f t="shared" si="4525"/>
        <v>#N/A</v>
      </c>
      <c r="AQ605" s="19" t="e">
        <f t="shared" si="4526"/>
        <v>#N/A</v>
      </c>
      <c r="AR605" s="19" t="e">
        <f t="shared" si="4527"/>
        <v>#N/A</v>
      </c>
      <c r="AS605" s="19" t="e">
        <f t="shared" si="4528"/>
        <v>#N/A</v>
      </c>
      <c r="AT605" s="19" t="e">
        <f t="shared" si="4529"/>
        <v>#N/A</v>
      </c>
      <c r="AU605" s="19" t="e">
        <f t="shared" si="4530"/>
        <v>#N/A</v>
      </c>
      <c r="AV605" s="19" t="e">
        <f t="shared" si="4531"/>
        <v>#N/A</v>
      </c>
      <c r="AW605" s="19" t="e">
        <f t="shared" si="4532"/>
        <v>#N/A</v>
      </c>
      <c r="AX605" s="19" t="e">
        <f t="shared" si="4533"/>
        <v>#N/A</v>
      </c>
      <c r="AY605" s="19" t="e">
        <f t="shared" si="4534"/>
        <v>#N/A</v>
      </c>
      <c r="AZ605" s="19" t="e">
        <f t="shared" si="4535"/>
        <v>#N/A</v>
      </c>
      <c r="BA605" s="19" t="e">
        <f t="shared" si="4536"/>
        <v>#N/A</v>
      </c>
      <c r="BB605" s="19" t="e">
        <f t="shared" si="4537"/>
        <v>#N/A</v>
      </c>
      <c r="BC605" s="19" t="e">
        <f t="shared" si="4538"/>
        <v>#N/A</v>
      </c>
      <c r="BD605" s="19" t="e">
        <f t="shared" si="4539"/>
        <v>#N/A</v>
      </c>
      <c r="BE605" s="19" t="e">
        <f t="shared" si="4540"/>
        <v>#N/A</v>
      </c>
      <c r="BF605" s="19" t="e">
        <f t="shared" si="4541"/>
        <v>#N/A</v>
      </c>
      <c r="BG605" s="19" t="e">
        <f t="shared" si="4542"/>
        <v>#N/A</v>
      </c>
      <c r="BH605" s="19" t="e">
        <f t="shared" si="4543"/>
        <v>#N/A</v>
      </c>
      <c r="BI605" s="19" t="e">
        <f t="shared" si="4544"/>
        <v>#N/A</v>
      </c>
    </row>
    <row r="606" spans="3:61" s="19" customFormat="1" ht="12.75"/>
    <row r="607" spans="3:61" s="19" customFormat="1" ht="12.75">
      <c r="C607" s="19" t="s">
        <v>446</v>
      </c>
      <c r="G607" s="19">
        <f>F601</f>
        <v>59731596</v>
      </c>
      <c r="H607" s="19">
        <f t="shared" ref="H607:H611" si="4545">G601</f>
        <v>58592292.046964563</v>
      </c>
      <c r="I607" s="19">
        <f t="shared" ref="I607:I611" si="4546">H601</f>
        <v>57403873.141617246</v>
      </c>
      <c r="J607" s="19">
        <f t="shared" ref="J607:J611" si="4547">I601</f>
        <v>56164221.957379691</v>
      </c>
      <c r="K607" s="19">
        <f t="shared" ref="K607:K611" si="4548">J601</f>
        <v>54871129.890544504</v>
      </c>
      <c r="L607" s="19">
        <f t="shared" ref="L607:L611" si="4549">K601</f>
        <v>53522293.12535356</v>
      </c>
      <c r="M607" s="19">
        <f t="shared" ref="M607:M611" si="4550">L601</f>
        <v>52115308.529443383</v>
      </c>
      <c r="N607" s="19">
        <f t="shared" ref="N607:N611" si="4551">M601</f>
        <v>50647669.372344725</v>
      </c>
      <c r="O607" s="19">
        <f t="shared" ref="O607:O611" si="4552">N601</f>
        <v>49116760.859408326</v>
      </c>
      <c r="P607" s="19">
        <f t="shared" ref="P607:P611" si="4553">O601</f>
        <v>47519855.473199971</v>
      </c>
      <c r="Q607" s="19">
        <f t="shared" ref="Q607:Q611" si="4554">P601</f>
        <v>45854108.114064872</v>
      </c>
      <c r="R607" s="19">
        <f t="shared" ref="R607:R611" si="4555">Q601</f>
        <v>44116551.03120365</v>
      </c>
      <c r="S607" s="19">
        <f t="shared" ref="S607:S611" si="4556">R601</f>
        <v>42304088.53522899</v>
      </c>
      <c r="T607" s="19">
        <f t="shared" ref="T607:T611" si="4557">S601</f>
        <v>40413491.482782647</v>
      </c>
      <c r="U607" s="19">
        <f t="shared" ref="U607:U611" si="4558">T601</f>
        <v>38441391.523386426</v>
      </c>
      <c r="V607" s="19">
        <f t="shared" ref="V607:V611" si="4559">U601</f>
        <v>36384275.098277137</v>
      </c>
      <c r="W607" s="19">
        <f t="shared" ref="W607:W611" si="4560">V601</f>
        <v>34238477.180533655</v>
      </c>
      <c r="X607" s="19">
        <f t="shared" ref="X607:X611" si="4561">W601</f>
        <v>32000174.745343268</v>
      </c>
      <c r="Y607" s="19">
        <f t="shared" ref="Y607:Y611" si="4562">X601</f>
        <v>29665379.958773747</v>
      </c>
      <c r="Z607" s="19">
        <f t="shared" ref="Z607:Z611" si="4563">Y601</f>
        <v>27229933.072916009</v>
      </c>
      <c r="AA607" s="19">
        <f t="shared" ref="AA607:AA611" si="4564">Z601</f>
        <v>24689495.014739141</v>
      </c>
      <c r="AB607" s="19">
        <f t="shared" ref="AB607:AB611" si="4565">AA601</f>
        <v>22039539.655453824</v>
      </c>
      <c r="AC607" s="19">
        <f t="shared" ref="AC607:AC611" si="4566">AB601</f>
        <v>19275345.746610999</v>
      </c>
      <c r="AD607" s="19">
        <f t="shared" ref="AD607:AD611" si="4567">AC601</f>
        <v>16391988.508568905</v>
      </c>
      <c r="AE607" s="19">
        <f t="shared" ref="AE607:AE611" si="4568">AD601</f>
        <v>13384330.856342137</v>
      </c>
      <c r="AF607" s="19">
        <f t="shared" ref="AF607:AF611" si="4569">AE601</f>
        <v>10247014.247200496</v>
      </c>
      <c r="AG607" s="19">
        <f t="shared" ref="AG607:AG611" si="4570">AF601</f>
        <v>6974449.1337113455</v>
      </c>
      <c r="AH607" s="19">
        <f t="shared" ref="AH607:AH611" si="4571">AG601</f>
        <v>3560805.0052163289</v>
      </c>
      <c r="AI607" s="19">
        <f t="shared" ref="AI607:AI611" si="4572">AH601</f>
        <v>0</v>
      </c>
      <c r="AJ607" s="19" t="e">
        <f t="shared" ref="AJ607:AJ611" si="4573">AI601</f>
        <v>#N/A</v>
      </c>
      <c r="AK607" s="19" t="e">
        <f t="shared" ref="AK607:AK611" si="4574">AJ601</f>
        <v>#N/A</v>
      </c>
      <c r="AL607" s="19" t="e">
        <f t="shared" ref="AL607:AL611" si="4575">AK601</f>
        <v>#N/A</v>
      </c>
      <c r="AM607" s="19" t="e">
        <f t="shared" ref="AM607:AM611" si="4576">AL601</f>
        <v>#N/A</v>
      </c>
      <c r="AN607" s="19" t="e">
        <f t="shared" ref="AN607:AN611" si="4577">AM601</f>
        <v>#N/A</v>
      </c>
      <c r="AO607" s="19" t="e">
        <f t="shared" ref="AO607:AO611" si="4578">AN601</f>
        <v>#N/A</v>
      </c>
      <c r="AP607" s="19" t="e">
        <f t="shared" ref="AP607:AP611" si="4579">AO601</f>
        <v>#N/A</v>
      </c>
      <c r="AQ607" s="19" t="e">
        <f t="shared" ref="AQ607:AQ611" si="4580">AP601</f>
        <v>#N/A</v>
      </c>
      <c r="AR607" s="19" t="e">
        <f t="shared" ref="AR607:AR611" si="4581">AQ601</f>
        <v>#N/A</v>
      </c>
      <c r="AS607" s="19" t="e">
        <f t="shared" ref="AS607:AS611" si="4582">AR601</f>
        <v>#N/A</v>
      </c>
      <c r="AT607" s="19" t="e">
        <f t="shared" ref="AT607:AT611" si="4583">AS601</f>
        <v>#N/A</v>
      </c>
      <c r="AU607" s="19" t="e">
        <f t="shared" ref="AU607:AU611" si="4584">AT601</f>
        <v>#N/A</v>
      </c>
      <c r="AV607" s="19" t="e">
        <f t="shared" ref="AV607:AV611" si="4585">AU601</f>
        <v>#N/A</v>
      </c>
      <c r="AW607" s="19" t="e">
        <f t="shared" ref="AW607:AW611" si="4586">AV601</f>
        <v>#N/A</v>
      </c>
      <c r="AX607" s="19" t="e">
        <f t="shared" ref="AX607:AX611" si="4587">AW601</f>
        <v>#N/A</v>
      </c>
      <c r="AY607" s="19" t="e">
        <f t="shared" ref="AY607:AY611" si="4588">AX601</f>
        <v>#N/A</v>
      </c>
      <c r="AZ607" s="19" t="e">
        <f t="shared" ref="AZ607:AZ611" si="4589">AY601</f>
        <v>#N/A</v>
      </c>
      <c r="BA607" s="19" t="e">
        <f t="shared" ref="BA607:BA611" si="4590">AZ601</f>
        <v>#N/A</v>
      </c>
      <c r="BB607" s="19" t="e">
        <f t="shared" ref="BB607:BB611" si="4591">BA601</f>
        <v>#N/A</v>
      </c>
      <c r="BC607" s="19" t="e">
        <f t="shared" ref="BC607:BC611" si="4592">BB601</f>
        <v>#N/A</v>
      </c>
      <c r="BD607" s="19" t="e">
        <f t="shared" ref="BD607:BD611" si="4593">BC601</f>
        <v>#N/A</v>
      </c>
      <c r="BE607" s="19" t="e">
        <f t="shared" ref="BE607:BE611" si="4594">BD601</f>
        <v>#N/A</v>
      </c>
      <c r="BF607" s="19" t="e">
        <f t="shared" ref="BF607:BF611" si="4595">BE601</f>
        <v>#N/A</v>
      </c>
      <c r="BG607" s="19" t="e">
        <f t="shared" ref="BG607:BG611" si="4596">BF601</f>
        <v>#N/A</v>
      </c>
      <c r="BH607" s="19" t="e">
        <f t="shared" ref="BH607:BH611" si="4597">BG601</f>
        <v>#N/A</v>
      </c>
      <c r="BI607" s="19" t="e">
        <f t="shared" ref="BI607:BI611" si="4598">BH601</f>
        <v>#N/A</v>
      </c>
    </row>
    <row r="608" spans="3:61" s="19" customFormat="1" ht="12.75">
      <c r="C608" s="19" t="s">
        <v>422</v>
      </c>
      <c r="G608" s="19">
        <f>F602</f>
        <v>1139303.9530354377</v>
      </c>
      <c r="H608" s="19">
        <f t="shared" si="4545"/>
        <v>1188418.905347314</v>
      </c>
      <c r="I608" s="19">
        <f t="shared" si="4546"/>
        <v>1239651.1842375551</v>
      </c>
      <c r="J608" s="19">
        <f t="shared" si="4547"/>
        <v>1293092.0668351897</v>
      </c>
      <c r="K608" s="19">
        <f t="shared" si="4548"/>
        <v>1348836.7651909408</v>
      </c>
      <c r="L608" s="19">
        <f t="shared" si="4549"/>
        <v>1406984.5959101745</v>
      </c>
      <c r="M608" s="19">
        <f t="shared" si="4550"/>
        <v>1467639.1570986607</v>
      </c>
      <c r="N608" s="19">
        <f t="shared" si="4551"/>
        <v>1530908.5129364005</v>
      </c>
      <c r="O608" s="19">
        <f t="shared" si="4552"/>
        <v>1596905.386208355</v>
      </c>
      <c r="P608" s="19">
        <f t="shared" si="4553"/>
        <v>1665747.3591351018</v>
      </c>
      <c r="Q608" s="19">
        <f t="shared" si="4554"/>
        <v>1737557.0828612242</v>
      </c>
      <c r="R608" s="19">
        <f t="shared" si="4555"/>
        <v>1812462.4959746613</v>
      </c>
      <c r="S608" s="19">
        <f t="shared" si="4556"/>
        <v>1890597.0524463446</v>
      </c>
      <c r="T608" s="19">
        <f t="shared" si="4557"/>
        <v>1972099.9593962228</v>
      </c>
      <c r="U608" s="19">
        <f t="shared" si="4558"/>
        <v>2057116.4251092894</v>
      </c>
      <c r="V608" s="19">
        <f t="shared" si="4559"/>
        <v>2145797.9177434826</v>
      </c>
      <c r="W608" s="19">
        <f t="shared" si="4560"/>
        <v>2238302.4351903871</v>
      </c>
      <c r="X608" s="19">
        <f t="shared" si="4561"/>
        <v>2334794.7865695213</v>
      </c>
      <c r="Y608" s="19">
        <f t="shared" si="4562"/>
        <v>2435446.8858577367</v>
      </c>
      <c r="Z608" s="19">
        <f t="shared" si="4563"/>
        <v>2540438.0581768672</v>
      </c>
      <c r="AA608" s="19">
        <f t="shared" si="4564"/>
        <v>2649955.3592853192</v>
      </c>
      <c r="AB608" s="19">
        <f t="shared" si="4565"/>
        <v>2764193.9088428225</v>
      </c>
      <c r="AC608" s="19">
        <f t="shared" si="4566"/>
        <v>2883357.2380420947</v>
      </c>
      <c r="AD608" s="19">
        <f t="shared" si="4567"/>
        <v>3007657.652226768</v>
      </c>
      <c r="AE608" s="19">
        <f t="shared" si="4568"/>
        <v>3137316.6091416413</v>
      </c>
      <c r="AF608" s="19">
        <f t="shared" si="4569"/>
        <v>3272565.113489151</v>
      </c>
      <c r="AG608" s="19">
        <f t="shared" si="4570"/>
        <v>3413644.1284950166</v>
      </c>
      <c r="AH608" s="19">
        <f t="shared" si="4571"/>
        <v>3560805.0052163256</v>
      </c>
      <c r="AI608" s="19" t="e">
        <f t="shared" si="4572"/>
        <v>#N/A</v>
      </c>
      <c r="AJ608" s="19" t="e">
        <f t="shared" si="4573"/>
        <v>#N/A</v>
      </c>
      <c r="AK608" s="19" t="e">
        <f t="shared" si="4574"/>
        <v>#N/A</v>
      </c>
      <c r="AL608" s="19" t="e">
        <f t="shared" si="4575"/>
        <v>#N/A</v>
      </c>
      <c r="AM608" s="19" t="e">
        <f t="shared" si="4576"/>
        <v>#N/A</v>
      </c>
      <c r="AN608" s="19" t="e">
        <f t="shared" si="4577"/>
        <v>#N/A</v>
      </c>
      <c r="AO608" s="19" t="e">
        <f t="shared" si="4578"/>
        <v>#N/A</v>
      </c>
      <c r="AP608" s="19" t="e">
        <f t="shared" si="4579"/>
        <v>#N/A</v>
      </c>
      <c r="AQ608" s="19" t="e">
        <f t="shared" si="4580"/>
        <v>#N/A</v>
      </c>
      <c r="AR608" s="19" t="e">
        <f t="shared" si="4581"/>
        <v>#N/A</v>
      </c>
      <c r="AS608" s="19" t="e">
        <f t="shared" si="4582"/>
        <v>#N/A</v>
      </c>
      <c r="AT608" s="19" t="e">
        <f t="shared" si="4583"/>
        <v>#N/A</v>
      </c>
      <c r="AU608" s="19" t="e">
        <f t="shared" si="4584"/>
        <v>#N/A</v>
      </c>
      <c r="AV608" s="19" t="e">
        <f t="shared" si="4585"/>
        <v>#N/A</v>
      </c>
      <c r="AW608" s="19" t="e">
        <f t="shared" si="4586"/>
        <v>#N/A</v>
      </c>
      <c r="AX608" s="19" t="e">
        <f t="shared" si="4587"/>
        <v>#N/A</v>
      </c>
      <c r="AY608" s="19" t="e">
        <f t="shared" si="4588"/>
        <v>#N/A</v>
      </c>
      <c r="AZ608" s="19" t="e">
        <f t="shared" si="4589"/>
        <v>#N/A</v>
      </c>
      <c r="BA608" s="19" t="e">
        <f t="shared" si="4590"/>
        <v>#N/A</v>
      </c>
      <c r="BB608" s="19" t="e">
        <f t="shared" si="4591"/>
        <v>#N/A</v>
      </c>
      <c r="BC608" s="19" t="e">
        <f t="shared" si="4592"/>
        <v>#N/A</v>
      </c>
      <c r="BD608" s="19" t="e">
        <f t="shared" si="4593"/>
        <v>#N/A</v>
      </c>
      <c r="BE608" s="19" t="e">
        <f t="shared" si="4594"/>
        <v>#N/A</v>
      </c>
      <c r="BF608" s="19" t="e">
        <f t="shared" si="4595"/>
        <v>#N/A</v>
      </c>
      <c r="BG608" s="19" t="e">
        <f t="shared" si="4596"/>
        <v>#N/A</v>
      </c>
      <c r="BH608" s="19" t="e">
        <f t="shared" si="4597"/>
        <v>#N/A</v>
      </c>
      <c r="BI608" s="19" t="e">
        <f t="shared" si="4598"/>
        <v>#N/A</v>
      </c>
    </row>
    <row r="609" spans="1:61" s="19" customFormat="1" ht="12.75">
      <c r="C609" s="19" t="s">
        <v>423</v>
      </c>
      <c r="G609" s="19">
        <f>F603</f>
        <v>2496634.0377909527</v>
      </c>
      <c r="H609" s="19">
        <f t="shared" si="4545"/>
        <v>2447519.0854790765</v>
      </c>
      <c r="I609" s="19">
        <f t="shared" si="4546"/>
        <v>2396286.8065888355</v>
      </c>
      <c r="J609" s="19">
        <f t="shared" si="4547"/>
        <v>2342845.9239912005</v>
      </c>
      <c r="K609" s="19">
        <f t="shared" si="4548"/>
        <v>2287101.2256354494</v>
      </c>
      <c r="L609" s="19">
        <f t="shared" si="4549"/>
        <v>2228953.3949162159</v>
      </c>
      <c r="M609" s="19">
        <f t="shared" si="4550"/>
        <v>2168298.8337277295</v>
      </c>
      <c r="N609" s="19">
        <f t="shared" si="4551"/>
        <v>2105029.47788999</v>
      </c>
      <c r="O609" s="19">
        <f t="shared" si="4552"/>
        <v>2039032.6046180355</v>
      </c>
      <c r="P609" s="19">
        <f t="shared" si="4553"/>
        <v>1970190.6316912884</v>
      </c>
      <c r="Q609" s="19">
        <f t="shared" si="4554"/>
        <v>1898380.907965166</v>
      </c>
      <c r="R609" s="19">
        <f t="shared" si="4555"/>
        <v>1823475.4948517289</v>
      </c>
      <c r="S609" s="19">
        <f t="shared" si="4556"/>
        <v>1745340.9383800458</v>
      </c>
      <c r="T609" s="19">
        <f t="shared" si="4557"/>
        <v>1663838.0314301676</v>
      </c>
      <c r="U609" s="19">
        <f t="shared" si="4558"/>
        <v>1578821.5657171009</v>
      </c>
      <c r="V609" s="19">
        <f t="shared" si="4559"/>
        <v>1490140.0730829076</v>
      </c>
      <c r="W609" s="19">
        <f t="shared" si="4560"/>
        <v>1397635.5556360029</v>
      </c>
      <c r="X609" s="19">
        <f t="shared" si="4561"/>
        <v>1301143.2042568689</v>
      </c>
      <c r="Y609" s="19">
        <f t="shared" si="4562"/>
        <v>1200491.1049686535</v>
      </c>
      <c r="Z609" s="19">
        <f t="shared" si="4563"/>
        <v>1095499.9326495233</v>
      </c>
      <c r="AA609" s="19">
        <f t="shared" si="4564"/>
        <v>985982.63154107111</v>
      </c>
      <c r="AB609" s="19">
        <f t="shared" si="4565"/>
        <v>871744.08198356756</v>
      </c>
      <c r="AC609" s="19">
        <f t="shared" si="4566"/>
        <v>752580.75278429571</v>
      </c>
      <c r="AD609" s="19">
        <f t="shared" si="4567"/>
        <v>628280.3385996226</v>
      </c>
      <c r="AE609" s="19">
        <f t="shared" si="4568"/>
        <v>498621.38168474904</v>
      </c>
      <c r="AF609" s="19">
        <f t="shared" si="4569"/>
        <v>363372.87733723951</v>
      </c>
      <c r="AG609" s="19">
        <f t="shared" si="4570"/>
        <v>222293.86233137385</v>
      </c>
      <c r="AH609" s="19">
        <f t="shared" si="4571"/>
        <v>75132.985610064483</v>
      </c>
      <c r="AI609" s="19" t="e">
        <f t="shared" si="4572"/>
        <v>#N/A</v>
      </c>
      <c r="AJ609" s="19" t="e">
        <f t="shared" si="4573"/>
        <v>#N/A</v>
      </c>
      <c r="AK609" s="19" t="e">
        <f t="shared" si="4574"/>
        <v>#N/A</v>
      </c>
      <c r="AL609" s="19" t="e">
        <f t="shared" si="4575"/>
        <v>#N/A</v>
      </c>
      <c r="AM609" s="19" t="e">
        <f t="shared" si="4576"/>
        <v>#N/A</v>
      </c>
      <c r="AN609" s="19" t="e">
        <f t="shared" si="4577"/>
        <v>#N/A</v>
      </c>
      <c r="AO609" s="19" t="e">
        <f t="shared" si="4578"/>
        <v>#N/A</v>
      </c>
      <c r="AP609" s="19" t="e">
        <f t="shared" si="4579"/>
        <v>#N/A</v>
      </c>
      <c r="AQ609" s="19" t="e">
        <f t="shared" si="4580"/>
        <v>#N/A</v>
      </c>
      <c r="AR609" s="19" t="e">
        <f t="shared" si="4581"/>
        <v>#N/A</v>
      </c>
      <c r="AS609" s="19" t="e">
        <f t="shared" si="4582"/>
        <v>#N/A</v>
      </c>
      <c r="AT609" s="19" t="e">
        <f t="shared" si="4583"/>
        <v>#N/A</v>
      </c>
      <c r="AU609" s="19" t="e">
        <f t="shared" si="4584"/>
        <v>#N/A</v>
      </c>
      <c r="AV609" s="19" t="e">
        <f t="shared" si="4585"/>
        <v>#N/A</v>
      </c>
      <c r="AW609" s="19" t="e">
        <f t="shared" si="4586"/>
        <v>#N/A</v>
      </c>
      <c r="AX609" s="19" t="e">
        <f t="shared" si="4587"/>
        <v>#N/A</v>
      </c>
      <c r="AY609" s="19" t="e">
        <f t="shared" si="4588"/>
        <v>#N/A</v>
      </c>
      <c r="AZ609" s="19" t="e">
        <f t="shared" si="4589"/>
        <v>#N/A</v>
      </c>
      <c r="BA609" s="19" t="e">
        <f t="shared" si="4590"/>
        <v>#N/A</v>
      </c>
      <c r="BB609" s="19" t="e">
        <f t="shared" si="4591"/>
        <v>#N/A</v>
      </c>
      <c r="BC609" s="19" t="e">
        <f t="shared" si="4592"/>
        <v>#N/A</v>
      </c>
      <c r="BD609" s="19" t="e">
        <f t="shared" si="4593"/>
        <v>#N/A</v>
      </c>
      <c r="BE609" s="19" t="e">
        <f t="shared" si="4594"/>
        <v>#N/A</v>
      </c>
      <c r="BF609" s="19" t="e">
        <f t="shared" si="4595"/>
        <v>#N/A</v>
      </c>
      <c r="BG609" s="19" t="e">
        <f t="shared" si="4596"/>
        <v>#N/A</v>
      </c>
      <c r="BH609" s="19" t="e">
        <f t="shared" si="4597"/>
        <v>#N/A</v>
      </c>
      <c r="BI609" s="19" t="e">
        <f t="shared" si="4598"/>
        <v>#N/A</v>
      </c>
    </row>
    <row r="610" spans="1:61" s="19" customFormat="1" ht="12.75">
      <c r="C610" s="19" t="s">
        <v>147</v>
      </c>
      <c r="G610" s="19">
        <f>F604</f>
        <v>3635937.9908263902</v>
      </c>
      <c r="H610" s="19">
        <f t="shared" si="4545"/>
        <v>3635937.9908263902</v>
      </c>
      <c r="I610" s="19">
        <f t="shared" si="4546"/>
        <v>3635937.9908263902</v>
      </c>
      <c r="J610" s="19">
        <f t="shared" si="4547"/>
        <v>3635937.9908263902</v>
      </c>
      <c r="K610" s="19">
        <f t="shared" si="4548"/>
        <v>3635937.9908263902</v>
      </c>
      <c r="L610" s="19">
        <f t="shared" si="4549"/>
        <v>3635937.9908263902</v>
      </c>
      <c r="M610" s="19">
        <f t="shared" si="4550"/>
        <v>3635937.9908263902</v>
      </c>
      <c r="N610" s="19">
        <f t="shared" si="4551"/>
        <v>3635937.9908263902</v>
      </c>
      <c r="O610" s="19">
        <f t="shared" si="4552"/>
        <v>3635937.9908263902</v>
      </c>
      <c r="P610" s="19">
        <f t="shared" si="4553"/>
        <v>3635937.9908263902</v>
      </c>
      <c r="Q610" s="19">
        <f t="shared" si="4554"/>
        <v>3635937.9908263902</v>
      </c>
      <c r="R610" s="19">
        <f t="shared" si="4555"/>
        <v>3635937.9908263902</v>
      </c>
      <c r="S610" s="19">
        <f t="shared" si="4556"/>
        <v>3635937.9908263902</v>
      </c>
      <c r="T610" s="19">
        <f t="shared" si="4557"/>
        <v>3635937.9908263902</v>
      </c>
      <c r="U610" s="19">
        <f t="shared" si="4558"/>
        <v>3635937.9908263902</v>
      </c>
      <c r="V610" s="19">
        <f t="shared" si="4559"/>
        <v>3635937.9908263902</v>
      </c>
      <c r="W610" s="19">
        <f t="shared" si="4560"/>
        <v>3635937.9908263902</v>
      </c>
      <c r="X610" s="19">
        <f t="shared" si="4561"/>
        <v>3635937.9908263902</v>
      </c>
      <c r="Y610" s="19">
        <f t="shared" si="4562"/>
        <v>3635937.9908263902</v>
      </c>
      <c r="Z610" s="19">
        <f t="shared" si="4563"/>
        <v>3635937.9908263902</v>
      </c>
      <c r="AA610" s="19">
        <f t="shared" si="4564"/>
        <v>3635937.9908263902</v>
      </c>
      <c r="AB610" s="19">
        <f t="shared" si="4565"/>
        <v>3635937.9908263902</v>
      </c>
      <c r="AC610" s="19">
        <f t="shared" si="4566"/>
        <v>3635937.9908263902</v>
      </c>
      <c r="AD610" s="19">
        <f t="shared" si="4567"/>
        <v>3635937.9908263902</v>
      </c>
      <c r="AE610" s="19">
        <f t="shared" si="4568"/>
        <v>3635937.9908263902</v>
      </c>
      <c r="AF610" s="19">
        <f t="shared" si="4569"/>
        <v>3635937.9908263902</v>
      </c>
      <c r="AG610" s="19">
        <f t="shared" si="4570"/>
        <v>3635937.9908263902</v>
      </c>
      <c r="AH610" s="19">
        <f t="shared" si="4571"/>
        <v>3635937.9908263902</v>
      </c>
      <c r="AI610" s="19" t="e">
        <f t="shared" si="4572"/>
        <v>#N/A</v>
      </c>
      <c r="AJ610" s="19" t="e">
        <f t="shared" si="4573"/>
        <v>#N/A</v>
      </c>
      <c r="AK610" s="19" t="e">
        <f t="shared" si="4574"/>
        <v>#N/A</v>
      </c>
      <c r="AL610" s="19" t="e">
        <f t="shared" si="4575"/>
        <v>#N/A</v>
      </c>
      <c r="AM610" s="19" t="e">
        <f t="shared" si="4576"/>
        <v>#N/A</v>
      </c>
      <c r="AN610" s="19" t="e">
        <f t="shared" si="4577"/>
        <v>#N/A</v>
      </c>
      <c r="AO610" s="19" t="e">
        <f t="shared" si="4578"/>
        <v>#N/A</v>
      </c>
      <c r="AP610" s="19" t="e">
        <f t="shared" si="4579"/>
        <v>#N/A</v>
      </c>
      <c r="AQ610" s="19" t="e">
        <f t="shared" si="4580"/>
        <v>#N/A</v>
      </c>
      <c r="AR610" s="19" t="e">
        <f t="shared" si="4581"/>
        <v>#N/A</v>
      </c>
      <c r="AS610" s="19" t="e">
        <f t="shared" si="4582"/>
        <v>#N/A</v>
      </c>
      <c r="AT610" s="19" t="e">
        <f t="shared" si="4583"/>
        <v>#N/A</v>
      </c>
      <c r="AU610" s="19" t="e">
        <f t="shared" si="4584"/>
        <v>#N/A</v>
      </c>
      <c r="AV610" s="19" t="e">
        <f t="shared" si="4585"/>
        <v>#N/A</v>
      </c>
      <c r="AW610" s="19" t="e">
        <f t="shared" si="4586"/>
        <v>#N/A</v>
      </c>
      <c r="AX610" s="19" t="e">
        <f t="shared" si="4587"/>
        <v>#N/A</v>
      </c>
      <c r="AY610" s="19" t="e">
        <f t="shared" si="4588"/>
        <v>#N/A</v>
      </c>
      <c r="AZ610" s="19" t="e">
        <f t="shared" si="4589"/>
        <v>#N/A</v>
      </c>
      <c r="BA610" s="19" t="e">
        <f t="shared" si="4590"/>
        <v>#N/A</v>
      </c>
      <c r="BB610" s="19" t="e">
        <f t="shared" si="4591"/>
        <v>#N/A</v>
      </c>
      <c r="BC610" s="19" t="e">
        <f t="shared" si="4592"/>
        <v>#N/A</v>
      </c>
      <c r="BD610" s="19" t="e">
        <f t="shared" si="4593"/>
        <v>#N/A</v>
      </c>
      <c r="BE610" s="19" t="e">
        <f t="shared" si="4594"/>
        <v>#N/A</v>
      </c>
      <c r="BF610" s="19" t="e">
        <f t="shared" si="4595"/>
        <v>#N/A</v>
      </c>
      <c r="BG610" s="19" t="e">
        <f t="shared" si="4596"/>
        <v>#N/A</v>
      </c>
      <c r="BH610" s="19" t="e">
        <f t="shared" si="4597"/>
        <v>#N/A</v>
      </c>
      <c r="BI610" s="19" t="e">
        <f t="shared" si="4598"/>
        <v>#N/A</v>
      </c>
    </row>
    <row r="611" spans="1:61" s="19" customFormat="1" ht="12.75">
      <c r="C611" s="19" t="s">
        <v>424</v>
      </c>
      <c r="G611" s="19">
        <f>F605</f>
        <v>58592292.046964563</v>
      </c>
      <c r="H611" s="19">
        <f t="shared" si="4545"/>
        <v>57403873.141617246</v>
      </c>
      <c r="I611" s="19">
        <f t="shared" si="4546"/>
        <v>56164221.957379691</v>
      </c>
      <c r="J611" s="19">
        <f t="shared" si="4547"/>
        <v>54871129.890544504</v>
      </c>
      <c r="K611" s="19">
        <f t="shared" si="4548"/>
        <v>53522293.12535356</v>
      </c>
      <c r="L611" s="19">
        <f t="shared" si="4549"/>
        <v>52115308.529443383</v>
      </c>
      <c r="M611" s="19">
        <f t="shared" si="4550"/>
        <v>50647669.372344725</v>
      </c>
      <c r="N611" s="19">
        <f t="shared" si="4551"/>
        <v>49116760.859408326</v>
      </c>
      <c r="O611" s="19">
        <f t="shared" si="4552"/>
        <v>47519855.473199971</v>
      </c>
      <c r="P611" s="19">
        <f t="shared" si="4553"/>
        <v>45854108.114064872</v>
      </c>
      <c r="Q611" s="19">
        <f t="shared" si="4554"/>
        <v>44116551.03120365</v>
      </c>
      <c r="R611" s="19">
        <f t="shared" si="4555"/>
        <v>42304088.53522899</v>
      </c>
      <c r="S611" s="19">
        <f t="shared" si="4556"/>
        <v>40413491.482782647</v>
      </c>
      <c r="T611" s="19">
        <f t="shared" si="4557"/>
        <v>38441391.523386426</v>
      </c>
      <c r="U611" s="19">
        <f t="shared" si="4558"/>
        <v>36384275.098277137</v>
      </c>
      <c r="V611" s="19">
        <f t="shared" si="4559"/>
        <v>34238477.180533655</v>
      </c>
      <c r="W611" s="19">
        <f t="shared" si="4560"/>
        <v>32000174.745343268</v>
      </c>
      <c r="X611" s="19">
        <f t="shared" si="4561"/>
        <v>29665379.958773747</v>
      </c>
      <c r="Y611" s="19">
        <f t="shared" si="4562"/>
        <v>27229933.072916009</v>
      </c>
      <c r="Z611" s="19">
        <f t="shared" si="4563"/>
        <v>24689495.014739141</v>
      </c>
      <c r="AA611" s="19">
        <f t="shared" si="4564"/>
        <v>22039539.655453824</v>
      </c>
      <c r="AB611" s="19">
        <f t="shared" si="4565"/>
        <v>19275345.746610999</v>
      </c>
      <c r="AC611" s="19">
        <f t="shared" si="4566"/>
        <v>16391988.508568905</v>
      </c>
      <c r="AD611" s="19">
        <f t="shared" si="4567"/>
        <v>13384330.856342137</v>
      </c>
      <c r="AE611" s="19">
        <f t="shared" si="4568"/>
        <v>10247014.247200496</v>
      </c>
      <c r="AF611" s="19">
        <f t="shared" si="4569"/>
        <v>6974449.1337113455</v>
      </c>
      <c r="AG611" s="19">
        <f t="shared" si="4570"/>
        <v>3560805.0052163289</v>
      </c>
      <c r="AH611" s="19">
        <f t="shared" si="4571"/>
        <v>0</v>
      </c>
      <c r="AI611" s="19" t="e">
        <f t="shared" si="4572"/>
        <v>#N/A</v>
      </c>
      <c r="AJ611" s="19" t="e">
        <f t="shared" si="4573"/>
        <v>#N/A</v>
      </c>
      <c r="AK611" s="19" t="e">
        <f t="shared" si="4574"/>
        <v>#N/A</v>
      </c>
      <c r="AL611" s="19" t="e">
        <f t="shared" si="4575"/>
        <v>#N/A</v>
      </c>
      <c r="AM611" s="19" t="e">
        <f t="shared" si="4576"/>
        <v>#N/A</v>
      </c>
      <c r="AN611" s="19" t="e">
        <f t="shared" si="4577"/>
        <v>#N/A</v>
      </c>
      <c r="AO611" s="19" t="e">
        <f t="shared" si="4578"/>
        <v>#N/A</v>
      </c>
      <c r="AP611" s="19" t="e">
        <f t="shared" si="4579"/>
        <v>#N/A</v>
      </c>
      <c r="AQ611" s="19" t="e">
        <f t="shared" si="4580"/>
        <v>#N/A</v>
      </c>
      <c r="AR611" s="19" t="e">
        <f t="shared" si="4581"/>
        <v>#N/A</v>
      </c>
      <c r="AS611" s="19" t="e">
        <f t="shared" si="4582"/>
        <v>#N/A</v>
      </c>
      <c r="AT611" s="19" t="e">
        <f t="shared" si="4583"/>
        <v>#N/A</v>
      </c>
      <c r="AU611" s="19" t="e">
        <f t="shared" si="4584"/>
        <v>#N/A</v>
      </c>
      <c r="AV611" s="19" t="e">
        <f t="shared" si="4585"/>
        <v>#N/A</v>
      </c>
      <c r="AW611" s="19" t="e">
        <f t="shared" si="4586"/>
        <v>#N/A</v>
      </c>
      <c r="AX611" s="19" t="e">
        <f t="shared" si="4587"/>
        <v>#N/A</v>
      </c>
      <c r="AY611" s="19" t="e">
        <f t="shared" si="4588"/>
        <v>#N/A</v>
      </c>
      <c r="AZ611" s="19" t="e">
        <f t="shared" si="4589"/>
        <v>#N/A</v>
      </c>
      <c r="BA611" s="19" t="e">
        <f t="shared" si="4590"/>
        <v>#N/A</v>
      </c>
      <c r="BB611" s="19" t="e">
        <f t="shared" si="4591"/>
        <v>#N/A</v>
      </c>
      <c r="BC611" s="19" t="e">
        <f t="shared" si="4592"/>
        <v>#N/A</v>
      </c>
      <c r="BD611" s="19" t="e">
        <f t="shared" si="4593"/>
        <v>#N/A</v>
      </c>
      <c r="BE611" s="19" t="e">
        <f t="shared" si="4594"/>
        <v>#N/A</v>
      </c>
      <c r="BF611" s="19" t="e">
        <f t="shared" si="4595"/>
        <v>#N/A</v>
      </c>
      <c r="BG611" s="19" t="e">
        <f t="shared" si="4596"/>
        <v>#N/A</v>
      </c>
      <c r="BH611" s="19" t="e">
        <f t="shared" si="4597"/>
        <v>#N/A</v>
      </c>
      <c r="BI611" s="19" t="e">
        <f t="shared" si="4598"/>
        <v>#N/A</v>
      </c>
    </row>
    <row r="612" spans="1:61" s="19" customFormat="1" ht="12.75"/>
    <row r="613" spans="1:61" s="19" customFormat="1" ht="12.75">
      <c r="C613" s="19" t="s">
        <v>446</v>
      </c>
      <c r="H613" s="19">
        <f>G607</f>
        <v>59731596</v>
      </c>
      <c r="I613" s="19">
        <f t="shared" ref="I613:I617" si="4599">H607</f>
        <v>58592292.046964563</v>
      </c>
      <c r="J613" s="19">
        <f t="shared" ref="J613:J617" si="4600">I607</f>
        <v>57403873.141617246</v>
      </c>
      <c r="K613" s="19">
        <f t="shared" ref="K613:K617" si="4601">J607</f>
        <v>56164221.957379691</v>
      </c>
      <c r="L613" s="19">
        <f t="shared" ref="L613:L617" si="4602">K607</f>
        <v>54871129.890544504</v>
      </c>
      <c r="M613" s="19">
        <f t="shared" ref="M613:M617" si="4603">L607</f>
        <v>53522293.12535356</v>
      </c>
      <c r="N613" s="19">
        <f t="shared" ref="N613:N617" si="4604">M607</f>
        <v>52115308.529443383</v>
      </c>
      <c r="O613" s="19">
        <f t="shared" ref="O613:O617" si="4605">N607</f>
        <v>50647669.372344725</v>
      </c>
      <c r="P613" s="19">
        <f t="shared" ref="P613:P617" si="4606">O607</f>
        <v>49116760.859408326</v>
      </c>
      <c r="Q613" s="19">
        <f t="shared" ref="Q613:Q617" si="4607">P607</f>
        <v>47519855.473199971</v>
      </c>
      <c r="R613" s="19">
        <f t="shared" ref="R613:R617" si="4608">Q607</f>
        <v>45854108.114064872</v>
      </c>
      <c r="S613" s="19">
        <f t="shared" ref="S613:S617" si="4609">R607</f>
        <v>44116551.03120365</v>
      </c>
      <c r="T613" s="19">
        <f t="shared" ref="T613:T617" si="4610">S607</f>
        <v>42304088.53522899</v>
      </c>
      <c r="U613" s="19">
        <f t="shared" ref="U613:U617" si="4611">T607</f>
        <v>40413491.482782647</v>
      </c>
      <c r="V613" s="19">
        <f t="shared" ref="V613:V617" si="4612">U607</f>
        <v>38441391.523386426</v>
      </c>
      <c r="W613" s="19">
        <f t="shared" ref="W613:W617" si="4613">V607</f>
        <v>36384275.098277137</v>
      </c>
      <c r="X613" s="19">
        <f t="shared" ref="X613:X617" si="4614">W607</f>
        <v>34238477.180533655</v>
      </c>
      <c r="Y613" s="19">
        <f t="shared" ref="Y613:Y617" si="4615">X607</f>
        <v>32000174.745343268</v>
      </c>
      <c r="Z613" s="19">
        <f t="shared" ref="Z613:Z617" si="4616">Y607</f>
        <v>29665379.958773747</v>
      </c>
      <c r="AA613" s="19">
        <f t="shared" ref="AA613:AA617" si="4617">Z607</f>
        <v>27229933.072916009</v>
      </c>
      <c r="AB613" s="19">
        <f t="shared" ref="AB613:AB617" si="4618">AA607</f>
        <v>24689495.014739141</v>
      </c>
      <c r="AC613" s="19">
        <f t="shared" ref="AC613:AC617" si="4619">AB607</f>
        <v>22039539.655453824</v>
      </c>
      <c r="AD613" s="19">
        <f t="shared" ref="AD613:AD617" si="4620">AC607</f>
        <v>19275345.746610999</v>
      </c>
      <c r="AE613" s="19">
        <f t="shared" ref="AE613:AE617" si="4621">AD607</f>
        <v>16391988.508568905</v>
      </c>
      <c r="AF613" s="19">
        <f t="shared" ref="AF613:AF617" si="4622">AE607</f>
        <v>13384330.856342137</v>
      </c>
      <c r="AG613" s="19">
        <f t="shared" ref="AG613:AG617" si="4623">AF607</f>
        <v>10247014.247200496</v>
      </c>
      <c r="AH613" s="19">
        <f t="shared" ref="AH613:AH617" si="4624">AG607</f>
        <v>6974449.1337113455</v>
      </c>
      <c r="AI613" s="19">
        <f t="shared" ref="AI613:AI617" si="4625">AH607</f>
        <v>3560805.0052163289</v>
      </c>
      <c r="AJ613" s="19">
        <f t="shared" ref="AJ613:AJ617" si="4626">AI607</f>
        <v>0</v>
      </c>
      <c r="AK613" s="19" t="e">
        <f t="shared" ref="AK613:AK617" si="4627">AJ607</f>
        <v>#N/A</v>
      </c>
      <c r="AL613" s="19" t="e">
        <f t="shared" ref="AL613:AL617" si="4628">AK607</f>
        <v>#N/A</v>
      </c>
      <c r="AM613" s="19" t="e">
        <f t="shared" ref="AM613:AM617" si="4629">AL607</f>
        <v>#N/A</v>
      </c>
      <c r="AN613" s="19" t="e">
        <f t="shared" ref="AN613:AN617" si="4630">AM607</f>
        <v>#N/A</v>
      </c>
      <c r="AO613" s="19" t="e">
        <f t="shared" ref="AO613:AO617" si="4631">AN607</f>
        <v>#N/A</v>
      </c>
      <c r="AP613" s="19" t="e">
        <f t="shared" ref="AP613:AP617" si="4632">AO607</f>
        <v>#N/A</v>
      </c>
      <c r="AQ613" s="19" t="e">
        <f t="shared" ref="AQ613:AQ617" si="4633">AP607</f>
        <v>#N/A</v>
      </c>
      <c r="AR613" s="19" t="e">
        <f t="shared" ref="AR613:AR617" si="4634">AQ607</f>
        <v>#N/A</v>
      </c>
      <c r="AS613" s="19" t="e">
        <f t="shared" ref="AS613:AS617" si="4635">AR607</f>
        <v>#N/A</v>
      </c>
      <c r="AT613" s="19" t="e">
        <f t="shared" ref="AT613:AT617" si="4636">AS607</f>
        <v>#N/A</v>
      </c>
      <c r="AU613" s="19" t="e">
        <f t="shared" ref="AU613:AU617" si="4637">AT607</f>
        <v>#N/A</v>
      </c>
      <c r="AV613" s="19" t="e">
        <f t="shared" ref="AV613:AV617" si="4638">AU607</f>
        <v>#N/A</v>
      </c>
      <c r="AW613" s="19" t="e">
        <f t="shared" ref="AW613:AW617" si="4639">AV607</f>
        <v>#N/A</v>
      </c>
      <c r="AX613" s="19" t="e">
        <f t="shared" ref="AX613:AX617" si="4640">AW607</f>
        <v>#N/A</v>
      </c>
      <c r="AY613" s="19" t="e">
        <f t="shared" ref="AY613:AY617" si="4641">AX607</f>
        <v>#N/A</v>
      </c>
      <c r="AZ613" s="19" t="e">
        <f t="shared" ref="AZ613:AZ617" si="4642">AY607</f>
        <v>#N/A</v>
      </c>
      <c r="BA613" s="19" t="e">
        <f t="shared" ref="BA613:BA617" si="4643">AZ607</f>
        <v>#N/A</v>
      </c>
      <c r="BB613" s="19" t="e">
        <f t="shared" ref="BB613:BB617" si="4644">BA607</f>
        <v>#N/A</v>
      </c>
      <c r="BC613" s="19" t="e">
        <f t="shared" ref="BC613:BC617" si="4645">BB607</f>
        <v>#N/A</v>
      </c>
      <c r="BD613" s="19" t="e">
        <f t="shared" ref="BD613:BD617" si="4646">BC607</f>
        <v>#N/A</v>
      </c>
      <c r="BE613" s="19" t="e">
        <f t="shared" ref="BE613:BE617" si="4647">BD607</f>
        <v>#N/A</v>
      </c>
      <c r="BF613" s="19" t="e">
        <f t="shared" ref="BF613:BF617" si="4648">BE607</f>
        <v>#N/A</v>
      </c>
      <c r="BG613" s="19" t="e">
        <f t="shared" ref="BG613:BG617" si="4649">BF607</f>
        <v>#N/A</v>
      </c>
      <c r="BH613" s="19" t="e">
        <f t="shared" ref="BH613:BH617" si="4650">BG607</f>
        <v>#N/A</v>
      </c>
      <c r="BI613" s="19" t="e">
        <f t="shared" ref="BI613:BI617" si="4651">BH607</f>
        <v>#N/A</v>
      </c>
    </row>
    <row r="614" spans="1:61" s="19" customFormat="1" ht="12.75">
      <c r="C614" s="19" t="s">
        <v>422</v>
      </c>
      <c r="H614" s="19">
        <f>G608</f>
        <v>1139303.9530354377</v>
      </c>
      <c r="I614" s="19">
        <f t="shared" si="4599"/>
        <v>1188418.905347314</v>
      </c>
      <c r="J614" s="19">
        <f t="shared" si="4600"/>
        <v>1239651.1842375551</v>
      </c>
      <c r="K614" s="19">
        <f t="shared" si="4601"/>
        <v>1293092.0668351897</v>
      </c>
      <c r="L614" s="19">
        <f t="shared" si="4602"/>
        <v>1348836.7651909408</v>
      </c>
      <c r="M614" s="19">
        <f t="shared" si="4603"/>
        <v>1406984.5959101745</v>
      </c>
      <c r="N614" s="19">
        <f t="shared" si="4604"/>
        <v>1467639.1570986607</v>
      </c>
      <c r="O614" s="19">
        <f t="shared" si="4605"/>
        <v>1530908.5129364005</v>
      </c>
      <c r="P614" s="19">
        <f t="shared" si="4606"/>
        <v>1596905.386208355</v>
      </c>
      <c r="Q614" s="19">
        <f t="shared" si="4607"/>
        <v>1665747.3591351018</v>
      </c>
      <c r="R614" s="19">
        <f t="shared" si="4608"/>
        <v>1737557.0828612242</v>
      </c>
      <c r="S614" s="19">
        <f t="shared" si="4609"/>
        <v>1812462.4959746613</v>
      </c>
      <c r="T614" s="19">
        <f t="shared" si="4610"/>
        <v>1890597.0524463446</v>
      </c>
      <c r="U614" s="19">
        <f t="shared" si="4611"/>
        <v>1972099.9593962228</v>
      </c>
      <c r="V614" s="19">
        <f t="shared" si="4612"/>
        <v>2057116.4251092894</v>
      </c>
      <c r="W614" s="19">
        <f t="shared" si="4613"/>
        <v>2145797.9177434826</v>
      </c>
      <c r="X614" s="19">
        <f t="shared" si="4614"/>
        <v>2238302.4351903871</v>
      </c>
      <c r="Y614" s="19">
        <f t="shared" si="4615"/>
        <v>2334794.7865695213</v>
      </c>
      <c r="Z614" s="19">
        <f t="shared" si="4616"/>
        <v>2435446.8858577367</v>
      </c>
      <c r="AA614" s="19">
        <f t="shared" si="4617"/>
        <v>2540438.0581768672</v>
      </c>
      <c r="AB614" s="19">
        <f t="shared" si="4618"/>
        <v>2649955.3592853192</v>
      </c>
      <c r="AC614" s="19">
        <f t="shared" si="4619"/>
        <v>2764193.9088428225</v>
      </c>
      <c r="AD614" s="19">
        <f t="shared" si="4620"/>
        <v>2883357.2380420947</v>
      </c>
      <c r="AE614" s="19">
        <f t="shared" si="4621"/>
        <v>3007657.652226768</v>
      </c>
      <c r="AF614" s="19">
        <f t="shared" si="4622"/>
        <v>3137316.6091416413</v>
      </c>
      <c r="AG614" s="19">
        <f t="shared" si="4623"/>
        <v>3272565.113489151</v>
      </c>
      <c r="AH614" s="19">
        <f t="shared" si="4624"/>
        <v>3413644.1284950166</v>
      </c>
      <c r="AI614" s="19">
        <f t="shared" si="4625"/>
        <v>3560805.0052163256</v>
      </c>
      <c r="AJ614" s="19" t="e">
        <f t="shared" si="4626"/>
        <v>#N/A</v>
      </c>
      <c r="AK614" s="19" t="e">
        <f t="shared" si="4627"/>
        <v>#N/A</v>
      </c>
      <c r="AL614" s="19" t="e">
        <f t="shared" si="4628"/>
        <v>#N/A</v>
      </c>
      <c r="AM614" s="19" t="e">
        <f t="shared" si="4629"/>
        <v>#N/A</v>
      </c>
      <c r="AN614" s="19" t="e">
        <f t="shared" si="4630"/>
        <v>#N/A</v>
      </c>
      <c r="AO614" s="19" t="e">
        <f t="shared" si="4631"/>
        <v>#N/A</v>
      </c>
      <c r="AP614" s="19" t="e">
        <f t="shared" si="4632"/>
        <v>#N/A</v>
      </c>
      <c r="AQ614" s="19" t="e">
        <f t="shared" si="4633"/>
        <v>#N/A</v>
      </c>
      <c r="AR614" s="19" t="e">
        <f t="shared" si="4634"/>
        <v>#N/A</v>
      </c>
      <c r="AS614" s="19" t="e">
        <f t="shared" si="4635"/>
        <v>#N/A</v>
      </c>
      <c r="AT614" s="19" t="e">
        <f t="shared" si="4636"/>
        <v>#N/A</v>
      </c>
      <c r="AU614" s="19" t="e">
        <f t="shared" si="4637"/>
        <v>#N/A</v>
      </c>
      <c r="AV614" s="19" t="e">
        <f t="shared" si="4638"/>
        <v>#N/A</v>
      </c>
      <c r="AW614" s="19" t="e">
        <f t="shared" si="4639"/>
        <v>#N/A</v>
      </c>
      <c r="AX614" s="19" t="e">
        <f t="shared" si="4640"/>
        <v>#N/A</v>
      </c>
      <c r="AY614" s="19" t="e">
        <f t="shared" si="4641"/>
        <v>#N/A</v>
      </c>
      <c r="AZ614" s="19" t="e">
        <f t="shared" si="4642"/>
        <v>#N/A</v>
      </c>
      <c r="BA614" s="19" t="e">
        <f t="shared" si="4643"/>
        <v>#N/A</v>
      </c>
      <c r="BB614" s="19" t="e">
        <f t="shared" si="4644"/>
        <v>#N/A</v>
      </c>
      <c r="BC614" s="19" t="e">
        <f t="shared" si="4645"/>
        <v>#N/A</v>
      </c>
      <c r="BD614" s="19" t="e">
        <f t="shared" si="4646"/>
        <v>#N/A</v>
      </c>
      <c r="BE614" s="19" t="e">
        <f t="shared" si="4647"/>
        <v>#N/A</v>
      </c>
      <c r="BF614" s="19" t="e">
        <f t="shared" si="4648"/>
        <v>#N/A</v>
      </c>
      <c r="BG614" s="19" t="e">
        <f t="shared" si="4649"/>
        <v>#N/A</v>
      </c>
      <c r="BH614" s="19" t="e">
        <f t="shared" si="4650"/>
        <v>#N/A</v>
      </c>
      <c r="BI614" s="19" t="e">
        <f t="shared" si="4651"/>
        <v>#N/A</v>
      </c>
    </row>
    <row r="615" spans="1:61" s="19" customFormat="1" ht="12.75">
      <c r="C615" s="19" t="s">
        <v>423</v>
      </c>
      <c r="H615" s="19">
        <f>G609</f>
        <v>2496634.0377909527</v>
      </c>
      <c r="I615" s="19">
        <f t="shared" si="4599"/>
        <v>2447519.0854790765</v>
      </c>
      <c r="J615" s="19">
        <f t="shared" si="4600"/>
        <v>2396286.8065888355</v>
      </c>
      <c r="K615" s="19">
        <f t="shared" si="4601"/>
        <v>2342845.9239912005</v>
      </c>
      <c r="L615" s="19">
        <f t="shared" si="4602"/>
        <v>2287101.2256354494</v>
      </c>
      <c r="M615" s="19">
        <f t="shared" si="4603"/>
        <v>2228953.3949162159</v>
      </c>
      <c r="N615" s="19">
        <f t="shared" si="4604"/>
        <v>2168298.8337277295</v>
      </c>
      <c r="O615" s="19">
        <f t="shared" si="4605"/>
        <v>2105029.47788999</v>
      </c>
      <c r="P615" s="19">
        <f t="shared" si="4606"/>
        <v>2039032.6046180355</v>
      </c>
      <c r="Q615" s="19">
        <f t="shared" si="4607"/>
        <v>1970190.6316912884</v>
      </c>
      <c r="R615" s="19">
        <f t="shared" si="4608"/>
        <v>1898380.907965166</v>
      </c>
      <c r="S615" s="19">
        <f t="shared" si="4609"/>
        <v>1823475.4948517289</v>
      </c>
      <c r="T615" s="19">
        <f t="shared" si="4610"/>
        <v>1745340.9383800458</v>
      </c>
      <c r="U615" s="19">
        <f t="shared" si="4611"/>
        <v>1663838.0314301676</v>
      </c>
      <c r="V615" s="19">
        <f t="shared" si="4612"/>
        <v>1578821.5657171009</v>
      </c>
      <c r="W615" s="19">
        <f t="shared" si="4613"/>
        <v>1490140.0730829076</v>
      </c>
      <c r="X615" s="19">
        <f t="shared" si="4614"/>
        <v>1397635.5556360029</v>
      </c>
      <c r="Y615" s="19">
        <f t="shared" si="4615"/>
        <v>1301143.2042568689</v>
      </c>
      <c r="Z615" s="19">
        <f t="shared" si="4616"/>
        <v>1200491.1049686535</v>
      </c>
      <c r="AA615" s="19">
        <f t="shared" si="4617"/>
        <v>1095499.9326495233</v>
      </c>
      <c r="AB615" s="19">
        <f t="shared" si="4618"/>
        <v>985982.63154107111</v>
      </c>
      <c r="AC615" s="19">
        <f t="shared" si="4619"/>
        <v>871744.08198356756</v>
      </c>
      <c r="AD615" s="19">
        <f t="shared" si="4620"/>
        <v>752580.75278429571</v>
      </c>
      <c r="AE615" s="19">
        <f t="shared" si="4621"/>
        <v>628280.3385996226</v>
      </c>
      <c r="AF615" s="19">
        <f t="shared" si="4622"/>
        <v>498621.38168474904</v>
      </c>
      <c r="AG615" s="19">
        <f t="shared" si="4623"/>
        <v>363372.87733723951</v>
      </c>
      <c r="AH615" s="19">
        <f t="shared" si="4624"/>
        <v>222293.86233137385</v>
      </c>
      <c r="AI615" s="19">
        <f t="shared" si="4625"/>
        <v>75132.985610064483</v>
      </c>
      <c r="AJ615" s="19" t="e">
        <f t="shared" si="4626"/>
        <v>#N/A</v>
      </c>
      <c r="AK615" s="19" t="e">
        <f t="shared" si="4627"/>
        <v>#N/A</v>
      </c>
      <c r="AL615" s="19" t="e">
        <f t="shared" si="4628"/>
        <v>#N/A</v>
      </c>
      <c r="AM615" s="19" t="e">
        <f t="shared" si="4629"/>
        <v>#N/A</v>
      </c>
      <c r="AN615" s="19" t="e">
        <f t="shared" si="4630"/>
        <v>#N/A</v>
      </c>
      <c r="AO615" s="19" t="e">
        <f t="shared" si="4631"/>
        <v>#N/A</v>
      </c>
      <c r="AP615" s="19" t="e">
        <f t="shared" si="4632"/>
        <v>#N/A</v>
      </c>
      <c r="AQ615" s="19" t="e">
        <f t="shared" si="4633"/>
        <v>#N/A</v>
      </c>
      <c r="AR615" s="19" t="e">
        <f t="shared" si="4634"/>
        <v>#N/A</v>
      </c>
      <c r="AS615" s="19" t="e">
        <f t="shared" si="4635"/>
        <v>#N/A</v>
      </c>
      <c r="AT615" s="19" t="e">
        <f t="shared" si="4636"/>
        <v>#N/A</v>
      </c>
      <c r="AU615" s="19" t="e">
        <f t="shared" si="4637"/>
        <v>#N/A</v>
      </c>
      <c r="AV615" s="19" t="e">
        <f t="shared" si="4638"/>
        <v>#N/A</v>
      </c>
      <c r="AW615" s="19" t="e">
        <f t="shared" si="4639"/>
        <v>#N/A</v>
      </c>
      <c r="AX615" s="19" t="e">
        <f t="shared" si="4640"/>
        <v>#N/A</v>
      </c>
      <c r="AY615" s="19" t="e">
        <f t="shared" si="4641"/>
        <v>#N/A</v>
      </c>
      <c r="AZ615" s="19" t="e">
        <f t="shared" si="4642"/>
        <v>#N/A</v>
      </c>
      <c r="BA615" s="19" t="e">
        <f t="shared" si="4643"/>
        <v>#N/A</v>
      </c>
      <c r="BB615" s="19" t="e">
        <f t="shared" si="4644"/>
        <v>#N/A</v>
      </c>
      <c r="BC615" s="19" t="e">
        <f t="shared" si="4645"/>
        <v>#N/A</v>
      </c>
      <c r="BD615" s="19" t="e">
        <f t="shared" si="4646"/>
        <v>#N/A</v>
      </c>
      <c r="BE615" s="19" t="e">
        <f t="shared" si="4647"/>
        <v>#N/A</v>
      </c>
      <c r="BF615" s="19" t="e">
        <f t="shared" si="4648"/>
        <v>#N/A</v>
      </c>
      <c r="BG615" s="19" t="e">
        <f t="shared" si="4649"/>
        <v>#N/A</v>
      </c>
      <c r="BH615" s="19" t="e">
        <f t="shared" si="4650"/>
        <v>#N/A</v>
      </c>
      <c r="BI615" s="19" t="e">
        <f t="shared" si="4651"/>
        <v>#N/A</v>
      </c>
    </row>
    <row r="616" spans="1:61" s="19" customFormat="1" ht="12.75">
      <c r="C616" s="19" t="s">
        <v>147</v>
      </c>
      <c r="H616" s="19">
        <f>G610</f>
        <v>3635937.9908263902</v>
      </c>
      <c r="I616" s="19">
        <f t="shared" si="4599"/>
        <v>3635937.9908263902</v>
      </c>
      <c r="J616" s="19">
        <f t="shared" si="4600"/>
        <v>3635937.9908263902</v>
      </c>
      <c r="K616" s="19">
        <f t="shared" si="4601"/>
        <v>3635937.9908263902</v>
      </c>
      <c r="L616" s="19">
        <f t="shared" si="4602"/>
        <v>3635937.9908263902</v>
      </c>
      <c r="M616" s="19">
        <f t="shared" si="4603"/>
        <v>3635937.9908263902</v>
      </c>
      <c r="N616" s="19">
        <f t="shared" si="4604"/>
        <v>3635937.9908263902</v>
      </c>
      <c r="O616" s="19">
        <f t="shared" si="4605"/>
        <v>3635937.9908263902</v>
      </c>
      <c r="P616" s="19">
        <f t="shared" si="4606"/>
        <v>3635937.9908263902</v>
      </c>
      <c r="Q616" s="19">
        <f t="shared" si="4607"/>
        <v>3635937.9908263902</v>
      </c>
      <c r="R616" s="19">
        <f t="shared" si="4608"/>
        <v>3635937.9908263902</v>
      </c>
      <c r="S616" s="19">
        <f t="shared" si="4609"/>
        <v>3635937.9908263902</v>
      </c>
      <c r="T616" s="19">
        <f t="shared" si="4610"/>
        <v>3635937.9908263902</v>
      </c>
      <c r="U616" s="19">
        <f t="shared" si="4611"/>
        <v>3635937.9908263902</v>
      </c>
      <c r="V616" s="19">
        <f t="shared" si="4612"/>
        <v>3635937.9908263902</v>
      </c>
      <c r="W616" s="19">
        <f t="shared" si="4613"/>
        <v>3635937.9908263902</v>
      </c>
      <c r="X616" s="19">
        <f t="shared" si="4614"/>
        <v>3635937.9908263902</v>
      </c>
      <c r="Y616" s="19">
        <f t="shared" si="4615"/>
        <v>3635937.9908263902</v>
      </c>
      <c r="Z616" s="19">
        <f t="shared" si="4616"/>
        <v>3635937.9908263902</v>
      </c>
      <c r="AA616" s="19">
        <f t="shared" si="4617"/>
        <v>3635937.9908263902</v>
      </c>
      <c r="AB616" s="19">
        <f t="shared" si="4618"/>
        <v>3635937.9908263902</v>
      </c>
      <c r="AC616" s="19">
        <f t="shared" si="4619"/>
        <v>3635937.9908263902</v>
      </c>
      <c r="AD616" s="19">
        <f t="shared" si="4620"/>
        <v>3635937.9908263902</v>
      </c>
      <c r="AE616" s="19">
        <f t="shared" si="4621"/>
        <v>3635937.9908263902</v>
      </c>
      <c r="AF616" s="19">
        <f t="shared" si="4622"/>
        <v>3635937.9908263902</v>
      </c>
      <c r="AG616" s="19">
        <f t="shared" si="4623"/>
        <v>3635937.9908263902</v>
      </c>
      <c r="AH616" s="19">
        <f t="shared" si="4624"/>
        <v>3635937.9908263902</v>
      </c>
      <c r="AI616" s="19">
        <f t="shared" si="4625"/>
        <v>3635937.9908263902</v>
      </c>
      <c r="AJ616" s="19" t="e">
        <f t="shared" si="4626"/>
        <v>#N/A</v>
      </c>
      <c r="AK616" s="19" t="e">
        <f t="shared" si="4627"/>
        <v>#N/A</v>
      </c>
      <c r="AL616" s="19" t="e">
        <f t="shared" si="4628"/>
        <v>#N/A</v>
      </c>
      <c r="AM616" s="19" t="e">
        <f t="shared" si="4629"/>
        <v>#N/A</v>
      </c>
      <c r="AN616" s="19" t="e">
        <f t="shared" si="4630"/>
        <v>#N/A</v>
      </c>
      <c r="AO616" s="19" t="e">
        <f t="shared" si="4631"/>
        <v>#N/A</v>
      </c>
      <c r="AP616" s="19" t="e">
        <f t="shared" si="4632"/>
        <v>#N/A</v>
      </c>
      <c r="AQ616" s="19" t="e">
        <f t="shared" si="4633"/>
        <v>#N/A</v>
      </c>
      <c r="AR616" s="19" t="e">
        <f t="shared" si="4634"/>
        <v>#N/A</v>
      </c>
      <c r="AS616" s="19" t="e">
        <f t="shared" si="4635"/>
        <v>#N/A</v>
      </c>
      <c r="AT616" s="19" t="e">
        <f t="shared" si="4636"/>
        <v>#N/A</v>
      </c>
      <c r="AU616" s="19" t="e">
        <f t="shared" si="4637"/>
        <v>#N/A</v>
      </c>
      <c r="AV616" s="19" t="e">
        <f t="shared" si="4638"/>
        <v>#N/A</v>
      </c>
      <c r="AW616" s="19" t="e">
        <f t="shared" si="4639"/>
        <v>#N/A</v>
      </c>
      <c r="AX616" s="19" t="e">
        <f t="shared" si="4640"/>
        <v>#N/A</v>
      </c>
      <c r="AY616" s="19" t="e">
        <f t="shared" si="4641"/>
        <v>#N/A</v>
      </c>
      <c r="AZ616" s="19" t="e">
        <f t="shared" si="4642"/>
        <v>#N/A</v>
      </c>
      <c r="BA616" s="19" t="e">
        <f t="shared" si="4643"/>
        <v>#N/A</v>
      </c>
      <c r="BB616" s="19" t="e">
        <f t="shared" si="4644"/>
        <v>#N/A</v>
      </c>
      <c r="BC616" s="19" t="e">
        <f t="shared" si="4645"/>
        <v>#N/A</v>
      </c>
      <c r="BD616" s="19" t="e">
        <f t="shared" si="4646"/>
        <v>#N/A</v>
      </c>
      <c r="BE616" s="19" t="e">
        <f t="shared" si="4647"/>
        <v>#N/A</v>
      </c>
      <c r="BF616" s="19" t="e">
        <f t="shared" si="4648"/>
        <v>#N/A</v>
      </c>
      <c r="BG616" s="19" t="e">
        <f t="shared" si="4649"/>
        <v>#N/A</v>
      </c>
      <c r="BH616" s="19" t="e">
        <f t="shared" si="4650"/>
        <v>#N/A</v>
      </c>
      <c r="BI616" s="19" t="e">
        <f t="shared" si="4651"/>
        <v>#N/A</v>
      </c>
    </row>
    <row r="617" spans="1:61" s="19" customFormat="1" ht="12.75">
      <c r="C617" s="19" t="s">
        <v>424</v>
      </c>
      <c r="H617" s="19">
        <f>G611</f>
        <v>58592292.046964563</v>
      </c>
      <c r="I617" s="19">
        <f t="shared" si="4599"/>
        <v>57403873.141617246</v>
      </c>
      <c r="J617" s="19">
        <f t="shared" si="4600"/>
        <v>56164221.957379691</v>
      </c>
      <c r="K617" s="19">
        <f t="shared" si="4601"/>
        <v>54871129.890544504</v>
      </c>
      <c r="L617" s="19">
        <f t="shared" si="4602"/>
        <v>53522293.12535356</v>
      </c>
      <c r="M617" s="19">
        <f t="shared" si="4603"/>
        <v>52115308.529443383</v>
      </c>
      <c r="N617" s="19">
        <f t="shared" si="4604"/>
        <v>50647669.372344725</v>
      </c>
      <c r="O617" s="19">
        <f t="shared" si="4605"/>
        <v>49116760.859408326</v>
      </c>
      <c r="P617" s="19">
        <f t="shared" si="4606"/>
        <v>47519855.473199971</v>
      </c>
      <c r="Q617" s="19">
        <f t="shared" si="4607"/>
        <v>45854108.114064872</v>
      </c>
      <c r="R617" s="19">
        <f t="shared" si="4608"/>
        <v>44116551.03120365</v>
      </c>
      <c r="S617" s="19">
        <f t="shared" si="4609"/>
        <v>42304088.53522899</v>
      </c>
      <c r="T617" s="19">
        <f t="shared" si="4610"/>
        <v>40413491.482782647</v>
      </c>
      <c r="U617" s="19">
        <f t="shared" si="4611"/>
        <v>38441391.523386426</v>
      </c>
      <c r="V617" s="19">
        <f t="shared" si="4612"/>
        <v>36384275.098277137</v>
      </c>
      <c r="W617" s="19">
        <f t="shared" si="4613"/>
        <v>34238477.180533655</v>
      </c>
      <c r="X617" s="19">
        <f t="shared" si="4614"/>
        <v>32000174.745343268</v>
      </c>
      <c r="Y617" s="19">
        <f t="shared" si="4615"/>
        <v>29665379.958773747</v>
      </c>
      <c r="Z617" s="19">
        <f t="shared" si="4616"/>
        <v>27229933.072916009</v>
      </c>
      <c r="AA617" s="19">
        <f t="shared" si="4617"/>
        <v>24689495.014739141</v>
      </c>
      <c r="AB617" s="19">
        <f t="shared" si="4618"/>
        <v>22039539.655453824</v>
      </c>
      <c r="AC617" s="19">
        <f t="shared" si="4619"/>
        <v>19275345.746610999</v>
      </c>
      <c r="AD617" s="19">
        <f t="shared" si="4620"/>
        <v>16391988.508568905</v>
      </c>
      <c r="AE617" s="19">
        <f t="shared" si="4621"/>
        <v>13384330.856342137</v>
      </c>
      <c r="AF617" s="19">
        <f t="shared" si="4622"/>
        <v>10247014.247200496</v>
      </c>
      <c r="AG617" s="19">
        <f t="shared" si="4623"/>
        <v>6974449.1337113455</v>
      </c>
      <c r="AH617" s="19">
        <f t="shared" si="4624"/>
        <v>3560805.0052163289</v>
      </c>
      <c r="AI617" s="19">
        <f t="shared" si="4625"/>
        <v>0</v>
      </c>
      <c r="AJ617" s="19" t="e">
        <f t="shared" si="4626"/>
        <v>#N/A</v>
      </c>
      <c r="AK617" s="19" t="e">
        <f t="shared" si="4627"/>
        <v>#N/A</v>
      </c>
      <c r="AL617" s="19" t="e">
        <f t="shared" si="4628"/>
        <v>#N/A</v>
      </c>
      <c r="AM617" s="19" t="e">
        <f t="shared" si="4629"/>
        <v>#N/A</v>
      </c>
      <c r="AN617" s="19" t="e">
        <f t="shared" si="4630"/>
        <v>#N/A</v>
      </c>
      <c r="AO617" s="19" t="e">
        <f t="shared" si="4631"/>
        <v>#N/A</v>
      </c>
      <c r="AP617" s="19" t="e">
        <f t="shared" si="4632"/>
        <v>#N/A</v>
      </c>
      <c r="AQ617" s="19" t="e">
        <f t="shared" si="4633"/>
        <v>#N/A</v>
      </c>
      <c r="AR617" s="19" t="e">
        <f t="shared" si="4634"/>
        <v>#N/A</v>
      </c>
      <c r="AS617" s="19" t="e">
        <f t="shared" si="4635"/>
        <v>#N/A</v>
      </c>
      <c r="AT617" s="19" t="e">
        <f t="shared" si="4636"/>
        <v>#N/A</v>
      </c>
      <c r="AU617" s="19" t="e">
        <f t="shared" si="4637"/>
        <v>#N/A</v>
      </c>
      <c r="AV617" s="19" t="e">
        <f t="shared" si="4638"/>
        <v>#N/A</v>
      </c>
      <c r="AW617" s="19" t="e">
        <f t="shared" si="4639"/>
        <v>#N/A</v>
      </c>
      <c r="AX617" s="19" t="e">
        <f t="shared" si="4640"/>
        <v>#N/A</v>
      </c>
      <c r="AY617" s="19" t="e">
        <f t="shared" si="4641"/>
        <v>#N/A</v>
      </c>
      <c r="AZ617" s="19" t="e">
        <f t="shared" si="4642"/>
        <v>#N/A</v>
      </c>
      <c r="BA617" s="19" t="e">
        <f t="shared" si="4643"/>
        <v>#N/A</v>
      </c>
      <c r="BB617" s="19" t="e">
        <f t="shared" si="4644"/>
        <v>#N/A</v>
      </c>
      <c r="BC617" s="19" t="e">
        <f t="shared" si="4645"/>
        <v>#N/A</v>
      </c>
      <c r="BD617" s="19" t="e">
        <f t="shared" si="4646"/>
        <v>#N/A</v>
      </c>
      <c r="BE617" s="19" t="e">
        <f t="shared" si="4647"/>
        <v>#N/A</v>
      </c>
      <c r="BF617" s="19" t="e">
        <f t="shared" si="4648"/>
        <v>#N/A</v>
      </c>
      <c r="BG617" s="19" t="e">
        <f t="shared" si="4649"/>
        <v>#N/A</v>
      </c>
      <c r="BH617" s="19" t="e">
        <f t="shared" si="4650"/>
        <v>#N/A</v>
      </c>
      <c r="BI617" s="19" t="e">
        <f t="shared" si="4651"/>
        <v>#N/A</v>
      </c>
    </row>
    <row r="621" spans="1:61" s="19" customFormat="1" ht="12.75">
      <c r="A621" s="50" t="s">
        <v>442</v>
      </c>
    </row>
    <row r="622" spans="1:61" s="19" customFormat="1" ht="12.75">
      <c r="A622" s="19" t="s">
        <v>443</v>
      </c>
      <c r="B622" s="19">
        <f>Inputs!L122</f>
        <v>245975913.17226315</v>
      </c>
      <c r="D622" s="19">
        <f>B623</f>
        <v>32</v>
      </c>
      <c r="E622" s="19">
        <f>IF(D622&gt;0,D622-1,0)</f>
        <v>31</v>
      </c>
      <c r="F622" s="19">
        <f>IF(E622&gt;0,E622-1,0)</f>
        <v>30</v>
      </c>
      <c r="G622" s="19">
        <f>IF(F622&gt;0,F622-1,0)</f>
        <v>29</v>
      </c>
      <c r="H622" s="19">
        <f t="shared" ref="H622" si="4652">IF(G622&gt;0,G622-1,0)</f>
        <v>28</v>
      </c>
      <c r="I622" s="19">
        <f t="shared" ref="I622" si="4653">IF(H622&gt;0,H622-1,0)</f>
        <v>27</v>
      </c>
      <c r="J622" s="19">
        <f t="shared" ref="J622" si="4654">IF(I622&gt;0,I622-1,0)</f>
        <v>26</v>
      </c>
      <c r="K622" s="19">
        <f t="shared" ref="K622" si="4655">IF(J622&gt;0,J622-1,0)</f>
        <v>25</v>
      </c>
      <c r="L622" s="19">
        <f t="shared" ref="L622" si="4656">IF(K622&gt;0,K622-1,0)</f>
        <v>24</v>
      </c>
      <c r="M622" s="19">
        <f t="shared" ref="M622" si="4657">IF(L622&gt;0,L622-1,0)</f>
        <v>23</v>
      </c>
      <c r="N622" s="19">
        <f t="shared" ref="N622" si="4658">IF(M622&gt;0,M622-1,0)</f>
        <v>22</v>
      </c>
      <c r="O622" s="19">
        <f t="shared" ref="O622" si="4659">IF(N622&gt;0,N622-1,0)</f>
        <v>21</v>
      </c>
      <c r="P622" s="19">
        <f t="shared" ref="P622" si="4660">IF(O622&gt;0,O622-1,0)</f>
        <v>20</v>
      </c>
      <c r="Q622" s="19">
        <f t="shared" ref="Q622" si="4661">IF(P622&gt;0,P622-1,0)</f>
        <v>19</v>
      </c>
      <c r="R622" s="19">
        <f t="shared" ref="R622" si="4662">IF(Q622&gt;0,Q622-1,0)</f>
        <v>18</v>
      </c>
      <c r="S622" s="19">
        <f t="shared" ref="S622" si="4663">IF(R622&gt;0,R622-1,0)</f>
        <v>17</v>
      </c>
      <c r="T622" s="19">
        <f t="shared" ref="T622" si="4664">IF(S622&gt;0,S622-1,0)</f>
        <v>16</v>
      </c>
      <c r="U622" s="19">
        <f t="shared" ref="U622" si="4665">IF(T622&gt;0,T622-1,0)</f>
        <v>15</v>
      </c>
      <c r="V622" s="19">
        <f t="shared" ref="V622" si="4666">IF(U622&gt;0,U622-1,0)</f>
        <v>14</v>
      </c>
      <c r="W622" s="19">
        <f t="shared" ref="W622" si="4667">IF(V622&gt;0,V622-1,0)</f>
        <v>13</v>
      </c>
      <c r="X622" s="19">
        <f t="shared" ref="X622" si="4668">IF(W622&gt;0,W622-1,0)</f>
        <v>12</v>
      </c>
      <c r="Y622" s="19">
        <f t="shared" ref="Y622" si="4669">IF(X622&gt;0,X622-1,0)</f>
        <v>11</v>
      </c>
      <c r="Z622" s="19">
        <f t="shared" ref="Z622" si="4670">IF(Y622&gt;0,Y622-1,0)</f>
        <v>10</v>
      </c>
      <c r="AA622" s="19">
        <f t="shared" ref="AA622" si="4671">IF(Z622&gt;0,Z622-1,0)</f>
        <v>9</v>
      </c>
      <c r="AB622" s="19">
        <f t="shared" ref="AB622" si="4672">IF(AA622&gt;0,AA622-1,0)</f>
        <v>8</v>
      </c>
      <c r="AC622" s="19">
        <f t="shared" ref="AC622" si="4673">IF(AB622&gt;0,AB622-1,0)</f>
        <v>7</v>
      </c>
      <c r="AD622" s="19">
        <f t="shared" ref="AD622" si="4674">IF(AC622&gt;0,AC622-1,0)</f>
        <v>6</v>
      </c>
      <c r="AE622" s="19">
        <f t="shared" ref="AE622" si="4675">IF(AD622&gt;0,AD622-1,0)</f>
        <v>5</v>
      </c>
      <c r="AF622" s="19">
        <f t="shared" ref="AF622" si="4676">IF(AE622&gt;0,AE622-1,0)</f>
        <v>4</v>
      </c>
      <c r="AG622" s="19">
        <f t="shared" ref="AG622" si="4677">IF(AF622&gt;0,AF622-1,0)</f>
        <v>3</v>
      </c>
      <c r="AH622" s="19">
        <f t="shared" ref="AH622" si="4678">IF(AG622&gt;0,AG622-1,0)</f>
        <v>2</v>
      </c>
      <c r="AI622" s="19">
        <f t="shared" ref="AI622" si="4679">IF(AH622&gt;0,AH622-1,0)</f>
        <v>1</v>
      </c>
      <c r="AJ622" s="19">
        <f t="shared" ref="AJ622" si="4680">IF(AI622&gt;0,AI622-1,0)</f>
        <v>0</v>
      </c>
      <c r="AK622" s="19">
        <f t="shared" ref="AK622" si="4681">IF(AJ622&gt;0,AJ622-1,0)</f>
        <v>0</v>
      </c>
      <c r="AL622" s="19">
        <f t="shared" ref="AL622" si="4682">IF(AK622&gt;0,AK622-1,0)</f>
        <v>0</v>
      </c>
      <c r="AM622" s="19">
        <f t="shared" ref="AM622" si="4683">IF(AL622&gt;0,AL622-1,0)</f>
        <v>0</v>
      </c>
      <c r="AN622" s="19">
        <f t="shared" ref="AN622" si="4684">IF(AM622&gt;0,AM622-1,0)</f>
        <v>0</v>
      </c>
      <c r="AO622" s="19">
        <f t="shared" ref="AO622" si="4685">IF(AN622&gt;0,AN622-1,0)</f>
        <v>0</v>
      </c>
      <c r="AP622" s="19">
        <f t="shared" ref="AP622" si="4686">IF(AO622&gt;0,AO622-1,0)</f>
        <v>0</v>
      </c>
      <c r="AQ622" s="19">
        <f t="shared" ref="AQ622" si="4687">IF(AP622&gt;0,AP622-1,0)</f>
        <v>0</v>
      </c>
      <c r="AR622" s="19">
        <f t="shared" ref="AR622" si="4688">IF(AQ622&gt;0,AQ622-1,0)</f>
        <v>0</v>
      </c>
      <c r="AS622" s="19">
        <f t="shared" ref="AS622" si="4689">IF(AR622&gt;0,AR622-1,0)</f>
        <v>0</v>
      </c>
      <c r="AT622" s="19">
        <f t="shared" ref="AT622" si="4690">IF(AS622&gt;0,AS622-1,0)</f>
        <v>0</v>
      </c>
      <c r="AU622" s="19">
        <f t="shared" ref="AU622" si="4691">IF(AT622&gt;0,AT622-1,0)</f>
        <v>0</v>
      </c>
      <c r="AV622" s="19">
        <f t="shared" ref="AV622" si="4692">IF(AU622&gt;0,AU622-1,0)</f>
        <v>0</v>
      </c>
      <c r="AW622" s="19">
        <f t="shared" ref="AW622" si="4693">IF(AV622&gt;0,AV622-1,0)</f>
        <v>0</v>
      </c>
      <c r="AX622" s="19">
        <f t="shared" ref="AX622" si="4694">IF(AW622&gt;0,AW622-1,0)</f>
        <v>0</v>
      </c>
      <c r="AY622" s="19">
        <f t="shared" ref="AY622" si="4695">IF(AX622&gt;0,AX622-1,0)</f>
        <v>0</v>
      </c>
      <c r="AZ622" s="19">
        <f t="shared" ref="AZ622" si="4696">IF(AY622&gt;0,AY622-1,0)</f>
        <v>0</v>
      </c>
      <c r="BA622" s="19">
        <f t="shared" ref="BA622" si="4697">IF(AZ622&gt;0,AZ622-1,0)</f>
        <v>0</v>
      </c>
      <c r="BB622" s="19">
        <f t="shared" ref="BB622" si="4698">IF(BA622&gt;0,BA622-1,0)</f>
        <v>0</v>
      </c>
      <c r="BC622" s="19">
        <f t="shared" ref="BC622" si="4699">IF(BB622&gt;0,BB622-1,0)</f>
        <v>0</v>
      </c>
      <c r="BD622" s="19">
        <f t="shared" ref="BD622" si="4700">IF(BC622&gt;0,BC622-1,0)</f>
        <v>0</v>
      </c>
      <c r="BE622" s="19">
        <f t="shared" ref="BE622" si="4701">IF(BD622&gt;0,BD622-1,0)</f>
        <v>0</v>
      </c>
      <c r="BF622" s="19">
        <f t="shared" ref="BF622" si="4702">IF(BE622&gt;0,BE622-1,0)</f>
        <v>0</v>
      </c>
      <c r="BG622" s="19">
        <f t="shared" ref="BG622" si="4703">IF(BF622&gt;0,BF622-1,0)</f>
        <v>0</v>
      </c>
      <c r="BH622" s="19">
        <f t="shared" ref="BH622" si="4704">IF(BG622&gt;0,BG622-1,0)</f>
        <v>0</v>
      </c>
      <c r="BI622" s="19">
        <f t="shared" ref="BI622" si="4705">IF(BH622&gt;0,BH622-1,0)</f>
        <v>0</v>
      </c>
    </row>
    <row r="623" spans="1:61" s="19" customFormat="1">
      <c r="A623" s="16" t="s">
        <v>60</v>
      </c>
      <c r="B623" s="50">
        <v>32</v>
      </c>
      <c r="C623" s="19" t="s">
        <v>421</v>
      </c>
      <c r="D623" s="19">
        <f>IFERROR(D635,0)+IFERROR(D641,0)+IFERROR(D647,0)+IFERROR(D653,0)+IFERROR(D659,0)</f>
        <v>49195182.634452626</v>
      </c>
      <c r="E623" s="19">
        <f t="shared" ref="E623:BI627" si="4706">IFERROR(E635,0)+IFERROR(E641,0)+IFERROR(E647,0)+IFERROR(E653,0)+IFERROR(E659,0)</f>
        <v>97648765.171494782</v>
      </c>
      <c r="F623" s="19">
        <f t="shared" si="4706"/>
        <v>145328777.51805189</v>
      </c>
      <c r="G623" s="19">
        <f t="shared" si="4706"/>
        <v>192201871.36271477</v>
      </c>
      <c r="H623" s="19">
        <f t="shared" si="4706"/>
        <v>238233260.76128072</v>
      </c>
      <c r="I623" s="19">
        <f t="shared" si="4706"/>
        <v>234191477.52650806</v>
      </c>
      <c r="J623" s="19">
        <f t="shared" si="4706"/>
        <v>229975454.58133861</v>
      </c>
      <c r="K623" s="19">
        <f t="shared" si="4706"/>
        <v>225577680.51931745</v>
      </c>
      <c r="L623" s="19">
        <f t="shared" si="4706"/>
        <v>220990320.12016553</v>
      </c>
      <c r="M623" s="19">
        <f t="shared" si="4706"/>
        <v>216205200.39029115</v>
      </c>
      <c r="N623" s="19">
        <f t="shared" si="4706"/>
        <v>211213796.00151324</v>
      </c>
      <c r="O623" s="19">
        <f t="shared" si="4706"/>
        <v>206007214.10205349</v>
      </c>
      <c r="P623" s="19">
        <f t="shared" si="4706"/>
        <v>200576178.47273654</v>
      </c>
      <c r="Q623" s="19">
        <f t="shared" si="4706"/>
        <v>194911013.0001699</v>
      </c>
      <c r="R623" s="19">
        <f t="shared" si="4706"/>
        <v>189001624.43745881</v>
      </c>
      <c r="S623" s="19">
        <f t="shared" si="4706"/>
        <v>182837484.42174298</v>
      </c>
      <c r="T623" s="19">
        <f t="shared" si="4706"/>
        <v>176407610.71651521</v>
      </c>
      <c r="U623" s="19">
        <f t="shared" si="4706"/>
        <v>169700547.64530459</v>
      </c>
      <c r="V623" s="19">
        <f t="shared" si="4706"/>
        <v>162704345.68186283</v>
      </c>
      <c r="W623" s="19">
        <f t="shared" si="4706"/>
        <v>155406540.1604915</v>
      </c>
      <c r="X623" s="19">
        <f t="shared" si="4706"/>
        <v>147794129.06857988</v>
      </c>
      <c r="Y623" s="19">
        <f t="shared" si="4706"/>
        <v>139853549.88178763</v>
      </c>
      <c r="Z623" s="19">
        <f t="shared" si="4706"/>
        <v>131570655.40060103</v>
      </c>
      <c r="AA623" s="19">
        <f t="shared" si="4706"/>
        <v>122930688.54521269</v>
      </c>
      <c r="AB623" s="19">
        <f t="shared" si="4706"/>
        <v>113918256.06381823</v>
      </c>
      <c r="AC623" s="19">
        <f t="shared" si="4706"/>
        <v>104517301.10748777</v>
      </c>
      <c r="AD623" s="19">
        <f t="shared" si="4706"/>
        <v>94711074.622750789</v>
      </c>
      <c r="AE623" s="19">
        <f t="shared" si="4706"/>
        <v>84482105.510926366</v>
      </c>
      <c r="AF623" s="19">
        <f t="shared" si="4706"/>
        <v>73812169.501033708</v>
      </c>
      <c r="AG623" s="19">
        <f t="shared" si="4706"/>
        <v>62682256.680825934</v>
      </c>
      <c r="AH623" s="19">
        <f t="shared" si="4706"/>
        <v>51072537.628099248</v>
      </c>
      <c r="AI623" s="19">
        <f t="shared" si="4706"/>
        <v>38962328.081935972</v>
      </c>
      <c r="AJ623" s="19">
        <f t="shared" si="4706"/>
        <v>26330052.09093862</v>
      </c>
      <c r="AK623" s="19">
        <f t="shared" si="4706"/>
        <v>16015588.946717143</v>
      </c>
      <c r="AL623" s="19">
        <f t="shared" si="4706"/>
        <v>8118858.6637101481</v>
      </c>
      <c r="AM623" s="19">
        <f t="shared" si="4706"/>
        <v>2744088.7694927184</v>
      </c>
      <c r="AN623" s="19">
        <f t="shared" si="4706"/>
        <v>6.5192580223083496E-9</v>
      </c>
      <c r="AO623" s="19">
        <f t="shared" si="4706"/>
        <v>0</v>
      </c>
      <c r="AP623" s="19">
        <f t="shared" si="4706"/>
        <v>0</v>
      </c>
      <c r="AQ623" s="19">
        <f t="shared" si="4706"/>
        <v>0</v>
      </c>
      <c r="AR623" s="19">
        <f t="shared" si="4706"/>
        <v>0</v>
      </c>
      <c r="AS623" s="19">
        <f t="shared" si="4706"/>
        <v>0</v>
      </c>
      <c r="AT623" s="19">
        <f t="shared" si="4706"/>
        <v>0</v>
      </c>
      <c r="AU623" s="19">
        <f t="shared" si="4706"/>
        <v>0</v>
      </c>
      <c r="AV623" s="19">
        <f t="shared" si="4706"/>
        <v>0</v>
      </c>
      <c r="AW623" s="19">
        <f t="shared" si="4706"/>
        <v>0</v>
      </c>
      <c r="AX623" s="19">
        <f t="shared" si="4706"/>
        <v>0</v>
      </c>
      <c r="AY623" s="19">
        <f t="shared" si="4706"/>
        <v>0</v>
      </c>
      <c r="AZ623" s="19">
        <f t="shared" si="4706"/>
        <v>0</v>
      </c>
      <c r="BA623" s="19">
        <f t="shared" si="4706"/>
        <v>0</v>
      </c>
      <c r="BB623" s="19">
        <f t="shared" si="4706"/>
        <v>0</v>
      </c>
      <c r="BC623" s="19">
        <f t="shared" si="4706"/>
        <v>0</v>
      </c>
      <c r="BD623" s="19">
        <f t="shared" si="4706"/>
        <v>0</v>
      </c>
      <c r="BE623" s="19">
        <f t="shared" si="4706"/>
        <v>0</v>
      </c>
      <c r="BF623" s="19">
        <f t="shared" si="4706"/>
        <v>0</v>
      </c>
      <c r="BG623" s="19">
        <f t="shared" si="4706"/>
        <v>0</v>
      </c>
      <c r="BH623" s="19">
        <f t="shared" si="4706"/>
        <v>0</v>
      </c>
      <c r="BI623" s="19">
        <f t="shared" si="4706"/>
        <v>0</v>
      </c>
    </row>
    <row r="624" spans="1:61" s="19" customFormat="1" ht="12.75">
      <c r="C624" s="19" t="s">
        <v>444</v>
      </c>
      <c r="D624" s="19">
        <f>IFERROR(D636,0)+IFERROR(D642,0)+IFERROR(D648,0)+IFERROR(D654,0)+IFERROR(D660,0)</f>
        <v>741600.09741046175</v>
      </c>
      <c r="E624" s="19">
        <f t="shared" si="4706"/>
        <v>1515170.2878955188</v>
      </c>
      <c r="F624" s="19">
        <f t="shared" si="4706"/>
        <v>2322088.7897897796</v>
      </c>
      <c r="G624" s="19">
        <f t="shared" si="4706"/>
        <v>3163793.235886653</v>
      </c>
      <c r="H624" s="19">
        <f t="shared" si="4706"/>
        <v>4041783.2347726659</v>
      </c>
      <c r="I624" s="19">
        <f t="shared" si="4706"/>
        <v>4216022.9451694442</v>
      </c>
      <c r="J624" s="19">
        <f t="shared" si="4706"/>
        <v>4397774.0620211661</v>
      </c>
      <c r="K624" s="19">
        <f t="shared" si="4706"/>
        <v>4587360.3991519185</v>
      </c>
      <c r="L624" s="19">
        <f t="shared" si="4706"/>
        <v>4785119.7298743734</v>
      </c>
      <c r="M624" s="19">
        <f t="shared" si="4706"/>
        <v>4991404.3887779377</v>
      </c>
      <c r="N624" s="19">
        <f t="shared" si="4706"/>
        <v>5206581.8994597523</v>
      </c>
      <c r="O624" s="19">
        <f t="shared" si="4706"/>
        <v>5431035.62931694</v>
      </c>
      <c r="P624" s="19">
        <f t="shared" si="4706"/>
        <v>5665165.4725666838</v>
      </c>
      <c r="Q624" s="19">
        <f t="shared" si="4706"/>
        <v>5909388.5627110451</v>
      </c>
      <c r="R624" s="19">
        <f t="shared" si="4706"/>
        <v>6164140.0157158514</v>
      </c>
      <c r="S624" s="19">
        <f t="shared" si="4706"/>
        <v>6429873.7052277615</v>
      </c>
      <c r="T624" s="19">
        <f t="shared" si="4706"/>
        <v>6707063.0712106116</v>
      </c>
      <c r="U624" s="19">
        <f t="shared" si="4706"/>
        <v>6996201.9634417761</v>
      </c>
      <c r="V624" s="19">
        <f t="shared" si="4706"/>
        <v>7297805.5213713329</v>
      </c>
      <c r="W624" s="19">
        <f t="shared" si="4706"/>
        <v>7612411.0919116037</v>
      </c>
      <c r="X624" s="19">
        <f t="shared" si="4706"/>
        <v>7940579.1867922544</v>
      </c>
      <c r="Y624" s="19">
        <f t="shared" si="4706"/>
        <v>8282894.4811866088</v>
      </c>
      <c r="Z624" s="19">
        <f t="shared" si="4706"/>
        <v>8639966.8553883396</v>
      </c>
      <c r="AA624" s="19">
        <f t="shared" si="4706"/>
        <v>9012432.4813944567</v>
      </c>
      <c r="AB624" s="19">
        <f t="shared" si="4706"/>
        <v>9400954.956330454</v>
      </c>
      <c r="AC624" s="19">
        <f t="shared" si="4706"/>
        <v>9806226.4847369771</v>
      </c>
      <c r="AD624" s="19">
        <f t="shared" si="4706"/>
        <v>10228969.111824423</v>
      </c>
      <c r="AE624" s="19">
        <f t="shared" si="4706"/>
        <v>10669936.009892654</v>
      </c>
      <c r="AF624" s="19">
        <f t="shared" si="4706"/>
        <v>11129912.820207771</v>
      </c>
      <c r="AG624" s="19">
        <f t="shared" si="4706"/>
        <v>11609719.05272669</v>
      </c>
      <c r="AH624" s="19">
        <f t="shared" si="4706"/>
        <v>12110209.546163268</v>
      </c>
      <c r="AI624" s="19">
        <f t="shared" si="4706"/>
        <v>12632275.990997355</v>
      </c>
      <c r="AJ624" s="19">
        <f t="shared" si="4706"/>
        <v>10314463.144221472</v>
      </c>
      <c r="AK624" s="19">
        <f t="shared" si="4706"/>
        <v>7896730.2830069903</v>
      </c>
      <c r="AL624" s="19">
        <f t="shared" si="4706"/>
        <v>5374769.8942174232</v>
      </c>
      <c r="AM624" s="19">
        <f t="shared" si="4706"/>
        <v>2744088.7694927054</v>
      </c>
      <c r="AN624" s="19">
        <f t="shared" si="4706"/>
        <v>0</v>
      </c>
      <c r="AO624" s="19">
        <f t="shared" si="4706"/>
        <v>0</v>
      </c>
      <c r="AP624" s="19">
        <f t="shared" si="4706"/>
        <v>0</v>
      </c>
      <c r="AQ624" s="19">
        <f t="shared" si="4706"/>
        <v>0</v>
      </c>
      <c r="AR624" s="19">
        <f t="shared" si="4706"/>
        <v>0</v>
      </c>
      <c r="AS624" s="19">
        <f t="shared" si="4706"/>
        <v>0</v>
      </c>
      <c r="AT624" s="19">
        <f t="shared" si="4706"/>
        <v>0</v>
      </c>
      <c r="AU624" s="19">
        <f t="shared" si="4706"/>
        <v>0</v>
      </c>
      <c r="AV624" s="19">
        <f t="shared" si="4706"/>
        <v>0</v>
      </c>
      <c r="AW624" s="19">
        <f t="shared" si="4706"/>
        <v>0</v>
      </c>
      <c r="AX624" s="19">
        <f t="shared" si="4706"/>
        <v>0</v>
      </c>
      <c r="AY624" s="19">
        <f t="shared" si="4706"/>
        <v>0</v>
      </c>
      <c r="AZ624" s="19">
        <f t="shared" si="4706"/>
        <v>0</v>
      </c>
      <c r="BA624" s="19">
        <f t="shared" si="4706"/>
        <v>0</v>
      </c>
      <c r="BB624" s="19">
        <f t="shared" si="4706"/>
        <v>0</v>
      </c>
      <c r="BC624" s="19">
        <f t="shared" si="4706"/>
        <v>0</v>
      </c>
      <c r="BD624" s="19">
        <f t="shared" si="4706"/>
        <v>0</v>
      </c>
      <c r="BE624" s="19">
        <f t="shared" si="4706"/>
        <v>0</v>
      </c>
      <c r="BF624" s="19">
        <f t="shared" si="4706"/>
        <v>0</v>
      </c>
      <c r="BG624" s="19">
        <f t="shared" si="4706"/>
        <v>0</v>
      </c>
      <c r="BH624" s="19">
        <f t="shared" si="4706"/>
        <v>0</v>
      </c>
      <c r="BI624" s="19">
        <f t="shared" si="4706"/>
        <v>0</v>
      </c>
    </row>
    <row r="625" spans="1:61" s="19" customFormat="1" ht="12.75">
      <c r="C625" s="19" t="s">
        <v>423</v>
      </c>
      <c r="D625" s="19">
        <f>IFERROR(D637,0)+IFERROR(D643,0)+IFERROR(D649,0)+IFERROR(D655,0)+IFERROR(D661,0)</f>
        <v>2060388.9451185397</v>
      </c>
      <c r="E625" s="19">
        <f t="shared" si="4706"/>
        <v>4088807.7971624844</v>
      </c>
      <c r="F625" s="19">
        <f t="shared" si="4706"/>
        <v>6083878.3377972255</v>
      </c>
      <c r="G625" s="19">
        <f>IFERROR(G637,0)+IFERROR(G643,0)+IFERROR(G649,0)+IFERROR(G655,0)+IFERROR(G661,0)</f>
        <v>8044162.9342293544</v>
      </c>
      <c r="H625" s="19">
        <f t="shared" si="4706"/>
        <v>9968161.9778723419</v>
      </c>
      <c r="I625" s="19">
        <f t="shared" si="4706"/>
        <v>9793922.267475564</v>
      </c>
      <c r="J625" s="19">
        <f t="shared" si="4706"/>
        <v>9612171.1506238431</v>
      </c>
      <c r="K625" s="19">
        <f t="shared" si="4706"/>
        <v>9422584.8134930898</v>
      </c>
      <c r="L625" s="19">
        <f t="shared" si="4706"/>
        <v>9224825.4827706348</v>
      </c>
      <c r="M625" s="19">
        <f t="shared" si="4706"/>
        <v>9018540.8238670714</v>
      </c>
      <c r="N625" s="19">
        <f t="shared" si="4706"/>
        <v>8803363.313185256</v>
      </c>
      <c r="O625" s="19">
        <f t="shared" si="4706"/>
        <v>8578909.5833280683</v>
      </c>
      <c r="P625" s="19">
        <f t="shared" si="4706"/>
        <v>8344779.7400783235</v>
      </c>
      <c r="Q625" s="19">
        <f t="shared" si="4706"/>
        <v>8100556.649933964</v>
      </c>
      <c r="R625" s="19">
        <f t="shared" si="4706"/>
        <v>7845805.1969291568</v>
      </c>
      <c r="S625" s="19">
        <f t="shared" si="4706"/>
        <v>7580071.5074172467</v>
      </c>
      <c r="T625" s="19">
        <f t="shared" si="4706"/>
        <v>7302882.1414343975</v>
      </c>
      <c r="U625" s="19">
        <f t="shared" si="4706"/>
        <v>7013743.2492032312</v>
      </c>
      <c r="V625" s="19">
        <f t="shared" si="4706"/>
        <v>6712139.6912736744</v>
      </c>
      <c r="W625" s="19">
        <f t="shared" si="4706"/>
        <v>6397534.1207334045</v>
      </c>
      <c r="X625" s="19">
        <f t="shared" si="4706"/>
        <v>6069366.0258527538</v>
      </c>
      <c r="Y625" s="19">
        <f t="shared" si="4706"/>
        <v>5727050.7314583994</v>
      </c>
      <c r="Z625" s="19">
        <f t="shared" si="4706"/>
        <v>5369978.3572566677</v>
      </c>
      <c r="AA625" s="19">
        <f t="shared" si="4706"/>
        <v>4997512.7312505506</v>
      </c>
      <c r="AB625" s="19">
        <f t="shared" si="4706"/>
        <v>4608990.2563145543</v>
      </c>
      <c r="AC625" s="19">
        <f t="shared" si="4706"/>
        <v>4203718.727908032</v>
      </c>
      <c r="AD625" s="19">
        <f t="shared" si="4706"/>
        <v>3780976.1008205861</v>
      </c>
      <c r="AE625" s="19">
        <f t="shared" si="4706"/>
        <v>3340009.202752355</v>
      </c>
      <c r="AF625" s="19">
        <f t="shared" si="4706"/>
        <v>2880032.3924372359</v>
      </c>
      <c r="AG625" s="19">
        <f t="shared" si="4706"/>
        <v>2400226.1599183194</v>
      </c>
      <c r="AH625" s="19">
        <f t="shared" si="4706"/>
        <v>1899735.666481741</v>
      </c>
      <c r="AI625" s="19">
        <f t="shared" si="4706"/>
        <v>1377669.2216476521</v>
      </c>
      <c r="AJ625" s="19">
        <f t="shared" si="4706"/>
        <v>893493.02589453501</v>
      </c>
      <c r="AK625" s="19">
        <f t="shared" si="4706"/>
        <v>509236.84458001482</v>
      </c>
      <c r="AL625" s="19">
        <f t="shared" si="4706"/>
        <v>229208.19084057986</v>
      </c>
      <c r="AM625" s="19">
        <f t="shared" si="4706"/>
        <v>57900.273036296094</v>
      </c>
      <c r="AN625" s="19">
        <f t="shared" si="4706"/>
        <v>0</v>
      </c>
      <c r="AO625" s="19">
        <f t="shared" si="4706"/>
        <v>0</v>
      </c>
      <c r="AP625" s="19">
        <f t="shared" si="4706"/>
        <v>0</v>
      </c>
      <c r="AQ625" s="19">
        <f t="shared" si="4706"/>
        <v>0</v>
      </c>
      <c r="AR625" s="19">
        <f t="shared" si="4706"/>
        <v>0</v>
      </c>
      <c r="AS625" s="19">
        <f t="shared" si="4706"/>
        <v>0</v>
      </c>
      <c r="AT625" s="19">
        <f t="shared" si="4706"/>
        <v>0</v>
      </c>
      <c r="AU625" s="19">
        <f t="shared" si="4706"/>
        <v>0</v>
      </c>
      <c r="AV625" s="19">
        <f t="shared" si="4706"/>
        <v>0</v>
      </c>
      <c r="AW625" s="19">
        <f t="shared" si="4706"/>
        <v>0</v>
      </c>
      <c r="AX625" s="19">
        <f t="shared" si="4706"/>
        <v>0</v>
      </c>
      <c r="AY625" s="19">
        <f t="shared" si="4706"/>
        <v>0</v>
      </c>
      <c r="AZ625" s="19">
        <f t="shared" si="4706"/>
        <v>0</v>
      </c>
      <c r="BA625" s="19">
        <f t="shared" si="4706"/>
        <v>0</v>
      </c>
      <c r="BB625" s="19">
        <f t="shared" si="4706"/>
        <v>0</v>
      </c>
      <c r="BC625" s="19">
        <f t="shared" si="4706"/>
        <v>0</v>
      </c>
      <c r="BD625" s="19">
        <f t="shared" si="4706"/>
        <v>0</v>
      </c>
      <c r="BE625" s="19">
        <f t="shared" si="4706"/>
        <v>0</v>
      </c>
      <c r="BF625" s="19">
        <f t="shared" si="4706"/>
        <v>0</v>
      </c>
      <c r="BG625" s="19">
        <f t="shared" si="4706"/>
        <v>0</v>
      </c>
      <c r="BH625" s="19">
        <f t="shared" si="4706"/>
        <v>0</v>
      </c>
      <c r="BI625" s="19">
        <f t="shared" si="4706"/>
        <v>0</v>
      </c>
    </row>
    <row r="626" spans="1:61" s="19" customFormat="1" ht="12.75">
      <c r="C626" s="19" t="s">
        <v>445</v>
      </c>
      <c r="D626" s="19">
        <f>IFERROR(D638,0)+IFERROR(D644,0)+IFERROR(D650,0)+IFERROR(D656,0)+IFERROR(D662,0)</f>
        <v>2801989.0425290014</v>
      </c>
      <c r="E626" s="19">
        <f t="shared" si="4706"/>
        <v>5603978.0850580027</v>
      </c>
      <c r="F626" s="19">
        <f t="shared" si="4706"/>
        <v>8405967.1275870036</v>
      </c>
      <c r="G626" s="19">
        <f t="shared" si="4706"/>
        <v>11207956.170116005</v>
      </c>
      <c r="H626" s="19">
        <f t="shared" si="4706"/>
        <v>14009945.212645007</v>
      </c>
      <c r="I626" s="19">
        <f t="shared" si="4706"/>
        <v>14009945.212645007</v>
      </c>
      <c r="J626" s="19">
        <f t="shared" si="4706"/>
        <v>14009945.212645007</v>
      </c>
      <c r="K626" s="19">
        <f t="shared" si="4706"/>
        <v>14009945.212645007</v>
      </c>
      <c r="L626" s="19">
        <f t="shared" si="4706"/>
        <v>14009945.212645007</v>
      </c>
      <c r="M626" s="19">
        <f t="shared" si="4706"/>
        <v>14009945.212645007</v>
      </c>
      <c r="N626" s="19">
        <f t="shared" si="4706"/>
        <v>14009945.212645007</v>
      </c>
      <c r="O626" s="19">
        <f t="shared" si="4706"/>
        <v>14009945.212645007</v>
      </c>
      <c r="P626" s="19">
        <f t="shared" si="4706"/>
        <v>14009945.212645007</v>
      </c>
      <c r="Q626" s="19">
        <f t="shared" si="4706"/>
        <v>14009945.212645007</v>
      </c>
      <c r="R626" s="19">
        <f t="shared" si="4706"/>
        <v>14009945.212645007</v>
      </c>
      <c r="S626" s="19">
        <f t="shared" si="4706"/>
        <v>14009945.212645007</v>
      </c>
      <c r="T626" s="19">
        <f t="shared" si="4706"/>
        <v>14009945.212645007</v>
      </c>
      <c r="U626" s="19">
        <f t="shared" si="4706"/>
        <v>14009945.212645007</v>
      </c>
      <c r="V626" s="19">
        <f t="shared" si="4706"/>
        <v>14009945.212645007</v>
      </c>
      <c r="W626" s="19">
        <f t="shared" si="4706"/>
        <v>14009945.212645007</v>
      </c>
      <c r="X626" s="19">
        <f t="shared" si="4706"/>
        <v>14009945.212645007</v>
      </c>
      <c r="Y626" s="19">
        <f t="shared" si="4706"/>
        <v>14009945.212645007</v>
      </c>
      <c r="Z626" s="19">
        <f t="shared" si="4706"/>
        <v>14009945.212645007</v>
      </c>
      <c r="AA626" s="19">
        <f t="shared" si="4706"/>
        <v>14009945.212645007</v>
      </c>
      <c r="AB626" s="19">
        <f t="shared" si="4706"/>
        <v>14009945.212645007</v>
      </c>
      <c r="AC626" s="19">
        <f t="shared" si="4706"/>
        <v>14009945.212645007</v>
      </c>
      <c r="AD626" s="19">
        <f t="shared" si="4706"/>
        <v>14009945.212645007</v>
      </c>
      <c r="AE626" s="19">
        <f t="shared" si="4706"/>
        <v>14009945.212645007</v>
      </c>
      <c r="AF626" s="19">
        <f t="shared" si="4706"/>
        <v>14009945.212645007</v>
      </c>
      <c r="AG626" s="19">
        <f t="shared" si="4706"/>
        <v>14009945.212645007</v>
      </c>
      <c r="AH626" s="19">
        <f t="shared" si="4706"/>
        <v>14009945.212645007</v>
      </c>
      <c r="AI626" s="19">
        <f t="shared" si="4706"/>
        <v>14009945.212645007</v>
      </c>
      <c r="AJ626" s="19">
        <f t="shared" si="4706"/>
        <v>11207956.170116005</v>
      </c>
      <c r="AK626" s="19">
        <f t="shared" si="4706"/>
        <v>8405967.1275870036</v>
      </c>
      <c r="AL626" s="19">
        <f t="shared" si="4706"/>
        <v>5603978.0850580027</v>
      </c>
      <c r="AM626" s="19">
        <f t="shared" si="4706"/>
        <v>2801989.0425290014</v>
      </c>
      <c r="AN626" s="19">
        <f t="shared" si="4706"/>
        <v>0</v>
      </c>
      <c r="AO626" s="19">
        <f t="shared" si="4706"/>
        <v>0</v>
      </c>
      <c r="AP626" s="19">
        <f t="shared" si="4706"/>
        <v>0</v>
      </c>
      <c r="AQ626" s="19">
        <f t="shared" si="4706"/>
        <v>0</v>
      </c>
      <c r="AR626" s="19">
        <f t="shared" si="4706"/>
        <v>0</v>
      </c>
      <c r="AS626" s="19">
        <f t="shared" si="4706"/>
        <v>0</v>
      </c>
      <c r="AT626" s="19">
        <f t="shared" si="4706"/>
        <v>0</v>
      </c>
      <c r="AU626" s="19">
        <f t="shared" si="4706"/>
        <v>0</v>
      </c>
      <c r="AV626" s="19">
        <f t="shared" si="4706"/>
        <v>0</v>
      </c>
      <c r="AW626" s="19">
        <f t="shared" si="4706"/>
        <v>0</v>
      </c>
      <c r="AX626" s="19">
        <f t="shared" si="4706"/>
        <v>0</v>
      </c>
      <c r="AY626" s="19">
        <f t="shared" si="4706"/>
        <v>0</v>
      </c>
      <c r="AZ626" s="19">
        <f t="shared" si="4706"/>
        <v>0</v>
      </c>
      <c r="BA626" s="19">
        <f t="shared" si="4706"/>
        <v>0</v>
      </c>
      <c r="BB626" s="19">
        <f t="shared" si="4706"/>
        <v>0</v>
      </c>
      <c r="BC626" s="19">
        <f t="shared" si="4706"/>
        <v>0</v>
      </c>
      <c r="BD626" s="19">
        <f t="shared" si="4706"/>
        <v>0</v>
      </c>
      <c r="BE626" s="19">
        <f t="shared" si="4706"/>
        <v>0</v>
      </c>
      <c r="BF626" s="19">
        <f t="shared" si="4706"/>
        <v>0</v>
      </c>
      <c r="BG626" s="19">
        <f t="shared" si="4706"/>
        <v>0</v>
      </c>
      <c r="BH626" s="19">
        <f t="shared" si="4706"/>
        <v>0</v>
      </c>
      <c r="BI626" s="19">
        <f t="shared" si="4706"/>
        <v>0</v>
      </c>
    </row>
    <row r="627" spans="1:61" s="19" customFormat="1" ht="12.75">
      <c r="C627" s="19" t="s">
        <v>424</v>
      </c>
      <c r="D627" s="19">
        <f>IFERROR(D639,0)+IFERROR(D645,0)+IFERROR(D651,0)+IFERROR(D657,0)+IFERROR(D663,0)</f>
        <v>48453582.537042163</v>
      </c>
      <c r="E627" s="19">
        <f t="shared" si="4706"/>
        <v>96133594.883599266</v>
      </c>
      <c r="F627" s="19">
        <f t="shared" si="4706"/>
        <v>143006688.72826213</v>
      </c>
      <c r="G627" s="19">
        <f t="shared" si="4706"/>
        <v>189038078.1268281</v>
      </c>
      <c r="H627" s="19">
        <f t="shared" si="4706"/>
        <v>234191477.52650806</v>
      </c>
      <c r="I627" s="19">
        <f t="shared" si="4706"/>
        <v>229975454.58133861</v>
      </c>
      <c r="J627" s="19">
        <f t="shared" si="4706"/>
        <v>225577680.51931745</v>
      </c>
      <c r="K627" s="19">
        <f t="shared" si="4706"/>
        <v>220990320.12016553</v>
      </c>
      <c r="L627" s="19">
        <f t="shared" si="4706"/>
        <v>216205200.39029115</v>
      </c>
      <c r="M627" s="19">
        <f t="shared" si="4706"/>
        <v>211213796.00151324</v>
      </c>
      <c r="N627" s="19">
        <f t="shared" si="4706"/>
        <v>206007214.10205349</v>
      </c>
      <c r="O627" s="19">
        <f t="shared" si="4706"/>
        <v>200576178.47273654</v>
      </c>
      <c r="P627" s="19">
        <f t="shared" si="4706"/>
        <v>194911013.0001699</v>
      </c>
      <c r="Q627" s="19">
        <f t="shared" si="4706"/>
        <v>189001624.43745881</v>
      </c>
      <c r="R627" s="19">
        <f t="shared" si="4706"/>
        <v>182837484.42174298</v>
      </c>
      <c r="S627" s="19">
        <f t="shared" si="4706"/>
        <v>176407610.71651521</v>
      </c>
      <c r="T627" s="19">
        <f t="shared" si="4706"/>
        <v>169700547.64530459</v>
      </c>
      <c r="U627" s="19">
        <f t="shared" si="4706"/>
        <v>162704345.68186283</v>
      </c>
      <c r="V627" s="19">
        <f t="shared" si="4706"/>
        <v>155406540.1604915</v>
      </c>
      <c r="W627" s="19">
        <f t="shared" si="4706"/>
        <v>147794129.06857988</v>
      </c>
      <c r="X627" s="19">
        <f t="shared" si="4706"/>
        <v>139853549.88178763</v>
      </c>
      <c r="Y627" s="19">
        <f t="shared" si="4706"/>
        <v>131570655.40060103</v>
      </c>
      <c r="Z627" s="19">
        <f t="shared" si="4706"/>
        <v>122930688.54521269</v>
      </c>
      <c r="AA627" s="19">
        <f t="shared" si="4706"/>
        <v>113918256.06381823</v>
      </c>
      <c r="AB627" s="19">
        <f t="shared" si="4706"/>
        <v>104517301.10748777</v>
      </c>
      <c r="AC627" s="19">
        <f t="shared" si="4706"/>
        <v>94711074.622750789</v>
      </c>
      <c r="AD627" s="19">
        <f t="shared" si="4706"/>
        <v>84482105.510926366</v>
      </c>
      <c r="AE627" s="19">
        <f t="shared" si="4706"/>
        <v>73812169.501033708</v>
      </c>
      <c r="AF627" s="19">
        <f t="shared" ref="AF627:BI627" si="4707">IFERROR(AF639,0)+IFERROR(AF645,0)+IFERROR(AF651,0)+IFERROR(AF657,0)+IFERROR(AF663,0)</f>
        <v>62682256.680825934</v>
      </c>
      <c r="AG627" s="19">
        <f t="shared" si="4707"/>
        <v>51072537.628099248</v>
      </c>
      <c r="AH627" s="19">
        <f t="shared" si="4707"/>
        <v>38962328.081935972</v>
      </c>
      <c r="AI627" s="19">
        <f t="shared" si="4707"/>
        <v>26330052.09093862</v>
      </c>
      <c r="AJ627" s="19">
        <f t="shared" si="4707"/>
        <v>16015588.946717143</v>
      </c>
      <c r="AK627" s="19">
        <f t="shared" si="4707"/>
        <v>8118858.6637101481</v>
      </c>
      <c r="AL627" s="19">
        <f t="shared" si="4707"/>
        <v>2744088.7694927184</v>
      </c>
      <c r="AM627" s="19">
        <f t="shared" si="4707"/>
        <v>6.5192580223083496E-9</v>
      </c>
      <c r="AN627" s="19">
        <f t="shared" si="4707"/>
        <v>0</v>
      </c>
      <c r="AO627" s="19">
        <f t="shared" si="4707"/>
        <v>0</v>
      </c>
      <c r="AP627" s="19">
        <f t="shared" si="4707"/>
        <v>0</v>
      </c>
      <c r="AQ627" s="19">
        <f t="shared" si="4707"/>
        <v>0</v>
      </c>
      <c r="AR627" s="19">
        <f t="shared" si="4707"/>
        <v>0</v>
      </c>
      <c r="AS627" s="19">
        <f t="shared" si="4707"/>
        <v>0</v>
      </c>
      <c r="AT627" s="19">
        <f t="shared" si="4707"/>
        <v>0</v>
      </c>
      <c r="AU627" s="19">
        <f t="shared" si="4707"/>
        <v>0</v>
      </c>
      <c r="AV627" s="19">
        <f t="shared" si="4707"/>
        <v>0</v>
      </c>
      <c r="AW627" s="19">
        <f t="shared" si="4707"/>
        <v>0</v>
      </c>
      <c r="AX627" s="19">
        <f t="shared" si="4707"/>
        <v>0</v>
      </c>
      <c r="AY627" s="19">
        <f t="shared" si="4707"/>
        <v>0</v>
      </c>
      <c r="AZ627" s="19">
        <f t="shared" si="4707"/>
        <v>0</v>
      </c>
      <c r="BA627" s="19">
        <f t="shared" si="4707"/>
        <v>0</v>
      </c>
      <c r="BB627" s="19">
        <f t="shared" si="4707"/>
        <v>0</v>
      </c>
      <c r="BC627" s="19">
        <f t="shared" si="4707"/>
        <v>0</v>
      </c>
      <c r="BD627" s="19">
        <f t="shared" si="4707"/>
        <v>0</v>
      </c>
      <c r="BE627" s="19">
        <f t="shared" si="4707"/>
        <v>0</v>
      </c>
      <c r="BF627" s="19">
        <f t="shared" si="4707"/>
        <v>0</v>
      </c>
      <c r="BG627" s="19">
        <f t="shared" si="4707"/>
        <v>0</v>
      </c>
      <c r="BH627" s="19">
        <f t="shared" si="4707"/>
        <v>0</v>
      </c>
      <c r="BI627" s="19">
        <f t="shared" si="4707"/>
        <v>0</v>
      </c>
    </row>
    <row r="628" spans="1:61" s="19" customFormat="1" ht="12.75"/>
    <row r="629" spans="1:61" s="19" customFormat="1" ht="12.75"/>
    <row r="630" spans="1:61" s="19" customFormat="1" ht="12.75"/>
    <row r="631" spans="1:61" s="19" customFormat="1" ht="12.75"/>
    <row r="632" spans="1:61" s="19" customFormat="1" ht="12.75"/>
    <row r="633" spans="1:61" s="19" customFormat="1" ht="12.75">
      <c r="A633" s="19" t="s">
        <v>427</v>
      </c>
      <c r="B633" s="19">
        <f>B622/5</f>
        <v>49195182.634452626</v>
      </c>
      <c r="D633" s="19">
        <v>2020</v>
      </c>
      <c r="E633" s="19">
        <v>2021</v>
      </c>
      <c r="F633" s="19">
        <v>2022</v>
      </c>
      <c r="G633" s="19">
        <v>2023</v>
      </c>
      <c r="H633" s="19">
        <v>2024</v>
      </c>
      <c r="I633" s="19">
        <v>2025</v>
      </c>
      <c r="J633" s="19">
        <v>2026</v>
      </c>
      <c r="K633" s="19">
        <v>2027</v>
      </c>
      <c r="L633" s="19">
        <v>2028</v>
      </c>
      <c r="M633" s="19">
        <v>2029</v>
      </c>
      <c r="N633" s="19">
        <v>2030</v>
      </c>
      <c r="O633" s="19">
        <v>2031</v>
      </c>
      <c r="P633" s="19">
        <v>2032</v>
      </c>
      <c r="Q633" s="19">
        <v>2033</v>
      </c>
      <c r="R633" s="19">
        <v>2034</v>
      </c>
      <c r="S633" s="19">
        <v>2035</v>
      </c>
      <c r="T633" s="19">
        <v>2036</v>
      </c>
      <c r="U633" s="19">
        <v>2037</v>
      </c>
      <c r="V633" s="19">
        <v>2038</v>
      </c>
      <c r="W633" s="19">
        <v>2039</v>
      </c>
      <c r="X633" s="19">
        <v>2040</v>
      </c>
      <c r="Y633" s="19">
        <v>2041</v>
      </c>
      <c r="Z633" s="19">
        <v>2042</v>
      </c>
      <c r="AA633" s="19">
        <v>2043</v>
      </c>
      <c r="AB633" s="19">
        <v>2044</v>
      </c>
      <c r="AC633" s="19">
        <v>2045</v>
      </c>
      <c r="AD633" s="19">
        <v>2046</v>
      </c>
      <c r="AE633" s="19">
        <v>2047</v>
      </c>
      <c r="AF633" s="19">
        <v>2048</v>
      </c>
      <c r="AG633" s="19">
        <v>2049</v>
      </c>
      <c r="AH633" s="19">
        <v>2050</v>
      </c>
      <c r="AI633" s="19">
        <v>2051</v>
      </c>
      <c r="AJ633" s="19">
        <v>2052</v>
      </c>
      <c r="AK633" s="19">
        <v>2053</v>
      </c>
      <c r="AL633" s="19">
        <v>2054</v>
      </c>
      <c r="AM633" s="19">
        <v>2055</v>
      </c>
      <c r="AN633" s="19">
        <v>2056</v>
      </c>
      <c r="AO633" s="19">
        <v>2057</v>
      </c>
      <c r="AP633" s="19">
        <v>2058</v>
      </c>
      <c r="AQ633" s="19">
        <v>2059</v>
      </c>
      <c r="AR633" s="19">
        <v>2060</v>
      </c>
      <c r="AS633" s="19">
        <v>2061</v>
      </c>
      <c r="AT633" s="19">
        <v>2062</v>
      </c>
      <c r="AU633" s="19">
        <v>2063</v>
      </c>
      <c r="AV633" s="19">
        <v>2064</v>
      </c>
      <c r="AW633" s="19">
        <v>2065</v>
      </c>
      <c r="AX633" s="19">
        <v>2066</v>
      </c>
      <c r="AY633" s="19">
        <v>2067</v>
      </c>
      <c r="AZ633" s="19">
        <v>2068</v>
      </c>
      <c r="BA633" s="19">
        <v>2069</v>
      </c>
      <c r="BB633" s="19">
        <v>2070</v>
      </c>
      <c r="BC633" s="19">
        <v>2071</v>
      </c>
      <c r="BD633" s="19">
        <v>2072</v>
      </c>
      <c r="BE633" s="19">
        <v>2073</v>
      </c>
      <c r="BF633" s="19">
        <v>2074</v>
      </c>
      <c r="BG633" s="19">
        <v>2075</v>
      </c>
      <c r="BH633" s="19">
        <v>2076</v>
      </c>
      <c r="BI633" s="19">
        <v>2077</v>
      </c>
    </row>
    <row r="634" spans="1:61" s="19" customFormat="1" ht="12.75">
      <c r="A634" s="19" t="s">
        <v>60</v>
      </c>
      <c r="B634" s="19">
        <f>B623</f>
        <v>32</v>
      </c>
      <c r="D634" s="19">
        <f>B634</f>
        <v>32</v>
      </c>
      <c r="E634" s="19">
        <f>IF(D634&gt;0,D634-1,0)</f>
        <v>31</v>
      </c>
      <c r="F634" s="19">
        <f t="shared" ref="F634" si="4708">IF(E634&gt;0,E634-1,0)</f>
        <v>30</v>
      </c>
      <c r="G634" s="19">
        <f t="shared" ref="G634" si="4709">IF(F634&gt;0,F634-1,0)</f>
        <v>29</v>
      </c>
      <c r="H634" s="19">
        <f t="shared" ref="H634" si="4710">IF(G634&gt;0,G634-1,0)</f>
        <v>28</v>
      </c>
      <c r="I634" s="19">
        <f t="shared" ref="I634" si="4711">IF(H634&gt;0,H634-1,0)</f>
        <v>27</v>
      </c>
      <c r="J634" s="19">
        <f t="shared" ref="J634" si="4712">IF(I634&gt;0,I634-1,0)</f>
        <v>26</v>
      </c>
      <c r="K634" s="19">
        <f t="shared" ref="K634" si="4713">IF(J634&gt;0,J634-1,0)</f>
        <v>25</v>
      </c>
      <c r="L634" s="19">
        <f t="shared" ref="L634" si="4714">IF(K634&gt;0,K634-1,0)</f>
        <v>24</v>
      </c>
      <c r="M634" s="19">
        <f t="shared" ref="M634" si="4715">IF(L634&gt;0,L634-1,0)</f>
        <v>23</v>
      </c>
      <c r="N634" s="19">
        <f t="shared" ref="N634" si="4716">IF(M634&gt;0,M634-1,0)</f>
        <v>22</v>
      </c>
      <c r="O634" s="19">
        <f t="shared" ref="O634" si="4717">IF(N634&gt;0,N634-1,0)</f>
        <v>21</v>
      </c>
      <c r="P634" s="19">
        <f t="shared" ref="P634" si="4718">IF(O634&gt;0,O634-1,0)</f>
        <v>20</v>
      </c>
      <c r="Q634" s="19">
        <f t="shared" ref="Q634" si="4719">IF(P634&gt;0,P634-1,0)</f>
        <v>19</v>
      </c>
      <c r="R634" s="19">
        <f t="shared" ref="R634" si="4720">IF(Q634&gt;0,Q634-1,0)</f>
        <v>18</v>
      </c>
      <c r="S634" s="19">
        <f t="shared" ref="S634" si="4721">IF(R634&gt;0,R634-1,0)</f>
        <v>17</v>
      </c>
      <c r="T634" s="19">
        <f t="shared" ref="T634" si="4722">IF(S634&gt;0,S634-1,0)</f>
        <v>16</v>
      </c>
      <c r="U634" s="19">
        <f t="shared" ref="U634" si="4723">IF(T634&gt;0,T634-1,0)</f>
        <v>15</v>
      </c>
      <c r="V634" s="19">
        <f t="shared" ref="V634" si="4724">IF(U634&gt;0,U634-1,0)</f>
        <v>14</v>
      </c>
      <c r="W634" s="19">
        <f t="shared" ref="W634" si="4725">IF(V634&gt;0,V634-1,0)</f>
        <v>13</v>
      </c>
      <c r="X634" s="19">
        <f t="shared" ref="X634" si="4726">IF(W634&gt;0,W634-1,0)</f>
        <v>12</v>
      </c>
      <c r="Y634" s="19">
        <f t="shared" ref="Y634" si="4727">IF(X634&gt;0,X634-1,0)</f>
        <v>11</v>
      </c>
      <c r="Z634" s="19">
        <f t="shared" ref="Z634" si="4728">IF(Y634&gt;0,Y634-1,0)</f>
        <v>10</v>
      </c>
      <c r="AA634" s="19">
        <f t="shared" ref="AA634" si="4729">IF(Z634&gt;0,Z634-1,0)</f>
        <v>9</v>
      </c>
      <c r="AB634" s="19">
        <f t="shared" ref="AB634" si="4730">IF(AA634&gt;0,AA634-1,0)</f>
        <v>8</v>
      </c>
      <c r="AC634" s="19">
        <f t="shared" ref="AC634" si="4731">IF(AB634&gt;0,AB634-1,0)</f>
        <v>7</v>
      </c>
      <c r="AD634" s="19">
        <f t="shared" ref="AD634" si="4732">IF(AC634&gt;0,AC634-1,0)</f>
        <v>6</v>
      </c>
      <c r="AE634" s="19">
        <f t="shared" ref="AE634" si="4733">IF(AD634&gt;0,AD634-1,0)</f>
        <v>5</v>
      </c>
      <c r="AF634" s="19">
        <f t="shared" ref="AF634" si="4734">IF(AE634&gt;0,AE634-1,0)</f>
        <v>4</v>
      </c>
      <c r="AG634" s="19">
        <f t="shared" ref="AG634" si="4735">IF(AF634&gt;0,AF634-1,0)</f>
        <v>3</v>
      </c>
      <c r="AH634" s="19">
        <f t="shared" ref="AH634" si="4736">IF(AG634&gt;0,AG634-1,0)</f>
        <v>2</v>
      </c>
      <c r="AI634" s="19">
        <f t="shared" ref="AI634" si="4737">IF(AH634&gt;0,AH634-1,0)</f>
        <v>1</v>
      </c>
      <c r="AJ634" s="19">
        <f t="shared" ref="AJ634" si="4738">IF(AI634&gt;0,AI634-1,0)</f>
        <v>0</v>
      </c>
      <c r="AK634" s="19">
        <f t="shared" ref="AK634" si="4739">IF(AJ634&gt;0,AJ634-1,0)</f>
        <v>0</v>
      </c>
      <c r="AL634" s="19">
        <f t="shared" ref="AL634" si="4740">IF(AK634&gt;0,AK634-1,0)</f>
        <v>0</v>
      </c>
      <c r="AM634" s="19">
        <f t="shared" ref="AM634" si="4741">IF(AL634&gt;0,AL634-1,0)</f>
        <v>0</v>
      </c>
      <c r="AN634" s="19">
        <f t="shared" ref="AN634" si="4742">IF(AM634&gt;0,AM634-1,0)</f>
        <v>0</v>
      </c>
      <c r="AO634" s="19">
        <f t="shared" ref="AO634" si="4743">IF(AN634&gt;0,AN634-1,0)</f>
        <v>0</v>
      </c>
      <c r="AP634" s="19">
        <f t="shared" ref="AP634" si="4744">IF(AO634&gt;0,AO634-1,0)</f>
        <v>0</v>
      </c>
      <c r="AQ634" s="19">
        <f t="shared" ref="AQ634" si="4745">IF(AP634&gt;0,AP634-1,0)</f>
        <v>0</v>
      </c>
      <c r="AR634" s="19">
        <f t="shared" ref="AR634" si="4746">IF(AQ634&gt;0,AQ634-1,0)</f>
        <v>0</v>
      </c>
      <c r="AS634" s="19">
        <f t="shared" ref="AS634" si="4747">IF(AR634&gt;0,AR634-1,0)</f>
        <v>0</v>
      </c>
      <c r="AT634" s="19">
        <f t="shared" ref="AT634" si="4748">IF(AS634&gt;0,AS634-1,0)</f>
        <v>0</v>
      </c>
      <c r="AU634" s="19">
        <f t="shared" ref="AU634" si="4749">IF(AT634&gt;0,AT634-1,0)</f>
        <v>0</v>
      </c>
      <c r="AV634" s="19">
        <f t="shared" ref="AV634" si="4750">IF(AU634&gt;0,AU634-1,0)</f>
        <v>0</v>
      </c>
      <c r="AW634" s="19">
        <f t="shared" ref="AW634" si="4751">IF(AV634&gt;0,AV634-1,0)</f>
        <v>0</v>
      </c>
      <c r="AX634" s="19">
        <f t="shared" ref="AX634" si="4752">IF(AW634&gt;0,AW634-1,0)</f>
        <v>0</v>
      </c>
      <c r="AY634" s="19">
        <f t="shared" ref="AY634" si="4753">IF(AX634&gt;0,AX634-1,0)</f>
        <v>0</v>
      </c>
      <c r="AZ634" s="19">
        <f t="shared" ref="AZ634" si="4754">IF(AY634&gt;0,AY634-1,0)</f>
        <v>0</v>
      </c>
      <c r="BA634" s="19">
        <f t="shared" ref="BA634" si="4755">IF(AZ634&gt;0,AZ634-1,0)</f>
        <v>0</v>
      </c>
      <c r="BB634" s="19">
        <f t="shared" ref="BB634" si="4756">IF(BA634&gt;0,BA634-1,0)</f>
        <v>0</v>
      </c>
      <c r="BC634" s="19">
        <f t="shared" ref="BC634" si="4757">IF(BB634&gt;0,BB634-1,0)</f>
        <v>0</v>
      </c>
      <c r="BD634" s="19">
        <f t="shared" ref="BD634" si="4758">IF(BC634&gt;0,BC634-1,0)</f>
        <v>0</v>
      </c>
      <c r="BE634" s="19">
        <f t="shared" ref="BE634" si="4759">IF(BD634&gt;0,BD634-1,0)</f>
        <v>0</v>
      </c>
      <c r="BF634" s="19">
        <f t="shared" ref="BF634" si="4760">IF(BE634&gt;0,BE634-1,0)</f>
        <v>0</v>
      </c>
      <c r="BG634" s="19">
        <f t="shared" ref="BG634" si="4761">IF(BF634&gt;0,BF634-1,0)</f>
        <v>0</v>
      </c>
      <c r="BH634" s="19">
        <f t="shared" ref="BH634" si="4762">IF(BG634&gt;0,BG634-1,0)</f>
        <v>0</v>
      </c>
      <c r="BI634" s="19">
        <f t="shared" ref="BI634" si="4763">IF(BH634&gt;0,BH634-1,0)</f>
        <v>0</v>
      </c>
    </row>
    <row r="635" spans="1:61" s="19" customFormat="1" ht="12.75">
      <c r="D635" s="19">
        <f>B633</f>
        <v>49195182.634452626</v>
      </c>
      <c r="E635" s="19">
        <f>D639</f>
        <v>48453582.537042163</v>
      </c>
      <c r="F635" s="19">
        <f>E639</f>
        <v>47680012.346557103</v>
      </c>
      <c r="G635" s="19">
        <f t="shared" ref="G635" si="4764">F639</f>
        <v>46873093.844662845</v>
      </c>
      <c r="H635" s="19">
        <f t="shared" ref="H635" si="4765">G639</f>
        <v>46031389.39856597</v>
      </c>
      <c r="I635" s="19">
        <f t="shared" ref="I635" si="4766">H639</f>
        <v>45153399.399679959</v>
      </c>
      <c r="J635" s="19">
        <f t="shared" ref="J635" si="4767">I639</f>
        <v>44237559.591872722</v>
      </c>
      <c r="K635" s="19">
        <f t="shared" ref="K635" si="4768">J639</f>
        <v>43282238.284535944</v>
      </c>
      <c r="L635" s="19">
        <f t="shared" ref="L635" si="4769">K639</f>
        <v>42285733.445510931</v>
      </c>
      <c r="M635" s="19">
        <f t="shared" ref="M635" si="4770">L639</f>
        <v>41246269.668691605</v>
      </c>
      <c r="N635" s="19">
        <f t="shared" ref="N635" si="4771">M639</f>
        <v>40161995.010902032</v>
      </c>
      <c r="O635" s="19">
        <f t="shared" ref="O635" si="4772">N639</f>
        <v>39030977.69241298</v>
      </c>
      <c r="P635" s="19">
        <f t="shared" ref="P635" si="4773">O639</f>
        <v>37851202.655219011</v>
      </c>
      <c r="Q635" s="19">
        <f t="shared" ref="Q635" si="4774">P639</f>
        <v>36620567.972944252</v>
      </c>
      <c r="R635" s="19">
        <f t="shared" ref="R635" si="4775">Q639</f>
        <v>35336881.10598056</v>
      </c>
      <c r="S635" s="19">
        <f t="shared" ref="S635" si="4776">R639</f>
        <v>33997854.99518618</v>
      </c>
      <c r="T635" s="19">
        <f t="shared" ref="T635" si="4777">S639</f>
        <v>32601103.987185214</v>
      </c>
      <c r="U635" s="19">
        <f t="shared" ref="U635" si="4778">T639</f>
        <v>31144139.584008396</v>
      </c>
      <c r="V635" s="19">
        <f t="shared" ref="V635" si="4779">U639</f>
        <v>29624366.009502474</v>
      </c>
      <c r="W635" s="19">
        <f t="shared" ref="W635" si="4780">V639</f>
        <v>28039075.584609229</v>
      </c>
      <c r="X635" s="19">
        <f t="shared" ref="X635" si="4781">W639</f>
        <v>26385443.903274577</v>
      </c>
      <c r="Y635" s="19">
        <f t="shared" ref="Y635" si="4782">X639</f>
        <v>24660524.800392959</v>
      </c>
      <c r="Z635" s="19">
        <f t="shared" ref="Z635" si="4783">Y639</f>
        <v>22861245.10282179</v>
      </c>
      <c r="AA635" s="19">
        <f t="shared" ref="AA635" si="4784">Z639</f>
        <v>20984399.154114135</v>
      </c>
      <c r="AB635" s="19">
        <f t="shared" ref="AB635" si="4785">AA639</f>
        <v>19026643.103214771</v>
      </c>
      <c r="AC635" s="19">
        <f t="shared" ref="AC635" si="4786">AB639</f>
        <v>16984488.946944121</v>
      </c>
      <c r="AD635" s="19">
        <f t="shared" ref="AD635" si="4787">AC639</f>
        <v>14854298.31565598</v>
      </c>
      <c r="AE635" s="19">
        <f t="shared" ref="AE635" si="4788">AD639</f>
        <v>12632275.990997363</v>
      </c>
      <c r="AF635" s="19">
        <f t="shared" ref="AF635" si="4789">AE639</f>
        <v>10314463.144221477</v>
      </c>
      <c r="AG635" s="19">
        <f t="shared" ref="AG635" si="4790">AF639</f>
        <v>7896730.2830069959</v>
      </c>
      <c r="AH635" s="19">
        <f t="shared" ref="AH635" si="4791">AG639</f>
        <v>5374769.8942174297</v>
      </c>
      <c r="AI635" s="19">
        <f t="shared" ref="AI635" si="4792">AH639</f>
        <v>2744088.7694927119</v>
      </c>
      <c r="AJ635" s="19">
        <f t="shared" ref="AJ635" si="4793">AI639</f>
        <v>6.5192580223083496E-9</v>
      </c>
      <c r="AK635" s="19" t="e">
        <f t="shared" ref="AK635" si="4794">AJ639</f>
        <v>#N/A</v>
      </c>
      <c r="AL635" s="19" t="e">
        <f t="shared" ref="AL635" si="4795">AK639</f>
        <v>#N/A</v>
      </c>
      <c r="AM635" s="19" t="e">
        <f t="shared" ref="AM635" si="4796">AL639</f>
        <v>#N/A</v>
      </c>
      <c r="AN635" s="19" t="e">
        <f t="shared" ref="AN635" si="4797">AM639</f>
        <v>#N/A</v>
      </c>
      <c r="AO635" s="19" t="e">
        <f t="shared" ref="AO635" si="4798">AN639</f>
        <v>#N/A</v>
      </c>
      <c r="AP635" s="19" t="e">
        <f t="shared" ref="AP635" si="4799">AO639</f>
        <v>#N/A</v>
      </c>
      <c r="AQ635" s="19" t="e">
        <f t="shared" ref="AQ635" si="4800">AP639</f>
        <v>#N/A</v>
      </c>
      <c r="AR635" s="19" t="e">
        <f t="shared" ref="AR635" si="4801">AQ639</f>
        <v>#N/A</v>
      </c>
      <c r="AS635" s="19" t="e">
        <f t="shared" ref="AS635" si="4802">AR639</f>
        <v>#N/A</v>
      </c>
      <c r="AT635" s="19" t="e">
        <f t="shared" ref="AT635" si="4803">AS639</f>
        <v>#N/A</v>
      </c>
      <c r="AU635" s="19" t="e">
        <f t="shared" ref="AU635" si="4804">AT639</f>
        <v>#N/A</v>
      </c>
      <c r="AV635" s="19" t="e">
        <f t="shared" ref="AV635" si="4805">AU639</f>
        <v>#N/A</v>
      </c>
      <c r="AW635" s="19" t="e">
        <f t="shared" ref="AW635" si="4806">AV639</f>
        <v>#N/A</v>
      </c>
      <c r="AX635" s="19" t="e">
        <f t="shared" ref="AX635" si="4807">AW639</f>
        <v>#N/A</v>
      </c>
      <c r="AY635" s="19" t="e">
        <f t="shared" ref="AY635" si="4808">AX639</f>
        <v>#N/A</v>
      </c>
      <c r="AZ635" s="19" t="e">
        <f t="shared" ref="AZ635" si="4809">AY639</f>
        <v>#N/A</v>
      </c>
      <c r="BA635" s="19" t="e">
        <f t="shared" ref="BA635" si="4810">AZ639</f>
        <v>#N/A</v>
      </c>
      <c r="BB635" s="19" t="e">
        <f t="shared" ref="BB635" si="4811">BA639</f>
        <v>#N/A</v>
      </c>
      <c r="BC635" s="19" t="e">
        <f t="shared" ref="BC635" si="4812">BB639</f>
        <v>#N/A</v>
      </c>
      <c r="BD635" s="19" t="e">
        <f t="shared" ref="BD635" si="4813">BC639</f>
        <v>#N/A</v>
      </c>
      <c r="BE635" s="19" t="e">
        <f t="shared" ref="BE635" si="4814">BD639</f>
        <v>#N/A</v>
      </c>
      <c r="BF635" s="19" t="e">
        <f t="shared" ref="BF635" si="4815">BE639</f>
        <v>#N/A</v>
      </c>
      <c r="BG635" s="19" t="e">
        <f t="shared" ref="BG635" si="4816">BF639</f>
        <v>#N/A</v>
      </c>
      <c r="BH635" s="19" t="e">
        <f t="shared" ref="BH635" si="4817">BG639</f>
        <v>#N/A</v>
      </c>
      <c r="BI635" s="19" t="e">
        <f t="shared" ref="BI635" si="4818">BH639</f>
        <v>#N/A</v>
      </c>
    </row>
    <row r="636" spans="1:61" s="19" customFormat="1" ht="12.75">
      <c r="C636" s="19" t="s">
        <v>422</v>
      </c>
      <c r="D636" s="159">
        <f>IF($D634&gt;=1,($B633/HLOOKUP($D634,'Annuity Calc'!$H$7:$BE$11,2,FALSE))*HLOOKUP(D634,'Annuity Calc'!$H$7:$BE$11,3,FALSE),(IF(D634&lt;=(-1),D634,0)))</f>
        <v>741600.09741046175</v>
      </c>
      <c r="E636" s="159">
        <f>IF($D634&gt;=1,($B633/HLOOKUP($D634,'Annuity Calc'!$H$7:$BE$11,2,FALSE))*HLOOKUP(E634,'Annuity Calc'!$H$7:$BE$11,3,FALSE),(IF(E634&lt;=(-1),E634,0)))</f>
        <v>773570.19048505696</v>
      </c>
      <c r="F636" s="159">
        <f>IF($D634&gt;=1,($B633/HLOOKUP($D634,'Annuity Calc'!$H$7:$BE$11,2,FALSE))*HLOOKUP(F634,'Annuity Calc'!$H$7:$BE$11,3,FALSE),(IF(F634&lt;=(-1),F634,0)))</f>
        <v>806918.50189426064</v>
      </c>
      <c r="G636" s="159">
        <f>IF($D634&gt;=1,($B633/HLOOKUP($D634,'Annuity Calc'!$H$7:$BE$11,2,FALSE))*HLOOKUP(G634,'Annuity Calc'!$H$7:$BE$11,3,FALSE),(IF(G634&lt;=(-1),G634,0)))</f>
        <v>841704.44609687373</v>
      </c>
      <c r="H636" s="159">
        <f>IF($D634&gt;=1,($B633/HLOOKUP($D634,'Annuity Calc'!$H$7:$BE$11,2,FALSE))*HLOOKUP(H634,'Annuity Calc'!$H$7:$BE$11,3,FALSE),(IF(H634&lt;=(-1),H634,0)))</f>
        <v>877989.99888601247</v>
      </c>
      <c r="I636" s="159">
        <f>IF($D634&gt;=1,($B633/HLOOKUP($D634,'Annuity Calc'!$H$7:$BE$11,2,FALSE))*HLOOKUP(I634,'Annuity Calc'!$H$7:$BE$11,3,FALSE),(IF(I634&lt;=(-1),I634,0)))</f>
        <v>915839.80780724029</v>
      </c>
      <c r="J636" s="159">
        <f>IF($D634&gt;=1,($B633/HLOOKUP($D634,'Annuity Calc'!$H$7:$BE$11,2,FALSE))*HLOOKUP(J634,'Annuity Calc'!$H$7:$BE$11,3,FALSE),(IF(J634&lt;=(-1),J634,0)))</f>
        <v>955321.30733677931</v>
      </c>
      <c r="K636" s="159">
        <f>IF($D634&gt;=1,($B633/HLOOKUP($D634,'Annuity Calc'!$H$7:$BE$11,2,FALSE))*HLOOKUP(K634,'Annuity Calc'!$H$7:$BE$11,3,FALSE),(IF(K634&lt;=(-1),K634,0)))</f>
        <v>996504.83902501303</v>
      </c>
      <c r="L636" s="159">
        <f>IF($D634&gt;=1,($B633/HLOOKUP($D634,'Annuity Calc'!$H$7:$BE$11,2,FALSE))*HLOOKUP(L634,'Annuity Calc'!$H$7:$BE$11,3,FALSE),(IF(L634&lt;=(-1),L634,0)))</f>
        <v>1039463.7768193284</v>
      </c>
      <c r="M636" s="159">
        <f>IF($D634&gt;=1,($B633/HLOOKUP($D634,'Annuity Calc'!$H$7:$BE$11,2,FALSE))*HLOOKUP(M634,'Annuity Calc'!$H$7:$BE$11,3,FALSE),(IF(M634&lt;=(-1),M634,0)))</f>
        <v>1084274.6577895763</v>
      </c>
      <c r="N636" s="159">
        <f>IF($D634&gt;=1,($B633/HLOOKUP($D634,'Annuity Calc'!$H$7:$BE$11,2,FALSE))*HLOOKUP(N634,'Annuity Calc'!$H$7:$BE$11,3,FALSE),(IF(N634&lt;=(-1),N634,0)))</f>
        <v>1131017.3184890554</v>
      </c>
      <c r="O636" s="159">
        <f>IF($D634&gt;=1,($B633/HLOOKUP($D634,'Annuity Calc'!$H$7:$BE$11,2,FALSE))*HLOOKUP(O634,'Annuity Calc'!$H$7:$BE$11,3,FALSE),(IF(O634&lt;=(-1),O634,0)))</f>
        <v>1179775.037193967</v>
      </c>
      <c r="P636" s="159">
        <f>IF($D634&gt;=1,($B633/HLOOKUP($D634,'Annuity Calc'!$H$7:$BE$11,2,FALSE))*HLOOKUP(P634,'Annuity Calc'!$H$7:$BE$11,3,FALSE),(IF(P634&lt;=(-1),P634,0)))</f>
        <v>1230634.6822747572</v>
      </c>
      <c r="Q636" s="159">
        <f>IF($D634&gt;=1,($B633/HLOOKUP($D634,'Annuity Calc'!$H$7:$BE$11,2,FALSE))*HLOOKUP(Q634,'Annuity Calc'!$H$7:$BE$11,3,FALSE),(IF(Q634&lt;=(-1),Q634,0)))</f>
        <v>1283686.8669636885</v>
      </c>
      <c r="R636" s="159">
        <f>IF($D634&gt;=1,($B633/HLOOKUP($D634,'Annuity Calc'!$H$7:$BE$11,2,FALSE))*HLOOKUP(R634,'Annuity Calc'!$H$7:$BE$11,3,FALSE),(IF(R634&lt;=(-1),R634,0)))</f>
        <v>1339026.1107943836</v>
      </c>
      <c r="S636" s="159">
        <f>IF($D634&gt;=1,($B633/HLOOKUP($D634,'Annuity Calc'!$H$7:$BE$11,2,FALSE))*HLOOKUP(S634,'Annuity Calc'!$H$7:$BE$11,3,FALSE),(IF(S634&lt;=(-1),S634,0)))</f>
        <v>1396751.0080009655</v>
      </c>
      <c r="T636" s="159">
        <f>IF($D634&gt;=1,($B633/HLOOKUP($D634,'Annuity Calc'!$H$7:$BE$11,2,FALSE))*HLOOKUP(T634,'Annuity Calc'!$H$7:$BE$11,3,FALSE),(IF(T634&lt;=(-1),T634,0)))</f>
        <v>1456964.4031768166</v>
      </c>
      <c r="U636" s="159">
        <f>IF($D634&gt;=1,($B633/HLOOKUP($D634,'Annuity Calc'!$H$7:$BE$11,2,FALSE))*HLOOKUP(U634,'Annuity Calc'!$H$7:$BE$11,3,FALSE),(IF(U634&lt;=(-1),U634,0)))</f>
        <v>1519773.5745059224</v>
      </c>
      <c r="V636" s="159">
        <f>IF($D634&gt;=1,($B633/HLOOKUP($D634,'Annuity Calc'!$H$7:$BE$11,2,FALSE))*HLOOKUP(V634,'Annuity Calc'!$H$7:$BE$11,3,FALSE),(IF(V634&lt;=(-1),V634,0)))</f>
        <v>1585290.4248932451</v>
      </c>
      <c r="W636" s="159">
        <f>IF($D634&gt;=1,($B633/HLOOKUP($D634,'Annuity Calc'!$H$7:$BE$11,2,FALSE))*HLOOKUP(W634,'Annuity Calc'!$H$7:$BE$11,3,FALSE),(IF(W634&lt;=(-1),W634,0)))</f>
        <v>1653631.6813346536</v>
      </c>
      <c r="X636" s="159">
        <f>IF($D634&gt;=1,($B633/HLOOKUP($D634,'Annuity Calc'!$H$7:$BE$11,2,FALSE))*HLOOKUP(X634,'Annuity Calc'!$H$7:$BE$11,3,FALSE),(IF(X634&lt;=(-1),X634,0)))</f>
        <v>1724919.1028816169</v>
      </c>
      <c r="Y636" s="159">
        <f>IF($D634&gt;=1,($B633/HLOOKUP($D634,'Annuity Calc'!$H$7:$BE$11,2,FALSE))*HLOOKUP(Y634,'Annuity Calc'!$H$7:$BE$11,3,FALSE),(IF(Y634&lt;=(-1),Y634,0)))</f>
        <v>1799279.6975711707</v>
      </c>
      <c r="Z636" s="159">
        <f>IF($D634&gt;=1,($B633/HLOOKUP($D634,'Annuity Calc'!$H$7:$BE$11,2,FALSE))*HLOOKUP(Z634,'Annuity Calc'!$H$7:$BE$11,3,FALSE),(IF(Z634&lt;=(-1),Z634,0)))</f>
        <v>1876845.9487076541</v>
      </c>
      <c r="AA636" s="159">
        <f>IF($D634&gt;=1,($B633/HLOOKUP($D634,'Annuity Calc'!$H$7:$BE$11,2,FALSE))*HLOOKUP(AA634,'Annuity Calc'!$H$7:$BE$11,3,FALSE),(IF(AA634&lt;=(-1),AA634,0)))</f>
        <v>1957756.0508993624</v>
      </c>
      <c r="AB636" s="159">
        <f>IF($D634&gt;=1,($B633/HLOOKUP($D634,'Annuity Calc'!$H$7:$BE$11,2,FALSE))*HLOOKUP(AB634,'Annuity Calc'!$H$7:$BE$11,3,FALSE),(IF(AB634&lt;=(-1),AB634,0)))</f>
        <v>2042154.1562706495</v>
      </c>
      <c r="AC636" s="159">
        <f>IF($D634&gt;=1,($B633/HLOOKUP($D634,'Annuity Calc'!$H$7:$BE$11,2,FALSE))*HLOOKUP(AC634,'Annuity Calc'!$H$7:$BE$11,3,FALSE),(IF(AC634&lt;=(-1),AC634,0)))</f>
        <v>2130190.6312881401</v>
      </c>
      <c r="AD636" s="159">
        <f>IF($D634&gt;=1,($B633/HLOOKUP($D634,'Annuity Calc'!$H$7:$BE$11,2,FALSE))*HLOOKUP(AD634,'Annuity Calc'!$H$7:$BE$11,3,FALSE),(IF(AD634&lt;=(-1),AD634,0)))</f>
        <v>2222022.3246586164</v>
      </c>
      <c r="AE636" s="159">
        <f>IF($D634&gt;=1,($B633/HLOOKUP($D634,'Annuity Calc'!$H$7:$BE$11,2,FALSE))*HLOOKUP(AE634,'Annuity Calc'!$H$7:$BE$11,3,FALSE),(IF(AE634&lt;=(-1),AE634,0)))</f>
        <v>2317812.8467758847</v>
      </c>
      <c r="AF636" s="159">
        <f>IF($D634&gt;=1,($B633/HLOOKUP($D634,'Annuity Calc'!$H$7:$BE$11,2,FALSE))*HLOOKUP(AF634,'Annuity Calc'!$H$7:$BE$11,3,FALSE),(IF(AF634&lt;=(-1),AF634,0)))</f>
        <v>2417732.8612144813</v>
      </c>
      <c r="AG636" s="159">
        <f>IF($D634&gt;=1,($B633/HLOOKUP($D634,'Annuity Calc'!$H$7:$BE$11,2,FALSE))*HLOOKUP(AG634,'Annuity Calc'!$H$7:$BE$11,3,FALSE),(IF(AG634&lt;=(-1),AG634,0)))</f>
        <v>2521960.3887895667</v>
      </c>
      <c r="AH636" s="159">
        <f>IF($D634&gt;=1,($B633/HLOOKUP($D634,'Annuity Calc'!$H$7:$BE$11,2,FALSE))*HLOOKUP(AH634,'Annuity Calc'!$H$7:$BE$11,3,FALSE),(IF(AH634&lt;=(-1),AH634,0)))</f>
        <v>2630681.1247247178</v>
      </c>
      <c r="AI636" s="159">
        <f>IF($D634&gt;=1,($B633/HLOOKUP($D634,'Annuity Calc'!$H$7:$BE$11,2,FALSE))*HLOOKUP(AI634,'Annuity Calc'!$H$7:$BE$11,3,FALSE),(IF(AI634&lt;=(-1),AI634,0)))</f>
        <v>2744088.7694927054</v>
      </c>
      <c r="AJ636" s="159" t="e">
        <f>IF($D634&gt;=1,($B633/HLOOKUP($D634,'Annuity Calc'!$H$7:$BE$11,2,FALSE))*HLOOKUP(AJ634,'Annuity Calc'!$H$7:$BE$11,3,FALSE),(IF(AJ634&lt;=(-1),AJ634,0)))</f>
        <v>#N/A</v>
      </c>
      <c r="AK636" s="159" t="e">
        <f>IF($D634&gt;=1,($B633/HLOOKUP($D634,'Annuity Calc'!$H$7:$BE$11,2,FALSE))*HLOOKUP(AK634,'Annuity Calc'!$H$7:$BE$11,3,FALSE),(IF(AK634&lt;=(-1),AK634,0)))</f>
        <v>#N/A</v>
      </c>
      <c r="AL636" s="159" t="e">
        <f>IF($D634&gt;=1,($B633/HLOOKUP($D634,'Annuity Calc'!$H$7:$BE$11,2,FALSE))*HLOOKUP(AL634,'Annuity Calc'!$H$7:$BE$11,3,FALSE),(IF(AL634&lt;=(-1),AL634,0)))</f>
        <v>#N/A</v>
      </c>
      <c r="AM636" s="159" t="e">
        <f>IF($D634&gt;=1,($B633/HLOOKUP($D634,'Annuity Calc'!$H$7:$BE$11,2,FALSE))*HLOOKUP(AM634,'Annuity Calc'!$H$7:$BE$11,3,FALSE),(IF(AM634&lt;=(-1),AM634,0)))</f>
        <v>#N/A</v>
      </c>
      <c r="AN636" s="159" t="e">
        <f>IF($D634&gt;=1,($B633/HLOOKUP($D634,'Annuity Calc'!$H$7:$BE$11,2,FALSE))*HLOOKUP(AN634,'Annuity Calc'!$H$7:$BE$11,3,FALSE),(IF(AN634&lt;=(-1),AN634,0)))</f>
        <v>#N/A</v>
      </c>
      <c r="AO636" s="159" t="e">
        <f>IF($D634&gt;=1,($B633/HLOOKUP($D634,'Annuity Calc'!$H$7:$BE$11,2,FALSE))*HLOOKUP(AO634,'Annuity Calc'!$H$7:$BE$11,3,FALSE),(IF(AO634&lt;=(-1),AO634,0)))</f>
        <v>#N/A</v>
      </c>
      <c r="AP636" s="159" t="e">
        <f>IF($D634&gt;=1,($B633/HLOOKUP($D634,'Annuity Calc'!$H$7:$BE$11,2,FALSE))*HLOOKUP(AP634,'Annuity Calc'!$H$7:$BE$11,3,FALSE),(IF(AP634&lt;=(-1),AP634,0)))</f>
        <v>#N/A</v>
      </c>
      <c r="AQ636" s="159" t="e">
        <f>IF($D634&gt;=1,($B633/HLOOKUP($D634,'Annuity Calc'!$H$7:$BE$11,2,FALSE))*HLOOKUP(AQ634,'Annuity Calc'!$H$7:$BE$11,3,FALSE),(IF(AQ634&lt;=(-1),AQ634,0)))</f>
        <v>#N/A</v>
      </c>
      <c r="AR636" s="159" t="e">
        <f>IF($D634&gt;=1,($B633/HLOOKUP($D634,'Annuity Calc'!$H$7:$BE$11,2,FALSE))*HLOOKUP(AR634,'Annuity Calc'!$H$7:$BE$11,3,FALSE),(IF(AR634&lt;=(-1),AR634,0)))</f>
        <v>#N/A</v>
      </c>
      <c r="AS636" s="159" t="e">
        <f>IF($D634&gt;=1,($B633/HLOOKUP($D634,'Annuity Calc'!$H$7:$BE$11,2,FALSE))*HLOOKUP(AS634,'Annuity Calc'!$H$7:$BE$11,3,FALSE),(IF(AS634&lt;=(-1),AS634,0)))</f>
        <v>#N/A</v>
      </c>
      <c r="AT636" s="159" t="e">
        <f>IF($D634&gt;=1,($B633/HLOOKUP($D634,'Annuity Calc'!$H$7:$BE$11,2,FALSE))*HLOOKUP(AT634,'Annuity Calc'!$H$7:$BE$11,3,FALSE),(IF(AT634&lt;=(-1),AT634,0)))</f>
        <v>#N/A</v>
      </c>
      <c r="AU636" s="159" t="e">
        <f>IF($D634&gt;=1,($B633/HLOOKUP($D634,'Annuity Calc'!$H$7:$BE$11,2,FALSE))*HLOOKUP(AU634,'Annuity Calc'!$H$7:$BE$11,3,FALSE),(IF(AU634&lt;=(-1),AU634,0)))</f>
        <v>#N/A</v>
      </c>
      <c r="AV636" s="159" t="e">
        <f>IF($D634&gt;=1,($B633/HLOOKUP($D634,'Annuity Calc'!$H$7:$BE$11,2,FALSE))*HLOOKUP(AV634,'Annuity Calc'!$H$7:$BE$11,3,FALSE),(IF(AV634&lt;=(-1),AV634,0)))</f>
        <v>#N/A</v>
      </c>
      <c r="AW636" s="159" t="e">
        <f>IF($D634&gt;=1,($B633/HLOOKUP($D634,'Annuity Calc'!$H$7:$BE$11,2,FALSE))*HLOOKUP(AW634,'Annuity Calc'!$H$7:$BE$11,3,FALSE),(IF(AW634&lt;=(-1),AW634,0)))</f>
        <v>#N/A</v>
      </c>
      <c r="AX636" s="159" t="e">
        <f>IF($D634&gt;=1,($B633/HLOOKUP($D634,'Annuity Calc'!$H$7:$BE$11,2,FALSE))*HLOOKUP(AX634,'Annuity Calc'!$H$7:$BE$11,3,FALSE),(IF(AX634&lt;=(-1),AX634,0)))</f>
        <v>#N/A</v>
      </c>
      <c r="AY636" s="159" t="e">
        <f>IF($D634&gt;=1,($B633/HLOOKUP($D634,'Annuity Calc'!$H$7:$BE$11,2,FALSE))*HLOOKUP(AY634,'Annuity Calc'!$H$7:$BE$11,3,FALSE),(IF(AY634&lt;=(-1),AY634,0)))</f>
        <v>#N/A</v>
      </c>
      <c r="AZ636" s="159" t="e">
        <f>IF($D634&gt;=1,($B633/HLOOKUP($D634,'Annuity Calc'!$H$7:$BE$11,2,FALSE))*HLOOKUP(AZ634,'Annuity Calc'!$H$7:$BE$11,3,FALSE),(IF(AZ634&lt;=(-1),AZ634,0)))</f>
        <v>#N/A</v>
      </c>
      <c r="BA636" s="159" t="e">
        <f>IF($D634&gt;=1,($B633/HLOOKUP($D634,'Annuity Calc'!$H$7:$BE$11,2,FALSE))*HLOOKUP(BA634,'Annuity Calc'!$H$7:$BE$11,3,FALSE),(IF(BA634&lt;=(-1),BA634,0)))</f>
        <v>#N/A</v>
      </c>
      <c r="BB636" s="159" t="e">
        <f>IF($D634&gt;=1,($B633/HLOOKUP($D634,'Annuity Calc'!$H$7:$BE$11,2,FALSE))*HLOOKUP(BB634,'Annuity Calc'!$H$7:$BE$11,3,FALSE),(IF(BB634&lt;=(-1),BB634,0)))</f>
        <v>#N/A</v>
      </c>
      <c r="BC636" s="159" t="e">
        <f>IF($D634&gt;=1,($B633/HLOOKUP($D634,'Annuity Calc'!$H$7:$BE$11,2,FALSE))*HLOOKUP(BC634,'Annuity Calc'!$H$7:$BE$11,3,FALSE),(IF(BC634&lt;=(-1),BC634,0)))</f>
        <v>#N/A</v>
      </c>
      <c r="BD636" s="159" t="e">
        <f>IF($D634&gt;=1,($B633/HLOOKUP($D634,'Annuity Calc'!$H$7:$BE$11,2,FALSE))*HLOOKUP(BD634,'Annuity Calc'!$H$7:$BE$11,3,FALSE),(IF(BD634&lt;=(-1),BD634,0)))</f>
        <v>#N/A</v>
      </c>
      <c r="BE636" s="159" t="e">
        <f>IF($D634&gt;=1,($B633/HLOOKUP($D634,'Annuity Calc'!$H$7:$BE$11,2,FALSE))*HLOOKUP(BE634,'Annuity Calc'!$H$7:$BE$11,3,FALSE),(IF(BE634&lt;=(-1),BE634,0)))</f>
        <v>#N/A</v>
      </c>
      <c r="BF636" s="159" t="e">
        <f>IF($D634&gt;=1,($B633/HLOOKUP($D634,'Annuity Calc'!$H$7:$BE$11,2,FALSE))*HLOOKUP(BF634,'Annuity Calc'!$H$7:$BE$11,3,FALSE),(IF(BF634&lt;=(-1),BF634,0)))</f>
        <v>#N/A</v>
      </c>
      <c r="BG636" s="159" t="e">
        <f>IF($D634&gt;=1,($B633/HLOOKUP($D634,'Annuity Calc'!$H$7:$BE$11,2,FALSE))*HLOOKUP(BG634,'Annuity Calc'!$H$7:$BE$11,3,FALSE),(IF(BG634&lt;=(-1),BG634,0)))</f>
        <v>#N/A</v>
      </c>
      <c r="BH636" s="159" t="e">
        <f>IF($D634&gt;=1,($B633/HLOOKUP($D634,'Annuity Calc'!$H$7:$BE$11,2,FALSE))*HLOOKUP(BH634,'Annuity Calc'!$H$7:$BE$11,3,FALSE),(IF(BH634&lt;=(-1),BH634,0)))</f>
        <v>#N/A</v>
      </c>
      <c r="BI636" s="159" t="e">
        <f>IF($D634&gt;=1,($B633/HLOOKUP($D634,'Annuity Calc'!$H$7:$BE$11,2,FALSE))*HLOOKUP(BI634,'Annuity Calc'!$H$7:$BE$11,3,FALSE),(IF(BI634&lt;=(-1),BI634,0)))</f>
        <v>#N/A</v>
      </c>
    </row>
    <row r="637" spans="1:61" s="19" customFormat="1" ht="12.75">
      <c r="C637" s="19" t="s">
        <v>423</v>
      </c>
      <c r="D637" s="159">
        <f>IF($D634&gt;=1,($B633/HLOOKUP($D634,'Annuity Calc'!$H$7:$BE$11,2,FALSE))*HLOOKUP(D634,'Annuity Calc'!$H$7:$BE$11,4,FALSE),(IF(D634&lt;=(-1),D634,0)))</f>
        <v>2060388.9451185397</v>
      </c>
      <c r="E637" s="159">
        <f>IF($D634&gt;=1,($B633/HLOOKUP($D634,'Annuity Calc'!$H$7:$BE$11,2,FALSE))*HLOOKUP(E634,'Annuity Calc'!$H$7:$BE$11,4,FALSE),(IF(E634&lt;=(-1),E634,0)))</f>
        <v>2028418.8520439449</v>
      </c>
      <c r="F637" s="159">
        <f>IF($D634&gt;=1,($B633/HLOOKUP($D634,'Annuity Calc'!$H$7:$BE$11,2,FALSE))*HLOOKUP(F634,'Annuity Calc'!$H$7:$BE$11,4,FALSE),(IF(F634&lt;=(-1),F634,0)))</f>
        <v>1995070.5406347411</v>
      </c>
      <c r="G637" s="159">
        <f>IF($D634&gt;=1,($B633/HLOOKUP($D634,'Annuity Calc'!$H$7:$BE$11,2,FALSE))*HLOOKUP(G634,'Annuity Calc'!$H$7:$BE$11,4,FALSE),(IF(G634&lt;=(-1),G634,0)))</f>
        <v>1960284.5964321278</v>
      </c>
      <c r="H637" s="159">
        <f>IF($D634&gt;=1,($B633/HLOOKUP($D634,'Annuity Calc'!$H$7:$BE$11,2,FALSE))*HLOOKUP(H634,'Annuity Calc'!$H$7:$BE$11,4,FALSE),(IF(H634&lt;=(-1),H634,0)))</f>
        <v>1923999.0436429894</v>
      </c>
      <c r="I637" s="159">
        <f>IF($D634&gt;=1,($B633/HLOOKUP($D634,'Annuity Calc'!$H$7:$BE$11,2,FALSE))*HLOOKUP(I634,'Annuity Calc'!$H$7:$BE$11,4,FALSE),(IF(I634&lt;=(-1),I634,0)))</f>
        <v>1886149.2347217614</v>
      </c>
      <c r="J637" s="159">
        <f>IF($D634&gt;=1,($B633/HLOOKUP($D634,'Annuity Calc'!$H$7:$BE$11,2,FALSE))*HLOOKUP(J634,'Annuity Calc'!$H$7:$BE$11,4,FALSE),(IF(J634&lt;=(-1),J634,0)))</f>
        <v>1846667.7351922225</v>
      </c>
      <c r="K637" s="159">
        <f>IF($D634&gt;=1,($B633/HLOOKUP($D634,'Annuity Calc'!$H$7:$BE$11,2,FALSE))*HLOOKUP(K634,'Annuity Calc'!$H$7:$BE$11,4,FALSE),(IF(K634&lt;=(-1),K634,0)))</f>
        <v>1805484.2035039887</v>
      </c>
      <c r="L637" s="159">
        <f>IF($D634&gt;=1,($B633/HLOOKUP($D634,'Annuity Calc'!$H$7:$BE$11,2,FALSE))*HLOOKUP(L634,'Annuity Calc'!$H$7:$BE$11,4,FALSE),(IF(L634&lt;=(-1),L634,0)))</f>
        <v>1762525.2657096733</v>
      </c>
      <c r="M637" s="159">
        <f>IF($D634&gt;=1,($B633/HLOOKUP($D634,'Annuity Calc'!$H$7:$BE$11,2,FALSE))*HLOOKUP(M634,'Annuity Calc'!$H$7:$BE$11,4,FALSE),(IF(M634&lt;=(-1),M634,0)))</f>
        <v>1717714.3847394253</v>
      </c>
      <c r="N637" s="159">
        <f>IF($D634&gt;=1,($B633/HLOOKUP($D634,'Annuity Calc'!$H$7:$BE$11,2,FALSE))*HLOOKUP(N634,'Annuity Calc'!$H$7:$BE$11,4,FALSE),(IF(N634&lt;=(-1),N634,0)))</f>
        <v>1670971.7240399462</v>
      </c>
      <c r="O637" s="159">
        <f>IF($D634&gt;=1,($B633/HLOOKUP($D634,'Annuity Calc'!$H$7:$BE$11,2,FALSE))*HLOOKUP(O634,'Annuity Calc'!$H$7:$BE$11,4,FALSE),(IF(O634&lt;=(-1),O634,0)))</f>
        <v>1622214.0053350346</v>
      </c>
      <c r="P637" s="159">
        <f>IF($D634&gt;=1,($B633/HLOOKUP($D634,'Annuity Calc'!$H$7:$BE$11,2,FALSE))*HLOOKUP(P634,'Annuity Calc'!$H$7:$BE$11,4,FALSE),(IF(P634&lt;=(-1),P634,0)))</f>
        <v>1571354.3602542444</v>
      </c>
      <c r="Q637" s="159">
        <f>IF($D634&gt;=1,($B633/HLOOKUP($D634,'Annuity Calc'!$H$7:$BE$11,2,FALSE))*HLOOKUP(Q634,'Annuity Calc'!$H$7:$BE$11,4,FALSE),(IF(Q634&lt;=(-1),Q634,0)))</f>
        <v>1518302.1755653131</v>
      </c>
      <c r="R637" s="159">
        <f>IF($D634&gt;=1,($B633/HLOOKUP($D634,'Annuity Calc'!$H$7:$BE$11,2,FALSE))*HLOOKUP(R634,'Annuity Calc'!$H$7:$BE$11,4,FALSE),(IF(R634&lt;=(-1),R634,0)))</f>
        <v>1462962.931734618</v>
      </c>
      <c r="S637" s="159">
        <f>IF($D634&gt;=1,($B633/HLOOKUP($D634,'Annuity Calc'!$H$7:$BE$11,2,FALSE))*HLOOKUP(S634,'Annuity Calc'!$H$7:$BE$11,4,FALSE),(IF(S634&lt;=(-1),S634,0)))</f>
        <v>1405238.0345280361</v>
      </c>
      <c r="T637" s="159">
        <f>IF($D634&gt;=1,($B633/HLOOKUP($D634,'Annuity Calc'!$H$7:$BE$11,2,FALSE))*HLOOKUP(T634,'Annuity Calc'!$H$7:$BE$11,4,FALSE),(IF(T634&lt;=(-1),T634,0)))</f>
        <v>1345024.639352185</v>
      </c>
      <c r="U637" s="159">
        <f>IF($D634&gt;=1,($B633/HLOOKUP($D634,'Annuity Calc'!$H$7:$BE$11,2,FALSE))*HLOOKUP(U634,'Annuity Calc'!$H$7:$BE$11,4,FALSE),(IF(U634&lt;=(-1),U634,0)))</f>
        <v>1282215.4680230792</v>
      </c>
      <c r="V637" s="159">
        <f>IF($D634&gt;=1,($B633/HLOOKUP($D634,'Annuity Calc'!$H$7:$BE$11,2,FALSE))*HLOOKUP(V634,'Annuity Calc'!$H$7:$BE$11,4,FALSE),(IF(V634&lt;=(-1),V634,0)))</f>
        <v>1216698.6176357565</v>
      </c>
      <c r="W637" s="159">
        <f>IF($D634&gt;=1,($B633/HLOOKUP($D634,'Annuity Calc'!$H$7:$BE$11,2,FALSE))*HLOOKUP(W634,'Annuity Calc'!$H$7:$BE$11,4,FALSE),(IF(W634&lt;=(-1),W634,0)))</f>
        <v>1148357.361194348</v>
      </c>
      <c r="X637" s="159">
        <f>IF($D634&gt;=1,($B633/HLOOKUP($D634,'Annuity Calc'!$H$7:$BE$11,2,FALSE))*HLOOKUP(X634,'Annuity Calc'!$H$7:$BE$11,4,FALSE),(IF(X634&lt;=(-1),X634,0)))</f>
        <v>1077069.9396473847</v>
      </c>
      <c r="Y637" s="159">
        <f>IF($D634&gt;=1,($B633/HLOOKUP($D634,'Annuity Calc'!$H$7:$BE$11,2,FALSE))*HLOOKUP(Y634,'Annuity Calc'!$H$7:$BE$11,4,FALSE),(IF(Y634&lt;=(-1),Y634,0)))</f>
        <v>1002709.3449578309</v>
      </c>
      <c r="Z637" s="159">
        <f>IF($D634&gt;=1,($B633/HLOOKUP($D634,'Annuity Calc'!$H$7:$BE$11,2,FALSE))*HLOOKUP(Z634,'Annuity Calc'!$H$7:$BE$11,4,FALSE),(IF(Z634&lt;=(-1),Z634,0)))</f>
        <v>925143.09382134746</v>
      </c>
      <c r="AA637" s="159">
        <f>IF($D634&gt;=1,($B633/HLOOKUP($D634,'Annuity Calc'!$H$7:$BE$11,2,FALSE))*HLOOKUP(AA634,'Annuity Calc'!$H$7:$BE$11,4,FALSE),(IF(AA634&lt;=(-1),AA634,0)))</f>
        <v>844232.99162963917</v>
      </c>
      <c r="AB637" s="159">
        <f>IF($D634&gt;=1,($B633/HLOOKUP($D634,'Annuity Calc'!$H$7:$BE$11,2,FALSE))*HLOOKUP(AB634,'Annuity Calc'!$H$7:$BE$11,4,FALSE),(IF(AB634&lt;=(-1),AB634,0)))</f>
        <v>759834.88625835208</v>
      </c>
      <c r="AC637" s="159">
        <f>IF($D634&gt;=1,($B633/HLOOKUP($D634,'Annuity Calc'!$H$7:$BE$11,2,FALSE))*HLOOKUP(AC634,'Annuity Calc'!$H$7:$BE$11,4,FALSE),(IF(AC634&lt;=(-1),AC634,0)))</f>
        <v>671798.41124086175</v>
      </c>
      <c r="AD637" s="159">
        <f>IF($D634&gt;=1,($B633/HLOOKUP($D634,'Annuity Calc'!$H$7:$BE$11,2,FALSE))*HLOOKUP(AD634,'Annuity Calc'!$H$7:$BE$11,4,FALSE),(IF(AD634&lt;=(-1),AD634,0)))</f>
        <v>579966.71787038515</v>
      </c>
      <c r="AE637" s="159">
        <f>IF($D634&gt;=1,($B633/HLOOKUP($D634,'Annuity Calc'!$H$7:$BE$11,2,FALSE))*HLOOKUP(AE634,'Annuity Calc'!$H$7:$BE$11,4,FALSE),(IF(AE634&lt;=(-1),AE634,0)))</f>
        <v>484176.19575311703</v>
      </c>
      <c r="AF637" s="159">
        <f>IF($D634&gt;=1,($B633/HLOOKUP($D634,'Annuity Calc'!$H$7:$BE$11,2,FALSE))*HLOOKUP(AF634,'Annuity Calc'!$H$7:$BE$11,4,FALSE),(IF(AF634&lt;=(-1),AF634,0)))</f>
        <v>384256.18131452019</v>
      </c>
      <c r="AG637" s="159">
        <f>IF($D634&gt;=1,($B633/HLOOKUP($D634,'Annuity Calc'!$H$7:$BE$11,2,FALSE))*HLOOKUP(AG634,'Annuity Calc'!$H$7:$BE$11,4,FALSE),(IF(AG634&lt;=(-1),AG634,0)))</f>
        <v>280028.65373943496</v>
      </c>
      <c r="AH637" s="159">
        <f>IF($D634&gt;=1,($B633/HLOOKUP($D634,'Annuity Calc'!$H$7:$BE$11,2,FALSE))*HLOOKUP(AH634,'Annuity Calc'!$H$7:$BE$11,4,FALSE),(IF(AH634&lt;=(-1),AH634,0)))</f>
        <v>171307.91780428376</v>
      </c>
      <c r="AI637" s="159">
        <f>IF($D634&gt;=1,($B633/HLOOKUP($D634,'Annuity Calc'!$H$7:$BE$11,2,FALSE))*HLOOKUP(AI634,'Annuity Calc'!$H$7:$BE$11,4,FALSE),(IF(AI634&lt;=(-1),AI634,0)))</f>
        <v>57900.273036296094</v>
      </c>
      <c r="AJ637" s="159" t="e">
        <f>IF($D634&gt;=1,($B633/HLOOKUP($D634,'Annuity Calc'!$H$7:$BE$11,2,FALSE))*HLOOKUP(AJ634,'Annuity Calc'!$H$7:$BE$11,4,FALSE),(IF(AJ634&lt;=(-1),AJ634,0)))</f>
        <v>#N/A</v>
      </c>
      <c r="AK637" s="159" t="e">
        <f>IF($D634&gt;=1,($B633/HLOOKUP($D634,'Annuity Calc'!$H$7:$BE$11,2,FALSE))*HLOOKUP(AK634,'Annuity Calc'!$H$7:$BE$11,4,FALSE),(IF(AK634&lt;=(-1),AK634,0)))</f>
        <v>#N/A</v>
      </c>
      <c r="AL637" s="159" t="e">
        <f>IF($D634&gt;=1,($B633/HLOOKUP($D634,'Annuity Calc'!$H$7:$BE$11,2,FALSE))*HLOOKUP(AL634,'Annuity Calc'!$H$7:$BE$11,4,FALSE),(IF(AL634&lt;=(-1),AL634,0)))</f>
        <v>#N/A</v>
      </c>
      <c r="AM637" s="159" t="e">
        <f>IF($D634&gt;=1,($B633/HLOOKUP($D634,'Annuity Calc'!$H$7:$BE$11,2,FALSE))*HLOOKUP(AM634,'Annuity Calc'!$H$7:$BE$11,4,FALSE),(IF(AM634&lt;=(-1),AM634,0)))</f>
        <v>#N/A</v>
      </c>
      <c r="AN637" s="159" t="e">
        <f>IF($D634&gt;=1,($B633/HLOOKUP($D634,'Annuity Calc'!$H$7:$BE$11,2,FALSE))*HLOOKUP(AN634,'Annuity Calc'!$H$7:$BE$11,4,FALSE),(IF(AN634&lt;=(-1),AN634,0)))</f>
        <v>#N/A</v>
      </c>
      <c r="AO637" s="159" t="e">
        <f>IF($D634&gt;=1,($B633/HLOOKUP($D634,'Annuity Calc'!$H$7:$BE$11,2,FALSE))*HLOOKUP(AO634,'Annuity Calc'!$H$7:$BE$11,4,FALSE),(IF(AO634&lt;=(-1),AO634,0)))</f>
        <v>#N/A</v>
      </c>
      <c r="AP637" s="159" t="e">
        <f>IF($D634&gt;=1,($B633/HLOOKUP($D634,'Annuity Calc'!$H$7:$BE$11,2,FALSE))*HLOOKUP(AP634,'Annuity Calc'!$H$7:$BE$11,4,FALSE),(IF(AP634&lt;=(-1),AP634,0)))</f>
        <v>#N/A</v>
      </c>
      <c r="AQ637" s="159" t="e">
        <f>IF($D634&gt;=1,($B633/HLOOKUP($D634,'Annuity Calc'!$H$7:$BE$11,2,FALSE))*HLOOKUP(AQ634,'Annuity Calc'!$H$7:$BE$11,4,FALSE),(IF(AQ634&lt;=(-1),AQ634,0)))</f>
        <v>#N/A</v>
      </c>
      <c r="AR637" s="159" t="e">
        <f>IF($D634&gt;=1,($B633/HLOOKUP($D634,'Annuity Calc'!$H$7:$BE$11,2,FALSE))*HLOOKUP(AR634,'Annuity Calc'!$H$7:$BE$11,4,FALSE),(IF(AR634&lt;=(-1),AR634,0)))</f>
        <v>#N/A</v>
      </c>
      <c r="AS637" s="159" t="e">
        <f>IF($D634&gt;=1,($B633/HLOOKUP($D634,'Annuity Calc'!$H$7:$BE$11,2,FALSE))*HLOOKUP(AS634,'Annuity Calc'!$H$7:$BE$11,4,FALSE),(IF(AS634&lt;=(-1),AS634,0)))</f>
        <v>#N/A</v>
      </c>
      <c r="AT637" s="159" t="e">
        <f>IF($D634&gt;=1,($B633/HLOOKUP($D634,'Annuity Calc'!$H$7:$BE$11,2,FALSE))*HLOOKUP(AT634,'Annuity Calc'!$H$7:$BE$11,4,FALSE),(IF(AT634&lt;=(-1),AT634,0)))</f>
        <v>#N/A</v>
      </c>
      <c r="AU637" s="159" t="e">
        <f>IF($D634&gt;=1,($B633/HLOOKUP($D634,'Annuity Calc'!$H$7:$BE$11,2,FALSE))*HLOOKUP(AU634,'Annuity Calc'!$H$7:$BE$11,4,FALSE),(IF(AU634&lt;=(-1),AU634,0)))</f>
        <v>#N/A</v>
      </c>
      <c r="AV637" s="159" t="e">
        <f>IF($D634&gt;=1,($B633/HLOOKUP($D634,'Annuity Calc'!$H$7:$BE$11,2,FALSE))*HLOOKUP(AV634,'Annuity Calc'!$H$7:$BE$11,4,FALSE),(IF(AV634&lt;=(-1),AV634,0)))</f>
        <v>#N/A</v>
      </c>
      <c r="AW637" s="159" t="e">
        <f>IF($D634&gt;=1,($B633/HLOOKUP($D634,'Annuity Calc'!$H$7:$BE$11,2,FALSE))*HLOOKUP(AW634,'Annuity Calc'!$H$7:$BE$11,4,FALSE),(IF(AW634&lt;=(-1),AW634,0)))</f>
        <v>#N/A</v>
      </c>
      <c r="AX637" s="159" t="e">
        <f>IF($D634&gt;=1,($B633/HLOOKUP($D634,'Annuity Calc'!$H$7:$BE$11,2,FALSE))*HLOOKUP(AX634,'Annuity Calc'!$H$7:$BE$11,4,FALSE),(IF(AX634&lt;=(-1),AX634,0)))</f>
        <v>#N/A</v>
      </c>
      <c r="AY637" s="159" t="e">
        <f>IF($D634&gt;=1,($B633/HLOOKUP($D634,'Annuity Calc'!$H$7:$BE$11,2,FALSE))*HLOOKUP(AY634,'Annuity Calc'!$H$7:$BE$11,4,FALSE),(IF(AY634&lt;=(-1),AY634,0)))</f>
        <v>#N/A</v>
      </c>
      <c r="AZ637" s="159" t="e">
        <f>IF($D634&gt;=1,($B633/HLOOKUP($D634,'Annuity Calc'!$H$7:$BE$11,2,FALSE))*HLOOKUP(AZ634,'Annuity Calc'!$H$7:$BE$11,4,FALSE),(IF(AZ634&lt;=(-1),AZ634,0)))</f>
        <v>#N/A</v>
      </c>
      <c r="BA637" s="159" t="e">
        <f>IF($D634&gt;=1,($B633/HLOOKUP($D634,'Annuity Calc'!$H$7:$BE$11,2,FALSE))*HLOOKUP(BA634,'Annuity Calc'!$H$7:$BE$11,4,FALSE),(IF(BA634&lt;=(-1),BA634,0)))</f>
        <v>#N/A</v>
      </c>
      <c r="BB637" s="159" t="e">
        <f>IF($D634&gt;=1,($B633/HLOOKUP($D634,'Annuity Calc'!$H$7:$BE$11,2,FALSE))*HLOOKUP(BB634,'Annuity Calc'!$H$7:$BE$11,4,FALSE),(IF(BB634&lt;=(-1),BB634,0)))</f>
        <v>#N/A</v>
      </c>
      <c r="BC637" s="159" t="e">
        <f>IF($D634&gt;=1,($B633/HLOOKUP($D634,'Annuity Calc'!$H$7:$BE$11,2,FALSE))*HLOOKUP(BC634,'Annuity Calc'!$H$7:$BE$11,4,FALSE),(IF(BC634&lt;=(-1),BC634,0)))</f>
        <v>#N/A</v>
      </c>
      <c r="BD637" s="159" t="e">
        <f>IF($D634&gt;=1,($B633/HLOOKUP($D634,'Annuity Calc'!$H$7:$BE$11,2,FALSE))*HLOOKUP(BD634,'Annuity Calc'!$H$7:$BE$11,4,FALSE),(IF(BD634&lt;=(-1),BD634,0)))</f>
        <v>#N/A</v>
      </c>
      <c r="BE637" s="159" t="e">
        <f>IF($D634&gt;=1,($B633/HLOOKUP($D634,'Annuity Calc'!$H$7:$BE$11,2,FALSE))*HLOOKUP(BE634,'Annuity Calc'!$H$7:$BE$11,4,FALSE),(IF(BE634&lt;=(-1),BE634,0)))</f>
        <v>#N/A</v>
      </c>
      <c r="BF637" s="159" t="e">
        <f>IF($D634&gt;=1,($B633/HLOOKUP($D634,'Annuity Calc'!$H$7:$BE$11,2,FALSE))*HLOOKUP(BF634,'Annuity Calc'!$H$7:$BE$11,4,FALSE),(IF(BF634&lt;=(-1),BF634,0)))</f>
        <v>#N/A</v>
      </c>
      <c r="BG637" s="159" t="e">
        <f>IF($D634&gt;=1,($B633/HLOOKUP($D634,'Annuity Calc'!$H$7:$BE$11,2,FALSE))*HLOOKUP(BG634,'Annuity Calc'!$H$7:$BE$11,4,FALSE),(IF(BG634&lt;=(-1),BG634,0)))</f>
        <v>#N/A</v>
      </c>
      <c r="BH637" s="159" t="e">
        <f>IF($D634&gt;=1,($B633/HLOOKUP($D634,'Annuity Calc'!$H$7:$BE$11,2,FALSE))*HLOOKUP(BH634,'Annuity Calc'!$H$7:$BE$11,4,FALSE),(IF(BH634&lt;=(-1),BH634,0)))</f>
        <v>#N/A</v>
      </c>
      <c r="BI637" s="159" t="e">
        <f>IF($D634&gt;=1,($B633/HLOOKUP($D634,'Annuity Calc'!$H$7:$BE$11,2,FALSE))*HLOOKUP(BI634,'Annuity Calc'!$H$7:$BE$11,4,FALSE),(IF(BI634&lt;=(-1),BI634,0)))</f>
        <v>#N/A</v>
      </c>
    </row>
    <row r="638" spans="1:61" s="19" customFormat="1" ht="12.75">
      <c r="C638" s="19" t="s">
        <v>147</v>
      </c>
      <c r="D638" s="159">
        <f>IF($D634&gt;=1,($B633/HLOOKUP($D634,'Annuity Calc'!$H$7:$BE$11,2,FALSE))*HLOOKUP(D634,'Annuity Calc'!$H$7:$BE$11,5,FALSE),(IF(D634&lt;=(-1),D634,0)))</f>
        <v>2801989.0425290014</v>
      </c>
      <c r="E638" s="159">
        <f>IF($D634&gt;=1,($B633/HLOOKUP($D634,'Annuity Calc'!$H$7:$BE$11,2,FALSE))*HLOOKUP(E634,'Annuity Calc'!$H$7:$BE$11,5,FALSE),(IF(E634&lt;=(-1),E634,0)))</f>
        <v>2801989.0425290014</v>
      </c>
      <c r="F638" s="159">
        <f>IF($D634&gt;=1,($B633/HLOOKUP($D634,'Annuity Calc'!$H$7:$BE$11,2,FALSE))*HLOOKUP(F634,'Annuity Calc'!$H$7:$BE$11,5,FALSE),(IF(F634&lt;=(-1),F634,0)))</f>
        <v>2801989.0425290014</v>
      </c>
      <c r="G638" s="159">
        <f>IF($D634&gt;=1,($B633/HLOOKUP($D634,'Annuity Calc'!$H$7:$BE$11,2,FALSE))*HLOOKUP(G634,'Annuity Calc'!$H$7:$BE$11,5,FALSE),(IF(G634&lt;=(-1),G634,0)))</f>
        <v>2801989.0425290014</v>
      </c>
      <c r="H638" s="159">
        <f>IF($D634&gt;=1,($B633/HLOOKUP($D634,'Annuity Calc'!$H$7:$BE$11,2,FALSE))*HLOOKUP(H634,'Annuity Calc'!$H$7:$BE$11,5,FALSE),(IF(H634&lt;=(-1),H634,0)))</f>
        <v>2801989.0425290014</v>
      </c>
      <c r="I638" s="159">
        <f>IF($D634&gt;=1,($B633/HLOOKUP($D634,'Annuity Calc'!$H$7:$BE$11,2,FALSE))*HLOOKUP(I634,'Annuity Calc'!$H$7:$BE$11,5,FALSE),(IF(I634&lt;=(-1),I634,0)))</f>
        <v>2801989.0425290014</v>
      </c>
      <c r="J638" s="159">
        <f>IF($D634&gt;=1,($B633/HLOOKUP($D634,'Annuity Calc'!$H$7:$BE$11,2,FALSE))*HLOOKUP(J634,'Annuity Calc'!$H$7:$BE$11,5,FALSE),(IF(J634&lt;=(-1),J634,0)))</f>
        <v>2801989.0425290014</v>
      </c>
      <c r="K638" s="159">
        <f>IF($D634&gt;=1,($B633/HLOOKUP($D634,'Annuity Calc'!$H$7:$BE$11,2,FALSE))*HLOOKUP(K634,'Annuity Calc'!$H$7:$BE$11,5,FALSE),(IF(K634&lt;=(-1),K634,0)))</f>
        <v>2801989.0425290014</v>
      </c>
      <c r="L638" s="159">
        <f>IF($D634&gt;=1,($B633/HLOOKUP($D634,'Annuity Calc'!$H$7:$BE$11,2,FALSE))*HLOOKUP(L634,'Annuity Calc'!$H$7:$BE$11,5,FALSE),(IF(L634&lt;=(-1),L634,0)))</f>
        <v>2801989.0425290014</v>
      </c>
      <c r="M638" s="159">
        <f>IF($D634&gt;=1,($B633/HLOOKUP($D634,'Annuity Calc'!$H$7:$BE$11,2,FALSE))*HLOOKUP(M634,'Annuity Calc'!$H$7:$BE$11,5,FALSE),(IF(M634&lt;=(-1),M634,0)))</f>
        <v>2801989.0425290014</v>
      </c>
      <c r="N638" s="159">
        <f>IF($D634&gt;=1,($B633/HLOOKUP($D634,'Annuity Calc'!$H$7:$BE$11,2,FALSE))*HLOOKUP(N634,'Annuity Calc'!$H$7:$BE$11,5,FALSE),(IF(N634&lt;=(-1),N634,0)))</f>
        <v>2801989.0425290014</v>
      </c>
      <c r="O638" s="159">
        <f>IF($D634&gt;=1,($B633/HLOOKUP($D634,'Annuity Calc'!$H$7:$BE$11,2,FALSE))*HLOOKUP(O634,'Annuity Calc'!$H$7:$BE$11,5,FALSE),(IF(O634&lt;=(-1),O634,0)))</f>
        <v>2801989.0425290014</v>
      </c>
      <c r="P638" s="159">
        <f>IF($D634&gt;=1,($B633/HLOOKUP($D634,'Annuity Calc'!$H$7:$BE$11,2,FALSE))*HLOOKUP(P634,'Annuity Calc'!$H$7:$BE$11,5,FALSE),(IF(P634&lt;=(-1),P634,0)))</f>
        <v>2801989.0425290014</v>
      </c>
      <c r="Q638" s="159">
        <f>IF($D634&gt;=1,($B633/HLOOKUP($D634,'Annuity Calc'!$H$7:$BE$11,2,FALSE))*HLOOKUP(Q634,'Annuity Calc'!$H$7:$BE$11,5,FALSE),(IF(Q634&lt;=(-1),Q634,0)))</f>
        <v>2801989.0425290014</v>
      </c>
      <c r="R638" s="159">
        <f>IF($D634&gt;=1,($B633/HLOOKUP($D634,'Annuity Calc'!$H$7:$BE$11,2,FALSE))*HLOOKUP(R634,'Annuity Calc'!$H$7:$BE$11,5,FALSE),(IF(R634&lt;=(-1),R634,0)))</f>
        <v>2801989.0425290014</v>
      </c>
      <c r="S638" s="159">
        <f>IF($D634&gt;=1,($B633/HLOOKUP($D634,'Annuity Calc'!$H$7:$BE$11,2,FALSE))*HLOOKUP(S634,'Annuity Calc'!$H$7:$BE$11,5,FALSE),(IF(S634&lt;=(-1),S634,0)))</f>
        <v>2801989.0425290014</v>
      </c>
      <c r="T638" s="159">
        <f>IF($D634&gt;=1,($B633/HLOOKUP($D634,'Annuity Calc'!$H$7:$BE$11,2,FALSE))*HLOOKUP(T634,'Annuity Calc'!$H$7:$BE$11,5,FALSE),(IF(T634&lt;=(-1),T634,0)))</f>
        <v>2801989.0425290014</v>
      </c>
      <c r="U638" s="159">
        <f>IF($D634&gt;=1,($B633/HLOOKUP($D634,'Annuity Calc'!$H$7:$BE$11,2,FALSE))*HLOOKUP(U634,'Annuity Calc'!$H$7:$BE$11,5,FALSE),(IF(U634&lt;=(-1),U634,0)))</f>
        <v>2801989.0425290014</v>
      </c>
      <c r="V638" s="159">
        <f>IF($D634&gt;=1,($B633/HLOOKUP($D634,'Annuity Calc'!$H$7:$BE$11,2,FALSE))*HLOOKUP(V634,'Annuity Calc'!$H$7:$BE$11,5,FALSE),(IF(V634&lt;=(-1),V634,0)))</f>
        <v>2801989.0425290014</v>
      </c>
      <c r="W638" s="159">
        <f>IF($D634&gt;=1,($B633/HLOOKUP($D634,'Annuity Calc'!$H$7:$BE$11,2,FALSE))*HLOOKUP(W634,'Annuity Calc'!$H$7:$BE$11,5,FALSE),(IF(W634&lt;=(-1),W634,0)))</f>
        <v>2801989.0425290014</v>
      </c>
      <c r="X638" s="159">
        <f>IF($D634&gt;=1,($B633/HLOOKUP($D634,'Annuity Calc'!$H$7:$BE$11,2,FALSE))*HLOOKUP(X634,'Annuity Calc'!$H$7:$BE$11,5,FALSE),(IF(X634&lt;=(-1),X634,0)))</f>
        <v>2801989.0425290014</v>
      </c>
      <c r="Y638" s="159">
        <f>IF($D634&gt;=1,($B633/HLOOKUP($D634,'Annuity Calc'!$H$7:$BE$11,2,FALSE))*HLOOKUP(Y634,'Annuity Calc'!$H$7:$BE$11,5,FALSE),(IF(Y634&lt;=(-1),Y634,0)))</f>
        <v>2801989.0425290014</v>
      </c>
      <c r="Z638" s="159">
        <f>IF($D634&gt;=1,($B633/HLOOKUP($D634,'Annuity Calc'!$H$7:$BE$11,2,FALSE))*HLOOKUP(Z634,'Annuity Calc'!$H$7:$BE$11,5,FALSE),(IF(Z634&lt;=(-1),Z634,0)))</f>
        <v>2801989.0425290014</v>
      </c>
      <c r="AA638" s="159">
        <f>IF($D634&gt;=1,($B633/HLOOKUP($D634,'Annuity Calc'!$H$7:$BE$11,2,FALSE))*HLOOKUP(AA634,'Annuity Calc'!$H$7:$BE$11,5,FALSE),(IF(AA634&lt;=(-1),AA634,0)))</f>
        <v>2801989.0425290014</v>
      </c>
      <c r="AB638" s="159">
        <f>IF($D634&gt;=1,($B633/HLOOKUP($D634,'Annuity Calc'!$H$7:$BE$11,2,FALSE))*HLOOKUP(AB634,'Annuity Calc'!$H$7:$BE$11,5,FALSE),(IF(AB634&lt;=(-1),AB634,0)))</f>
        <v>2801989.0425290014</v>
      </c>
      <c r="AC638" s="159">
        <f>IF($D634&gt;=1,($B633/HLOOKUP($D634,'Annuity Calc'!$H$7:$BE$11,2,FALSE))*HLOOKUP(AC634,'Annuity Calc'!$H$7:$BE$11,5,FALSE),(IF(AC634&lt;=(-1),AC634,0)))</f>
        <v>2801989.0425290014</v>
      </c>
      <c r="AD638" s="159">
        <f>IF($D634&gt;=1,($B633/HLOOKUP($D634,'Annuity Calc'!$H$7:$BE$11,2,FALSE))*HLOOKUP(AD634,'Annuity Calc'!$H$7:$BE$11,5,FALSE),(IF(AD634&lt;=(-1),AD634,0)))</f>
        <v>2801989.0425290014</v>
      </c>
      <c r="AE638" s="159">
        <f>IF($D634&gt;=1,($B633/HLOOKUP($D634,'Annuity Calc'!$H$7:$BE$11,2,FALSE))*HLOOKUP(AE634,'Annuity Calc'!$H$7:$BE$11,5,FALSE),(IF(AE634&lt;=(-1),AE634,0)))</f>
        <v>2801989.0425290014</v>
      </c>
      <c r="AF638" s="159">
        <f>IF($D634&gt;=1,($B633/HLOOKUP($D634,'Annuity Calc'!$H$7:$BE$11,2,FALSE))*HLOOKUP(AF634,'Annuity Calc'!$H$7:$BE$11,5,FALSE),(IF(AF634&lt;=(-1),AF634,0)))</f>
        <v>2801989.0425290014</v>
      </c>
      <c r="AG638" s="159">
        <f>IF($D634&gt;=1,($B633/HLOOKUP($D634,'Annuity Calc'!$H$7:$BE$11,2,FALSE))*HLOOKUP(AG634,'Annuity Calc'!$H$7:$BE$11,5,FALSE),(IF(AG634&lt;=(-1),AG634,0)))</f>
        <v>2801989.0425290014</v>
      </c>
      <c r="AH638" s="159">
        <f>IF($D634&gt;=1,($B633/HLOOKUP($D634,'Annuity Calc'!$H$7:$BE$11,2,FALSE))*HLOOKUP(AH634,'Annuity Calc'!$H$7:$BE$11,5,FALSE),(IF(AH634&lt;=(-1),AH634,0)))</f>
        <v>2801989.0425290014</v>
      </c>
      <c r="AI638" s="159">
        <f>IF($D634&gt;=1,($B633/HLOOKUP($D634,'Annuity Calc'!$H$7:$BE$11,2,FALSE))*HLOOKUP(AI634,'Annuity Calc'!$H$7:$BE$11,5,FALSE),(IF(AI634&lt;=(-1),AI634,0)))</f>
        <v>2801989.0425290014</v>
      </c>
      <c r="AJ638" s="159" t="e">
        <f>IF($D634&gt;=1,($B633/HLOOKUP($D634,'Annuity Calc'!$H$7:$BE$11,2,FALSE))*HLOOKUP(AJ634,'Annuity Calc'!$H$7:$BE$11,5,FALSE),(IF(AJ634&lt;=(-1),AJ634,0)))</f>
        <v>#N/A</v>
      </c>
      <c r="AK638" s="159" t="e">
        <f>IF($D634&gt;=1,($B633/HLOOKUP($D634,'Annuity Calc'!$H$7:$BE$11,2,FALSE))*HLOOKUP(AK634,'Annuity Calc'!$H$7:$BE$11,5,FALSE),(IF(AK634&lt;=(-1),AK634,0)))</f>
        <v>#N/A</v>
      </c>
      <c r="AL638" s="159" t="e">
        <f>IF($D634&gt;=1,($B633/HLOOKUP($D634,'Annuity Calc'!$H$7:$BE$11,2,FALSE))*HLOOKUP(AL634,'Annuity Calc'!$H$7:$BE$11,5,FALSE),(IF(AL634&lt;=(-1),AL634,0)))</f>
        <v>#N/A</v>
      </c>
      <c r="AM638" s="159" t="e">
        <f>IF($D634&gt;=1,($B633/HLOOKUP($D634,'Annuity Calc'!$H$7:$BE$11,2,FALSE))*HLOOKUP(AM634,'Annuity Calc'!$H$7:$BE$11,5,FALSE),(IF(AM634&lt;=(-1),AM634,0)))</f>
        <v>#N/A</v>
      </c>
      <c r="AN638" s="159" t="e">
        <f>IF($D634&gt;=1,($B633/HLOOKUP($D634,'Annuity Calc'!$H$7:$BE$11,2,FALSE))*HLOOKUP(AN634,'Annuity Calc'!$H$7:$BE$11,5,FALSE),(IF(AN634&lt;=(-1),AN634,0)))</f>
        <v>#N/A</v>
      </c>
      <c r="AO638" s="159" t="e">
        <f>IF($D634&gt;=1,($B633/HLOOKUP($D634,'Annuity Calc'!$H$7:$BE$11,2,FALSE))*HLOOKUP(AO634,'Annuity Calc'!$H$7:$BE$11,5,FALSE),(IF(AO634&lt;=(-1),AO634,0)))</f>
        <v>#N/A</v>
      </c>
      <c r="AP638" s="159" t="e">
        <f>IF($D634&gt;=1,($B633/HLOOKUP($D634,'Annuity Calc'!$H$7:$BE$11,2,FALSE))*HLOOKUP(AP634,'Annuity Calc'!$H$7:$BE$11,5,FALSE),(IF(AP634&lt;=(-1),AP634,0)))</f>
        <v>#N/A</v>
      </c>
      <c r="AQ638" s="159" t="e">
        <f>IF($D634&gt;=1,($B633/HLOOKUP($D634,'Annuity Calc'!$H$7:$BE$11,2,FALSE))*HLOOKUP(AQ634,'Annuity Calc'!$H$7:$BE$11,5,FALSE),(IF(AQ634&lt;=(-1),AQ634,0)))</f>
        <v>#N/A</v>
      </c>
      <c r="AR638" s="159" t="e">
        <f>IF($D634&gt;=1,($B633/HLOOKUP($D634,'Annuity Calc'!$H$7:$BE$11,2,FALSE))*HLOOKUP(AR634,'Annuity Calc'!$H$7:$BE$11,5,FALSE),(IF(AR634&lt;=(-1),AR634,0)))</f>
        <v>#N/A</v>
      </c>
      <c r="AS638" s="159" t="e">
        <f>IF($D634&gt;=1,($B633/HLOOKUP($D634,'Annuity Calc'!$H$7:$BE$11,2,FALSE))*HLOOKUP(AS634,'Annuity Calc'!$H$7:$BE$11,5,FALSE),(IF(AS634&lt;=(-1),AS634,0)))</f>
        <v>#N/A</v>
      </c>
      <c r="AT638" s="159" t="e">
        <f>IF($D634&gt;=1,($B633/HLOOKUP($D634,'Annuity Calc'!$H$7:$BE$11,2,FALSE))*HLOOKUP(AT634,'Annuity Calc'!$H$7:$BE$11,5,FALSE),(IF(AT634&lt;=(-1),AT634,0)))</f>
        <v>#N/A</v>
      </c>
      <c r="AU638" s="159" t="e">
        <f>IF($D634&gt;=1,($B633/HLOOKUP($D634,'Annuity Calc'!$H$7:$BE$11,2,FALSE))*HLOOKUP(AU634,'Annuity Calc'!$H$7:$BE$11,5,FALSE),(IF(AU634&lt;=(-1),AU634,0)))</f>
        <v>#N/A</v>
      </c>
      <c r="AV638" s="159" t="e">
        <f>IF($D634&gt;=1,($B633/HLOOKUP($D634,'Annuity Calc'!$H$7:$BE$11,2,FALSE))*HLOOKUP(AV634,'Annuity Calc'!$H$7:$BE$11,5,FALSE),(IF(AV634&lt;=(-1),AV634,0)))</f>
        <v>#N/A</v>
      </c>
      <c r="AW638" s="159" t="e">
        <f>IF($D634&gt;=1,($B633/HLOOKUP($D634,'Annuity Calc'!$H$7:$BE$11,2,FALSE))*HLOOKUP(AW634,'Annuity Calc'!$H$7:$BE$11,5,FALSE),(IF(AW634&lt;=(-1),AW634,0)))</f>
        <v>#N/A</v>
      </c>
      <c r="AX638" s="159" t="e">
        <f>IF($D634&gt;=1,($B633/HLOOKUP($D634,'Annuity Calc'!$H$7:$BE$11,2,FALSE))*HLOOKUP(AX634,'Annuity Calc'!$H$7:$BE$11,5,FALSE),(IF(AX634&lt;=(-1),AX634,0)))</f>
        <v>#N/A</v>
      </c>
      <c r="AY638" s="159" t="e">
        <f>IF($D634&gt;=1,($B633/HLOOKUP($D634,'Annuity Calc'!$H$7:$BE$11,2,FALSE))*HLOOKUP(AY634,'Annuity Calc'!$H$7:$BE$11,5,FALSE),(IF(AY634&lt;=(-1),AY634,0)))</f>
        <v>#N/A</v>
      </c>
      <c r="AZ638" s="159" t="e">
        <f>IF($D634&gt;=1,($B633/HLOOKUP($D634,'Annuity Calc'!$H$7:$BE$11,2,FALSE))*HLOOKUP(AZ634,'Annuity Calc'!$H$7:$BE$11,5,FALSE),(IF(AZ634&lt;=(-1),AZ634,0)))</f>
        <v>#N/A</v>
      </c>
      <c r="BA638" s="159" t="e">
        <f>IF($D634&gt;=1,($B633/HLOOKUP($D634,'Annuity Calc'!$H$7:$BE$11,2,FALSE))*HLOOKUP(BA634,'Annuity Calc'!$H$7:$BE$11,5,FALSE),(IF(BA634&lt;=(-1),BA634,0)))</f>
        <v>#N/A</v>
      </c>
      <c r="BB638" s="159" t="e">
        <f>IF($D634&gt;=1,($B633/HLOOKUP($D634,'Annuity Calc'!$H$7:$BE$11,2,FALSE))*HLOOKUP(BB634,'Annuity Calc'!$H$7:$BE$11,5,FALSE),(IF(BB634&lt;=(-1),BB634,0)))</f>
        <v>#N/A</v>
      </c>
      <c r="BC638" s="159" t="e">
        <f>IF($D634&gt;=1,($B633/HLOOKUP($D634,'Annuity Calc'!$H$7:$BE$11,2,FALSE))*HLOOKUP(BC634,'Annuity Calc'!$H$7:$BE$11,5,FALSE),(IF(BC634&lt;=(-1),BC634,0)))</f>
        <v>#N/A</v>
      </c>
      <c r="BD638" s="159" t="e">
        <f>IF($D634&gt;=1,($B633/HLOOKUP($D634,'Annuity Calc'!$H$7:$BE$11,2,FALSE))*HLOOKUP(BD634,'Annuity Calc'!$H$7:$BE$11,5,FALSE),(IF(BD634&lt;=(-1),BD634,0)))</f>
        <v>#N/A</v>
      </c>
      <c r="BE638" s="159" t="e">
        <f>IF($D634&gt;=1,($B633/HLOOKUP($D634,'Annuity Calc'!$H$7:$BE$11,2,FALSE))*HLOOKUP(BE634,'Annuity Calc'!$H$7:$BE$11,5,FALSE),(IF(BE634&lt;=(-1),BE634,0)))</f>
        <v>#N/A</v>
      </c>
      <c r="BF638" s="159" t="e">
        <f>IF($D634&gt;=1,($B633/HLOOKUP($D634,'Annuity Calc'!$H$7:$BE$11,2,FALSE))*HLOOKUP(BF634,'Annuity Calc'!$H$7:$BE$11,5,FALSE),(IF(BF634&lt;=(-1),BF634,0)))</f>
        <v>#N/A</v>
      </c>
      <c r="BG638" s="159" t="e">
        <f>IF($D634&gt;=1,($B633/HLOOKUP($D634,'Annuity Calc'!$H$7:$BE$11,2,FALSE))*HLOOKUP(BG634,'Annuity Calc'!$H$7:$BE$11,5,FALSE),(IF(BG634&lt;=(-1),BG634,0)))</f>
        <v>#N/A</v>
      </c>
      <c r="BH638" s="159" t="e">
        <f>IF($D634&gt;=1,($B633/HLOOKUP($D634,'Annuity Calc'!$H$7:$BE$11,2,FALSE))*HLOOKUP(BH634,'Annuity Calc'!$H$7:$BE$11,5,FALSE),(IF(BH634&lt;=(-1),BH634,0)))</f>
        <v>#N/A</v>
      </c>
      <c r="BI638" s="159" t="e">
        <f>IF($D634&gt;=1,($B633/HLOOKUP($D634,'Annuity Calc'!$H$7:$BE$11,2,FALSE))*HLOOKUP(BI634,'Annuity Calc'!$H$7:$BE$11,5,FALSE),(IF(BI634&lt;=(-1),BI634,0)))</f>
        <v>#N/A</v>
      </c>
    </row>
    <row r="639" spans="1:61" s="19" customFormat="1" ht="12.75">
      <c r="D639" s="19">
        <f>D635-D636</f>
        <v>48453582.537042163</v>
      </c>
      <c r="E639" s="19">
        <f t="shared" ref="E639:J639" si="4819">E635-E636</f>
        <v>47680012.346557103</v>
      </c>
      <c r="F639" s="19">
        <f t="shared" si="4819"/>
        <v>46873093.844662845</v>
      </c>
      <c r="G639" s="19">
        <f t="shared" si="4819"/>
        <v>46031389.39856597</v>
      </c>
      <c r="H639" s="19">
        <f t="shared" si="4819"/>
        <v>45153399.399679959</v>
      </c>
      <c r="I639" s="19">
        <f t="shared" si="4819"/>
        <v>44237559.591872722</v>
      </c>
      <c r="J639" s="19">
        <f t="shared" si="4819"/>
        <v>43282238.284535944</v>
      </c>
      <c r="K639" s="19">
        <f>K635-K636</f>
        <v>42285733.445510931</v>
      </c>
      <c r="L639" s="19">
        <f t="shared" ref="L639:BI639" si="4820">L635-L636</f>
        <v>41246269.668691605</v>
      </c>
      <c r="M639" s="19">
        <f t="shared" si="4820"/>
        <v>40161995.010902032</v>
      </c>
      <c r="N639" s="19">
        <f t="shared" si="4820"/>
        <v>39030977.69241298</v>
      </c>
      <c r="O639" s="19">
        <f t="shared" si="4820"/>
        <v>37851202.655219011</v>
      </c>
      <c r="P639" s="19">
        <f t="shared" si="4820"/>
        <v>36620567.972944252</v>
      </c>
      <c r="Q639" s="19">
        <f t="shared" si="4820"/>
        <v>35336881.10598056</v>
      </c>
      <c r="R639" s="19">
        <f t="shared" si="4820"/>
        <v>33997854.99518618</v>
      </c>
      <c r="S639" s="19">
        <f t="shared" si="4820"/>
        <v>32601103.987185214</v>
      </c>
      <c r="T639" s="19">
        <f t="shared" si="4820"/>
        <v>31144139.584008396</v>
      </c>
      <c r="U639" s="19">
        <f t="shared" si="4820"/>
        <v>29624366.009502474</v>
      </c>
      <c r="V639" s="19">
        <f t="shared" si="4820"/>
        <v>28039075.584609229</v>
      </c>
      <c r="W639" s="19">
        <f t="shared" si="4820"/>
        <v>26385443.903274577</v>
      </c>
      <c r="X639" s="19">
        <f t="shared" si="4820"/>
        <v>24660524.800392959</v>
      </c>
      <c r="Y639" s="19">
        <f t="shared" si="4820"/>
        <v>22861245.10282179</v>
      </c>
      <c r="Z639" s="19">
        <f t="shared" si="4820"/>
        <v>20984399.154114135</v>
      </c>
      <c r="AA639" s="19">
        <f t="shared" si="4820"/>
        <v>19026643.103214771</v>
      </c>
      <c r="AB639" s="19">
        <f t="shared" si="4820"/>
        <v>16984488.946944121</v>
      </c>
      <c r="AC639" s="19">
        <f t="shared" si="4820"/>
        <v>14854298.31565598</v>
      </c>
      <c r="AD639" s="19">
        <f t="shared" si="4820"/>
        <v>12632275.990997363</v>
      </c>
      <c r="AE639" s="19">
        <f t="shared" si="4820"/>
        <v>10314463.144221477</v>
      </c>
      <c r="AF639" s="19">
        <f t="shared" si="4820"/>
        <v>7896730.2830069959</v>
      </c>
      <c r="AG639" s="19">
        <f t="shared" si="4820"/>
        <v>5374769.8942174297</v>
      </c>
      <c r="AH639" s="19">
        <f t="shared" si="4820"/>
        <v>2744088.7694927119</v>
      </c>
      <c r="AI639" s="19">
        <f t="shared" si="4820"/>
        <v>6.5192580223083496E-9</v>
      </c>
      <c r="AJ639" s="19" t="e">
        <f t="shared" si="4820"/>
        <v>#N/A</v>
      </c>
      <c r="AK639" s="19" t="e">
        <f t="shared" si="4820"/>
        <v>#N/A</v>
      </c>
      <c r="AL639" s="19" t="e">
        <f t="shared" si="4820"/>
        <v>#N/A</v>
      </c>
      <c r="AM639" s="19" t="e">
        <f t="shared" si="4820"/>
        <v>#N/A</v>
      </c>
      <c r="AN639" s="19" t="e">
        <f t="shared" si="4820"/>
        <v>#N/A</v>
      </c>
      <c r="AO639" s="19" t="e">
        <f t="shared" si="4820"/>
        <v>#N/A</v>
      </c>
      <c r="AP639" s="19" t="e">
        <f t="shared" si="4820"/>
        <v>#N/A</v>
      </c>
      <c r="AQ639" s="19" t="e">
        <f t="shared" si="4820"/>
        <v>#N/A</v>
      </c>
      <c r="AR639" s="19" t="e">
        <f t="shared" si="4820"/>
        <v>#N/A</v>
      </c>
      <c r="AS639" s="19" t="e">
        <f t="shared" si="4820"/>
        <v>#N/A</v>
      </c>
      <c r="AT639" s="19" t="e">
        <f t="shared" si="4820"/>
        <v>#N/A</v>
      </c>
      <c r="AU639" s="19" t="e">
        <f t="shared" si="4820"/>
        <v>#N/A</v>
      </c>
      <c r="AV639" s="19" t="e">
        <f t="shared" si="4820"/>
        <v>#N/A</v>
      </c>
      <c r="AW639" s="19" t="e">
        <f t="shared" si="4820"/>
        <v>#N/A</v>
      </c>
      <c r="AX639" s="19" t="e">
        <f t="shared" si="4820"/>
        <v>#N/A</v>
      </c>
      <c r="AY639" s="19" t="e">
        <f t="shared" si="4820"/>
        <v>#N/A</v>
      </c>
      <c r="AZ639" s="19" t="e">
        <f t="shared" si="4820"/>
        <v>#N/A</v>
      </c>
      <c r="BA639" s="19" t="e">
        <f t="shared" si="4820"/>
        <v>#N/A</v>
      </c>
      <c r="BB639" s="19" t="e">
        <f t="shared" si="4820"/>
        <v>#N/A</v>
      </c>
      <c r="BC639" s="19" t="e">
        <f t="shared" si="4820"/>
        <v>#N/A</v>
      </c>
      <c r="BD639" s="19" t="e">
        <f t="shared" si="4820"/>
        <v>#N/A</v>
      </c>
      <c r="BE639" s="19" t="e">
        <f t="shared" si="4820"/>
        <v>#N/A</v>
      </c>
      <c r="BF639" s="19" t="e">
        <f t="shared" si="4820"/>
        <v>#N/A</v>
      </c>
      <c r="BG639" s="19" t="e">
        <f t="shared" si="4820"/>
        <v>#N/A</v>
      </c>
      <c r="BH639" s="19" t="e">
        <f t="shared" si="4820"/>
        <v>#N/A</v>
      </c>
      <c r="BI639" s="19" t="e">
        <f t="shared" si="4820"/>
        <v>#N/A</v>
      </c>
    </row>
    <row r="640" spans="1:61" s="19" customFormat="1" ht="12.75"/>
    <row r="641" spans="3:61" s="19" customFormat="1" ht="12.75">
      <c r="C641" s="19" t="s">
        <v>446</v>
      </c>
      <c r="E641" s="19">
        <f>D635</f>
        <v>49195182.634452626</v>
      </c>
      <c r="F641" s="19">
        <f t="shared" ref="F641:F645" si="4821">E635</f>
        <v>48453582.537042163</v>
      </c>
      <c r="G641" s="19">
        <f t="shared" ref="G641:G645" si="4822">F635</f>
        <v>47680012.346557103</v>
      </c>
      <c r="H641" s="19">
        <f t="shared" ref="H641:H645" si="4823">G635</f>
        <v>46873093.844662845</v>
      </c>
      <c r="I641" s="19">
        <f t="shared" ref="I641:I645" si="4824">H635</f>
        <v>46031389.39856597</v>
      </c>
      <c r="J641" s="19">
        <f t="shared" ref="J641:J645" si="4825">I635</f>
        <v>45153399.399679959</v>
      </c>
      <c r="K641" s="19">
        <f t="shared" ref="K641:K645" si="4826">J635</f>
        <v>44237559.591872722</v>
      </c>
      <c r="L641" s="19">
        <f t="shared" ref="L641:L645" si="4827">K635</f>
        <v>43282238.284535944</v>
      </c>
      <c r="M641" s="19">
        <f t="shared" ref="M641:M645" si="4828">L635</f>
        <v>42285733.445510931</v>
      </c>
      <c r="N641" s="19">
        <f t="shared" ref="N641:N645" si="4829">M635</f>
        <v>41246269.668691605</v>
      </c>
      <c r="O641" s="19">
        <f t="shared" ref="O641:O645" si="4830">N635</f>
        <v>40161995.010902032</v>
      </c>
      <c r="P641" s="19">
        <f t="shared" ref="P641:P645" si="4831">O635</f>
        <v>39030977.69241298</v>
      </c>
      <c r="Q641" s="19">
        <f t="shared" ref="Q641:Q645" si="4832">P635</f>
        <v>37851202.655219011</v>
      </c>
      <c r="R641" s="19">
        <f t="shared" ref="R641:R645" si="4833">Q635</f>
        <v>36620567.972944252</v>
      </c>
      <c r="S641" s="19">
        <f t="shared" ref="S641:S645" si="4834">R635</f>
        <v>35336881.10598056</v>
      </c>
      <c r="T641" s="19">
        <f t="shared" ref="T641:T645" si="4835">S635</f>
        <v>33997854.99518618</v>
      </c>
      <c r="U641" s="19">
        <f t="shared" ref="U641:U645" si="4836">T635</f>
        <v>32601103.987185214</v>
      </c>
      <c r="V641" s="19">
        <f t="shared" ref="V641:V645" si="4837">U635</f>
        <v>31144139.584008396</v>
      </c>
      <c r="W641" s="19">
        <f t="shared" ref="W641:W645" si="4838">V635</f>
        <v>29624366.009502474</v>
      </c>
      <c r="X641" s="19">
        <f t="shared" ref="X641:X645" si="4839">W635</f>
        <v>28039075.584609229</v>
      </c>
      <c r="Y641" s="19">
        <f t="shared" ref="Y641:Y645" si="4840">X635</f>
        <v>26385443.903274577</v>
      </c>
      <c r="Z641" s="19">
        <f t="shared" ref="Z641:Z645" si="4841">Y635</f>
        <v>24660524.800392959</v>
      </c>
      <c r="AA641" s="19">
        <f t="shared" ref="AA641:AA645" si="4842">Z635</f>
        <v>22861245.10282179</v>
      </c>
      <c r="AB641" s="19">
        <f t="shared" ref="AB641:AB645" si="4843">AA635</f>
        <v>20984399.154114135</v>
      </c>
      <c r="AC641" s="19">
        <f t="shared" ref="AC641:AC645" si="4844">AB635</f>
        <v>19026643.103214771</v>
      </c>
      <c r="AD641" s="19">
        <f t="shared" ref="AD641:AD645" si="4845">AC635</f>
        <v>16984488.946944121</v>
      </c>
      <c r="AE641" s="19">
        <f t="shared" ref="AE641:AE645" si="4846">AD635</f>
        <v>14854298.31565598</v>
      </c>
      <c r="AF641" s="19">
        <f t="shared" ref="AF641:AF645" si="4847">AE635</f>
        <v>12632275.990997363</v>
      </c>
      <c r="AG641" s="19">
        <f t="shared" ref="AG641:AG645" si="4848">AF635</f>
        <v>10314463.144221477</v>
      </c>
      <c r="AH641" s="19">
        <f t="shared" ref="AH641:AH645" si="4849">AG635</f>
        <v>7896730.2830069959</v>
      </c>
      <c r="AI641" s="19">
        <f t="shared" ref="AI641:AI645" si="4850">AH635</f>
        <v>5374769.8942174297</v>
      </c>
      <c r="AJ641" s="19">
        <f t="shared" ref="AJ641:AJ645" si="4851">AI635</f>
        <v>2744088.7694927119</v>
      </c>
      <c r="AK641" s="19">
        <f t="shared" ref="AK641:AK645" si="4852">AJ635</f>
        <v>6.5192580223083496E-9</v>
      </c>
      <c r="AL641" s="19" t="e">
        <f t="shared" ref="AL641:AL645" si="4853">AK635</f>
        <v>#N/A</v>
      </c>
      <c r="AM641" s="19" t="e">
        <f t="shared" ref="AM641:AM645" si="4854">AL635</f>
        <v>#N/A</v>
      </c>
      <c r="AN641" s="19" t="e">
        <f t="shared" ref="AN641:AN645" si="4855">AM635</f>
        <v>#N/A</v>
      </c>
      <c r="AO641" s="19" t="e">
        <f t="shared" ref="AO641:AO645" si="4856">AN635</f>
        <v>#N/A</v>
      </c>
      <c r="AP641" s="19" t="e">
        <f t="shared" ref="AP641:AP645" si="4857">AO635</f>
        <v>#N/A</v>
      </c>
      <c r="AQ641" s="19" t="e">
        <f t="shared" ref="AQ641:AQ645" si="4858">AP635</f>
        <v>#N/A</v>
      </c>
      <c r="AR641" s="19" t="e">
        <f t="shared" ref="AR641:AR645" si="4859">AQ635</f>
        <v>#N/A</v>
      </c>
      <c r="AS641" s="19" t="e">
        <f t="shared" ref="AS641:AS645" si="4860">AR635</f>
        <v>#N/A</v>
      </c>
      <c r="AT641" s="19" t="e">
        <f t="shared" ref="AT641:AT645" si="4861">AS635</f>
        <v>#N/A</v>
      </c>
      <c r="AU641" s="19" t="e">
        <f t="shared" ref="AU641:AU645" si="4862">AT635</f>
        <v>#N/A</v>
      </c>
      <c r="AV641" s="19" t="e">
        <f t="shared" ref="AV641:AV645" si="4863">AU635</f>
        <v>#N/A</v>
      </c>
      <c r="AW641" s="19" t="e">
        <f t="shared" ref="AW641:AW645" si="4864">AV635</f>
        <v>#N/A</v>
      </c>
      <c r="AX641" s="19" t="e">
        <f t="shared" ref="AX641:AX645" si="4865">AW635</f>
        <v>#N/A</v>
      </c>
      <c r="AY641" s="19" t="e">
        <f t="shared" ref="AY641:AY645" si="4866">AX635</f>
        <v>#N/A</v>
      </c>
      <c r="AZ641" s="19" t="e">
        <f t="shared" ref="AZ641:AZ645" si="4867">AY635</f>
        <v>#N/A</v>
      </c>
      <c r="BA641" s="19" t="e">
        <f t="shared" ref="BA641:BA645" si="4868">AZ635</f>
        <v>#N/A</v>
      </c>
      <c r="BB641" s="19" t="e">
        <f t="shared" ref="BB641:BB645" si="4869">BA635</f>
        <v>#N/A</v>
      </c>
      <c r="BC641" s="19" t="e">
        <f t="shared" ref="BC641:BC645" si="4870">BB635</f>
        <v>#N/A</v>
      </c>
      <c r="BD641" s="19" t="e">
        <f t="shared" ref="BD641:BD645" si="4871">BC635</f>
        <v>#N/A</v>
      </c>
      <c r="BE641" s="19" t="e">
        <f t="shared" ref="BE641:BE645" si="4872">BD635</f>
        <v>#N/A</v>
      </c>
      <c r="BF641" s="19" t="e">
        <f t="shared" ref="BF641:BF645" si="4873">BE635</f>
        <v>#N/A</v>
      </c>
      <c r="BG641" s="19" t="e">
        <f t="shared" ref="BG641:BG645" si="4874">BF635</f>
        <v>#N/A</v>
      </c>
      <c r="BH641" s="19" t="e">
        <f t="shared" ref="BH641:BH645" si="4875">BG635</f>
        <v>#N/A</v>
      </c>
      <c r="BI641" s="19" t="e">
        <f t="shared" ref="BI641:BI645" si="4876">BH635</f>
        <v>#N/A</v>
      </c>
    </row>
    <row r="642" spans="3:61" s="19" customFormat="1" ht="12.75">
      <c r="C642" s="19" t="s">
        <v>422</v>
      </c>
      <c r="E642" s="19">
        <f>D636</f>
        <v>741600.09741046175</v>
      </c>
      <c r="F642" s="19">
        <f t="shared" si="4821"/>
        <v>773570.19048505696</v>
      </c>
      <c r="G642" s="19">
        <f t="shared" si="4822"/>
        <v>806918.50189426064</v>
      </c>
      <c r="H642" s="19">
        <f t="shared" si="4823"/>
        <v>841704.44609687373</v>
      </c>
      <c r="I642" s="19">
        <f t="shared" si="4824"/>
        <v>877989.99888601247</v>
      </c>
      <c r="J642" s="19">
        <f t="shared" si="4825"/>
        <v>915839.80780724029</v>
      </c>
      <c r="K642" s="19">
        <f t="shared" si="4826"/>
        <v>955321.30733677931</v>
      </c>
      <c r="L642" s="19">
        <f t="shared" si="4827"/>
        <v>996504.83902501303</v>
      </c>
      <c r="M642" s="19">
        <f t="shared" si="4828"/>
        <v>1039463.7768193284</v>
      </c>
      <c r="N642" s="19">
        <f t="shared" si="4829"/>
        <v>1084274.6577895763</v>
      </c>
      <c r="O642" s="19">
        <f t="shared" si="4830"/>
        <v>1131017.3184890554</v>
      </c>
      <c r="P642" s="19">
        <f t="shared" si="4831"/>
        <v>1179775.037193967</v>
      </c>
      <c r="Q642" s="19">
        <f t="shared" si="4832"/>
        <v>1230634.6822747572</v>
      </c>
      <c r="R642" s="19">
        <f t="shared" si="4833"/>
        <v>1283686.8669636885</v>
      </c>
      <c r="S642" s="19">
        <f t="shared" si="4834"/>
        <v>1339026.1107943836</v>
      </c>
      <c r="T642" s="19">
        <f t="shared" si="4835"/>
        <v>1396751.0080009655</v>
      </c>
      <c r="U642" s="19">
        <f t="shared" si="4836"/>
        <v>1456964.4031768166</v>
      </c>
      <c r="V642" s="19">
        <f t="shared" si="4837"/>
        <v>1519773.5745059224</v>
      </c>
      <c r="W642" s="19">
        <f t="shared" si="4838"/>
        <v>1585290.4248932451</v>
      </c>
      <c r="X642" s="19">
        <f t="shared" si="4839"/>
        <v>1653631.6813346536</v>
      </c>
      <c r="Y642" s="19">
        <f t="shared" si="4840"/>
        <v>1724919.1028816169</v>
      </c>
      <c r="Z642" s="19">
        <f t="shared" si="4841"/>
        <v>1799279.6975711707</v>
      </c>
      <c r="AA642" s="19">
        <f t="shared" si="4842"/>
        <v>1876845.9487076541</v>
      </c>
      <c r="AB642" s="19">
        <f t="shared" si="4843"/>
        <v>1957756.0508993624</v>
      </c>
      <c r="AC642" s="19">
        <f t="shared" si="4844"/>
        <v>2042154.1562706495</v>
      </c>
      <c r="AD642" s="19">
        <f t="shared" si="4845"/>
        <v>2130190.6312881401</v>
      </c>
      <c r="AE642" s="19">
        <f t="shared" si="4846"/>
        <v>2222022.3246586164</v>
      </c>
      <c r="AF642" s="19">
        <f t="shared" si="4847"/>
        <v>2317812.8467758847</v>
      </c>
      <c r="AG642" s="19">
        <f t="shared" si="4848"/>
        <v>2417732.8612144813</v>
      </c>
      <c r="AH642" s="19">
        <f t="shared" si="4849"/>
        <v>2521960.3887895667</v>
      </c>
      <c r="AI642" s="19">
        <f t="shared" si="4850"/>
        <v>2630681.1247247178</v>
      </c>
      <c r="AJ642" s="19">
        <f t="shared" si="4851"/>
        <v>2744088.7694927054</v>
      </c>
      <c r="AK642" s="19" t="e">
        <f t="shared" si="4852"/>
        <v>#N/A</v>
      </c>
      <c r="AL642" s="19" t="e">
        <f t="shared" si="4853"/>
        <v>#N/A</v>
      </c>
      <c r="AM642" s="19" t="e">
        <f t="shared" si="4854"/>
        <v>#N/A</v>
      </c>
      <c r="AN642" s="19" t="e">
        <f t="shared" si="4855"/>
        <v>#N/A</v>
      </c>
      <c r="AO642" s="19" t="e">
        <f t="shared" si="4856"/>
        <v>#N/A</v>
      </c>
      <c r="AP642" s="19" t="e">
        <f t="shared" si="4857"/>
        <v>#N/A</v>
      </c>
      <c r="AQ642" s="19" t="e">
        <f t="shared" si="4858"/>
        <v>#N/A</v>
      </c>
      <c r="AR642" s="19" t="e">
        <f t="shared" si="4859"/>
        <v>#N/A</v>
      </c>
      <c r="AS642" s="19" t="e">
        <f t="shared" si="4860"/>
        <v>#N/A</v>
      </c>
      <c r="AT642" s="19" t="e">
        <f t="shared" si="4861"/>
        <v>#N/A</v>
      </c>
      <c r="AU642" s="19" t="e">
        <f t="shared" si="4862"/>
        <v>#N/A</v>
      </c>
      <c r="AV642" s="19" t="e">
        <f t="shared" si="4863"/>
        <v>#N/A</v>
      </c>
      <c r="AW642" s="19" t="e">
        <f t="shared" si="4864"/>
        <v>#N/A</v>
      </c>
      <c r="AX642" s="19" t="e">
        <f t="shared" si="4865"/>
        <v>#N/A</v>
      </c>
      <c r="AY642" s="19" t="e">
        <f t="shared" si="4866"/>
        <v>#N/A</v>
      </c>
      <c r="AZ642" s="19" t="e">
        <f t="shared" si="4867"/>
        <v>#N/A</v>
      </c>
      <c r="BA642" s="19" t="e">
        <f t="shared" si="4868"/>
        <v>#N/A</v>
      </c>
      <c r="BB642" s="19" t="e">
        <f t="shared" si="4869"/>
        <v>#N/A</v>
      </c>
      <c r="BC642" s="19" t="e">
        <f t="shared" si="4870"/>
        <v>#N/A</v>
      </c>
      <c r="BD642" s="19" t="e">
        <f t="shared" si="4871"/>
        <v>#N/A</v>
      </c>
      <c r="BE642" s="19" t="e">
        <f t="shared" si="4872"/>
        <v>#N/A</v>
      </c>
      <c r="BF642" s="19" t="e">
        <f t="shared" si="4873"/>
        <v>#N/A</v>
      </c>
      <c r="BG642" s="19" t="e">
        <f t="shared" si="4874"/>
        <v>#N/A</v>
      </c>
      <c r="BH642" s="19" t="e">
        <f t="shared" si="4875"/>
        <v>#N/A</v>
      </c>
      <c r="BI642" s="19" t="e">
        <f t="shared" si="4876"/>
        <v>#N/A</v>
      </c>
    </row>
    <row r="643" spans="3:61" s="19" customFormat="1" ht="12.75">
      <c r="C643" s="19" t="s">
        <v>423</v>
      </c>
      <c r="E643" s="19">
        <f>D637</f>
        <v>2060388.9451185397</v>
      </c>
      <c r="F643" s="19">
        <f t="shared" si="4821"/>
        <v>2028418.8520439449</v>
      </c>
      <c r="G643" s="19">
        <f t="shared" si="4822"/>
        <v>1995070.5406347411</v>
      </c>
      <c r="H643" s="19">
        <f t="shared" si="4823"/>
        <v>1960284.5964321278</v>
      </c>
      <c r="I643" s="19">
        <f t="shared" si="4824"/>
        <v>1923999.0436429894</v>
      </c>
      <c r="J643" s="19">
        <f t="shared" si="4825"/>
        <v>1886149.2347217614</v>
      </c>
      <c r="K643" s="19">
        <f t="shared" si="4826"/>
        <v>1846667.7351922225</v>
      </c>
      <c r="L643" s="19">
        <f t="shared" si="4827"/>
        <v>1805484.2035039887</v>
      </c>
      <c r="M643" s="19">
        <f t="shared" si="4828"/>
        <v>1762525.2657096733</v>
      </c>
      <c r="N643" s="19">
        <f t="shared" si="4829"/>
        <v>1717714.3847394253</v>
      </c>
      <c r="O643" s="19">
        <f t="shared" si="4830"/>
        <v>1670971.7240399462</v>
      </c>
      <c r="P643" s="19">
        <f t="shared" si="4831"/>
        <v>1622214.0053350346</v>
      </c>
      <c r="Q643" s="19">
        <f t="shared" si="4832"/>
        <v>1571354.3602542444</v>
      </c>
      <c r="R643" s="19">
        <f t="shared" si="4833"/>
        <v>1518302.1755653131</v>
      </c>
      <c r="S643" s="19">
        <f t="shared" si="4834"/>
        <v>1462962.931734618</v>
      </c>
      <c r="T643" s="19">
        <f t="shared" si="4835"/>
        <v>1405238.0345280361</v>
      </c>
      <c r="U643" s="19">
        <f t="shared" si="4836"/>
        <v>1345024.639352185</v>
      </c>
      <c r="V643" s="19">
        <f t="shared" si="4837"/>
        <v>1282215.4680230792</v>
      </c>
      <c r="W643" s="19">
        <f t="shared" si="4838"/>
        <v>1216698.6176357565</v>
      </c>
      <c r="X643" s="19">
        <f t="shared" si="4839"/>
        <v>1148357.361194348</v>
      </c>
      <c r="Y643" s="19">
        <f t="shared" si="4840"/>
        <v>1077069.9396473847</v>
      </c>
      <c r="Z643" s="19">
        <f t="shared" si="4841"/>
        <v>1002709.3449578309</v>
      </c>
      <c r="AA643" s="19">
        <f t="shared" si="4842"/>
        <v>925143.09382134746</v>
      </c>
      <c r="AB643" s="19">
        <f t="shared" si="4843"/>
        <v>844232.99162963917</v>
      </c>
      <c r="AC643" s="19">
        <f t="shared" si="4844"/>
        <v>759834.88625835208</v>
      </c>
      <c r="AD643" s="19">
        <f t="shared" si="4845"/>
        <v>671798.41124086175</v>
      </c>
      <c r="AE643" s="19">
        <f t="shared" si="4846"/>
        <v>579966.71787038515</v>
      </c>
      <c r="AF643" s="19">
        <f t="shared" si="4847"/>
        <v>484176.19575311703</v>
      </c>
      <c r="AG643" s="19">
        <f t="shared" si="4848"/>
        <v>384256.18131452019</v>
      </c>
      <c r="AH643" s="19">
        <f t="shared" si="4849"/>
        <v>280028.65373943496</v>
      </c>
      <c r="AI643" s="19">
        <f t="shared" si="4850"/>
        <v>171307.91780428376</v>
      </c>
      <c r="AJ643" s="19">
        <f t="shared" si="4851"/>
        <v>57900.273036296094</v>
      </c>
      <c r="AK643" s="19" t="e">
        <f t="shared" si="4852"/>
        <v>#N/A</v>
      </c>
      <c r="AL643" s="19" t="e">
        <f t="shared" si="4853"/>
        <v>#N/A</v>
      </c>
      <c r="AM643" s="19" t="e">
        <f t="shared" si="4854"/>
        <v>#N/A</v>
      </c>
      <c r="AN643" s="19" t="e">
        <f t="shared" si="4855"/>
        <v>#N/A</v>
      </c>
      <c r="AO643" s="19" t="e">
        <f t="shared" si="4856"/>
        <v>#N/A</v>
      </c>
      <c r="AP643" s="19" t="e">
        <f t="shared" si="4857"/>
        <v>#N/A</v>
      </c>
      <c r="AQ643" s="19" t="e">
        <f t="shared" si="4858"/>
        <v>#N/A</v>
      </c>
      <c r="AR643" s="19" t="e">
        <f t="shared" si="4859"/>
        <v>#N/A</v>
      </c>
      <c r="AS643" s="19" t="e">
        <f t="shared" si="4860"/>
        <v>#N/A</v>
      </c>
      <c r="AT643" s="19" t="e">
        <f t="shared" si="4861"/>
        <v>#N/A</v>
      </c>
      <c r="AU643" s="19" t="e">
        <f t="shared" si="4862"/>
        <v>#N/A</v>
      </c>
      <c r="AV643" s="19" t="e">
        <f t="shared" si="4863"/>
        <v>#N/A</v>
      </c>
      <c r="AW643" s="19" t="e">
        <f t="shared" si="4864"/>
        <v>#N/A</v>
      </c>
      <c r="AX643" s="19" t="e">
        <f t="shared" si="4865"/>
        <v>#N/A</v>
      </c>
      <c r="AY643" s="19" t="e">
        <f t="shared" si="4866"/>
        <v>#N/A</v>
      </c>
      <c r="AZ643" s="19" t="e">
        <f t="shared" si="4867"/>
        <v>#N/A</v>
      </c>
      <c r="BA643" s="19" t="e">
        <f t="shared" si="4868"/>
        <v>#N/A</v>
      </c>
      <c r="BB643" s="19" t="e">
        <f t="shared" si="4869"/>
        <v>#N/A</v>
      </c>
      <c r="BC643" s="19" t="e">
        <f t="shared" si="4870"/>
        <v>#N/A</v>
      </c>
      <c r="BD643" s="19" t="e">
        <f t="shared" si="4871"/>
        <v>#N/A</v>
      </c>
      <c r="BE643" s="19" t="e">
        <f t="shared" si="4872"/>
        <v>#N/A</v>
      </c>
      <c r="BF643" s="19" t="e">
        <f t="shared" si="4873"/>
        <v>#N/A</v>
      </c>
      <c r="BG643" s="19" t="e">
        <f t="shared" si="4874"/>
        <v>#N/A</v>
      </c>
      <c r="BH643" s="19" t="e">
        <f t="shared" si="4875"/>
        <v>#N/A</v>
      </c>
      <c r="BI643" s="19" t="e">
        <f t="shared" si="4876"/>
        <v>#N/A</v>
      </c>
    </row>
    <row r="644" spans="3:61" s="19" customFormat="1" ht="12.75">
      <c r="C644" s="19" t="s">
        <v>147</v>
      </c>
      <c r="E644" s="19">
        <f>D638</f>
        <v>2801989.0425290014</v>
      </c>
      <c r="F644" s="19">
        <f t="shared" si="4821"/>
        <v>2801989.0425290014</v>
      </c>
      <c r="G644" s="19">
        <f t="shared" si="4822"/>
        <v>2801989.0425290014</v>
      </c>
      <c r="H644" s="19">
        <f t="shared" si="4823"/>
        <v>2801989.0425290014</v>
      </c>
      <c r="I644" s="19">
        <f t="shared" si="4824"/>
        <v>2801989.0425290014</v>
      </c>
      <c r="J644" s="19">
        <f t="shared" si="4825"/>
        <v>2801989.0425290014</v>
      </c>
      <c r="K644" s="19">
        <f t="shared" si="4826"/>
        <v>2801989.0425290014</v>
      </c>
      <c r="L644" s="19">
        <f t="shared" si="4827"/>
        <v>2801989.0425290014</v>
      </c>
      <c r="M644" s="19">
        <f t="shared" si="4828"/>
        <v>2801989.0425290014</v>
      </c>
      <c r="N644" s="19">
        <f t="shared" si="4829"/>
        <v>2801989.0425290014</v>
      </c>
      <c r="O644" s="19">
        <f t="shared" si="4830"/>
        <v>2801989.0425290014</v>
      </c>
      <c r="P644" s="19">
        <f t="shared" si="4831"/>
        <v>2801989.0425290014</v>
      </c>
      <c r="Q644" s="19">
        <f t="shared" si="4832"/>
        <v>2801989.0425290014</v>
      </c>
      <c r="R644" s="19">
        <f t="shared" si="4833"/>
        <v>2801989.0425290014</v>
      </c>
      <c r="S644" s="19">
        <f t="shared" si="4834"/>
        <v>2801989.0425290014</v>
      </c>
      <c r="T644" s="19">
        <f t="shared" si="4835"/>
        <v>2801989.0425290014</v>
      </c>
      <c r="U644" s="19">
        <f t="shared" si="4836"/>
        <v>2801989.0425290014</v>
      </c>
      <c r="V644" s="19">
        <f t="shared" si="4837"/>
        <v>2801989.0425290014</v>
      </c>
      <c r="W644" s="19">
        <f t="shared" si="4838"/>
        <v>2801989.0425290014</v>
      </c>
      <c r="X644" s="19">
        <f t="shared" si="4839"/>
        <v>2801989.0425290014</v>
      </c>
      <c r="Y644" s="19">
        <f t="shared" si="4840"/>
        <v>2801989.0425290014</v>
      </c>
      <c r="Z644" s="19">
        <f t="shared" si="4841"/>
        <v>2801989.0425290014</v>
      </c>
      <c r="AA644" s="19">
        <f t="shared" si="4842"/>
        <v>2801989.0425290014</v>
      </c>
      <c r="AB644" s="19">
        <f t="shared" si="4843"/>
        <v>2801989.0425290014</v>
      </c>
      <c r="AC644" s="19">
        <f t="shared" si="4844"/>
        <v>2801989.0425290014</v>
      </c>
      <c r="AD644" s="19">
        <f t="shared" si="4845"/>
        <v>2801989.0425290014</v>
      </c>
      <c r="AE644" s="19">
        <f t="shared" si="4846"/>
        <v>2801989.0425290014</v>
      </c>
      <c r="AF644" s="19">
        <f t="shared" si="4847"/>
        <v>2801989.0425290014</v>
      </c>
      <c r="AG644" s="19">
        <f t="shared" si="4848"/>
        <v>2801989.0425290014</v>
      </c>
      <c r="AH644" s="19">
        <f t="shared" si="4849"/>
        <v>2801989.0425290014</v>
      </c>
      <c r="AI644" s="19">
        <f t="shared" si="4850"/>
        <v>2801989.0425290014</v>
      </c>
      <c r="AJ644" s="19">
        <f t="shared" si="4851"/>
        <v>2801989.0425290014</v>
      </c>
      <c r="AK644" s="19" t="e">
        <f t="shared" si="4852"/>
        <v>#N/A</v>
      </c>
      <c r="AL644" s="19" t="e">
        <f t="shared" si="4853"/>
        <v>#N/A</v>
      </c>
      <c r="AM644" s="19" t="e">
        <f t="shared" si="4854"/>
        <v>#N/A</v>
      </c>
      <c r="AN644" s="19" t="e">
        <f t="shared" si="4855"/>
        <v>#N/A</v>
      </c>
      <c r="AO644" s="19" t="e">
        <f t="shared" si="4856"/>
        <v>#N/A</v>
      </c>
      <c r="AP644" s="19" t="e">
        <f t="shared" si="4857"/>
        <v>#N/A</v>
      </c>
      <c r="AQ644" s="19" t="e">
        <f t="shared" si="4858"/>
        <v>#N/A</v>
      </c>
      <c r="AR644" s="19" t="e">
        <f t="shared" si="4859"/>
        <v>#N/A</v>
      </c>
      <c r="AS644" s="19" t="e">
        <f t="shared" si="4860"/>
        <v>#N/A</v>
      </c>
      <c r="AT644" s="19" t="e">
        <f t="shared" si="4861"/>
        <v>#N/A</v>
      </c>
      <c r="AU644" s="19" t="e">
        <f t="shared" si="4862"/>
        <v>#N/A</v>
      </c>
      <c r="AV644" s="19" t="e">
        <f t="shared" si="4863"/>
        <v>#N/A</v>
      </c>
      <c r="AW644" s="19" t="e">
        <f t="shared" si="4864"/>
        <v>#N/A</v>
      </c>
      <c r="AX644" s="19" t="e">
        <f t="shared" si="4865"/>
        <v>#N/A</v>
      </c>
      <c r="AY644" s="19" t="e">
        <f t="shared" si="4866"/>
        <v>#N/A</v>
      </c>
      <c r="AZ644" s="19" t="e">
        <f t="shared" si="4867"/>
        <v>#N/A</v>
      </c>
      <c r="BA644" s="19" t="e">
        <f t="shared" si="4868"/>
        <v>#N/A</v>
      </c>
      <c r="BB644" s="19" t="e">
        <f t="shared" si="4869"/>
        <v>#N/A</v>
      </c>
      <c r="BC644" s="19" t="e">
        <f t="shared" si="4870"/>
        <v>#N/A</v>
      </c>
      <c r="BD644" s="19" t="e">
        <f t="shared" si="4871"/>
        <v>#N/A</v>
      </c>
      <c r="BE644" s="19" t="e">
        <f t="shared" si="4872"/>
        <v>#N/A</v>
      </c>
      <c r="BF644" s="19" t="e">
        <f t="shared" si="4873"/>
        <v>#N/A</v>
      </c>
      <c r="BG644" s="19" t="e">
        <f t="shared" si="4874"/>
        <v>#N/A</v>
      </c>
      <c r="BH644" s="19" t="e">
        <f t="shared" si="4875"/>
        <v>#N/A</v>
      </c>
      <c r="BI644" s="19" t="e">
        <f t="shared" si="4876"/>
        <v>#N/A</v>
      </c>
    </row>
    <row r="645" spans="3:61" s="19" customFormat="1" ht="12.75">
      <c r="C645" s="19" t="s">
        <v>424</v>
      </c>
      <c r="E645" s="19">
        <f>D639</f>
        <v>48453582.537042163</v>
      </c>
      <c r="F645" s="19">
        <f t="shared" si="4821"/>
        <v>47680012.346557103</v>
      </c>
      <c r="G645" s="19">
        <f t="shared" si="4822"/>
        <v>46873093.844662845</v>
      </c>
      <c r="H645" s="19">
        <f t="shared" si="4823"/>
        <v>46031389.39856597</v>
      </c>
      <c r="I645" s="19">
        <f t="shared" si="4824"/>
        <v>45153399.399679959</v>
      </c>
      <c r="J645" s="19">
        <f t="shared" si="4825"/>
        <v>44237559.591872722</v>
      </c>
      <c r="K645" s="19">
        <f t="shared" si="4826"/>
        <v>43282238.284535944</v>
      </c>
      <c r="L645" s="19">
        <f t="shared" si="4827"/>
        <v>42285733.445510931</v>
      </c>
      <c r="M645" s="19">
        <f t="shared" si="4828"/>
        <v>41246269.668691605</v>
      </c>
      <c r="N645" s="19">
        <f t="shared" si="4829"/>
        <v>40161995.010902032</v>
      </c>
      <c r="O645" s="19">
        <f t="shared" si="4830"/>
        <v>39030977.69241298</v>
      </c>
      <c r="P645" s="19">
        <f t="shared" si="4831"/>
        <v>37851202.655219011</v>
      </c>
      <c r="Q645" s="19">
        <f t="shared" si="4832"/>
        <v>36620567.972944252</v>
      </c>
      <c r="R645" s="19">
        <f t="shared" si="4833"/>
        <v>35336881.10598056</v>
      </c>
      <c r="S645" s="19">
        <f t="shared" si="4834"/>
        <v>33997854.99518618</v>
      </c>
      <c r="T645" s="19">
        <f t="shared" si="4835"/>
        <v>32601103.987185214</v>
      </c>
      <c r="U645" s="19">
        <f t="shared" si="4836"/>
        <v>31144139.584008396</v>
      </c>
      <c r="V645" s="19">
        <f t="shared" si="4837"/>
        <v>29624366.009502474</v>
      </c>
      <c r="W645" s="19">
        <f t="shared" si="4838"/>
        <v>28039075.584609229</v>
      </c>
      <c r="X645" s="19">
        <f t="shared" si="4839"/>
        <v>26385443.903274577</v>
      </c>
      <c r="Y645" s="19">
        <f t="shared" si="4840"/>
        <v>24660524.800392959</v>
      </c>
      <c r="Z645" s="19">
        <f t="shared" si="4841"/>
        <v>22861245.10282179</v>
      </c>
      <c r="AA645" s="19">
        <f t="shared" si="4842"/>
        <v>20984399.154114135</v>
      </c>
      <c r="AB645" s="19">
        <f t="shared" si="4843"/>
        <v>19026643.103214771</v>
      </c>
      <c r="AC645" s="19">
        <f t="shared" si="4844"/>
        <v>16984488.946944121</v>
      </c>
      <c r="AD645" s="19">
        <f t="shared" si="4845"/>
        <v>14854298.31565598</v>
      </c>
      <c r="AE645" s="19">
        <f t="shared" si="4846"/>
        <v>12632275.990997363</v>
      </c>
      <c r="AF645" s="19">
        <f t="shared" si="4847"/>
        <v>10314463.144221477</v>
      </c>
      <c r="AG645" s="19">
        <f t="shared" si="4848"/>
        <v>7896730.2830069959</v>
      </c>
      <c r="AH645" s="19">
        <f t="shared" si="4849"/>
        <v>5374769.8942174297</v>
      </c>
      <c r="AI645" s="19">
        <f t="shared" si="4850"/>
        <v>2744088.7694927119</v>
      </c>
      <c r="AJ645" s="19">
        <f t="shared" si="4851"/>
        <v>6.5192580223083496E-9</v>
      </c>
      <c r="AK645" s="19" t="e">
        <f t="shared" si="4852"/>
        <v>#N/A</v>
      </c>
      <c r="AL645" s="19" t="e">
        <f t="shared" si="4853"/>
        <v>#N/A</v>
      </c>
      <c r="AM645" s="19" t="e">
        <f t="shared" si="4854"/>
        <v>#N/A</v>
      </c>
      <c r="AN645" s="19" t="e">
        <f t="shared" si="4855"/>
        <v>#N/A</v>
      </c>
      <c r="AO645" s="19" t="e">
        <f t="shared" si="4856"/>
        <v>#N/A</v>
      </c>
      <c r="AP645" s="19" t="e">
        <f t="shared" si="4857"/>
        <v>#N/A</v>
      </c>
      <c r="AQ645" s="19" t="e">
        <f t="shared" si="4858"/>
        <v>#N/A</v>
      </c>
      <c r="AR645" s="19" t="e">
        <f t="shared" si="4859"/>
        <v>#N/A</v>
      </c>
      <c r="AS645" s="19" t="e">
        <f t="shared" si="4860"/>
        <v>#N/A</v>
      </c>
      <c r="AT645" s="19" t="e">
        <f t="shared" si="4861"/>
        <v>#N/A</v>
      </c>
      <c r="AU645" s="19" t="e">
        <f t="shared" si="4862"/>
        <v>#N/A</v>
      </c>
      <c r="AV645" s="19" t="e">
        <f t="shared" si="4863"/>
        <v>#N/A</v>
      </c>
      <c r="AW645" s="19" t="e">
        <f t="shared" si="4864"/>
        <v>#N/A</v>
      </c>
      <c r="AX645" s="19" t="e">
        <f t="shared" si="4865"/>
        <v>#N/A</v>
      </c>
      <c r="AY645" s="19" t="e">
        <f t="shared" si="4866"/>
        <v>#N/A</v>
      </c>
      <c r="AZ645" s="19" t="e">
        <f t="shared" si="4867"/>
        <v>#N/A</v>
      </c>
      <c r="BA645" s="19" t="e">
        <f t="shared" si="4868"/>
        <v>#N/A</v>
      </c>
      <c r="BB645" s="19" t="e">
        <f t="shared" si="4869"/>
        <v>#N/A</v>
      </c>
      <c r="BC645" s="19" t="e">
        <f t="shared" si="4870"/>
        <v>#N/A</v>
      </c>
      <c r="BD645" s="19" t="e">
        <f t="shared" si="4871"/>
        <v>#N/A</v>
      </c>
      <c r="BE645" s="19" t="e">
        <f t="shared" si="4872"/>
        <v>#N/A</v>
      </c>
      <c r="BF645" s="19" t="e">
        <f t="shared" si="4873"/>
        <v>#N/A</v>
      </c>
      <c r="BG645" s="19" t="e">
        <f t="shared" si="4874"/>
        <v>#N/A</v>
      </c>
      <c r="BH645" s="19" t="e">
        <f t="shared" si="4875"/>
        <v>#N/A</v>
      </c>
      <c r="BI645" s="19" t="e">
        <f t="shared" si="4876"/>
        <v>#N/A</v>
      </c>
    </row>
    <row r="646" spans="3:61" s="19" customFormat="1" ht="12.75"/>
    <row r="647" spans="3:61" s="19" customFormat="1" ht="12.75">
      <c r="C647" s="19" t="s">
        <v>446</v>
      </c>
      <c r="F647" s="19">
        <f>E641</f>
        <v>49195182.634452626</v>
      </c>
      <c r="G647" s="19">
        <f t="shared" ref="G647:G651" si="4877">F641</f>
        <v>48453582.537042163</v>
      </c>
      <c r="H647" s="19">
        <f t="shared" ref="H647:H651" si="4878">G641</f>
        <v>47680012.346557103</v>
      </c>
      <c r="I647" s="19">
        <f t="shared" ref="I647:I651" si="4879">H641</f>
        <v>46873093.844662845</v>
      </c>
      <c r="J647" s="19">
        <f t="shared" ref="J647:J651" si="4880">I641</f>
        <v>46031389.39856597</v>
      </c>
      <c r="K647" s="19">
        <f t="shared" ref="K647:K651" si="4881">J641</f>
        <v>45153399.399679959</v>
      </c>
      <c r="L647" s="19">
        <f t="shared" ref="L647:L651" si="4882">K641</f>
        <v>44237559.591872722</v>
      </c>
      <c r="M647" s="19">
        <f t="shared" ref="M647:M651" si="4883">L641</f>
        <v>43282238.284535944</v>
      </c>
      <c r="N647" s="19">
        <f t="shared" ref="N647:N651" si="4884">M641</f>
        <v>42285733.445510931</v>
      </c>
      <c r="O647" s="19">
        <f t="shared" ref="O647:O651" si="4885">N641</f>
        <v>41246269.668691605</v>
      </c>
      <c r="P647" s="19">
        <f t="shared" ref="P647:P651" si="4886">O641</f>
        <v>40161995.010902032</v>
      </c>
      <c r="Q647" s="19">
        <f t="shared" ref="Q647:Q651" si="4887">P641</f>
        <v>39030977.69241298</v>
      </c>
      <c r="R647" s="19">
        <f t="shared" ref="R647:R651" si="4888">Q641</f>
        <v>37851202.655219011</v>
      </c>
      <c r="S647" s="19">
        <f t="shared" ref="S647:S651" si="4889">R641</f>
        <v>36620567.972944252</v>
      </c>
      <c r="T647" s="19">
        <f t="shared" ref="T647:T651" si="4890">S641</f>
        <v>35336881.10598056</v>
      </c>
      <c r="U647" s="19">
        <f t="shared" ref="U647:U651" si="4891">T641</f>
        <v>33997854.99518618</v>
      </c>
      <c r="V647" s="19">
        <f t="shared" ref="V647:V651" si="4892">U641</f>
        <v>32601103.987185214</v>
      </c>
      <c r="W647" s="19">
        <f t="shared" ref="W647:W651" si="4893">V641</f>
        <v>31144139.584008396</v>
      </c>
      <c r="X647" s="19">
        <f t="shared" ref="X647:X651" si="4894">W641</f>
        <v>29624366.009502474</v>
      </c>
      <c r="Y647" s="19">
        <f t="shared" ref="Y647:Y651" si="4895">X641</f>
        <v>28039075.584609229</v>
      </c>
      <c r="Z647" s="19">
        <f t="shared" ref="Z647:Z651" si="4896">Y641</f>
        <v>26385443.903274577</v>
      </c>
      <c r="AA647" s="19">
        <f t="shared" ref="AA647:AA651" si="4897">Z641</f>
        <v>24660524.800392959</v>
      </c>
      <c r="AB647" s="19">
        <f t="shared" ref="AB647:AB651" si="4898">AA641</f>
        <v>22861245.10282179</v>
      </c>
      <c r="AC647" s="19">
        <f t="shared" ref="AC647:AC651" si="4899">AB641</f>
        <v>20984399.154114135</v>
      </c>
      <c r="AD647" s="19">
        <f t="shared" ref="AD647:AD651" si="4900">AC641</f>
        <v>19026643.103214771</v>
      </c>
      <c r="AE647" s="19">
        <f t="shared" ref="AE647:AE651" si="4901">AD641</f>
        <v>16984488.946944121</v>
      </c>
      <c r="AF647" s="19">
        <f t="shared" ref="AF647:AF651" si="4902">AE641</f>
        <v>14854298.31565598</v>
      </c>
      <c r="AG647" s="19">
        <f t="shared" ref="AG647:AG651" si="4903">AF641</f>
        <v>12632275.990997363</v>
      </c>
      <c r="AH647" s="19">
        <f t="shared" ref="AH647:AH651" si="4904">AG641</f>
        <v>10314463.144221477</v>
      </c>
      <c r="AI647" s="19">
        <f t="shared" ref="AI647:AI651" si="4905">AH641</f>
        <v>7896730.2830069959</v>
      </c>
      <c r="AJ647" s="19">
        <f t="shared" ref="AJ647:AJ651" si="4906">AI641</f>
        <v>5374769.8942174297</v>
      </c>
      <c r="AK647" s="19">
        <f t="shared" ref="AK647:AK651" si="4907">AJ641</f>
        <v>2744088.7694927119</v>
      </c>
      <c r="AL647" s="19">
        <f t="shared" ref="AL647:AL651" si="4908">AK641</f>
        <v>6.5192580223083496E-9</v>
      </c>
      <c r="AM647" s="19" t="e">
        <f t="shared" ref="AM647:AM651" si="4909">AL641</f>
        <v>#N/A</v>
      </c>
      <c r="AN647" s="19" t="e">
        <f t="shared" ref="AN647:AN651" si="4910">AM641</f>
        <v>#N/A</v>
      </c>
      <c r="AO647" s="19" t="e">
        <f t="shared" ref="AO647:AO651" si="4911">AN641</f>
        <v>#N/A</v>
      </c>
      <c r="AP647" s="19" t="e">
        <f t="shared" ref="AP647:AP651" si="4912">AO641</f>
        <v>#N/A</v>
      </c>
      <c r="AQ647" s="19" t="e">
        <f t="shared" ref="AQ647:AQ651" si="4913">AP641</f>
        <v>#N/A</v>
      </c>
      <c r="AR647" s="19" t="e">
        <f t="shared" ref="AR647:AR651" si="4914">AQ641</f>
        <v>#N/A</v>
      </c>
      <c r="AS647" s="19" t="e">
        <f t="shared" ref="AS647:AS651" si="4915">AR641</f>
        <v>#N/A</v>
      </c>
      <c r="AT647" s="19" t="e">
        <f t="shared" ref="AT647:AT651" si="4916">AS641</f>
        <v>#N/A</v>
      </c>
      <c r="AU647" s="19" t="e">
        <f t="shared" ref="AU647:AU651" si="4917">AT641</f>
        <v>#N/A</v>
      </c>
      <c r="AV647" s="19" t="e">
        <f t="shared" ref="AV647:AV651" si="4918">AU641</f>
        <v>#N/A</v>
      </c>
      <c r="AW647" s="19" t="e">
        <f t="shared" ref="AW647:AW651" si="4919">AV641</f>
        <v>#N/A</v>
      </c>
      <c r="AX647" s="19" t="e">
        <f t="shared" ref="AX647:AX651" si="4920">AW641</f>
        <v>#N/A</v>
      </c>
      <c r="AY647" s="19" t="e">
        <f t="shared" ref="AY647:AY651" si="4921">AX641</f>
        <v>#N/A</v>
      </c>
      <c r="AZ647" s="19" t="e">
        <f t="shared" ref="AZ647:AZ651" si="4922">AY641</f>
        <v>#N/A</v>
      </c>
      <c r="BA647" s="19" t="e">
        <f t="shared" ref="BA647:BA651" si="4923">AZ641</f>
        <v>#N/A</v>
      </c>
      <c r="BB647" s="19" t="e">
        <f t="shared" ref="BB647:BB651" si="4924">BA641</f>
        <v>#N/A</v>
      </c>
      <c r="BC647" s="19" t="e">
        <f t="shared" ref="BC647:BC651" si="4925">BB641</f>
        <v>#N/A</v>
      </c>
      <c r="BD647" s="19" t="e">
        <f t="shared" ref="BD647:BD651" si="4926">BC641</f>
        <v>#N/A</v>
      </c>
      <c r="BE647" s="19" t="e">
        <f t="shared" ref="BE647:BE651" si="4927">BD641</f>
        <v>#N/A</v>
      </c>
      <c r="BF647" s="19" t="e">
        <f t="shared" ref="BF647:BF651" si="4928">BE641</f>
        <v>#N/A</v>
      </c>
      <c r="BG647" s="19" t="e">
        <f t="shared" ref="BG647:BG651" si="4929">BF641</f>
        <v>#N/A</v>
      </c>
      <c r="BH647" s="19" t="e">
        <f t="shared" ref="BH647:BH651" si="4930">BG641</f>
        <v>#N/A</v>
      </c>
      <c r="BI647" s="19" t="e">
        <f t="shared" ref="BI647:BI651" si="4931">BH641</f>
        <v>#N/A</v>
      </c>
    </row>
    <row r="648" spans="3:61" s="19" customFormat="1" ht="12.75">
      <c r="C648" s="19" t="s">
        <v>422</v>
      </c>
      <c r="F648" s="19">
        <f>E642</f>
        <v>741600.09741046175</v>
      </c>
      <c r="G648" s="19">
        <f t="shared" si="4877"/>
        <v>773570.19048505696</v>
      </c>
      <c r="H648" s="19">
        <f t="shared" si="4878"/>
        <v>806918.50189426064</v>
      </c>
      <c r="I648" s="19">
        <f t="shared" si="4879"/>
        <v>841704.44609687373</v>
      </c>
      <c r="J648" s="19">
        <f t="shared" si="4880"/>
        <v>877989.99888601247</v>
      </c>
      <c r="K648" s="19">
        <f t="shared" si="4881"/>
        <v>915839.80780724029</v>
      </c>
      <c r="L648" s="19">
        <f t="shared" si="4882"/>
        <v>955321.30733677931</v>
      </c>
      <c r="M648" s="19">
        <f t="shared" si="4883"/>
        <v>996504.83902501303</v>
      </c>
      <c r="N648" s="19">
        <f t="shared" si="4884"/>
        <v>1039463.7768193284</v>
      </c>
      <c r="O648" s="19">
        <f t="shared" si="4885"/>
        <v>1084274.6577895763</v>
      </c>
      <c r="P648" s="19">
        <f t="shared" si="4886"/>
        <v>1131017.3184890554</v>
      </c>
      <c r="Q648" s="19">
        <f t="shared" si="4887"/>
        <v>1179775.037193967</v>
      </c>
      <c r="R648" s="19">
        <f t="shared" si="4888"/>
        <v>1230634.6822747572</v>
      </c>
      <c r="S648" s="19">
        <f t="shared" si="4889"/>
        <v>1283686.8669636885</v>
      </c>
      <c r="T648" s="19">
        <f t="shared" si="4890"/>
        <v>1339026.1107943836</v>
      </c>
      <c r="U648" s="19">
        <f t="shared" si="4891"/>
        <v>1396751.0080009655</v>
      </c>
      <c r="V648" s="19">
        <f t="shared" si="4892"/>
        <v>1456964.4031768166</v>
      </c>
      <c r="W648" s="19">
        <f t="shared" si="4893"/>
        <v>1519773.5745059224</v>
      </c>
      <c r="X648" s="19">
        <f t="shared" si="4894"/>
        <v>1585290.4248932451</v>
      </c>
      <c r="Y648" s="19">
        <f t="shared" si="4895"/>
        <v>1653631.6813346536</v>
      </c>
      <c r="Z648" s="19">
        <f t="shared" si="4896"/>
        <v>1724919.1028816169</v>
      </c>
      <c r="AA648" s="19">
        <f t="shared" si="4897"/>
        <v>1799279.6975711707</v>
      </c>
      <c r="AB648" s="19">
        <f t="shared" si="4898"/>
        <v>1876845.9487076541</v>
      </c>
      <c r="AC648" s="19">
        <f t="shared" si="4899"/>
        <v>1957756.0508993624</v>
      </c>
      <c r="AD648" s="19">
        <f t="shared" si="4900"/>
        <v>2042154.1562706495</v>
      </c>
      <c r="AE648" s="19">
        <f t="shared" si="4901"/>
        <v>2130190.6312881401</v>
      </c>
      <c r="AF648" s="19">
        <f t="shared" si="4902"/>
        <v>2222022.3246586164</v>
      </c>
      <c r="AG648" s="19">
        <f t="shared" si="4903"/>
        <v>2317812.8467758847</v>
      </c>
      <c r="AH648" s="19">
        <f t="shared" si="4904"/>
        <v>2417732.8612144813</v>
      </c>
      <c r="AI648" s="19">
        <f t="shared" si="4905"/>
        <v>2521960.3887895667</v>
      </c>
      <c r="AJ648" s="19">
        <f t="shared" si="4906"/>
        <v>2630681.1247247178</v>
      </c>
      <c r="AK648" s="19">
        <f t="shared" si="4907"/>
        <v>2744088.7694927054</v>
      </c>
      <c r="AL648" s="19" t="e">
        <f t="shared" si="4908"/>
        <v>#N/A</v>
      </c>
      <c r="AM648" s="19" t="e">
        <f t="shared" si="4909"/>
        <v>#N/A</v>
      </c>
      <c r="AN648" s="19" t="e">
        <f t="shared" si="4910"/>
        <v>#N/A</v>
      </c>
      <c r="AO648" s="19" t="e">
        <f t="shared" si="4911"/>
        <v>#N/A</v>
      </c>
      <c r="AP648" s="19" t="e">
        <f t="shared" si="4912"/>
        <v>#N/A</v>
      </c>
      <c r="AQ648" s="19" t="e">
        <f t="shared" si="4913"/>
        <v>#N/A</v>
      </c>
      <c r="AR648" s="19" t="e">
        <f t="shared" si="4914"/>
        <v>#N/A</v>
      </c>
      <c r="AS648" s="19" t="e">
        <f t="shared" si="4915"/>
        <v>#N/A</v>
      </c>
      <c r="AT648" s="19" t="e">
        <f t="shared" si="4916"/>
        <v>#N/A</v>
      </c>
      <c r="AU648" s="19" t="e">
        <f t="shared" si="4917"/>
        <v>#N/A</v>
      </c>
      <c r="AV648" s="19" t="e">
        <f t="shared" si="4918"/>
        <v>#N/A</v>
      </c>
      <c r="AW648" s="19" t="e">
        <f t="shared" si="4919"/>
        <v>#N/A</v>
      </c>
      <c r="AX648" s="19" t="e">
        <f t="shared" si="4920"/>
        <v>#N/A</v>
      </c>
      <c r="AY648" s="19" t="e">
        <f t="shared" si="4921"/>
        <v>#N/A</v>
      </c>
      <c r="AZ648" s="19" t="e">
        <f t="shared" si="4922"/>
        <v>#N/A</v>
      </c>
      <c r="BA648" s="19" t="e">
        <f t="shared" si="4923"/>
        <v>#N/A</v>
      </c>
      <c r="BB648" s="19" t="e">
        <f t="shared" si="4924"/>
        <v>#N/A</v>
      </c>
      <c r="BC648" s="19" t="e">
        <f t="shared" si="4925"/>
        <v>#N/A</v>
      </c>
      <c r="BD648" s="19" t="e">
        <f t="shared" si="4926"/>
        <v>#N/A</v>
      </c>
      <c r="BE648" s="19" t="e">
        <f t="shared" si="4927"/>
        <v>#N/A</v>
      </c>
      <c r="BF648" s="19" t="e">
        <f t="shared" si="4928"/>
        <v>#N/A</v>
      </c>
      <c r="BG648" s="19" t="e">
        <f t="shared" si="4929"/>
        <v>#N/A</v>
      </c>
      <c r="BH648" s="19" t="e">
        <f t="shared" si="4930"/>
        <v>#N/A</v>
      </c>
      <c r="BI648" s="19" t="e">
        <f t="shared" si="4931"/>
        <v>#N/A</v>
      </c>
    </row>
    <row r="649" spans="3:61" s="19" customFormat="1" ht="12.75">
      <c r="C649" s="19" t="s">
        <v>423</v>
      </c>
      <c r="F649" s="19">
        <f>E643</f>
        <v>2060388.9451185397</v>
      </c>
      <c r="G649" s="19">
        <f t="shared" si="4877"/>
        <v>2028418.8520439449</v>
      </c>
      <c r="H649" s="19">
        <f t="shared" si="4878"/>
        <v>1995070.5406347411</v>
      </c>
      <c r="I649" s="19">
        <f t="shared" si="4879"/>
        <v>1960284.5964321278</v>
      </c>
      <c r="J649" s="19">
        <f t="shared" si="4880"/>
        <v>1923999.0436429894</v>
      </c>
      <c r="K649" s="19">
        <f t="shared" si="4881"/>
        <v>1886149.2347217614</v>
      </c>
      <c r="L649" s="19">
        <f t="shared" si="4882"/>
        <v>1846667.7351922225</v>
      </c>
      <c r="M649" s="19">
        <f t="shared" si="4883"/>
        <v>1805484.2035039887</v>
      </c>
      <c r="N649" s="19">
        <f t="shared" si="4884"/>
        <v>1762525.2657096733</v>
      </c>
      <c r="O649" s="19">
        <f t="shared" si="4885"/>
        <v>1717714.3847394253</v>
      </c>
      <c r="P649" s="19">
        <f t="shared" si="4886"/>
        <v>1670971.7240399462</v>
      </c>
      <c r="Q649" s="19">
        <f t="shared" si="4887"/>
        <v>1622214.0053350346</v>
      </c>
      <c r="R649" s="19">
        <f t="shared" si="4888"/>
        <v>1571354.3602542444</v>
      </c>
      <c r="S649" s="19">
        <f t="shared" si="4889"/>
        <v>1518302.1755653131</v>
      </c>
      <c r="T649" s="19">
        <f t="shared" si="4890"/>
        <v>1462962.931734618</v>
      </c>
      <c r="U649" s="19">
        <f t="shared" si="4891"/>
        <v>1405238.0345280361</v>
      </c>
      <c r="V649" s="19">
        <f t="shared" si="4892"/>
        <v>1345024.639352185</v>
      </c>
      <c r="W649" s="19">
        <f t="shared" si="4893"/>
        <v>1282215.4680230792</v>
      </c>
      <c r="X649" s="19">
        <f t="shared" si="4894"/>
        <v>1216698.6176357565</v>
      </c>
      <c r="Y649" s="19">
        <f t="shared" si="4895"/>
        <v>1148357.361194348</v>
      </c>
      <c r="Z649" s="19">
        <f t="shared" si="4896"/>
        <v>1077069.9396473847</v>
      </c>
      <c r="AA649" s="19">
        <f t="shared" si="4897"/>
        <v>1002709.3449578309</v>
      </c>
      <c r="AB649" s="19">
        <f t="shared" si="4898"/>
        <v>925143.09382134746</v>
      </c>
      <c r="AC649" s="19">
        <f t="shared" si="4899"/>
        <v>844232.99162963917</v>
      </c>
      <c r="AD649" s="19">
        <f t="shared" si="4900"/>
        <v>759834.88625835208</v>
      </c>
      <c r="AE649" s="19">
        <f t="shared" si="4901"/>
        <v>671798.41124086175</v>
      </c>
      <c r="AF649" s="19">
        <f t="shared" si="4902"/>
        <v>579966.71787038515</v>
      </c>
      <c r="AG649" s="19">
        <f t="shared" si="4903"/>
        <v>484176.19575311703</v>
      </c>
      <c r="AH649" s="19">
        <f t="shared" si="4904"/>
        <v>384256.18131452019</v>
      </c>
      <c r="AI649" s="19">
        <f t="shared" si="4905"/>
        <v>280028.65373943496</v>
      </c>
      <c r="AJ649" s="19">
        <f t="shared" si="4906"/>
        <v>171307.91780428376</v>
      </c>
      <c r="AK649" s="19">
        <f t="shared" si="4907"/>
        <v>57900.273036296094</v>
      </c>
      <c r="AL649" s="19" t="e">
        <f t="shared" si="4908"/>
        <v>#N/A</v>
      </c>
      <c r="AM649" s="19" t="e">
        <f t="shared" si="4909"/>
        <v>#N/A</v>
      </c>
      <c r="AN649" s="19" t="e">
        <f t="shared" si="4910"/>
        <v>#N/A</v>
      </c>
      <c r="AO649" s="19" t="e">
        <f t="shared" si="4911"/>
        <v>#N/A</v>
      </c>
      <c r="AP649" s="19" t="e">
        <f t="shared" si="4912"/>
        <v>#N/A</v>
      </c>
      <c r="AQ649" s="19" t="e">
        <f t="shared" si="4913"/>
        <v>#N/A</v>
      </c>
      <c r="AR649" s="19" t="e">
        <f t="shared" si="4914"/>
        <v>#N/A</v>
      </c>
      <c r="AS649" s="19" t="e">
        <f t="shared" si="4915"/>
        <v>#N/A</v>
      </c>
      <c r="AT649" s="19" t="e">
        <f t="shared" si="4916"/>
        <v>#N/A</v>
      </c>
      <c r="AU649" s="19" t="e">
        <f t="shared" si="4917"/>
        <v>#N/A</v>
      </c>
      <c r="AV649" s="19" t="e">
        <f t="shared" si="4918"/>
        <v>#N/A</v>
      </c>
      <c r="AW649" s="19" t="e">
        <f t="shared" si="4919"/>
        <v>#N/A</v>
      </c>
      <c r="AX649" s="19" t="e">
        <f t="shared" si="4920"/>
        <v>#N/A</v>
      </c>
      <c r="AY649" s="19" t="e">
        <f t="shared" si="4921"/>
        <v>#N/A</v>
      </c>
      <c r="AZ649" s="19" t="e">
        <f t="shared" si="4922"/>
        <v>#N/A</v>
      </c>
      <c r="BA649" s="19" t="e">
        <f t="shared" si="4923"/>
        <v>#N/A</v>
      </c>
      <c r="BB649" s="19" t="e">
        <f t="shared" si="4924"/>
        <v>#N/A</v>
      </c>
      <c r="BC649" s="19" t="e">
        <f t="shared" si="4925"/>
        <v>#N/A</v>
      </c>
      <c r="BD649" s="19" t="e">
        <f t="shared" si="4926"/>
        <v>#N/A</v>
      </c>
      <c r="BE649" s="19" t="e">
        <f t="shared" si="4927"/>
        <v>#N/A</v>
      </c>
      <c r="BF649" s="19" t="e">
        <f t="shared" si="4928"/>
        <v>#N/A</v>
      </c>
      <c r="BG649" s="19" t="e">
        <f t="shared" si="4929"/>
        <v>#N/A</v>
      </c>
      <c r="BH649" s="19" t="e">
        <f t="shared" si="4930"/>
        <v>#N/A</v>
      </c>
      <c r="BI649" s="19" t="e">
        <f t="shared" si="4931"/>
        <v>#N/A</v>
      </c>
    </row>
    <row r="650" spans="3:61" s="19" customFormat="1" ht="12.75">
      <c r="C650" s="19" t="s">
        <v>147</v>
      </c>
      <c r="F650" s="19">
        <f>E644</f>
        <v>2801989.0425290014</v>
      </c>
      <c r="G650" s="19">
        <f t="shared" si="4877"/>
        <v>2801989.0425290014</v>
      </c>
      <c r="H650" s="19">
        <f t="shared" si="4878"/>
        <v>2801989.0425290014</v>
      </c>
      <c r="I650" s="19">
        <f t="shared" si="4879"/>
        <v>2801989.0425290014</v>
      </c>
      <c r="J650" s="19">
        <f t="shared" si="4880"/>
        <v>2801989.0425290014</v>
      </c>
      <c r="K650" s="19">
        <f t="shared" si="4881"/>
        <v>2801989.0425290014</v>
      </c>
      <c r="L650" s="19">
        <f t="shared" si="4882"/>
        <v>2801989.0425290014</v>
      </c>
      <c r="M650" s="19">
        <f t="shared" si="4883"/>
        <v>2801989.0425290014</v>
      </c>
      <c r="N650" s="19">
        <f t="shared" si="4884"/>
        <v>2801989.0425290014</v>
      </c>
      <c r="O650" s="19">
        <f t="shared" si="4885"/>
        <v>2801989.0425290014</v>
      </c>
      <c r="P650" s="19">
        <f t="shared" si="4886"/>
        <v>2801989.0425290014</v>
      </c>
      <c r="Q650" s="19">
        <f t="shared" si="4887"/>
        <v>2801989.0425290014</v>
      </c>
      <c r="R650" s="19">
        <f t="shared" si="4888"/>
        <v>2801989.0425290014</v>
      </c>
      <c r="S650" s="19">
        <f t="shared" si="4889"/>
        <v>2801989.0425290014</v>
      </c>
      <c r="T650" s="19">
        <f t="shared" si="4890"/>
        <v>2801989.0425290014</v>
      </c>
      <c r="U650" s="19">
        <f t="shared" si="4891"/>
        <v>2801989.0425290014</v>
      </c>
      <c r="V650" s="19">
        <f t="shared" si="4892"/>
        <v>2801989.0425290014</v>
      </c>
      <c r="W650" s="19">
        <f t="shared" si="4893"/>
        <v>2801989.0425290014</v>
      </c>
      <c r="X650" s="19">
        <f t="shared" si="4894"/>
        <v>2801989.0425290014</v>
      </c>
      <c r="Y650" s="19">
        <f t="shared" si="4895"/>
        <v>2801989.0425290014</v>
      </c>
      <c r="Z650" s="19">
        <f t="shared" si="4896"/>
        <v>2801989.0425290014</v>
      </c>
      <c r="AA650" s="19">
        <f t="shared" si="4897"/>
        <v>2801989.0425290014</v>
      </c>
      <c r="AB650" s="19">
        <f t="shared" si="4898"/>
        <v>2801989.0425290014</v>
      </c>
      <c r="AC650" s="19">
        <f t="shared" si="4899"/>
        <v>2801989.0425290014</v>
      </c>
      <c r="AD650" s="19">
        <f t="shared" si="4900"/>
        <v>2801989.0425290014</v>
      </c>
      <c r="AE650" s="19">
        <f t="shared" si="4901"/>
        <v>2801989.0425290014</v>
      </c>
      <c r="AF650" s="19">
        <f t="shared" si="4902"/>
        <v>2801989.0425290014</v>
      </c>
      <c r="AG650" s="19">
        <f t="shared" si="4903"/>
        <v>2801989.0425290014</v>
      </c>
      <c r="AH650" s="19">
        <f t="shared" si="4904"/>
        <v>2801989.0425290014</v>
      </c>
      <c r="AI650" s="19">
        <f t="shared" si="4905"/>
        <v>2801989.0425290014</v>
      </c>
      <c r="AJ650" s="19">
        <f t="shared" si="4906"/>
        <v>2801989.0425290014</v>
      </c>
      <c r="AK650" s="19">
        <f t="shared" si="4907"/>
        <v>2801989.0425290014</v>
      </c>
      <c r="AL650" s="19" t="e">
        <f t="shared" si="4908"/>
        <v>#N/A</v>
      </c>
      <c r="AM650" s="19" t="e">
        <f t="shared" si="4909"/>
        <v>#N/A</v>
      </c>
      <c r="AN650" s="19" t="e">
        <f t="shared" si="4910"/>
        <v>#N/A</v>
      </c>
      <c r="AO650" s="19" t="e">
        <f t="shared" si="4911"/>
        <v>#N/A</v>
      </c>
      <c r="AP650" s="19" t="e">
        <f t="shared" si="4912"/>
        <v>#N/A</v>
      </c>
      <c r="AQ650" s="19" t="e">
        <f t="shared" si="4913"/>
        <v>#N/A</v>
      </c>
      <c r="AR650" s="19" t="e">
        <f t="shared" si="4914"/>
        <v>#N/A</v>
      </c>
      <c r="AS650" s="19" t="e">
        <f t="shared" si="4915"/>
        <v>#N/A</v>
      </c>
      <c r="AT650" s="19" t="e">
        <f t="shared" si="4916"/>
        <v>#N/A</v>
      </c>
      <c r="AU650" s="19" t="e">
        <f t="shared" si="4917"/>
        <v>#N/A</v>
      </c>
      <c r="AV650" s="19" t="e">
        <f t="shared" si="4918"/>
        <v>#N/A</v>
      </c>
      <c r="AW650" s="19" t="e">
        <f t="shared" si="4919"/>
        <v>#N/A</v>
      </c>
      <c r="AX650" s="19" t="e">
        <f t="shared" si="4920"/>
        <v>#N/A</v>
      </c>
      <c r="AY650" s="19" t="e">
        <f t="shared" si="4921"/>
        <v>#N/A</v>
      </c>
      <c r="AZ650" s="19" t="e">
        <f t="shared" si="4922"/>
        <v>#N/A</v>
      </c>
      <c r="BA650" s="19" t="e">
        <f t="shared" si="4923"/>
        <v>#N/A</v>
      </c>
      <c r="BB650" s="19" t="e">
        <f t="shared" si="4924"/>
        <v>#N/A</v>
      </c>
      <c r="BC650" s="19" t="e">
        <f t="shared" si="4925"/>
        <v>#N/A</v>
      </c>
      <c r="BD650" s="19" t="e">
        <f t="shared" si="4926"/>
        <v>#N/A</v>
      </c>
      <c r="BE650" s="19" t="e">
        <f t="shared" si="4927"/>
        <v>#N/A</v>
      </c>
      <c r="BF650" s="19" t="e">
        <f t="shared" si="4928"/>
        <v>#N/A</v>
      </c>
      <c r="BG650" s="19" t="e">
        <f t="shared" si="4929"/>
        <v>#N/A</v>
      </c>
      <c r="BH650" s="19" t="e">
        <f t="shared" si="4930"/>
        <v>#N/A</v>
      </c>
      <c r="BI650" s="19" t="e">
        <f t="shared" si="4931"/>
        <v>#N/A</v>
      </c>
    </row>
    <row r="651" spans="3:61" s="19" customFormat="1" ht="12.75">
      <c r="C651" s="19" t="s">
        <v>424</v>
      </c>
      <c r="F651" s="19">
        <f>E645</f>
        <v>48453582.537042163</v>
      </c>
      <c r="G651" s="19">
        <f t="shared" si="4877"/>
        <v>47680012.346557103</v>
      </c>
      <c r="H651" s="19">
        <f t="shared" si="4878"/>
        <v>46873093.844662845</v>
      </c>
      <c r="I651" s="19">
        <f t="shared" si="4879"/>
        <v>46031389.39856597</v>
      </c>
      <c r="J651" s="19">
        <f t="shared" si="4880"/>
        <v>45153399.399679959</v>
      </c>
      <c r="K651" s="19">
        <f t="shared" si="4881"/>
        <v>44237559.591872722</v>
      </c>
      <c r="L651" s="19">
        <f t="shared" si="4882"/>
        <v>43282238.284535944</v>
      </c>
      <c r="M651" s="19">
        <f t="shared" si="4883"/>
        <v>42285733.445510931</v>
      </c>
      <c r="N651" s="19">
        <f t="shared" si="4884"/>
        <v>41246269.668691605</v>
      </c>
      <c r="O651" s="19">
        <f t="shared" si="4885"/>
        <v>40161995.010902032</v>
      </c>
      <c r="P651" s="19">
        <f t="shared" si="4886"/>
        <v>39030977.69241298</v>
      </c>
      <c r="Q651" s="19">
        <f t="shared" si="4887"/>
        <v>37851202.655219011</v>
      </c>
      <c r="R651" s="19">
        <f t="shared" si="4888"/>
        <v>36620567.972944252</v>
      </c>
      <c r="S651" s="19">
        <f t="shared" si="4889"/>
        <v>35336881.10598056</v>
      </c>
      <c r="T651" s="19">
        <f t="shared" si="4890"/>
        <v>33997854.99518618</v>
      </c>
      <c r="U651" s="19">
        <f t="shared" si="4891"/>
        <v>32601103.987185214</v>
      </c>
      <c r="V651" s="19">
        <f t="shared" si="4892"/>
        <v>31144139.584008396</v>
      </c>
      <c r="W651" s="19">
        <f t="shared" si="4893"/>
        <v>29624366.009502474</v>
      </c>
      <c r="X651" s="19">
        <f t="shared" si="4894"/>
        <v>28039075.584609229</v>
      </c>
      <c r="Y651" s="19">
        <f t="shared" si="4895"/>
        <v>26385443.903274577</v>
      </c>
      <c r="Z651" s="19">
        <f t="shared" si="4896"/>
        <v>24660524.800392959</v>
      </c>
      <c r="AA651" s="19">
        <f t="shared" si="4897"/>
        <v>22861245.10282179</v>
      </c>
      <c r="AB651" s="19">
        <f t="shared" si="4898"/>
        <v>20984399.154114135</v>
      </c>
      <c r="AC651" s="19">
        <f t="shared" si="4899"/>
        <v>19026643.103214771</v>
      </c>
      <c r="AD651" s="19">
        <f t="shared" si="4900"/>
        <v>16984488.946944121</v>
      </c>
      <c r="AE651" s="19">
        <f t="shared" si="4901"/>
        <v>14854298.31565598</v>
      </c>
      <c r="AF651" s="19">
        <f t="shared" si="4902"/>
        <v>12632275.990997363</v>
      </c>
      <c r="AG651" s="19">
        <f t="shared" si="4903"/>
        <v>10314463.144221477</v>
      </c>
      <c r="AH651" s="19">
        <f t="shared" si="4904"/>
        <v>7896730.2830069959</v>
      </c>
      <c r="AI651" s="19">
        <f t="shared" si="4905"/>
        <v>5374769.8942174297</v>
      </c>
      <c r="AJ651" s="19">
        <f t="shared" si="4906"/>
        <v>2744088.7694927119</v>
      </c>
      <c r="AK651" s="19">
        <f t="shared" si="4907"/>
        <v>6.5192580223083496E-9</v>
      </c>
      <c r="AL651" s="19" t="e">
        <f t="shared" si="4908"/>
        <v>#N/A</v>
      </c>
      <c r="AM651" s="19" t="e">
        <f t="shared" si="4909"/>
        <v>#N/A</v>
      </c>
      <c r="AN651" s="19" t="e">
        <f t="shared" si="4910"/>
        <v>#N/A</v>
      </c>
      <c r="AO651" s="19" t="e">
        <f t="shared" si="4911"/>
        <v>#N/A</v>
      </c>
      <c r="AP651" s="19" t="e">
        <f t="shared" si="4912"/>
        <v>#N/A</v>
      </c>
      <c r="AQ651" s="19" t="e">
        <f t="shared" si="4913"/>
        <v>#N/A</v>
      </c>
      <c r="AR651" s="19" t="e">
        <f t="shared" si="4914"/>
        <v>#N/A</v>
      </c>
      <c r="AS651" s="19" t="e">
        <f t="shared" si="4915"/>
        <v>#N/A</v>
      </c>
      <c r="AT651" s="19" t="e">
        <f t="shared" si="4916"/>
        <v>#N/A</v>
      </c>
      <c r="AU651" s="19" t="e">
        <f t="shared" si="4917"/>
        <v>#N/A</v>
      </c>
      <c r="AV651" s="19" t="e">
        <f t="shared" si="4918"/>
        <v>#N/A</v>
      </c>
      <c r="AW651" s="19" t="e">
        <f t="shared" si="4919"/>
        <v>#N/A</v>
      </c>
      <c r="AX651" s="19" t="e">
        <f t="shared" si="4920"/>
        <v>#N/A</v>
      </c>
      <c r="AY651" s="19" t="e">
        <f t="shared" si="4921"/>
        <v>#N/A</v>
      </c>
      <c r="AZ651" s="19" t="e">
        <f t="shared" si="4922"/>
        <v>#N/A</v>
      </c>
      <c r="BA651" s="19" t="e">
        <f t="shared" si="4923"/>
        <v>#N/A</v>
      </c>
      <c r="BB651" s="19" t="e">
        <f t="shared" si="4924"/>
        <v>#N/A</v>
      </c>
      <c r="BC651" s="19" t="e">
        <f t="shared" si="4925"/>
        <v>#N/A</v>
      </c>
      <c r="BD651" s="19" t="e">
        <f t="shared" si="4926"/>
        <v>#N/A</v>
      </c>
      <c r="BE651" s="19" t="e">
        <f t="shared" si="4927"/>
        <v>#N/A</v>
      </c>
      <c r="BF651" s="19" t="e">
        <f t="shared" si="4928"/>
        <v>#N/A</v>
      </c>
      <c r="BG651" s="19" t="e">
        <f t="shared" si="4929"/>
        <v>#N/A</v>
      </c>
      <c r="BH651" s="19" t="e">
        <f t="shared" si="4930"/>
        <v>#N/A</v>
      </c>
      <c r="BI651" s="19" t="e">
        <f t="shared" si="4931"/>
        <v>#N/A</v>
      </c>
    </row>
    <row r="652" spans="3:61" s="19" customFormat="1" ht="12.75"/>
    <row r="653" spans="3:61" s="19" customFormat="1" ht="12.75">
      <c r="C653" s="19" t="s">
        <v>446</v>
      </c>
      <c r="G653" s="19">
        <f>F647</f>
        <v>49195182.634452626</v>
      </c>
      <c r="H653" s="19">
        <f t="shared" ref="H653:H657" si="4932">G647</f>
        <v>48453582.537042163</v>
      </c>
      <c r="I653" s="19">
        <f t="shared" ref="I653:I657" si="4933">H647</f>
        <v>47680012.346557103</v>
      </c>
      <c r="J653" s="19">
        <f t="shared" ref="J653:J657" si="4934">I647</f>
        <v>46873093.844662845</v>
      </c>
      <c r="K653" s="19">
        <f t="shared" ref="K653:K657" si="4935">J647</f>
        <v>46031389.39856597</v>
      </c>
      <c r="L653" s="19">
        <f t="shared" ref="L653:L657" si="4936">K647</f>
        <v>45153399.399679959</v>
      </c>
      <c r="M653" s="19">
        <f t="shared" ref="M653:M657" si="4937">L647</f>
        <v>44237559.591872722</v>
      </c>
      <c r="N653" s="19">
        <f t="shared" ref="N653:N657" si="4938">M647</f>
        <v>43282238.284535944</v>
      </c>
      <c r="O653" s="19">
        <f t="shared" ref="O653:O657" si="4939">N647</f>
        <v>42285733.445510931</v>
      </c>
      <c r="P653" s="19">
        <f t="shared" ref="P653:P657" si="4940">O647</f>
        <v>41246269.668691605</v>
      </c>
      <c r="Q653" s="19">
        <f t="shared" ref="Q653:Q657" si="4941">P647</f>
        <v>40161995.010902032</v>
      </c>
      <c r="R653" s="19">
        <f t="shared" ref="R653:R657" si="4942">Q647</f>
        <v>39030977.69241298</v>
      </c>
      <c r="S653" s="19">
        <f t="shared" ref="S653:S657" si="4943">R647</f>
        <v>37851202.655219011</v>
      </c>
      <c r="T653" s="19">
        <f t="shared" ref="T653:T657" si="4944">S647</f>
        <v>36620567.972944252</v>
      </c>
      <c r="U653" s="19">
        <f t="shared" ref="U653:U657" si="4945">T647</f>
        <v>35336881.10598056</v>
      </c>
      <c r="V653" s="19">
        <f t="shared" ref="V653:V657" si="4946">U647</f>
        <v>33997854.99518618</v>
      </c>
      <c r="W653" s="19">
        <f t="shared" ref="W653:W657" si="4947">V647</f>
        <v>32601103.987185214</v>
      </c>
      <c r="X653" s="19">
        <f t="shared" ref="X653:X657" si="4948">W647</f>
        <v>31144139.584008396</v>
      </c>
      <c r="Y653" s="19">
        <f t="shared" ref="Y653:Y657" si="4949">X647</f>
        <v>29624366.009502474</v>
      </c>
      <c r="Z653" s="19">
        <f t="shared" ref="Z653:Z657" si="4950">Y647</f>
        <v>28039075.584609229</v>
      </c>
      <c r="AA653" s="19">
        <f t="shared" ref="AA653:AA657" si="4951">Z647</f>
        <v>26385443.903274577</v>
      </c>
      <c r="AB653" s="19">
        <f t="shared" ref="AB653:AB657" si="4952">AA647</f>
        <v>24660524.800392959</v>
      </c>
      <c r="AC653" s="19">
        <f t="shared" ref="AC653:AC657" si="4953">AB647</f>
        <v>22861245.10282179</v>
      </c>
      <c r="AD653" s="19">
        <f t="shared" ref="AD653:AD657" si="4954">AC647</f>
        <v>20984399.154114135</v>
      </c>
      <c r="AE653" s="19">
        <f t="shared" ref="AE653:AE657" si="4955">AD647</f>
        <v>19026643.103214771</v>
      </c>
      <c r="AF653" s="19">
        <f t="shared" ref="AF653:AF657" si="4956">AE647</f>
        <v>16984488.946944121</v>
      </c>
      <c r="AG653" s="19">
        <f t="shared" ref="AG653:AG657" si="4957">AF647</f>
        <v>14854298.31565598</v>
      </c>
      <c r="AH653" s="19">
        <f t="shared" ref="AH653:AH657" si="4958">AG647</f>
        <v>12632275.990997363</v>
      </c>
      <c r="AI653" s="19">
        <f t="shared" ref="AI653:AI657" si="4959">AH647</f>
        <v>10314463.144221477</v>
      </c>
      <c r="AJ653" s="19">
        <f t="shared" ref="AJ653:AJ657" si="4960">AI647</f>
        <v>7896730.2830069959</v>
      </c>
      <c r="AK653" s="19">
        <f t="shared" ref="AK653:AK657" si="4961">AJ647</f>
        <v>5374769.8942174297</v>
      </c>
      <c r="AL653" s="19">
        <f t="shared" ref="AL653:AL657" si="4962">AK647</f>
        <v>2744088.7694927119</v>
      </c>
      <c r="AM653" s="19">
        <f t="shared" ref="AM653:AM657" si="4963">AL647</f>
        <v>6.5192580223083496E-9</v>
      </c>
      <c r="AN653" s="19" t="e">
        <f t="shared" ref="AN653:AN657" si="4964">AM647</f>
        <v>#N/A</v>
      </c>
      <c r="AO653" s="19" t="e">
        <f t="shared" ref="AO653:AO657" si="4965">AN647</f>
        <v>#N/A</v>
      </c>
      <c r="AP653" s="19" t="e">
        <f t="shared" ref="AP653:AP657" si="4966">AO647</f>
        <v>#N/A</v>
      </c>
      <c r="AQ653" s="19" t="e">
        <f t="shared" ref="AQ653:AQ657" si="4967">AP647</f>
        <v>#N/A</v>
      </c>
      <c r="AR653" s="19" t="e">
        <f t="shared" ref="AR653:AR657" si="4968">AQ647</f>
        <v>#N/A</v>
      </c>
      <c r="AS653" s="19" t="e">
        <f t="shared" ref="AS653:AS657" si="4969">AR647</f>
        <v>#N/A</v>
      </c>
      <c r="AT653" s="19" t="e">
        <f t="shared" ref="AT653:AT657" si="4970">AS647</f>
        <v>#N/A</v>
      </c>
      <c r="AU653" s="19" t="e">
        <f t="shared" ref="AU653:AU657" si="4971">AT647</f>
        <v>#N/A</v>
      </c>
      <c r="AV653" s="19" t="e">
        <f t="shared" ref="AV653:AV657" si="4972">AU647</f>
        <v>#N/A</v>
      </c>
      <c r="AW653" s="19" t="e">
        <f t="shared" ref="AW653:AW657" si="4973">AV647</f>
        <v>#N/A</v>
      </c>
      <c r="AX653" s="19" t="e">
        <f t="shared" ref="AX653:AX657" si="4974">AW647</f>
        <v>#N/A</v>
      </c>
      <c r="AY653" s="19" t="e">
        <f t="shared" ref="AY653:AY657" si="4975">AX647</f>
        <v>#N/A</v>
      </c>
      <c r="AZ653" s="19" t="e">
        <f t="shared" ref="AZ653:AZ657" si="4976">AY647</f>
        <v>#N/A</v>
      </c>
      <c r="BA653" s="19" t="e">
        <f t="shared" ref="BA653:BA657" si="4977">AZ647</f>
        <v>#N/A</v>
      </c>
      <c r="BB653" s="19" t="e">
        <f t="shared" ref="BB653:BB657" si="4978">BA647</f>
        <v>#N/A</v>
      </c>
      <c r="BC653" s="19" t="e">
        <f t="shared" ref="BC653:BC657" si="4979">BB647</f>
        <v>#N/A</v>
      </c>
      <c r="BD653" s="19" t="e">
        <f t="shared" ref="BD653:BD657" si="4980">BC647</f>
        <v>#N/A</v>
      </c>
      <c r="BE653" s="19" t="e">
        <f t="shared" ref="BE653:BE657" si="4981">BD647</f>
        <v>#N/A</v>
      </c>
      <c r="BF653" s="19" t="e">
        <f t="shared" ref="BF653:BF657" si="4982">BE647</f>
        <v>#N/A</v>
      </c>
      <c r="BG653" s="19" t="e">
        <f t="shared" ref="BG653:BG657" si="4983">BF647</f>
        <v>#N/A</v>
      </c>
      <c r="BH653" s="19" t="e">
        <f t="shared" ref="BH653:BH657" si="4984">BG647</f>
        <v>#N/A</v>
      </c>
      <c r="BI653" s="19" t="e">
        <f t="shared" ref="BI653:BI657" si="4985">BH647</f>
        <v>#N/A</v>
      </c>
    </row>
    <row r="654" spans="3:61" s="19" customFormat="1" ht="12.75">
      <c r="C654" s="19" t="s">
        <v>422</v>
      </c>
      <c r="G654" s="19">
        <f>F648</f>
        <v>741600.09741046175</v>
      </c>
      <c r="H654" s="19">
        <f t="shared" si="4932"/>
        <v>773570.19048505696</v>
      </c>
      <c r="I654" s="19">
        <f t="shared" si="4933"/>
        <v>806918.50189426064</v>
      </c>
      <c r="J654" s="19">
        <f t="shared" si="4934"/>
        <v>841704.44609687373</v>
      </c>
      <c r="K654" s="19">
        <f t="shared" si="4935"/>
        <v>877989.99888601247</v>
      </c>
      <c r="L654" s="19">
        <f t="shared" si="4936"/>
        <v>915839.80780724029</v>
      </c>
      <c r="M654" s="19">
        <f t="shared" si="4937"/>
        <v>955321.30733677931</v>
      </c>
      <c r="N654" s="19">
        <f t="shared" si="4938"/>
        <v>996504.83902501303</v>
      </c>
      <c r="O654" s="19">
        <f t="shared" si="4939"/>
        <v>1039463.7768193284</v>
      </c>
      <c r="P654" s="19">
        <f t="shared" si="4940"/>
        <v>1084274.6577895763</v>
      </c>
      <c r="Q654" s="19">
        <f t="shared" si="4941"/>
        <v>1131017.3184890554</v>
      </c>
      <c r="R654" s="19">
        <f t="shared" si="4942"/>
        <v>1179775.037193967</v>
      </c>
      <c r="S654" s="19">
        <f t="shared" si="4943"/>
        <v>1230634.6822747572</v>
      </c>
      <c r="T654" s="19">
        <f t="shared" si="4944"/>
        <v>1283686.8669636885</v>
      </c>
      <c r="U654" s="19">
        <f t="shared" si="4945"/>
        <v>1339026.1107943836</v>
      </c>
      <c r="V654" s="19">
        <f t="shared" si="4946"/>
        <v>1396751.0080009655</v>
      </c>
      <c r="W654" s="19">
        <f t="shared" si="4947"/>
        <v>1456964.4031768166</v>
      </c>
      <c r="X654" s="19">
        <f t="shared" si="4948"/>
        <v>1519773.5745059224</v>
      </c>
      <c r="Y654" s="19">
        <f t="shared" si="4949"/>
        <v>1585290.4248932451</v>
      </c>
      <c r="Z654" s="19">
        <f t="shared" si="4950"/>
        <v>1653631.6813346536</v>
      </c>
      <c r="AA654" s="19">
        <f t="shared" si="4951"/>
        <v>1724919.1028816169</v>
      </c>
      <c r="AB654" s="19">
        <f t="shared" si="4952"/>
        <v>1799279.6975711707</v>
      </c>
      <c r="AC654" s="19">
        <f t="shared" si="4953"/>
        <v>1876845.9487076541</v>
      </c>
      <c r="AD654" s="19">
        <f t="shared" si="4954"/>
        <v>1957756.0508993624</v>
      </c>
      <c r="AE654" s="19">
        <f t="shared" si="4955"/>
        <v>2042154.1562706495</v>
      </c>
      <c r="AF654" s="19">
        <f t="shared" si="4956"/>
        <v>2130190.6312881401</v>
      </c>
      <c r="AG654" s="19">
        <f t="shared" si="4957"/>
        <v>2222022.3246586164</v>
      </c>
      <c r="AH654" s="19">
        <f t="shared" si="4958"/>
        <v>2317812.8467758847</v>
      </c>
      <c r="AI654" s="19">
        <f t="shared" si="4959"/>
        <v>2417732.8612144813</v>
      </c>
      <c r="AJ654" s="19">
        <f t="shared" si="4960"/>
        <v>2521960.3887895667</v>
      </c>
      <c r="AK654" s="19">
        <f t="shared" si="4961"/>
        <v>2630681.1247247178</v>
      </c>
      <c r="AL654" s="19">
        <f t="shared" si="4962"/>
        <v>2744088.7694927054</v>
      </c>
      <c r="AM654" s="19" t="e">
        <f t="shared" si="4963"/>
        <v>#N/A</v>
      </c>
      <c r="AN654" s="19" t="e">
        <f t="shared" si="4964"/>
        <v>#N/A</v>
      </c>
      <c r="AO654" s="19" t="e">
        <f t="shared" si="4965"/>
        <v>#N/A</v>
      </c>
      <c r="AP654" s="19" t="e">
        <f t="shared" si="4966"/>
        <v>#N/A</v>
      </c>
      <c r="AQ654" s="19" t="e">
        <f t="shared" si="4967"/>
        <v>#N/A</v>
      </c>
      <c r="AR654" s="19" t="e">
        <f t="shared" si="4968"/>
        <v>#N/A</v>
      </c>
      <c r="AS654" s="19" t="e">
        <f t="shared" si="4969"/>
        <v>#N/A</v>
      </c>
      <c r="AT654" s="19" t="e">
        <f t="shared" si="4970"/>
        <v>#N/A</v>
      </c>
      <c r="AU654" s="19" t="e">
        <f t="shared" si="4971"/>
        <v>#N/A</v>
      </c>
      <c r="AV654" s="19" t="e">
        <f t="shared" si="4972"/>
        <v>#N/A</v>
      </c>
      <c r="AW654" s="19" t="e">
        <f t="shared" si="4973"/>
        <v>#N/A</v>
      </c>
      <c r="AX654" s="19" t="e">
        <f t="shared" si="4974"/>
        <v>#N/A</v>
      </c>
      <c r="AY654" s="19" t="e">
        <f t="shared" si="4975"/>
        <v>#N/A</v>
      </c>
      <c r="AZ654" s="19" t="e">
        <f t="shared" si="4976"/>
        <v>#N/A</v>
      </c>
      <c r="BA654" s="19" t="e">
        <f t="shared" si="4977"/>
        <v>#N/A</v>
      </c>
      <c r="BB654" s="19" t="e">
        <f t="shared" si="4978"/>
        <v>#N/A</v>
      </c>
      <c r="BC654" s="19" t="e">
        <f t="shared" si="4979"/>
        <v>#N/A</v>
      </c>
      <c r="BD654" s="19" t="e">
        <f t="shared" si="4980"/>
        <v>#N/A</v>
      </c>
      <c r="BE654" s="19" t="e">
        <f t="shared" si="4981"/>
        <v>#N/A</v>
      </c>
      <c r="BF654" s="19" t="e">
        <f t="shared" si="4982"/>
        <v>#N/A</v>
      </c>
      <c r="BG654" s="19" t="e">
        <f t="shared" si="4983"/>
        <v>#N/A</v>
      </c>
      <c r="BH654" s="19" t="e">
        <f t="shared" si="4984"/>
        <v>#N/A</v>
      </c>
      <c r="BI654" s="19" t="e">
        <f t="shared" si="4985"/>
        <v>#N/A</v>
      </c>
    </row>
    <row r="655" spans="3:61" s="19" customFormat="1" ht="12.75">
      <c r="C655" s="19" t="s">
        <v>423</v>
      </c>
      <c r="G655" s="19">
        <f>F649</f>
        <v>2060388.9451185397</v>
      </c>
      <c r="H655" s="19">
        <f t="shared" si="4932"/>
        <v>2028418.8520439449</v>
      </c>
      <c r="I655" s="19">
        <f t="shared" si="4933"/>
        <v>1995070.5406347411</v>
      </c>
      <c r="J655" s="19">
        <f t="shared" si="4934"/>
        <v>1960284.5964321278</v>
      </c>
      <c r="K655" s="19">
        <f t="shared" si="4935"/>
        <v>1923999.0436429894</v>
      </c>
      <c r="L655" s="19">
        <f t="shared" si="4936"/>
        <v>1886149.2347217614</v>
      </c>
      <c r="M655" s="19">
        <f t="shared" si="4937"/>
        <v>1846667.7351922225</v>
      </c>
      <c r="N655" s="19">
        <f t="shared" si="4938"/>
        <v>1805484.2035039887</v>
      </c>
      <c r="O655" s="19">
        <f t="shared" si="4939"/>
        <v>1762525.2657096733</v>
      </c>
      <c r="P655" s="19">
        <f t="shared" si="4940"/>
        <v>1717714.3847394253</v>
      </c>
      <c r="Q655" s="19">
        <f t="shared" si="4941"/>
        <v>1670971.7240399462</v>
      </c>
      <c r="R655" s="19">
        <f t="shared" si="4942"/>
        <v>1622214.0053350346</v>
      </c>
      <c r="S655" s="19">
        <f t="shared" si="4943"/>
        <v>1571354.3602542444</v>
      </c>
      <c r="T655" s="19">
        <f t="shared" si="4944"/>
        <v>1518302.1755653131</v>
      </c>
      <c r="U655" s="19">
        <f t="shared" si="4945"/>
        <v>1462962.931734618</v>
      </c>
      <c r="V655" s="19">
        <f t="shared" si="4946"/>
        <v>1405238.0345280361</v>
      </c>
      <c r="W655" s="19">
        <f t="shared" si="4947"/>
        <v>1345024.639352185</v>
      </c>
      <c r="X655" s="19">
        <f t="shared" si="4948"/>
        <v>1282215.4680230792</v>
      </c>
      <c r="Y655" s="19">
        <f t="shared" si="4949"/>
        <v>1216698.6176357565</v>
      </c>
      <c r="Z655" s="19">
        <f t="shared" si="4950"/>
        <v>1148357.361194348</v>
      </c>
      <c r="AA655" s="19">
        <f t="shared" si="4951"/>
        <v>1077069.9396473847</v>
      </c>
      <c r="AB655" s="19">
        <f t="shared" si="4952"/>
        <v>1002709.3449578309</v>
      </c>
      <c r="AC655" s="19">
        <f t="shared" si="4953"/>
        <v>925143.09382134746</v>
      </c>
      <c r="AD655" s="19">
        <f t="shared" si="4954"/>
        <v>844232.99162963917</v>
      </c>
      <c r="AE655" s="19">
        <f t="shared" si="4955"/>
        <v>759834.88625835208</v>
      </c>
      <c r="AF655" s="19">
        <f t="shared" si="4956"/>
        <v>671798.41124086175</v>
      </c>
      <c r="AG655" s="19">
        <f t="shared" si="4957"/>
        <v>579966.71787038515</v>
      </c>
      <c r="AH655" s="19">
        <f t="shared" si="4958"/>
        <v>484176.19575311703</v>
      </c>
      <c r="AI655" s="19">
        <f t="shared" si="4959"/>
        <v>384256.18131452019</v>
      </c>
      <c r="AJ655" s="19">
        <f t="shared" si="4960"/>
        <v>280028.65373943496</v>
      </c>
      <c r="AK655" s="19">
        <f t="shared" si="4961"/>
        <v>171307.91780428376</v>
      </c>
      <c r="AL655" s="19">
        <f t="shared" si="4962"/>
        <v>57900.273036296094</v>
      </c>
      <c r="AM655" s="19" t="e">
        <f t="shared" si="4963"/>
        <v>#N/A</v>
      </c>
      <c r="AN655" s="19" t="e">
        <f t="shared" si="4964"/>
        <v>#N/A</v>
      </c>
      <c r="AO655" s="19" t="e">
        <f t="shared" si="4965"/>
        <v>#N/A</v>
      </c>
      <c r="AP655" s="19" t="e">
        <f t="shared" si="4966"/>
        <v>#N/A</v>
      </c>
      <c r="AQ655" s="19" t="e">
        <f t="shared" si="4967"/>
        <v>#N/A</v>
      </c>
      <c r="AR655" s="19" t="e">
        <f t="shared" si="4968"/>
        <v>#N/A</v>
      </c>
      <c r="AS655" s="19" t="e">
        <f t="shared" si="4969"/>
        <v>#N/A</v>
      </c>
      <c r="AT655" s="19" t="e">
        <f t="shared" si="4970"/>
        <v>#N/A</v>
      </c>
      <c r="AU655" s="19" t="e">
        <f t="shared" si="4971"/>
        <v>#N/A</v>
      </c>
      <c r="AV655" s="19" t="e">
        <f t="shared" si="4972"/>
        <v>#N/A</v>
      </c>
      <c r="AW655" s="19" t="e">
        <f t="shared" si="4973"/>
        <v>#N/A</v>
      </c>
      <c r="AX655" s="19" t="e">
        <f t="shared" si="4974"/>
        <v>#N/A</v>
      </c>
      <c r="AY655" s="19" t="e">
        <f t="shared" si="4975"/>
        <v>#N/A</v>
      </c>
      <c r="AZ655" s="19" t="e">
        <f t="shared" si="4976"/>
        <v>#N/A</v>
      </c>
      <c r="BA655" s="19" t="e">
        <f t="shared" si="4977"/>
        <v>#N/A</v>
      </c>
      <c r="BB655" s="19" t="e">
        <f t="shared" si="4978"/>
        <v>#N/A</v>
      </c>
      <c r="BC655" s="19" t="e">
        <f t="shared" si="4979"/>
        <v>#N/A</v>
      </c>
      <c r="BD655" s="19" t="e">
        <f t="shared" si="4980"/>
        <v>#N/A</v>
      </c>
      <c r="BE655" s="19" t="e">
        <f t="shared" si="4981"/>
        <v>#N/A</v>
      </c>
      <c r="BF655" s="19" t="e">
        <f t="shared" si="4982"/>
        <v>#N/A</v>
      </c>
      <c r="BG655" s="19" t="e">
        <f t="shared" si="4983"/>
        <v>#N/A</v>
      </c>
      <c r="BH655" s="19" t="e">
        <f t="shared" si="4984"/>
        <v>#N/A</v>
      </c>
      <c r="BI655" s="19" t="e">
        <f t="shared" si="4985"/>
        <v>#N/A</v>
      </c>
    </row>
    <row r="656" spans="3:61" s="19" customFormat="1" ht="12.75">
      <c r="C656" s="19" t="s">
        <v>147</v>
      </c>
      <c r="G656" s="19">
        <f>F650</f>
        <v>2801989.0425290014</v>
      </c>
      <c r="H656" s="19">
        <f t="shared" si="4932"/>
        <v>2801989.0425290014</v>
      </c>
      <c r="I656" s="19">
        <f t="shared" si="4933"/>
        <v>2801989.0425290014</v>
      </c>
      <c r="J656" s="19">
        <f t="shared" si="4934"/>
        <v>2801989.0425290014</v>
      </c>
      <c r="K656" s="19">
        <f t="shared" si="4935"/>
        <v>2801989.0425290014</v>
      </c>
      <c r="L656" s="19">
        <f t="shared" si="4936"/>
        <v>2801989.0425290014</v>
      </c>
      <c r="M656" s="19">
        <f t="shared" si="4937"/>
        <v>2801989.0425290014</v>
      </c>
      <c r="N656" s="19">
        <f t="shared" si="4938"/>
        <v>2801989.0425290014</v>
      </c>
      <c r="O656" s="19">
        <f t="shared" si="4939"/>
        <v>2801989.0425290014</v>
      </c>
      <c r="P656" s="19">
        <f t="shared" si="4940"/>
        <v>2801989.0425290014</v>
      </c>
      <c r="Q656" s="19">
        <f t="shared" si="4941"/>
        <v>2801989.0425290014</v>
      </c>
      <c r="R656" s="19">
        <f t="shared" si="4942"/>
        <v>2801989.0425290014</v>
      </c>
      <c r="S656" s="19">
        <f t="shared" si="4943"/>
        <v>2801989.0425290014</v>
      </c>
      <c r="T656" s="19">
        <f t="shared" si="4944"/>
        <v>2801989.0425290014</v>
      </c>
      <c r="U656" s="19">
        <f t="shared" si="4945"/>
        <v>2801989.0425290014</v>
      </c>
      <c r="V656" s="19">
        <f t="shared" si="4946"/>
        <v>2801989.0425290014</v>
      </c>
      <c r="W656" s="19">
        <f t="shared" si="4947"/>
        <v>2801989.0425290014</v>
      </c>
      <c r="X656" s="19">
        <f t="shared" si="4948"/>
        <v>2801989.0425290014</v>
      </c>
      <c r="Y656" s="19">
        <f t="shared" si="4949"/>
        <v>2801989.0425290014</v>
      </c>
      <c r="Z656" s="19">
        <f t="shared" si="4950"/>
        <v>2801989.0425290014</v>
      </c>
      <c r="AA656" s="19">
        <f t="shared" si="4951"/>
        <v>2801989.0425290014</v>
      </c>
      <c r="AB656" s="19">
        <f t="shared" si="4952"/>
        <v>2801989.0425290014</v>
      </c>
      <c r="AC656" s="19">
        <f t="shared" si="4953"/>
        <v>2801989.0425290014</v>
      </c>
      <c r="AD656" s="19">
        <f t="shared" si="4954"/>
        <v>2801989.0425290014</v>
      </c>
      <c r="AE656" s="19">
        <f t="shared" si="4955"/>
        <v>2801989.0425290014</v>
      </c>
      <c r="AF656" s="19">
        <f t="shared" si="4956"/>
        <v>2801989.0425290014</v>
      </c>
      <c r="AG656" s="19">
        <f t="shared" si="4957"/>
        <v>2801989.0425290014</v>
      </c>
      <c r="AH656" s="19">
        <f t="shared" si="4958"/>
        <v>2801989.0425290014</v>
      </c>
      <c r="AI656" s="19">
        <f t="shared" si="4959"/>
        <v>2801989.0425290014</v>
      </c>
      <c r="AJ656" s="19">
        <f t="shared" si="4960"/>
        <v>2801989.0425290014</v>
      </c>
      <c r="AK656" s="19">
        <f t="shared" si="4961"/>
        <v>2801989.0425290014</v>
      </c>
      <c r="AL656" s="19">
        <f t="shared" si="4962"/>
        <v>2801989.0425290014</v>
      </c>
      <c r="AM656" s="19" t="e">
        <f t="shared" si="4963"/>
        <v>#N/A</v>
      </c>
      <c r="AN656" s="19" t="e">
        <f t="shared" si="4964"/>
        <v>#N/A</v>
      </c>
      <c r="AO656" s="19" t="e">
        <f t="shared" si="4965"/>
        <v>#N/A</v>
      </c>
      <c r="AP656" s="19" t="e">
        <f t="shared" si="4966"/>
        <v>#N/A</v>
      </c>
      <c r="AQ656" s="19" t="e">
        <f t="shared" si="4967"/>
        <v>#N/A</v>
      </c>
      <c r="AR656" s="19" t="e">
        <f t="shared" si="4968"/>
        <v>#N/A</v>
      </c>
      <c r="AS656" s="19" t="e">
        <f t="shared" si="4969"/>
        <v>#N/A</v>
      </c>
      <c r="AT656" s="19" t="e">
        <f t="shared" si="4970"/>
        <v>#N/A</v>
      </c>
      <c r="AU656" s="19" t="e">
        <f t="shared" si="4971"/>
        <v>#N/A</v>
      </c>
      <c r="AV656" s="19" t="e">
        <f t="shared" si="4972"/>
        <v>#N/A</v>
      </c>
      <c r="AW656" s="19" t="e">
        <f t="shared" si="4973"/>
        <v>#N/A</v>
      </c>
      <c r="AX656" s="19" t="e">
        <f t="shared" si="4974"/>
        <v>#N/A</v>
      </c>
      <c r="AY656" s="19" t="e">
        <f t="shared" si="4975"/>
        <v>#N/A</v>
      </c>
      <c r="AZ656" s="19" t="e">
        <f t="shared" si="4976"/>
        <v>#N/A</v>
      </c>
      <c r="BA656" s="19" t="e">
        <f t="shared" si="4977"/>
        <v>#N/A</v>
      </c>
      <c r="BB656" s="19" t="e">
        <f t="shared" si="4978"/>
        <v>#N/A</v>
      </c>
      <c r="BC656" s="19" t="e">
        <f t="shared" si="4979"/>
        <v>#N/A</v>
      </c>
      <c r="BD656" s="19" t="e">
        <f t="shared" si="4980"/>
        <v>#N/A</v>
      </c>
      <c r="BE656" s="19" t="e">
        <f t="shared" si="4981"/>
        <v>#N/A</v>
      </c>
      <c r="BF656" s="19" t="e">
        <f t="shared" si="4982"/>
        <v>#N/A</v>
      </c>
      <c r="BG656" s="19" t="e">
        <f t="shared" si="4983"/>
        <v>#N/A</v>
      </c>
      <c r="BH656" s="19" t="e">
        <f t="shared" si="4984"/>
        <v>#N/A</v>
      </c>
      <c r="BI656" s="19" t="e">
        <f t="shared" si="4985"/>
        <v>#N/A</v>
      </c>
    </row>
    <row r="657" spans="1:61" s="19" customFormat="1" ht="12.75">
      <c r="C657" s="19" t="s">
        <v>424</v>
      </c>
      <c r="G657" s="19">
        <f>F651</f>
        <v>48453582.537042163</v>
      </c>
      <c r="H657" s="19">
        <f t="shared" si="4932"/>
        <v>47680012.346557103</v>
      </c>
      <c r="I657" s="19">
        <f t="shared" si="4933"/>
        <v>46873093.844662845</v>
      </c>
      <c r="J657" s="19">
        <f t="shared" si="4934"/>
        <v>46031389.39856597</v>
      </c>
      <c r="K657" s="19">
        <f t="shared" si="4935"/>
        <v>45153399.399679959</v>
      </c>
      <c r="L657" s="19">
        <f t="shared" si="4936"/>
        <v>44237559.591872722</v>
      </c>
      <c r="M657" s="19">
        <f t="shared" si="4937"/>
        <v>43282238.284535944</v>
      </c>
      <c r="N657" s="19">
        <f t="shared" si="4938"/>
        <v>42285733.445510931</v>
      </c>
      <c r="O657" s="19">
        <f t="shared" si="4939"/>
        <v>41246269.668691605</v>
      </c>
      <c r="P657" s="19">
        <f t="shared" si="4940"/>
        <v>40161995.010902032</v>
      </c>
      <c r="Q657" s="19">
        <f t="shared" si="4941"/>
        <v>39030977.69241298</v>
      </c>
      <c r="R657" s="19">
        <f t="shared" si="4942"/>
        <v>37851202.655219011</v>
      </c>
      <c r="S657" s="19">
        <f t="shared" si="4943"/>
        <v>36620567.972944252</v>
      </c>
      <c r="T657" s="19">
        <f t="shared" si="4944"/>
        <v>35336881.10598056</v>
      </c>
      <c r="U657" s="19">
        <f t="shared" si="4945"/>
        <v>33997854.99518618</v>
      </c>
      <c r="V657" s="19">
        <f t="shared" si="4946"/>
        <v>32601103.987185214</v>
      </c>
      <c r="W657" s="19">
        <f t="shared" si="4947"/>
        <v>31144139.584008396</v>
      </c>
      <c r="X657" s="19">
        <f t="shared" si="4948"/>
        <v>29624366.009502474</v>
      </c>
      <c r="Y657" s="19">
        <f t="shared" si="4949"/>
        <v>28039075.584609229</v>
      </c>
      <c r="Z657" s="19">
        <f t="shared" si="4950"/>
        <v>26385443.903274577</v>
      </c>
      <c r="AA657" s="19">
        <f t="shared" si="4951"/>
        <v>24660524.800392959</v>
      </c>
      <c r="AB657" s="19">
        <f t="shared" si="4952"/>
        <v>22861245.10282179</v>
      </c>
      <c r="AC657" s="19">
        <f t="shared" si="4953"/>
        <v>20984399.154114135</v>
      </c>
      <c r="AD657" s="19">
        <f t="shared" si="4954"/>
        <v>19026643.103214771</v>
      </c>
      <c r="AE657" s="19">
        <f t="shared" si="4955"/>
        <v>16984488.946944121</v>
      </c>
      <c r="AF657" s="19">
        <f t="shared" si="4956"/>
        <v>14854298.31565598</v>
      </c>
      <c r="AG657" s="19">
        <f t="shared" si="4957"/>
        <v>12632275.990997363</v>
      </c>
      <c r="AH657" s="19">
        <f t="shared" si="4958"/>
        <v>10314463.144221477</v>
      </c>
      <c r="AI657" s="19">
        <f t="shared" si="4959"/>
        <v>7896730.2830069959</v>
      </c>
      <c r="AJ657" s="19">
        <f t="shared" si="4960"/>
        <v>5374769.8942174297</v>
      </c>
      <c r="AK657" s="19">
        <f t="shared" si="4961"/>
        <v>2744088.7694927119</v>
      </c>
      <c r="AL657" s="19">
        <f t="shared" si="4962"/>
        <v>6.5192580223083496E-9</v>
      </c>
      <c r="AM657" s="19" t="e">
        <f t="shared" si="4963"/>
        <v>#N/A</v>
      </c>
      <c r="AN657" s="19" t="e">
        <f t="shared" si="4964"/>
        <v>#N/A</v>
      </c>
      <c r="AO657" s="19" t="e">
        <f t="shared" si="4965"/>
        <v>#N/A</v>
      </c>
      <c r="AP657" s="19" t="e">
        <f t="shared" si="4966"/>
        <v>#N/A</v>
      </c>
      <c r="AQ657" s="19" t="e">
        <f t="shared" si="4967"/>
        <v>#N/A</v>
      </c>
      <c r="AR657" s="19" t="e">
        <f t="shared" si="4968"/>
        <v>#N/A</v>
      </c>
      <c r="AS657" s="19" t="e">
        <f t="shared" si="4969"/>
        <v>#N/A</v>
      </c>
      <c r="AT657" s="19" t="e">
        <f t="shared" si="4970"/>
        <v>#N/A</v>
      </c>
      <c r="AU657" s="19" t="e">
        <f t="shared" si="4971"/>
        <v>#N/A</v>
      </c>
      <c r="AV657" s="19" t="e">
        <f t="shared" si="4972"/>
        <v>#N/A</v>
      </c>
      <c r="AW657" s="19" t="e">
        <f t="shared" si="4973"/>
        <v>#N/A</v>
      </c>
      <c r="AX657" s="19" t="e">
        <f t="shared" si="4974"/>
        <v>#N/A</v>
      </c>
      <c r="AY657" s="19" t="e">
        <f t="shared" si="4975"/>
        <v>#N/A</v>
      </c>
      <c r="AZ657" s="19" t="e">
        <f t="shared" si="4976"/>
        <v>#N/A</v>
      </c>
      <c r="BA657" s="19" t="e">
        <f t="shared" si="4977"/>
        <v>#N/A</v>
      </c>
      <c r="BB657" s="19" t="e">
        <f t="shared" si="4978"/>
        <v>#N/A</v>
      </c>
      <c r="BC657" s="19" t="e">
        <f t="shared" si="4979"/>
        <v>#N/A</v>
      </c>
      <c r="BD657" s="19" t="e">
        <f t="shared" si="4980"/>
        <v>#N/A</v>
      </c>
      <c r="BE657" s="19" t="e">
        <f t="shared" si="4981"/>
        <v>#N/A</v>
      </c>
      <c r="BF657" s="19" t="e">
        <f t="shared" si="4982"/>
        <v>#N/A</v>
      </c>
      <c r="BG657" s="19" t="e">
        <f t="shared" si="4983"/>
        <v>#N/A</v>
      </c>
      <c r="BH657" s="19" t="e">
        <f t="shared" si="4984"/>
        <v>#N/A</v>
      </c>
      <c r="BI657" s="19" t="e">
        <f t="shared" si="4985"/>
        <v>#N/A</v>
      </c>
    </row>
    <row r="658" spans="1:61" s="19" customFormat="1" ht="12.75"/>
    <row r="659" spans="1:61" s="19" customFormat="1" ht="12.75">
      <c r="C659" s="19" t="s">
        <v>446</v>
      </c>
      <c r="H659" s="19">
        <f>G653</f>
        <v>49195182.634452626</v>
      </c>
      <c r="I659" s="19">
        <f t="shared" ref="I659:I663" si="4986">H653</f>
        <v>48453582.537042163</v>
      </c>
      <c r="J659" s="19">
        <f t="shared" ref="J659:J663" si="4987">I653</f>
        <v>47680012.346557103</v>
      </c>
      <c r="K659" s="19">
        <f t="shared" ref="K659:K663" si="4988">J653</f>
        <v>46873093.844662845</v>
      </c>
      <c r="L659" s="19">
        <f t="shared" ref="L659:L663" si="4989">K653</f>
        <v>46031389.39856597</v>
      </c>
      <c r="M659" s="19">
        <f t="shared" ref="M659:M663" si="4990">L653</f>
        <v>45153399.399679959</v>
      </c>
      <c r="N659" s="19">
        <f t="shared" ref="N659:N663" si="4991">M653</f>
        <v>44237559.591872722</v>
      </c>
      <c r="O659" s="19">
        <f t="shared" ref="O659:O663" si="4992">N653</f>
        <v>43282238.284535944</v>
      </c>
      <c r="P659" s="19">
        <f t="shared" ref="P659:P663" si="4993">O653</f>
        <v>42285733.445510931</v>
      </c>
      <c r="Q659" s="19">
        <f t="shared" ref="Q659:Q663" si="4994">P653</f>
        <v>41246269.668691605</v>
      </c>
      <c r="R659" s="19">
        <f t="shared" ref="R659:R663" si="4995">Q653</f>
        <v>40161995.010902032</v>
      </c>
      <c r="S659" s="19">
        <f t="shared" ref="S659:S663" si="4996">R653</f>
        <v>39030977.69241298</v>
      </c>
      <c r="T659" s="19">
        <f t="shared" ref="T659:T663" si="4997">S653</f>
        <v>37851202.655219011</v>
      </c>
      <c r="U659" s="19">
        <f t="shared" ref="U659:U663" si="4998">T653</f>
        <v>36620567.972944252</v>
      </c>
      <c r="V659" s="19">
        <f t="shared" ref="V659:V663" si="4999">U653</f>
        <v>35336881.10598056</v>
      </c>
      <c r="W659" s="19">
        <f t="shared" ref="W659:W663" si="5000">V653</f>
        <v>33997854.99518618</v>
      </c>
      <c r="X659" s="19">
        <f t="shared" ref="X659:X663" si="5001">W653</f>
        <v>32601103.987185214</v>
      </c>
      <c r="Y659" s="19">
        <f t="shared" ref="Y659:Y663" si="5002">X653</f>
        <v>31144139.584008396</v>
      </c>
      <c r="Z659" s="19">
        <f t="shared" ref="Z659:Z663" si="5003">Y653</f>
        <v>29624366.009502474</v>
      </c>
      <c r="AA659" s="19">
        <f t="shared" ref="AA659:AA663" si="5004">Z653</f>
        <v>28039075.584609229</v>
      </c>
      <c r="AB659" s="19">
        <f t="shared" ref="AB659:AB663" si="5005">AA653</f>
        <v>26385443.903274577</v>
      </c>
      <c r="AC659" s="19">
        <f t="shared" ref="AC659:AC663" si="5006">AB653</f>
        <v>24660524.800392959</v>
      </c>
      <c r="AD659" s="19">
        <f t="shared" ref="AD659:AD663" si="5007">AC653</f>
        <v>22861245.10282179</v>
      </c>
      <c r="AE659" s="19">
        <f t="shared" ref="AE659:AE663" si="5008">AD653</f>
        <v>20984399.154114135</v>
      </c>
      <c r="AF659" s="19">
        <f t="shared" ref="AF659:AF663" si="5009">AE653</f>
        <v>19026643.103214771</v>
      </c>
      <c r="AG659" s="19">
        <f t="shared" ref="AG659:AG663" si="5010">AF653</f>
        <v>16984488.946944121</v>
      </c>
      <c r="AH659" s="19">
        <f t="shared" ref="AH659:AH663" si="5011">AG653</f>
        <v>14854298.31565598</v>
      </c>
      <c r="AI659" s="19">
        <f t="shared" ref="AI659:AI663" si="5012">AH653</f>
        <v>12632275.990997363</v>
      </c>
      <c r="AJ659" s="19">
        <f t="shared" ref="AJ659:AJ663" si="5013">AI653</f>
        <v>10314463.144221477</v>
      </c>
      <c r="AK659" s="19">
        <f t="shared" ref="AK659:AK663" si="5014">AJ653</f>
        <v>7896730.2830069959</v>
      </c>
      <c r="AL659" s="19">
        <f t="shared" ref="AL659:AL663" si="5015">AK653</f>
        <v>5374769.8942174297</v>
      </c>
      <c r="AM659" s="19">
        <f t="shared" ref="AM659:AM663" si="5016">AL653</f>
        <v>2744088.7694927119</v>
      </c>
      <c r="AN659" s="19">
        <f t="shared" ref="AN659:AN663" si="5017">AM653</f>
        <v>6.5192580223083496E-9</v>
      </c>
      <c r="AO659" s="19" t="e">
        <f t="shared" ref="AO659:AO663" si="5018">AN653</f>
        <v>#N/A</v>
      </c>
      <c r="AP659" s="19" t="e">
        <f t="shared" ref="AP659:AP663" si="5019">AO653</f>
        <v>#N/A</v>
      </c>
      <c r="AQ659" s="19" t="e">
        <f t="shared" ref="AQ659:AQ663" si="5020">AP653</f>
        <v>#N/A</v>
      </c>
      <c r="AR659" s="19" t="e">
        <f t="shared" ref="AR659:AR663" si="5021">AQ653</f>
        <v>#N/A</v>
      </c>
      <c r="AS659" s="19" t="e">
        <f t="shared" ref="AS659:AS663" si="5022">AR653</f>
        <v>#N/A</v>
      </c>
      <c r="AT659" s="19" t="e">
        <f t="shared" ref="AT659:AT663" si="5023">AS653</f>
        <v>#N/A</v>
      </c>
      <c r="AU659" s="19" t="e">
        <f t="shared" ref="AU659:AU663" si="5024">AT653</f>
        <v>#N/A</v>
      </c>
      <c r="AV659" s="19" t="e">
        <f t="shared" ref="AV659:AV663" si="5025">AU653</f>
        <v>#N/A</v>
      </c>
      <c r="AW659" s="19" t="e">
        <f t="shared" ref="AW659:AW663" si="5026">AV653</f>
        <v>#N/A</v>
      </c>
      <c r="AX659" s="19" t="e">
        <f t="shared" ref="AX659:AX663" si="5027">AW653</f>
        <v>#N/A</v>
      </c>
      <c r="AY659" s="19" t="e">
        <f t="shared" ref="AY659:AY663" si="5028">AX653</f>
        <v>#N/A</v>
      </c>
      <c r="AZ659" s="19" t="e">
        <f t="shared" ref="AZ659:AZ663" si="5029">AY653</f>
        <v>#N/A</v>
      </c>
      <c r="BA659" s="19" t="e">
        <f t="shared" ref="BA659:BA663" si="5030">AZ653</f>
        <v>#N/A</v>
      </c>
      <c r="BB659" s="19" t="e">
        <f t="shared" ref="BB659:BB663" si="5031">BA653</f>
        <v>#N/A</v>
      </c>
      <c r="BC659" s="19" t="e">
        <f t="shared" ref="BC659:BC663" si="5032">BB653</f>
        <v>#N/A</v>
      </c>
      <c r="BD659" s="19" t="e">
        <f t="shared" ref="BD659:BD663" si="5033">BC653</f>
        <v>#N/A</v>
      </c>
      <c r="BE659" s="19" t="e">
        <f t="shared" ref="BE659:BE663" si="5034">BD653</f>
        <v>#N/A</v>
      </c>
      <c r="BF659" s="19" t="e">
        <f t="shared" ref="BF659:BF663" si="5035">BE653</f>
        <v>#N/A</v>
      </c>
      <c r="BG659" s="19" t="e">
        <f t="shared" ref="BG659:BG663" si="5036">BF653</f>
        <v>#N/A</v>
      </c>
      <c r="BH659" s="19" t="e">
        <f t="shared" ref="BH659:BH663" si="5037">BG653</f>
        <v>#N/A</v>
      </c>
      <c r="BI659" s="19" t="e">
        <f t="shared" ref="BI659:BI663" si="5038">BH653</f>
        <v>#N/A</v>
      </c>
    </row>
    <row r="660" spans="1:61" s="19" customFormat="1" ht="12.75">
      <c r="C660" s="19" t="s">
        <v>422</v>
      </c>
      <c r="H660" s="19">
        <f>G654</f>
        <v>741600.09741046175</v>
      </c>
      <c r="I660" s="19">
        <f t="shared" si="4986"/>
        <v>773570.19048505696</v>
      </c>
      <c r="J660" s="19">
        <f t="shared" si="4987"/>
        <v>806918.50189426064</v>
      </c>
      <c r="K660" s="19">
        <f t="shared" si="4988"/>
        <v>841704.44609687373</v>
      </c>
      <c r="L660" s="19">
        <f t="shared" si="4989"/>
        <v>877989.99888601247</v>
      </c>
      <c r="M660" s="19">
        <f t="shared" si="4990"/>
        <v>915839.80780724029</v>
      </c>
      <c r="N660" s="19">
        <f t="shared" si="4991"/>
        <v>955321.30733677931</v>
      </c>
      <c r="O660" s="19">
        <f t="shared" si="4992"/>
        <v>996504.83902501303</v>
      </c>
      <c r="P660" s="19">
        <f t="shared" si="4993"/>
        <v>1039463.7768193284</v>
      </c>
      <c r="Q660" s="19">
        <f t="shared" si="4994"/>
        <v>1084274.6577895763</v>
      </c>
      <c r="R660" s="19">
        <f t="shared" si="4995"/>
        <v>1131017.3184890554</v>
      </c>
      <c r="S660" s="19">
        <f t="shared" si="4996"/>
        <v>1179775.037193967</v>
      </c>
      <c r="T660" s="19">
        <f t="shared" si="4997"/>
        <v>1230634.6822747572</v>
      </c>
      <c r="U660" s="19">
        <f t="shared" si="4998"/>
        <v>1283686.8669636885</v>
      </c>
      <c r="V660" s="19">
        <f t="shared" si="4999"/>
        <v>1339026.1107943836</v>
      </c>
      <c r="W660" s="19">
        <f t="shared" si="5000"/>
        <v>1396751.0080009655</v>
      </c>
      <c r="X660" s="19">
        <f t="shared" si="5001"/>
        <v>1456964.4031768166</v>
      </c>
      <c r="Y660" s="19">
        <f t="shared" si="5002"/>
        <v>1519773.5745059224</v>
      </c>
      <c r="Z660" s="19">
        <f t="shared" si="5003"/>
        <v>1585290.4248932451</v>
      </c>
      <c r="AA660" s="19">
        <f t="shared" si="5004"/>
        <v>1653631.6813346536</v>
      </c>
      <c r="AB660" s="19">
        <f t="shared" si="5005"/>
        <v>1724919.1028816169</v>
      </c>
      <c r="AC660" s="19">
        <f t="shared" si="5006"/>
        <v>1799279.6975711707</v>
      </c>
      <c r="AD660" s="19">
        <f t="shared" si="5007"/>
        <v>1876845.9487076541</v>
      </c>
      <c r="AE660" s="19">
        <f t="shared" si="5008"/>
        <v>1957756.0508993624</v>
      </c>
      <c r="AF660" s="19">
        <f t="shared" si="5009"/>
        <v>2042154.1562706495</v>
      </c>
      <c r="AG660" s="19">
        <f t="shared" si="5010"/>
        <v>2130190.6312881401</v>
      </c>
      <c r="AH660" s="19">
        <f t="shared" si="5011"/>
        <v>2222022.3246586164</v>
      </c>
      <c r="AI660" s="19">
        <f t="shared" si="5012"/>
        <v>2317812.8467758847</v>
      </c>
      <c r="AJ660" s="19">
        <f t="shared" si="5013"/>
        <v>2417732.8612144813</v>
      </c>
      <c r="AK660" s="19">
        <f t="shared" si="5014"/>
        <v>2521960.3887895667</v>
      </c>
      <c r="AL660" s="19">
        <f t="shared" si="5015"/>
        <v>2630681.1247247178</v>
      </c>
      <c r="AM660" s="19">
        <f t="shared" si="5016"/>
        <v>2744088.7694927054</v>
      </c>
      <c r="AN660" s="19" t="e">
        <f t="shared" si="5017"/>
        <v>#N/A</v>
      </c>
      <c r="AO660" s="19" t="e">
        <f t="shared" si="5018"/>
        <v>#N/A</v>
      </c>
      <c r="AP660" s="19" t="e">
        <f t="shared" si="5019"/>
        <v>#N/A</v>
      </c>
      <c r="AQ660" s="19" t="e">
        <f t="shared" si="5020"/>
        <v>#N/A</v>
      </c>
      <c r="AR660" s="19" t="e">
        <f t="shared" si="5021"/>
        <v>#N/A</v>
      </c>
      <c r="AS660" s="19" t="e">
        <f t="shared" si="5022"/>
        <v>#N/A</v>
      </c>
      <c r="AT660" s="19" t="e">
        <f t="shared" si="5023"/>
        <v>#N/A</v>
      </c>
      <c r="AU660" s="19" t="e">
        <f t="shared" si="5024"/>
        <v>#N/A</v>
      </c>
      <c r="AV660" s="19" t="e">
        <f t="shared" si="5025"/>
        <v>#N/A</v>
      </c>
      <c r="AW660" s="19" t="e">
        <f t="shared" si="5026"/>
        <v>#N/A</v>
      </c>
      <c r="AX660" s="19" t="e">
        <f t="shared" si="5027"/>
        <v>#N/A</v>
      </c>
      <c r="AY660" s="19" t="e">
        <f t="shared" si="5028"/>
        <v>#N/A</v>
      </c>
      <c r="AZ660" s="19" t="e">
        <f t="shared" si="5029"/>
        <v>#N/A</v>
      </c>
      <c r="BA660" s="19" t="e">
        <f t="shared" si="5030"/>
        <v>#N/A</v>
      </c>
      <c r="BB660" s="19" t="e">
        <f t="shared" si="5031"/>
        <v>#N/A</v>
      </c>
      <c r="BC660" s="19" t="e">
        <f t="shared" si="5032"/>
        <v>#N/A</v>
      </c>
      <c r="BD660" s="19" t="e">
        <f t="shared" si="5033"/>
        <v>#N/A</v>
      </c>
      <c r="BE660" s="19" t="e">
        <f t="shared" si="5034"/>
        <v>#N/A</v>
      </c>
      <c r="BF660" s="19" t="e">
        <f t="shared" si="5035"/>
        <v>#N/A</v>
      </c>
      <c r="BG660" s="19" t="e">
        <f t="shared" si="5036"/>
        <v>#N/A</v>
      </c>
      <c r="BH660" s="19" t="e">
        <f t="shared" si="5037"/>
        <v>#N/A</v>
      </c>
      <c r="BI660" s="19" t="e">
        <f t="shared" si="5038"/>
        <v>#N/A</v>
      </c>
    </row>
    <row r="661" spans="1:61" s="19" customFormat="1" ht="12.75">
      <c r="C661" s="19" t="s">
        <v>423</v>
      </c>
      <c r="H661" s="19">
        <f>G655</f>
        <v>2060388.9451185397</v>
      </c>
      <c r="I661" s="19">
        <f t="shared" si="4986"/>
        <v>2028418.8520439449</v>
      </c>
      <c r="J661" s="19">
        <f t="shared" si="4987"/>
        <v>1995070.5406347411</v>
      </c>
      <c r="K661" s="19">
        <f t="shared" si="4988"/>
        <v>1960284.5964321278</v>
      </c>
      <c r="L661" s="19">
        <f t="shared" si="4989"/>
        <v>1923999.0436429894</v>
      </c>
      <c r="M661" s="19">
        <f t="shared" si="4990"/>
        <v>1886149.2347217614</v>
      </c>
      <c r="N661" s="19">
        <f t="shared" si="4991"/>
        <v>1846667.7351922225</v>
      </c>
      <c r="O661" s="19">
        <f t="shared" si="4992"/>
        <v>1805484.2035039887</v>
      </c>
      <c r="P661" s="19">
        <f t="shared" si="4993"/>
        <v>1762525.2657096733</v>
      </c>
      <c r="Q661" s="19">
        <f t="shared" si="4994"/>
        <v>1717714.3847394253</v>
      </c>
      <c r="R661" s="19">
        <f t="shared" si="4995"/>
        <v>1670971.7240399462</v>
      </c>
      <c r="S661" s="19">
        <f t="shared" si="4996"/>
        <v>1622214.0053350346</v>
      </c>
      <c r="T661" s="19">
        <f t="shared" si="4997"/>
        <v>1571354.3602542444</v>
      </c>
      <c r="U661" s="19">
        <f t="shared" si="4998"/>
        <v>1518302.1755653131</v>
      </c>
      <c r="V661" s="19">
        <f t="shared" si="4999"/>
        <v>1462962.931734618</v>
      </c>
      <c r="W661" s="19">
        <f t="shared" si="5000"/>
        <v>1405238.0345280361</v>
      </c>
      <c r="X661" s="19">
        <f t="shared" si="5001"/>
        <v>1345024.639352185</v>
      </c>
      <c r="Y661" s="19">
        <f t="shared" si="5002"/>
        <v>1282215.4680230792</v>
      </c>
      <c r="Z661" s="19">
        <f t="shared" si="5003"/>
        <v>1216698.6176357565</v>
      </c>
      <c r="AA661" s="19">
        <f t="shared" si="5004"/>
        <v>1148357.361194348</v>
      </c>
      <c r="AB661" s="19">
        <f t="shared" si="5005"/>
        <v>1077069.9396473847</v>
      </c>
      <c r="AC661" s="19">
        <f t="shared" si="5006"/>
        <v>1002709.3449578309</v>
      </c>
      <c r="AD661" s="19">
        <f t="shared" si="5007"/>
        <v>925143.09382134746</v>
      </c>
      <c r="AE661" s="19">
        <f t="shared" si="5008"/>
        <v>844232.99162963917</v>
      </c>
      <c r="AF661" s="19">
        <f t="shared" si="5009"/>
        <v>759834.88625835208</v>
      </c>
      <c r="AG661" s="19">
        <f t="shared" si="5010"/>
        <v>671798.41124086175</v>
      </c>
      <c r="AH661" s="19">
        <f t="shared" si="5011"/>
        <v>579966.71787038515</v>
      </c>
      <c r="AI661" s="19">
        <f t="shared" si="5012"/>
        <v>484176.19575311703</v>
      </c>
      <c r="AJ661" s="19">
        <f t="shared" si="5013"/>
        <v>384256.18131452019</v>
      </c>
      <c r="AK661" s="19">
        <f t="shared" si="5014"/>
        <v>280028.65373943496</v>
      </c>
      <c r="AL661" s="19">
        <f t="shared" si="5015"/>
        <v>171307.91780428376</v>
      </c>
      <c r="AM661" s="19">
        <f t="shared" si="5016"/>
        <v>57900.273036296094</v>
      </c>
      <c r="AN661" s="19" t="e">
        <f t="shared" si="5017"/>
        <v>#N/A</v>
      </c>
      <c r="AO661" s="19" t="e">
        <f t="shared" si="5018"/>
        <v>#N/A</v>
      </c>
      <c r="AP661" s="19" t="e">
        <f t="shared" si="5019"/>
        <v>#N/A</v>
      </c>
      <c r="AQ661" s="19" t="e">
        <f t="shared" si="5020"/>
        <v>#N/A</v>
      </c>
      <c r="AR661" s="19" t="e">
        <f t="shared" si="5021"/>
        <v>#N/A</v>
      </c>
      <c r="AS661" s="19" t="e">
        <f t="shared" si="5022"/>
        <v>#N/A</v>
      </c>
      <c r="AT661" s="19" t="e">
        <f t="shared" si="5023"/>
        <v>#N/A</v>
      </c>
      <c r="AU661" s="19" t="e">
        <f t="shared" si="5024"/>
        <v>#N/A</v>
      </c>
      <c r="AV661" s="19" t="e">
        <f t="shared" si="5025"/>
        <v>#N/A</v>
      </c>
      <c r="AW661" s="19" t="e">
        <f t="shared" si="5026"/>
        <v>#N/A</v>
      </c>
      <c r="AX661" s="19" t="e">
        <f t="shared" si="5027"/>
        <v>#N/A</v>
      </c>
      <c r="AY661" s="19" t="e">
        <f t="shared" si="5028"/>
        <v>#N/A</v>
      </c>
      <c r="AZ661" s="19" t="e">
        <f t="shared" si="5029"/>
        <v>#N/A</v>
      </c>
      <c r="BA661" s="19" t="e">
        <f t="shared" si="5030"/>
        <v>#N/A</v>
      </c>
      <c r="BB661" s="19" t="e">
        <f t="shared" si="5031"/>
        <v>#N/A</v>
      </c>
      <c r="BC661" s="19" t="e">
        <f t="shared" si="5032"/>
        <v>#N/A</v>
      </c>
      <c r="BD661" s="19" t="e">
        <f t="shared" si="5033"/>
        <v>#N/A</v>
      </c>
      <c r="BE661" s="19" t="e">
        <f t="shared" si="5034"/>
        <v>#N/A</v>
      </c>
      <c r="BF661" s="19" t="e">
        <f t="shared" si="5035"/>
        <v>#N/A</v>
      </c>
      <c r="BG661" s="19" t="e">
        <f t="shared" si="5036"/>
        <v>#N/A</v>
      </c>
      <c r="BH661" s="19" t="e">
        <f t="shared" si="5037"/>
        <v>#N/A</v>
      </c>
      <c r="BI661" s="19" t="e">
        <f t="shared" si="5038"/>
        <v>#N/A</v>
      </c>
    </row>
    <row r="662" spans="1:61" s="19" customFormat="1" ht="12.75">
      <c r="C662" s="19" t="s">
        <v>147</v>
      </c>
      <c r="H662" s="19">
        <f>G656</f>
        <v>2801989.0425290014</v>
      </c>
      <c r="I662" s="19">
        <f t="shared" si="4986"/>
        <v>2801989.0425290014</v>
      </c>
      <c r="J662" s="19">
        <f t="shared" si="4987"/>
        <v>2801989.0425290014</v>
      </c>
      <c r="K662" s="19">
        <f t="shared" si="4988"/>
        <v>2801989.0425290014</v>
      </c>
      <c r="L662" s="19">
        <f t="shared" si="4989"/>
        <v>2801989.0425290014</v>
      </c>
      <c r="M662" s="19">
        <f t="shared" si="4990"/>
        <v>2801989.0425290014</v>
      </c>
      <c r="N662" s="19">
        <f t="shared" si="4991"/>
        <v>2801989.0425290014</v>
      </c>
      <c r="O662" s="19">
        <f t="shared" si="4992"/>
        <v>2801989.0425290014</v>
      </c>
      <c r="P662" s="19">
        <f t="shared" si="4993"/>
        <v>2801989.0425290014</v>
      </c>
      <c r="Q662" s="19">
        <f t="shared" si="4994"/>
        <v>2801989.0425290014</v>
      </c>
      <c r="R662" s="19">
        <f t="shared" si="4995"/>
        <v>2801989.0425290014</v>
      </c>
      <c r="S662" s="19">
        <f t="shared" si="4996"/>
        <v>2801989.0425290014</v>
      </c>
      <c r="T662" s="19">
        <f t="shared" si="4997"/>
        <v>2801989.0425290014</v>
      </c>
      <c r="U662" s="19">
        <f t="shared" si="4998"/>
        <v>2801989.0425290014</v>
      </c>
      <c r="V662" s="19">
        <f t="shared" si="4999"/>
        <v>2801989.0425290014</v>
      </c>
      <c r="W662" s="19">
        <f t="shared" si="5000"/>
        <v>2801989.0425290014</v>
      </c>
      <c r="X662" s="19">
        <f t="shared" si="5001"/>
        <v>2801989.0425290014</v>
      </c>
      <c r="Y662" s="19">
        <f t="shared" si="5002"/>
        <v>2801989.0425290014</v>
      </c>
      <c r="Z662" s="19">
        <f t="shared" si="5003"/>
        <v>2801989.0425290014</v>
      </c>
      <c r="AA662" s="19">
        <f t="shared" si="5004"/>
        <v>2801989.0425290014</v>
      </c>
      <c r="AB662" s="19">
        <f t="shared" si="5005"/>
        <v>2801989.0425290014</v>
      </c>
      <c r="AC662" s="19">
        <f t="shared" si="5006"/>
        <v>2801989.0425290014</v>
      </c>
      <c r="AD662" s="19">
        <f t="shared" si="5007"/>
        <v>2801989.0425290014</v>
      </c>
      <c r="AE662" s="19">
        <f t="shared" si="5008"/>
        <v>2801989.0425290014</v>
      </c>
      <c r="AF662" s="19">
        <f t="shared" si="5009"/>
        <v>2801989.0425290014</v>
      </c>
      <c r="AG662" s="19">
        <f t="shared" si="5010"/>
        <v>2801989.0425290014</v>
      </c>
      <c r="AH662" s="19">
        <f t="shared" si="5011"/>
        <v>2801989.0425290014</v>
      </c>
      <c r="AI662" s="19">
        <f t="shared" si="5012"/>
        <v>2801989.0425290014</v>
      </c>
      <c r="AJ662" s="19">
        <f t="shared" si="5013"/>
        <v>2801989.0425290014</v>
      </c>
      <c r="AK662" s="19">
        <f t="shared" si="5014"/>
        <v>2801989.0425290014</v>
      </c>
      <c r="AL662" s="19">
        <f t="shared" si="5015"/>
        <v>2801989.0425290014</v>
      </c>
      <c r="AM662" s="19">
        <f t="shared" si="5016"/>
        <v>2801989.0425290014</v>
      </c>
      <c r="AN662" s="19" t="e">
        <f t="shared" si="5017"/>
        <v>#N/A</v>
      </c>
      <c r="AO662" s="19" t="e">
        <f t="shared" si="5018"/>
        <v>#N/A</v>
      </c>
      <c r="AP662" s="19" t="e">
        <f t="shared" si="5019"/>
        <v>#N/A</v>
      </c>
      <c r="AQ662" s="19" t="e">
        <f t="shared" si="5020"/>
        <v>#N/A</v>
      </c>
      <c r="AR662" s="19" t="e">
        <f t="shared" si="5021"/>
        <v>#N/A</v>
      </c>
      <c r="AS662" s="19" t="e">
        <f t="shared" si="5022"/>
        <v>#N/A</v>
      </c>
      <c r="AT662" s="19" t="e">
        <f t="shared" si="5023"/>
        <v>#N/A</v>
      </c>
      <c r="AU662" s="19" t="e">
        <f t="shared" si="5024"/>
        <v>#N/A</v>
      </c>
      <c r="AV662" s="19" t="e">
        <f t="shared" si="5025"/>
        <v>#N/A</v>
      </c>
      <c r="AW662" s="19" t="e">
        <f t="shared" si="5026"/>
        <v>#N/A</v>
      </c>
      <c r="AX662" s="19" t="e">
        <f t="shared" si="5027"/>
        <v>#N/A</v>
      </c>
      <c r="AY662" s="19" t="e">
        <f t="shared" si="5028"/>
        <v>#N/A</v>
      </c>
      <c r="AZ662" s="19" t="e">
        <f t="shared" si="5029"/>
        <v>#N/A</v>
      </c>
      <c r="BA662" s="19" t="e">
        <f t="shared" si="5030"/>
        <v>#N/A</v>
      </c>
      <c r="BB662" s="19" t="e">
        <f t="shared" si="5031"/>
        <v>#N/A</v>
      </c>
      <c r="BC662" s="19" t="e">
        <f t="shared" si="5032"/>
        <v>#N/A</v>
      </c>
      <c r="BD662" s="19" t="e">
        <f t="shared" si="5033"/>
        <v>#N/A</v>
      </c>
      <c r="BE662" s="19" t="e">
        <f t="shared" si="5034"/>
        <v>#N/A</v>
      </c>
      <c r="BF662" s="19" t="e">
        <f t="shared" si="5035"/>
        <v>#N/A</v>
      </c>
      <c r="BG662" s="19" t="e">
        <f t="shared" si="5036"/>
        <v>#N/A</v>
      </c>
      <c r="BH662" s="19" t="e">
        <f t="shared" si="5037"/>
        <v>#N/A</v>
      </c>
      <c r="BI662" s="19" t="e">
        <f t="shared" si="5038"/>
        <v>#N/A</v>
      </c>
    </row>
    <row r="663" spans="1:61" s="19" customFormat="1" ht="12.75">
      <c r="C663" s="19" t="s">
        <v>424</v>
      </c>
      <c r="H663" s="19">
        <f>G657</f>
        <v>48453582.537042163</v>
      </c>
      <c r="I663" s="19">
        <f t="shared" si="4986"/>
        <v>47680012.346557103</v>
      </c>
      <c r="J663" s="19">
        <f t="shared" si="4987"/>
        <v>46873093.844662845</v>
      </c>
      <c r="K663" s="19">
        <f t="shared" si="4988"/>
        <v>46031389.39856597</v>
      </c>
      <c r="L663" s="19">
        <f t="shared" si="4989"/>
        <v>45153399.399679959</v>
      </c>
      <c r="M663" s="19">
        <f t="shared" si="4990"/>
        <v>44237559.591872722</v>
      </c>
      <c r="N663" s="19">
        <f t="shared" si="4991"/>
        <v>43282238.284535944</v>
      </c>
      <c r="O663" s="19">
        <f t="shared" si="4992"/>
        <v>42285733.445510931</v>
      </c>
      <c r="P663" s="19">
        <f t="shared" si="4993"/>
        <v>41246269.668691605</v>
      </c>
      <c r="Q663" s="19">
        <f t="shared" si="4994"/>
        <v>40161995.010902032</v>
      </c>
      <c r="R663" s="19">
        <f t="shared" si="4995"/>
        <v>39030977.69241298</v>
      </c>
      <c r="S663" s="19">
        <f t="shared" si="4996"/>
        <v>37851202.655219011</v>
      </c>
      <c r="T663" s="19">
        <f t="shared" si="4997"/>
        <v>36620567.972944252</v>
      </c>
      <c r="U663" s="19">
        <f t="shared" si="4998"/>
        <v>35336881.10598056</v>
      </c>
      <c r="V663" s="19">
        <f t="shared" si="4999"/>
        <v>33997854.99518618</v>
      </c>
      <c r="W663" s="19">
        <f t="shared" si="5000"/>
        <v>32601103.987185214</v>
      </c>
      <c r="X663" s="19">
        <f t="shared" si="5001"/>
        <v>31144139.584008396</v>
      </c>
      <c r="Y663" s="19">
        <f t="shared" si="5002"/>
        <v>29624366.009502474</v>
      </c>
      <c r="Z663" s="19">
        <f t="shared" si="5003"/>
        <v>28039075.584609229</v>
      </c>
      <c r="AA663" s="19">
        <f t="shared" si="5004"/>
        <v>26385443.903274577</v>
      </c>
      <c r="AB663" s="19">
        <f t="shared" si="5005"/>
        <v>24660524.800392959</v>
      </c>
      <c r="AC663" s="19">
        <f t="shared" si="5006"/>
        <v>22861245.10282179</v>
      </c>
      <c r="AD663" s="19">
        <f t="shared" si="5007"/>
        <v>20984399.154114135</v>
      </c>
      <c r="AE663" s="19">
        <f t="shared" si="5008"/>
        <v>19026643.103214771</v>
      </c>
      <c r="AF663" s="19">
        <f t="shared" si="5009"/>
        <v>16984488.946944121</v>
      </c>
      <c r="AG663" s="19">
        <f t="shared" si="5010"/>
        <v>14854298.31565598</v>
      </c>
      <c r="AH663" s="19">
        <f t="shared" si="5011"/>
        <v>12632275.990997363</v>
      </c>
      <c r="AI663" s="19">
        <f t="shared" si="5012"/>
        <v>10314463.144221477</v>
      </c>
      <c r="AJ663" s="19">
        <f t="shared" si="5013"/>
        <v>7896730.2830069959</v>
      </c>
      <c r="AK663" s="19">
        <f t="shared" si="5014"/>
        <v>5374769.8942174297</v>
      </c>
      <c r="AL663" s="19">
        <f t="shared" si="5015"/>
        <v>2744088.7694927119</v>
      </c>
      <c r="AM663" s="19">
        <f t="shared" si="5016"/>
        <v>6.5192580223083496E-9</v>
      </c>
      <c r="AN663" s="19" t="e">
        <f t="shared" si="5017"/>
        <v>#N/A</v>
      </c>
      <c r="AO663" s="19" t="e">
        <f t="shared" si="5018"/>
        <v>#N/A</v>
      </c>
      <c r="AP663" s="19" t="e">
        <f t="shared" si="5019"/>
        <v>#N/A</v>
      </c>
      <c r="AQ663" s="19" t="e">
        <f t="shared" si="5020"/>
        <v>#N/A</v>
      </c>
      <c r="AR663" s="19" t="e">
        <f t="shared" si="5021"/>
        <v>#N/A</v>
      </c>
      <c r="AS663" s="19" t="e">
        <f t="shared" si="5022"/>
        <v>#N/A</v>
      </c>
      <c r="AT663" s="19" t="e">
        <f t="shared" si="5023"/>
        <v>#N/A</v>
      </c>
      <c r="AU663" s="19" t="e">
        <f t="shared" si="5024"/>
        <v>#N/A</v>
      </c>
      <c r="AV663" s="19" t="e">
        <f t="shared" si="5025"/>
        <v>#N/A</v>
      </c>
      <c r="AW663" s="19" t="e">
        <f t="shared" si="5026"/>
        <v>#N/A</v>
      </c>
      <c r="AX663" s="19" t="e">
        <f t="shared" si="5027"/>
        <v>#N/A</v>
      </c>
      <c r="AY663" s="19" t="e">
        <f t="shared" si="5028"/>
        <v>#N/A</v>
      </c>
      <c r="AZ663" s="19" t="e">
        <f t="shared" si="5029"/>
        <v>#N/A</v>
      </c>
      <c r="BA663" s="19" t="e">
        <f t="shared" si="5030"/>
        <v>#N/A</v>
      </c>
      <c r="BB663" s="19" t="e">
        <f t="shared" si="5031"/>
        <v>#N/A</v>
      </c>
      <c r="BC663" s="19" t="e">
        <f t="shared" si="5032"/>
        <v>#N/A</v>
      </c>
      <c r="BD663" s="19" t="e">
        <f t="shared" si="5033"/>
        <v>#N/A</v>
      </c>
      <c r="BE663" s="19" t="e">
        <f t="shared" si="5034"/>
        <v>#N/A</v>
      </c>
      <c r="BF663" s="19" t="e">
        <f t="shared" si="5035"/>
        <v>#N/A</v>
      </c>
      <c r="BG663" s="19" t="e">
        <f t="shared" si="5036"/>
        <v>#N/A</v>
      </c>
      <c r="BH663" s="19" t="e">
        <f t="shared" si="5037"/>
        <v>#N/A</v>
      </c>
      <c r="BI663" s="19" t="e">
        <f t="shared" si="5038"/>
        <v>#N/A</v>
      </c>
    </row>
    <row r="667" spans="1:61" s="19" customFormat="1" ht="12.75">
      <c r="A667" s="50" t="s">
        <v>442</v>
      </c>
    </row>
    <row r="668" spans="1:61" s="19" customFormat="1" ht="12.75">
      <c r="A668" s="19" t="s">
        <v>443</v>
      </c>
      <c r="B668" s="19">
        <f>Inputs!L123</f>
        <v>71259553.273093596</v>
      </c>
      <c r="D668" s="19">
        <f>B669</f>
        <v>34</v>
      </c>
      <c r="E668" s="19">
        <f>IF(D668&gt;0,D668-1,0)</f>
        <v>33</v>
      </c>
      <c r="F668" s="19">
        <f>IF(E668&gt;0,E668-1,0)</f>
        <v>32</v>
      </c>
      <c r="G668" s="19">
        <f>IF(F668&gt;0,F668-1,0)</f>
        <v>31</v>
      </c>
      <c r="H668" s="19">
        <f t="shared" ref="H668" si="5039">IF(G668&gt;0,G668-1,0)</f>
        <v>30</v>
      </c>
      <c r="I668" s="19">
        <f t="shared" ref="I668" si="5040">IF(H668&gt;0,H668-1,0)</f>
        <v>29</v>
      </c>
      <c r="J668" s="19">
        <f t="shared" ref="J668" si="5041">IF(I668&gt;0,I668-1,0)</f>
        <v>28</v>
      </c>
      <c r="K668" s="19">
        <f t="shared" ref="K668" si="5042">IF(J668&gt;0,J668-1,0)</f>
        <v>27</v>
      </c>
      <c r="L668" s="19">
        <f t="shared" ref="L668" si="5043">IF(K668&gt;0,K668-1,0)</f>
        <v>26</v>
      </c>
      <c r="M668" s="19">
        <f t="shared" ref="M668" si="5044">IF(L668&gt;0,L668-1,0)</f>
        <v>25</v>
      </c>
      <c r="N668" s="19">
        <f t="shared" ref="N668" si="5045">IF(M668&gt;0,M668-1,0)</f>
        <v>24</v>
      </c>
      <c r="O668" s="19">
        <f t="shared" ref="O668" si="5046">IF(N668&gt;0,N668-1,0)</f>
        <v>23</v>
      </c>
      <c r="P668" s="19">
        <f t="shared" ref="P668" si="5047">IF(O668&gt;0,O668-1,0)</f>
        <v>22</v>
      </c>
      <c r="Q668" s="19">
        <f t="shared" ref="Q668" si="5048">IF(P668&gt;0,P668-1,0)</f>
        <v>21</v>
      </c>
      <c r="R668" s="19">
        <f t="shared" ref="R668" si="5049">IF(Q668&gt;0,Q668-1,0)</f>
        <v>20</v>
      </c>
      <c r="S668" s="19">
        <f t="shared" ref="S668" si="5050">IF(R668&gt;0,R668-1,0)</f>
        <v>19</v>
      </c>
      <c r="T668" s="19">
        <f t="shared" ref="T668" si="5051">IF(S668&gt;0,S668-1,0)</f>
        <v>18</v>
      </c>
      <c r="U668" s="19">
        <f t="shared" ref="U668" si="5052">IF(T668&gt;0,T668-1,0)</f>
        <v>17</v>
      </c>
      <c r="V668" s="19">
        <f t="shared" ref="V668" si="5053">IF(U668&gt;0,U668-1,0)</f>
        <v>16</v>
      </c>
      <c r="W668" s="19">
        <f t="shared" ref="W668" si="5054">IF(V668&gt;0,V668-1,0)</f>
        <v>15</v>
      </c>
      <c r="X668" s="19">
        <f t="shared" ref="X668" si="5055">IF(W668&gt;0,W668-1,0)</f>
        <v>14</v>
      </c>
      <c r="Y668" s="19">
        <f t="shared" ref="Y668" si="5056">IF(X668&gt;0,X668-1,0)</f>
        <v>13</v>
      </c>
      <c r="Z668" s="19">
        <f t="shared" ref="Z668" si="5057">IF(Y668&gt;0,Y668-1,0)</f>
        <v>12</v>
      </c>
      <c r="AA668" s="19">
        <f t="shared" ref="AA668" si="5058">IF(Z668&gt;0,Z668-1,0)</f>
        <v>11</v>
      </c>
      <c r="AB668" s="19">
        <f t="shared" ref="AB668" si="5059">IF(AA668&gt;0,AA668-1,0)</f>
        <v>10</v>
      </c>
      <c r="AC668" s="19">
        <f t="shared" ref="AC668" si="5060">IF(AB668&gt;0,AB668-1,0)</f>
        <v>9</v>
      </c>
      <c r="AD668" s="19">
        <f t="shared" ref="AD668" si="5061">IF(AC668&gt;0,AC668-1,0)</f>
        <v>8</v>
      </c>
      <c r="AE668" s="19">
        <f t="shared" ref="AE668" si="5062">IF(AD668&gt;0,AD668-1,0)</f>
        <v>7</v>
      </c>
      <c r="AF668" s="19">
        <f t="shared" ref="AF668" si="5063">IF(AE668&gt;0,AE668-1,0)</f>
        <v>6</v>
      </c>
      <c r="AG668" s="19">
        <f t="shared" ref="AG668" si="5064">IF(AF668&gt;0,AF668-1,0)</f>
        <v>5</v>
      </c>
      <c r="AH668" s="19">
        <f t="shared" ref="AH668" si="5065">IF(AG668&gt;0,AG668-1,0)</f>
        <v>4</v>
      </c>
      <c r="AI668" s="19">
        <f t="shared" ref="AI668" si="5066">IF(AH668&gt;0,AH668-1,0)</f>
        <v>3</v>
      </c>
      <c r="AJ668" s="19">
        <f t="shared" ref="AJ668" si="5067">IF(AI668&gt;0,AI668-1,0)</f>
        <v>2</v>
      </c>
      <c r="AK668" s="19">
        <f t="shared" ref="AK668" si="5068">IF(AJ668&gt;0,AJ668-1,0)</f>
        <v>1</v>
      </c>
      <c r="AL668" s="19">
        <f t="shared" ref="AL668" si="5069">IF(AK668&gt;0,AK668-1,0)</f>
        <v>0</v>
      </c>
      <c r="AM668" s="19">
        <f t="shared" ref="AM668" si="5070">IF(AL668&gt;0,AL668-1,0)</f>
        <v>0</v>
      </c>
      <c r="AN668" s="19">
        <f t="shared" ref="AN668" si="5071">IF(AM668&gt;0,AM668-1,0)</f>
        <v>0</v>
      </c>
      <c r="AO668" s="19">
        <f t="shared" ref="AO668" si="5072">IF(AN668&gt;0,AN668-1,0)</f>
        <v>0</v>
      </c>
      <c r="AP668" s="19">
        <f t="shared" ref="AP668" si="5073">IF(AO668&gt;0,AO668-1,0)</f>
        <v>0</v>
      </c>
      <c r="AQ668" s="19">
        <f t="shared" ref="AQ668" si="5074">IF(AP668&gt;0,AP668-1,0)</f>
        <v>0</v>
      </c>
      <c r="AR668" s="19">
        <f t="shared" ref="AR668" si="5075">IF(AQ668&gt;0,AQ668-1,0)</f>
        <v>0</v>
      </c>
      <c r="AS668" s="19">
        <f t="shared" ref="AS668" si="5076">IF(AR668&gt;0,AR668-1,0)</f>
        <v>0</v>
      </c>
      <c r="AT668" s="19">
        <f t="shared" ref="AT668" si="5077">IF(AS668&gt;0,AS668-1,0)</f>
        <v>0</v>
      </c>
      <c r="AU668" s="19">
        <f t="shared" ref="AU668" si="5078">IF(AT668&gt;0,AT668-1,0)</f>
        <v>0</v>
      </c>
      <c r="AV668" s="19">
        <f t="shared" ref="AV668" si="5079">IF(AU668&gt;0,AU668-1,0)</f>
        <v>0</v>
      </c>
      <c r="AW668" s="19">
        <f t="shared" ref="AW668" si="5080">IF(AV668&gt;0,AV668-1,0)</f>
        <v>0</v>
      </c>
      <c r="AX668" s="19">
        <f t="shared" ref="AX668" si="5081">IF(AW668&gt;0,AW668-1,0)</f>
        <v>0</v>
      </c>
      <c r="AY668" s="19">
        <f t="shared" ref="AY668" si="5082">IF(AX668&gt;0,AX668-1,0)</f>
        <v>0</v>
      </c>
      <c r="AZ668" s="19">
        <f t="shared" ref="AZ668" si="5083">IF(AY668&gt;0,AY668-1,0)</f>
        <v>0</v>
      </c>
      <c r="BA668" s="19">
        <f t="shared" ref="BA668" si="5084">IF(AZ668&gt;0,AZ668-1,0)</f>
        <v>0</v>
      </c>
      <c r="BB668" s="19">
        <f t="shared" ref="BB668" si="5085">IF(BA668&gt;0,BA668-1,0)</f>
        <v>0</v>
      </c>
      <c r="BC668" s="19">
        <f t="shared" ref="BC668" si="5086">IF(BB668&gt;0,BB668-1,0)</f>
        <v>0</v>
      </c>
      <c r="BD668" s="19">
        <f t="shared" ref="BD668" si="5087">IF(BC668&gt;0,BC668-1,0)</f>
        <v>0</v>
      </c>
      <c r="BE668" s="19">
        <f t="shared" ref="BE668" si="5088">IF(BD668&gt;0,BD668-1,0)</f>
        <v>0</v>
      </c>
      <c r="BF668" s="19">
        <f t="shared" ref="BF668" si="5089">IF(BE668&gt;0,BE668-1,0)</f>
        <v>0</v>
      </c>
      <c r="BG668" s="19">
        <f t="shared" ref="BG668" si="5090">IF(BF668&gt;0,BF668-1,0)</f>
        <v>0</v>
      </c>
      <c r="BH668" s="19">
        <f t="shared" ref="BH668" si="5091">IF(BG668&gt;0,BG668-1,0)</f>
        <v>0</v>
      </c>
      <c r="BI668" s="19">
        <f t="shared" ref="BI668" si="5092">IF(BH668&gt;0,BH668-1,0)</f>
        <v>0</v>
      </c>
    </row>
    <row r="669" spans="1:61" s="19" customFormat="1">
      <c r="A669" s="16" t="s">
        <v>60</v>
      </c>
      <c r="B669" s="50">
        <v>34</v>
      </c>
      <c r="C669" s="19" t="s">
        <v>421</v>
      </c>
      <c r="D669" s="19">
        <f>IFERROR(D681,0)+IFERROR(D687,0)+IFERROR(D693,0)+IFERROR(D699,0)+IFERROR(D705,0)</f>
        <v>14251910.65461872</v>
      </c>
      <c r="E669" s="19">
        <f t="shared" ref="E669:BI673" si="5093">IFERROR(E681,0)+IFERROR(E687,0)+IFERROR(E693,0)+IFERROR(E699,0)+IFERROR(E705,0)</f>
        <v>28311805.045948431</v>
      </c>
      <c r="F669" s="19">
        <f t="shared" si="5093"/>
        <v>42171405.427221537</v>
      </c>
      <c r="G669" s="19">
        <f t="shared" si="5093"/>
        <v>55822077.20121219</v>
      </c>
      <c r="H669" s="19">
        <f t="shared" si="5093"/>
        <v>69254813.536551178</v>
      </c>
      <c r="I669" s="19">
        <f t="shared" si="5093"/>
        <v>68208308.666237414</v>
      </c>
      <c r="J669" s="19">
        <f t="shared" si="5093"/>
        <v>67116689.376138955</v>
      </c>
      <c r="K669" s="19">
        <f t="shared" si="5093"/>
        <v>65978010.801085792</v>
      </c>
      <c r="L669" s="19">
        <f t="shared" si="5093"/>
        <v>64790244.233523443</v>
      </c>
      <c r="M669" s="19">
        <f t="shared" si="5093"/>
        <v>63551273.509100199</v>
      </c>
      <c r="N669" s="19">
        <f t="shared" si="5093"/>
        <v>62258891.236438468</v>
      </c>
      <c r="O669" s="19">
        <f t="shared" si="5093"/>
        <v>60910794.864372984</v>
      </c>
      <c r="P669" s="19">
        <f t="shared" si="5093"/>
        <v>59504582.579649247</v>
      </c>
      <c r="Q669" s="19">
        <f t="shared" si="5093"/>
        <v>58037749.027773254</v>
      </c>
      <c r="R669" s="19">
        <f t="shared" si="5093"/>
        <v>56507680.849388778</v>
      </c>
      <c r="S669" s="19">
        <f t="shared" si="5093"/>
        <v>54911652.024229527</v>
      </c>
      <c r="T669" s="19">
        <f t="shared" si="5093"/>
        <v>53246819.014350966</v>
      </c>
      <c r="U669" s="19">
        <f t="shared" si="5093"/>
        <v>51510215.697988734</v>
      </c>
      <c r="V669" s="19">
        <f t="shared" si="5093"/>
        <v>49698748.085017562</v>
      </c>
      <c r="W669" s="19">
        <f t="shared" si="5093"/>
        <v>47809188.804595813</v>
      </c>
      <c r="X669" s="19">
        <f t="shared" si="5093"/>
        <v>45838171.355174348</v>
      </c>
      <c r="Y669" s="19">
        <f t="shared" si="5093"/>
        <v>43782184.106625728</v>
      </c>
      <c r="Z669" s="19">
        <f t="shared" si="5093"/>
        <v>41637564.043807261</v>
      </c>
      <c r="AA669" s="19">
        <f t="shared" si="5093"/>
        <v>39400490.240411676</v>
      </c>
      <c r="AB669" s="19">
        <f t="shared" si="5093"/>
        <v>37066977.051477946</v>
      </c>
      <c r="AC669" s="19">
        <f t="shared" si="5093"/>
        <v>34632867.012433887</v>
      </c>
      <c r="AD669" s="19">
        <f t="shared" si="5093"/>
        <v>32093823.432019249</v>
      </c>
      <c r="AE669" s="19">
        <f t="shared" si="5093"/>
        <v>29445322.665892582</v>
      </c>
      <c r="AF669" s="19">
        <f t="shared" si="5093"/>
        <v>26682646.057156313</v>
      </c>
      <c r="AG669" s="19">
        <f t="shared" si="5093"/>
        <v>23800871.52944091</v>
      </c>
      <c r="AH669" s="19">
        <f t="shared" si="5093"/>
        <v>20794864.817570243</v>
      </c>
      <c r="AI669" s="19">
        <f t="shared" si="5093"/>
        <v>17659270.320184261</v>
      </c>
      <c r="AJ669" s="19">
        <f t="shared" si="5093"/>
        <v>14388501.558021804</v>
      </c>
      <c r="AK669" s="19">
        <f t="shared" si="5093"/>
        <v>10976731.220863685</v>
      </c>
      <c r="AL669" s="19">
        <f t="shared" si="5093"/>
        <v>7417880.7854033159</v>
      </c>
      <c r="AM669" s="19">
        <f t="shared" si="5093"/>
        <v>4512020.2992555369</v>
      </c>
      <c r="AN669" s="19">
        <f t="shared" si="5093"/>
        <v>2287299.9063175693</v>
      </c>
      <c r="AO669" s="19">
        <f t="shared" si="5093"/>
        <v>773083.29229117429</v>
      </c>
      <c r="AP669" s="19">
        <f t="shared" si="5093"/>
        <v>-1.1641532182693481E-9</v>
      </c>
      <c r="AQ669" s="19">
        <f t="shared" si="5093"/>
        <v>0</v>
      </c>
      <c r="AR669" s="19">
        <f t="shared" si="5093"/>
        <v>0</v>
      </c>
      <c r="AS669" s="19">
        <f t="shared" si="5093"/>
        <v>0</v>
      </c>
      <c r="AT669" s="19">
        <f t="shared" si="5093"/>
        <v>0</v>
      </c>
      <c r="AU669" s="19">
        <f t="shared" si="5093"/>
        <v>0</v>
      </c>
      <c r="AV669" s="19">
        <f t="shared" si="5093"/>
        <v>0</v>
      </c>
      <c r="AW669" s="19">
        <f t="shared" si="5093"/>
        <v>0</v>
      </c>
      <c r="AX669" s="19">
        <f t="shared" si="5093"/>
        <v>0</v>
      </c>
      <c r="AY669" s="19">
        <f t="shared" si="5093"/>
        <v>0</v>
      </c>
      <c r="AZ669" s="19">
        <f t="shared" si="5093"/>
        <v>0</v>
      </c>
      <c r="BA669" s="19">
        <f t="shared" si="5093"/>
        <v>0</v>
      </c>
      <c r="BB669" s="19">
        <f t="shared" si="5093"/>
        <v>0</v>
      </c>
      <c r="BC669" s="19">
        <f t="shared" si="5093"/>
        <v>0</v>
      </c>
      <c r="BD669" s="19">
        <f t="shared" si="5093"/>
        <v>0</v>
      </c>
      <c r="BE669" s="19">
        <f t="shared" si="5093"/>
        <v>0</v>
      </c>
      <c r="BF669" s="19">
        <f t="shared" si="5093"/>
        <v>0</v>
      </c>
      <c r="BG669" s="19">
        <f t="shared" si="5093"/>
        <v>0</v>
      </c>
      <c r="BH669" s="19">
        <f t="shared" si="5093"/>
        <v>0</v>
      </c>
      <c r="BI669" s="19">
        <f t="shared" si="5093"/>
        <v>0</v>
      </c>
    </row>
    <row r="670" spans="1:61" s="19" customFormat="1" ht="12.75">
      <c r="C670" s="19" t="s">
        <v>444</v>
      </c>
      <c r="D670" s="19">
        <f>IFERROR(D682,0)+IFERROR(D688,0)+IFERROR(D694,0)+IFERROR(D700,0)+IFERROR(D706,0)</f>
        <v>192016.26328900861</v>
      </c>
      <c r="E670" s="19">
        <f t="shared" si="5093"/>
        <v>392310.27334560966</v>
      </c>
      <c r="F670" s="19">
        <f t="shared" si="5093"/>
        <v>601238.88062806486</v>
      </c>
      <c r="G670" s="19">
        <f t="shared" si="5093"/>
        <v>819174.31927972985</v>
      </c>
      <c r="H670" s="19">
        <f t="shared" si="5093"/>
        <v>1046504.8703137632</v>
      </c>
      <c r="I670" s="19">
        <f t="shared" si="5093"/>
        <v>1091619.2900984613</v>
      </c>
      <c r="J670" s="19">
        <f t="shared" si="5093"/>
        <v>1138678.5750531603</v>
      </c>
      <c r="K670" s="19">
        <f t="shared" si="5093"/>
        <v>1187766.5675623477</v>
      </c>
      <c r="L670" s="19">
        <f t="shared" si="5093"/>
        <v>1238970.7244232437</v>
      </c>
      <c r="M670" s="19">
        <f t="shared" si="5093"/>
        <v>1292382.2726617369</v>
      </c>
      <c r="N670" s="19">
        <f t="shared" si="5093"/>
        <v>1348096.3720654813</v>
      </c>
      <c r="O670" s="19">
        <f t="shared" si="5093"/>
        <v>1406212.2847237336</v>
      </c>
      <c r="P670" s="19">
        <f t="shared" si="5093"/>
        <v>1466833.5518759876</v>
      </c>
      <c r="Q670" s="19">
        <f t="shared" si="5093"/>
        <v>1530068.1783844833</v>
      </c>
      <c r="R670" s="19">
        <f t="shared" si="5093"/>
        <v>1596028.8251592563</v>
      </c>
      <c r="S670" s="19">
        <f t="shared" si="5093"/>
        <v>1664833.0098785541</v>
      </c>
      <c r="T670" s="19">
        <f t="shared" si="5093"/>
        <v>1736603.316362235</v>
      </c>
      <c r="U670" s="19">
        <f t="shared" si="5093"/>
        <v>1811467.6129711696</v>
      </c>
      <c r="V670" s="19">
        <f t="shared" si="5093"/>
        <v>1889559.2804217604</v>
      </c>
      <c r="W670" s="19">
        <f t="shared" si="5093"/>
        <v>1971017.4494214519</v>
      </c>
      <c r="X670" s="19">
        <f t="shared" si="5093"/>
        <v>2055987.2485486204</v>
      </c>
      <c r="Y670" s="19">
        <f t="shared" si="5093"/>
        <v>2144620.0628184662</v>
      </c>
      <c r="Z670" s="19">
        <f t="shared" si="5093"/>
        <v>2237073.8033955828</v>
      </c>
      <c r="AA670" s="19">
        <f t="shared" si="5093"/>
        <v>2333513.1889337311</v>
      </c>
      <c r="AB670" s="19">
        <f t="shared" si="5093"/>
        <v>2434110.0390440626</v>
      </c>
      <c r="AC670" s="19">
        <f t="shared" si="5093"/>
        <v>2539043.5804146416</v>
      </c>
      <c r="AD670" s="19">
        <f t="shared" si="5093"/>
        <v>2648500.766126663</v>
      </c>
      <c r="AE670" s="19">
        <f t="shared" si="5093"/>
        <v>2762676.608736271</v>
      </c>
      <c r="AF670" s="19">
        <f t="shared" si="5093"/>
        <v>2881774.5277154013</v>
      </c>
      <c r="AG670" s="19">
        <f t="shared" si="5093"/>
        <v>3006006.7118706675</v>
      </c>
      <c r="AH670" s="19">
        <f t="shared" si="5093"/>
        <v>3135594.4973859824</v>
      </c>
      <c r="AI670" s="19">
        <f t="shared" si="5093"/>
        <v>3270768.7621624544</v>
      </c>
      <c r="AJ670" s="19">
        <f t="shared" si="5093"/>
        <v>3411770.3371581188</v>
      </c>
      <c r="AK670" s="19">
        <f t="shared" si="5093"/>
        <v>3558850.4354603686</v>
      </c>
      <c r="AL670" s="19">
        <f t="shared" si="5093"/>
        <v>2905860.48614778</v>
      </c>
      <c r="AM670" s="19">
        <f t="shared" si="5093"/>
        <v>2224720.3929379685</v>
      </c>
      <c r="AN670" s="19">
        <f t="shared" si="5093"/>
        <v>1514216.6140263963</v>
      </c>
      <c r="AO670" s="19">
        <f t="shared" si="5093"/>
        <v>773083.29229117662</v>
      </c>
      <c r="AP670" s="19">
        <f t="shared" si="5093"/>
        <v>0</v>
      </c>
      <c r="AQ670" s="19">
        <f t="shared" si="5093"/>
        <v>0</v>
      </c>
      <c r="AR670" s="19">
        <f t="shared" si="5093"/>
        <v>0</v>
      </c>
      <c r="AS670" s="19">
        <f t="shared" si="5093"/>
        <v>0</v>
      </c>
      <c r="AT670" s="19">
        <f t="shared" si="5093"/>
        <v>0</v>
      </c>
      <c r="AU670" s="19">
        <f t="shared" si="5093"/>
        <v>0</v>
      </c>
      <c r="AV670" s="19">
        <f t="shared" si="5093"/>
        <v>0</v>
      </c>
      <c r="AW670" s="19">
        <f t="shared" si="5093"/>
        <v>0</v>
      </c>
      <c r="AX670" s="19">
        <f t="shared" si="5093"/>
        <v>0</v>
      </c>
      <c r="AY670" s="19">
        <f t="shared" si="5093"/>
        <v>0</v>
      </c>
      <c r="AZ670" s="19">
        <f t="shared" si="5093"/>
        <v>0</v>
      </c>
      <c r="BA670" s="19">
        <f t="shared" si="5093"/>
        <v>0</v>
      </c>
      <c r="BB670" s="19">
        <f t="shared" si="5093"/>
        <v>0</v>
      </c>
      <c r="BC670" s="19">
        <f t="shared" si="5093"/>
        <v>0</v>
      </c>
      <c r="BD670" s="19">
        <f t="shared" si="5093"/>
        <v>0</v>
      </c>
      <c r="BE670" s="19">
        <f t="shared" si="5093"/>
        <v>0</v>
      </c>
      <c r="BF670" s="19">
        <f t="shared" si="5093"/>
        <v>0</v>
      </c>
      <c r="BG670" s="19">
        <f t="shared" si="5093"/>
        <v>0</v>
      </c>
      <c r="BH670" s="19">
        <f t="shared" si="5093"/>
        <v>0</v>
      </c>
      <c r="BI670" s="19">
        <f t="shared" si="5093"/>
        <v>0</v>
      </c>
    </row>
    <row r="671" spans="1:61" s="19" customFormat="1" ht="12.75">
      <c r="C671" s="19" t="s">
        <v>423</v>
      </c>
      <c r="D671" s="19">
        <f>IFERROR(D683,0)+IFERROR(D689,0)+IFERROR(D695,0)+IFERROR(D701,0)+IFERROR(D707,0)</f>
        <v>597379.08646951197</v>
      </c>
      <c r="E671" s="19">
        <f t="shared" si="5093"/>
        <v>1186480.4261714313</v>
      </c>
      <c r="F671" s="19">
        <f t="shared" si="5093"/>
        <v>1766947.1686474967</v>
      </c>
      <c r="G671" s="19">
        <f>IFERROR(G683,0)+IFERROR(G689,0)+IFERROR(G695,0)+IFERROR(G701,0)+IFERROR(G707,0)</f>
        <v>2338407.0797543521</v>
      </c>
      <c r="H671" s="19">
        <f t="shared" si="5093"/>
        <v>2900471.8784788391</v>
      </c>
      <c r="I671" s="19">
        <f t="shared" si="5093"/>
        <v>2855357.4586941409</v>
      </c>
      <c r="J671" s="19">
        <f t="shared" si="5093"/>
        <v>2808298.1737394421</v>
      </c>
      <c r="K671" s="19">
        <f t="shared" si="5093"/>
        <v>2759210.1812302554</v>
      </c>
      <c r="L671" s="19">
        <f t="shared" si="5093"/>
        <v>2708006.024369359</v>
      </c>
      <c r="M671" s="19">
        <f t="shared" si="5093"/>
        <v>2654594.4761308655</v>
      </c>
      <c r="N671" s="19">
        <f t="shared" si="5093"/>
        <v>2598880.3767271219</v>
      </c>
      <c r="O671" s="19">
        <f t="shared" si="5093"/>
        <v>2540764.4640688691</v>
      </c>
      <c r="P671" s="19">
        <f t="shared" si="5093"/>
        <v>2480143.1969166147</v>
      </c>
      <c r="Q671" s="19">
        <f t="shared" si="5093"/>
        <v>2416908.5704081189</v>
      </c>
      <c r="R671" s="19">
        <f t="shared" si="5093"/>
        <v>2350947.9236333463</v>
      </c>
      <c r="S671" s="19">
        <f t="shared" si="5093"/>
        <v>2282143.7389140483</v>
      </c>
      <c r="T671" s="19">
        <f t="shared" si="5093"/>
        <v>2210373.4324303679</v>
      </c>
      <c r="U671" s="19">
        <f t="shared" si="5093"/>
        <v>2135509.1358214333</v>
      </c>
      <c r="V671" s="19">
        <f t="shared" si="5093"/>
        <v>2057417.4683708423</v>
      </c>
      <c r="W671" s="19">
        <f t="shared" si="5093"/>
        <v>1975959.2993711503</v>
      </c>
      <c r="X671" s="19">
        <f t="shared" si="5093"/>
        <v>1890989.5002439821</v>
      </c>
      <c r="Y671" s="19">
        <f t="shared" si="5093"/>
        <v>1802356.6859741365</v>
      </c>
      <c r="Z671" s="19">
        <f t="shared" si="5093"/>
        <v>1709902.9453970199</v>
      </c>
      <c r="AA671" s="19">
        <f t="shared" si="5093"/>
        <v>1613463.5598588714</v>
      </c>
      <c r="AB671" s="19">
        <f t="shared" si="5093"/>
        <v>1512866.7097485398</v>
      </c>
      <c r="AC671" s="19">
        <f t="shared" si="5093"/>
        <v>1407933.168377961</v>
      </c>
      <c r="AD671" s="19">
        <f t="shared" si="5093"/>
        <v>1298475.9826659397</v>
      </c>
      <c r="AE671" s="19">
        <f t="shared" si="5093"/>
        <v>1184300.1400563316</v>
      </c>
      <c r="AF671" s="19">
        <f t="shared" si="5093"/>
        <v>1065202.2210772014</v>
      </c>
      <c r="AG671" s="19">
        <f t="shared" si="5093"/>
        <v>940970.03692193539</v>
      </c>
      <c r="AH671" s="19">
        <f t="shared" si="5093"/>
        <v>811382.25140661991</v>
      </c>
      <c r="AI671" s="19">
        <f t="shared" si="5093"/>
        <v>676207.98663014791</v>
      </c>
      <c r="AJ671" s="19">
        <f t="shared" si="5093"/>
        <v>535206.41163448384</v>
      </c>
      <c r="AK671" s="19">
        <f t="shared" si="5093"/>
        <v>388126.31333223381</v>
      </c>
      <c r="AL671" s="19">
        <f t="shared" si="5093"/>
        <v>251720.9128863019</v>
      </c>
      <c r="AM671" s="19">
        <f t="shared" si="5093"/>
        <v>143465.65633759269</v>
      </c>
      <c r="AN671" s="19">
        <f t="shared" si="5093"/>
        <v>64574.085490644633</v>
      </c>
      <c r="AO671" s="19">
        <f t="shared" si="5093"/>
        <v>16312.05746734383</v>
      </c>
      <c r="AP671" s="19">
        <f t="shared" si="5093"/>
        <v>0</v>
      </c>
      <c r="AQ671" s="19">
        <f t="shared" si="5093"/>
        <v>0</v>
      </c>
      <c r="AR671" s="19">
        <f t="shared" si="5093"/>
        <v>0</v>
      </c>
      <c r="AS671" s="19">
        <f t="shared" si="5093"/>
        <v>0</v>
      </c>
      <c r="AT671" s="19">
        <f t="shared" si="5093"/>
        <v>0</v>
      </c>
      <c r="AU671" s="19">
        <f t="shared" si="5093"/>
        <v>0</v>
      </c>
      <c r="AV671" s="19">
        <f t="shared" si="5093"/>
        <v>0</v>
      </c>
      <c r="AW671" s="19">
        <f t="shared" si="5093"/>
        <v>0</v>
      </c>
      <c r="AX671" s="19">
        <f t="shared" si="5093"/>
        <v>0</v>
      </c>
      <c r="AY671" s="19">
        <f t="shared" si="5093"/>
        <v>0</v>
      </c>
      <c r="AZ671" s="19">
        <f t="shared" si="5093"/>
        <v>0</v>
      </c>
      <c r="BA671" s="19">
        <f t="shared" si="5093"/>
        <v>0</v>
      </c>
      <c r="BB671" s="19">
        <f t="shared" si="5093"/>
        <v>0</v>
      </c>
      <c r="BC671" s="19">
        <f t="shared" si="5093"/>
        <v>0</v>
      </c>
      <c r="BD671" s="19">
        <f t="shared" si="5093"/>
        <v>0</v>
      </c>
      <c r="BE671" s="19">
        <f t="shared" si="5093"/>
        <v>0</v>
      </c>
      <c r="BF671" s="19">
        <f t="shared" si="5093"/>
        <v>0</v>
      </c>
      <c r="BG671" s="19">
        <f t="shared" si="5093"/>
        <v>0</v>
      </c>
      <c r="BH671" s="19">
        <f t="shared" si="5093"/>
        <v>0</v>
      </c>
      <c r="BI671" s="19">
        <f t="shared" si="5093"/>
        <v>0</v>
      </c>
    </row>
    <row r="672" spans="1:61" s="19" customFormat="1" ht="12.75">
      <c r="C672" s="19" t="s">
        <v>445</v>
      </c>
      <c r="D672" s="19">
        <f>IFERROR(D684,0)+IFERROR(D690,0)+IFERROR(D696,0)+IFERROR(D702,0)+IFERROR(D708,0)</f>
        <v>789395.34975852049</v>
      </c>
      <c r="E672" s="19">
        <f t="shared" si="5093"/>
        <v>1578790.699517041</v>
      </c>
      <c r="F672" s="19">
        <f t="shared" si="5093"/>
        <v>2368186.0492755612</v>
      </c>
      <c r="G672" s="19">
        <f t="shared" si="5093"/>
        <v>3157581.399034082</v>
      </c>
      <c r="H672" s="19">
        <f t="shared" si="5093"/>
        <v>3946976.7487926027</v>
      </c>
      <c r="I672" s="19">
        <f t="shared" si="5093"/>
        <v>3946976.7487926027</v>
      </c>
      <c r="J672" s="19">
        <f t="shared" si="5093"/>
        <v>3946976.7487926027</v>
      </c>
      <c r="K672" s="19">
        <f t="shared" si="5093"/>
        <v>3946976.7487926027</v>
      </c>
      <c r="L672" s="19">
        <f t="shared" si="5093"/>
        <v>3946976.7487926027</v>
      </c>
      <c r="M672" s="19">
        <f t="shared" si="5093"/>
        <v>3946976.7487926027</v>
      </c>
      <c r="N672" s="19">
        <f t="shared" si="5093"/>
        <v>3946976.7487926027</v>
      </c>
      <c r="O672" s="19">
        <f t="shared" si="5093"/>
        <v>3946976.7487926027</v>
      </c>
      <c r="P672" s="19">
        <f t="shared" si="5093"/>
        <v>3946976.7487926027</v>
      </c>
      <c r="Q672" s="19">
        <f t="shared" si="5093"/>
        <v>3946976.7487926027</v>
      </c>
      <c r="R672" s="19">
        <f t="shared" si="5093"/>
        <v>3946976.7487926027</v>
      </c>
      <c r="S672" s="19">
        <f t="shared" si="5093"/>
        <v>3946976.7487926027</v>
      </c>
      <c r="T672" s="19">
        <f t="shared" si="5093"/>
        <v>3946976.7487926027</v>
      </c>
      <c r="U672" s="19">
        <f t="shared" si="5093"/>
        <v>3946976.7487926027</v>
      </c>
      <c r="V672" s="19">
        <f t="shared" si="5093"/>
        <v>3946976.7487926027</v>
      </c>
      <c r="W672" s="19">
        <f t="shared" si="5093"/>
        <v>3946976.7487926027</v>
      </c>
      <c r="X672" s="19">
        <f t="shared" si="5093"/>
        <v>3946976.7487926027</v>
      </c>
      <c r="Y672" s="19">
        <f t="shared" si="5093"/>
        <v>3946976.7487926027</v>
      </c>
      <c r="Z672" s="19">
        <f t="shared" si="5093"/>
        <v>3946976.7487926027</v>
      </c>
      <c r="AA672" s="19">
        <f t="shared" si="5093"/>
        <v>3946976.7487926027</v>
      </c>
      <c r="AB672" s="19">
        <f t="shared" si="5093"/>
        <v>3946976.7487926027</v>
      </c>
      <c r="AC672" s="19">
        <f t="shared" si="5093"/>
        <v>3946976.7487926027</v>
      </c>
      <c r="AD672" s="19">
        <f t="shared" si="5093"/>
        <v>3946976.7487926027</v>
      </c>
      <c r="AE672" s="19">
        <f t="shared" si="5093"/>
        <v>3946976.7487926027</v>
      </c>
      <c r="AF672" s="19">
        <f t="shared" si="5093"/>
        <v>3946976.7487926027</v>
      </c>
      <c r="AG672" s="19">
        <f t="shared" si="5093"/>
        <v>3946976.7487926027</v>
      </c>
      <c r="AH672" s="19">
        <f t="shared" si="5093"/>
        <v>3946976.7487926027</v>
      </c>
      <c r="AI672" s="19">
        <f t="shared" si="5093"/>
        <v>3946976.7487926027</v>
      </c>
      <c r="AJ672" s="19">
        <f t="shared" si="5093"/>
        <v>3946976.7487926027</v>
      </c>
      <c r="AK672" s="19">
        <f t="shared" si="5093"/>
        <v>3946976.7487926027</v>
      </c>
      <c r="AL672" s="19">
        <f t="shared" si="5093"/>
        <v>3157581.399034082</v>
      </c>
      <c r="AM672" s="19">
        <f t="shared" si="5093"/>
        <v>2368186.0492755612</v>
      </c>
      <c r="AN672" s="19">
        <f t="shared" si="5093"/>
        <v>1578790.699517041</v>
      </c>
      <c r="AO672" s="19">
        <f t="shared" si="5093"/>
        <v>789395.34975852049</v>
      </c>
      <c r="AP672" s="19">
        <f t="shared" si="5093"/>
        <v>0</v>
      </c>
      <c r="AQ672" s="19">
        <f t="shared" si="5093"/>
        <v>0</v>
      </c>
      <c r="AR672" s="19">
        <f t="shared" si="5093"/>
        <v>0</v>
      </c>
      <c r="AS672" s="19">
        <f t="shared" si="5093"/>
        <v>0</v>
      </c>
      <c r="AT672" s="19">
        <f t="shared" si="5093"/>
        <v>0</v>
      </c>
      <c r="AU672" s="19">
        <f t="shared" si="5093"/>
        <v>0</v>
      </c>
      <c r="AV672" s="19">
        <f t="shared" si="5093"/>
        <v>0</v>
      </c>
      <c r="AW672" s="19">
        <f t="shared" si="5093"/>
        <v>0</v>
      </c>
      <c r="AX672" s="19">
        <f t="shared" si="5093"/>
        <v>0</v>
      </c>
      <c r="AY672" s="19">
        <f t="shared" si="5093"/>
        <v>0</v>
      </c>
      <c r="AZ672" s="19">
        <f t="shared" si="5093"/>
        <v>0</v>
      </c>
      <c r="BA672" s="19">
        <f t="shared" si="5093"/>
        <v>0</v>
      </c>
      <c r="BB672" s="19">
        <f t="shared" si="5093"/>
        <v>0</v>
      </c>
      <c r="BC672" s="19">
        <f t="shared" si="5093"/>
        <v>0</v>
      </c>
      <c r="BD672" s="19">
        <f t="shared" si="5093"/>
        <v>0</v>
      </c>
      <c r="BE672" s="19">
        <f t="shared" si="5093"/>
        <v>0</v>
      </c>
      <c r="BF672" s="19">
        <f t="shared" si="5093"/>
        <v>0</v>
      </c>
      <c r="BG672" s="19">
        <f t="shared" si="5093"/>
        <v>0</v>
      </c>
      <c r="BH672" s="19">
        <f t="shared" si="5093"/>
        <v>0</v>
      </c>
      <c r="BI672" s="19">
        <f t="shared" si="5093"/>
        <v>0</v>
      </c>
    </row>
    <row r="673" spans="1:61" s="19" customFormat="1" ht="12.75">
      <c r="C673" s="19" t="s">
        <v>424</v>
      </c>
      <c r="D673" s="19">
        <f>IFERROR(D685,0)+IFERROR(D691,0)+IFERROR(D697,0)+IFERROR(D703,0)+IFERROR(D709,0)</f>
        <v>14059894.391329711</v>
      </c>
      <c r="E673" s="19">
        <f t="shared" si="5093"/>
        <v>27919494.772602819</v>
      </c>
      <c r="F673" s="19">
        <f t="shared" si="5093"/>
        <v>41570166.546593472</v>
      </c>
      <c r="G673" s="19">
        <f t="shared" si="5093"/>
        <v>55002902.88193246</v>
      </c>
      <c r="H673" s="19">
        <f t="shared" si="5093"/>
        <v>68208308.666237414</v>
      </c>
      <c r="I673" s="19">
        <f t="shared" si="5093"/>
        <v>67116689.376138955</v>
      </c>
      <c r="J673" s="19">
        <f t="shared" si="5093"/>
        <v>65978010.801085792</v>
      </c>
      <c r="K673" s="19">
        <f t="shared" si="5093"/>
        <v>64790244.233523443</v>
      </c>
      <c r="L673" s="19">
        <f t="shared" si="5093"/>
        <v>63551273.509100199</v>
      </c>
      <c r="M673" s="19">
        <f t="shared" si="5093"/>
        <v>62258891.236438468</v>
      </c>
      <c r="N673" s="19">
        <f t="shared" si="5093"/>
        <v>60910794.864372984</v>
      </c>
      <c r="O673" s="19">
        <f t="shared" si="5093"/>
        <v>59504582.579649247</v>
      </c>
      <c r="P673" s="19">
        <f t="shared" si="5093"/>
        <v>58037749.027773254</v>
      </c>
      <c r="Q673" s="19">
        <f t="shared" si="5093"/>
        <v>56507680.849388778</v>
      </c>
      <c r="R673" s="19">
        <f t="shared" si="5093"/>
        <v>54911652.024229527</v>
      </c>
      <c r="S673" s="19">
        <f t="shared" si="5093"/>
        <v>53246819.014350966</v>
      </c>
      <c r="T673" s="19">
        <f t="shared" si="5093"/>
        <v>51510215.697988734</v>
      </c>
      <c r="U673" s="19">
        <f t="shared" si="5093"/>
        <v>49698748.085017562</v>
      </c>
      <c r="V673" s="19">
        <f t="shared" si="5093"/>
        <v>47809188.804595813</v>
      </c>
      <c r="W673" s="19">
        <f t="shared" si="5093"/>
        <v>45838171.355174348</v>
      </c>
      <c r="X673" s="19">
        <f t="shared" si="5093"/>
        <v>43782184.106625728</v>
      </c>
      <c r="Y673" s="19">
        <f t="shared" si="5093"/>
        <v>41637564.043807261</v>
      </c>
      <c r="Z673" s="19">
        <f t="shared" si="5093"/>
        <v>39400490.240411676</v>
      </c>
      <c r="AA673" s="19">
        <f t="shared" si="5093"/>
        <v>37066977.051477946</v>
      </c>
      <c r="AB673" s="19">
        <f t="shared" si="5093"/>
        <v>34632867.012433887</v>
      </c>
      <c r="AC673" s="19">
        <f t="shared" si="5093"/>
        <v>32093823.432019249</v>
      </c>
      <c r="AD673" s="19">
        <f t="shared" si="5093"/>
        <v>29445322.665892582</v>
      </c>
      <c r="AE673" s="19">
        <f t="shared" si="5093"/>
        <v>26682646.057156313</v>
      </c>
      <c r="AF673" s="19">
        <f t="shared" si="5093"/>
        <v>23800871.52944091</v>
      </c>
      <c r="AG673" s="19">
        <f t="shared" ref="AG673:BI673" si="5094">IFERROR(AG685,0)+IFERROR(AG691,0)+IFERROR(AG697,0)+IFERROR(AG703,0)+IFERROR(AG709,0)</f>
        <v>20794864.817570243</v>
      </c>
      <c r="AH673" s="19">
        <f t="shared" si="5094"/>
        <v>17659270.320184261</v>
      </c>
      <c r="AI673" s="19">
        <f t="shared" si="5094"/>
        <v>14388501.558021804</v>
      </c>
      <c r="AJ673" s="19">
        <f t="shared" si="5094"/>
        <v>10976731.220863685</v>
      </c>
      <c r="AK673" s="19">
        <f t="shared" si="5094"/>
        <v>7417880.7854033159</v>
      </c>
      <c r="AL673" s="19">
        <f t="shared" si="5094"/>
        <v>4512020.2992555369</v>
      </c>
      <c r="AM673" s="19">
        <f t="shared" si="5094"/>
        <v>2287299.9063175693</v>
      </c>
      <c r="AN673" s="19">
        <f t="shared" si="5094"/>
        <v>773083.29229117429</v>
      </c>
      <c r="AO673" s="19">
        <f t="shared" si="5094"/>
        <v>-1.1641532182693481E-9</v>
      </c>
      <c r="AP673" s="19">
        <f t="shared" si="5094"/>
        <v>0</v>
      </c>
      <c r="AQ673" s="19">
        <f t="shared" si="5094"/>
        <v>0</v>
      </c>
      <c r="AR673" s="19">
        <f t="shared" si="5094"/>
        <v>0</v>
      </c>
      <c r="AS673" s="19">
        <f t="shared" si="5094"/>
        <v>0</v>
      </c>
      <c r="AT673" s="19">
        <f t="shared" si="5094"/>
        <v>0</v>
      </c>
      <c r="AU673" s="19">
        <f t="shared" si="5094"/>
        <v>0</v>
      </c>
      <c r="AV673" s="19">
        <f t="shared" si="5094"/>
        <v>0</v>
      </c>
      <c r="AW673" s="19">
        <f t="shared" si="5094"/>
        <v>0</v>
      </c>
      <c r="AX673" s="19">
        <f t="shared" si="5094"/>
        <v>0</v>
      </c>
      <c r="AY673" s="19">
        <f t="shared" si="5094"/>
        <v>0</v>
      </c>
      <c r="AZ673" s="19">
        <f t="shared" si="5094"/>
        <v>0</v>
      </c>
      <c r="BA673" s="19">
        <f t="shared" si="5094"/>
        <v>0</v>
      </c>
      <c r="BB673" s="19">
        <f t="shared" si="5094"/>
        <v>0</v>
      </c>
      <c r="BC673" s="19">
        <f t="shared" si="5094"/>
        <v>0</v>
      </c>
      <c r="BD673" s="19">
        <f t="shared" si="5094"/>
        <v>0</v>
      </c>
      <c r="BE673" s="19">
        <f t="shared" si="5094"/>
        <v>0</v>
      </c>
      <c r="BF673" s="19">
        <f t="shared" si="5094"/>
        <v>0</v>
      </c>
      <c r="BG673" s="19">
        <f t="shared" si="5094"/>
        <v>0</v>
      </c>
      <c r="BH673" s="19">
        <f t="shared" si="5094"/>
        <v>0</v>
      </c>
      <c r="BI673" s="19">
        <f t="shared" si="5094"/>
        <v>0</v>
      </c>
    </row>
    <row r="674" spans="1:61" s="19" customFormat="1" ht="12.75"/>
    <row r="675" spans="1:61" s="19" customFormat="1" ht="12.75"/>
    <row r="676" spans="1:61" s="19" customFormat="1" ht="12.75"/>
    <row r="677" spans="1:61" s="19" customFormat="1" ht="12.75"/>
    <row r="678" spans="1:61" s="19" customFormat="1" ht="12.75"/>
    <row r="679" spans="1:61" s="19" customFormat="1" ht="12.75">
      <c r="A679" s="19" t="s">
        <v>427</v>
      </c>
      <c r="B679" s="19">
        <f>B668/5</f>
        <v>14251910.65461872</v>
      </c>
      <c r="D679" s="19">
        <v>2020</v>
      </c>
      <c r="E679" s="19">
        <v>2021</v>
      </c>
      <c r="F679" s="19">
        <v>2022</v>
      </c>
      <c r="G679" s="19">
        <v>2023</v>
      </c>
      <c r="H679" s="19">
        <v>2024</v>
      </c>
      <c r="I679" s="19">
        <v>2025</v>
      </c>
      <c r="J679" s="19">
        <v>2026</v>
      </c>
      <c r="K679" s="19">
        <v>2027</v>
      </c>
      <c r="L679" s="19">
        <v>2028</v>
      </c>
      <c r="M679" s="19">
        <v>2029</v>
      </c>
      <c r="N679" s="19">
        <v>2030</v>
      </c>
      <c r="O679" s="19">
        <v>2031</v>
      </c>
      <c r="P679" s="19">
        <v>2032</v>
      </c>
      <c r="Q679" s="19">
        <v>2033</v>
      </c>
      <c r="R679" s="19">
        <v>2034</v>
      </c>
      <c r="S679" s="19">
        <v>2035</v>
      </c>
      <c r="T679" s="19">
        <v>2036</v>
      </c>
      <c r="U679" s="19">
        <v>2037</v>
      </c>
      <c r="V679" s="19">
        <v>2038</v>
      </c>
      <c r="W679" s="19">
        <v>2039</v>
      </c>
      <c r="X679" s="19">
        <v>2040</v>
      </c>
      <c r="Y679" s="19">
        <v>2041</v>
      </c>
      <c r="Z679" s="19">
        <v>2042</v>
      </c>
      <c r="AA679" s="19">
        <v>2043</v>
      </c>
      <c r="AB679" s="19">
        <v>2044</v>
      </c>
      <c r="AC679" s="19">
        <v>2045</v>
      </c>
      <c r="AD679" s="19">
        <v>2046</v>
      </c>
      <c r="AE679" s="19">
        <v>2047</v>
      </c>
      <c r="AF679" s="19">
        <v>2048</v>
      </c>
      <c r="AG679" s="19">
        <v>2049</v>
      </c>
      <c r="AH679" s="19">
        <v>2050</v>
      </c>
      <c r="AI679" s="19">
        <v>2051</v>
      </c>
      <c r="AJ679" s="19">
        <v>2052</v>
      </c>
      <c r="AK679" s="19">
        <v>2053</v>
      </c>
      <c r="AL679" s="19">
        <v>2054</v>
      </c>
      <c r="AM679" s="19">
        <v>2055</v>
      </c>
      <c r="AN679" s="19">
        <v>2056</v>
      </c>
      <c r="AO679" s="19">
        <v>2057</v>
      </c>
      <c r="AP679" s="19">
        <v>2058</v>
      </c>
      <c r="AQ679" s="19">
        <v>2059</v>
      </c>
      <c r="AR679" s="19">
        <v>2060</v>
      </c>
      <c r="AS679" s="19">
        <v>2061</v>
      </c>
      <c r="AT679" s="19">
        <v>2062</v>
      </c>
      <c r="AU679" s="19">
        <v>2063</v>
      </c>
      <c r="AV679" s="19">
        <v>2064</v>
      </c>
      <c r="AW679" s="19">
        <v>2065</v>
      </c>
      <c r="AX679" s="19">
        <v>2066</v>
      </c>
      <c r="AY679" s="19">
        <v>2067</v>
      </c>
      <c r="AZ679" s="19">
        <v>2068</v>
      </c>
      <c r="BA679" s="19">
        <v>2069</v>
      </c>
      <c r="BB679" s="19">
        <v>2070</v>
      </c>
      <c r="BC679" s="19">
        <v>2071</v>
      </c>
      <c r="BD679" s="19">
        <v>2072</v>
      </c>
      <c r="BE679" s="19">
        <v>2073</v>
      </c>
      <c r="BF679" s="19">
        <v>2074</v>
      </c>
      <c r="BG679" s="19">
        <v>2075</v>
      </c>
      <c r="BH679" s="19">
        <v>2076</v>
      </c>
      <c r="BI679" s="19">
        <v>2077</v>
      </c>
    </row>
    <row r="680" spans="1:61" s="19" customFormat="1" ht="12.75">
      <c r="A680" s="19" t="s">
        <v>60</v>
      </c>
      <c r="B680" s="19">
        <f>B669</f>
        <v>34</v>
      </c>
      <c r="D680" s="19">
        <f>B680</f>
        <v>34</v>
      </c>
      <c r="E680" s="19">
        <f>IF(D680&gt;0,D680-1,0)</f>
        <v>33</v>
      </c>
      <c r="F680" s="19">
        <f t="shared" ref="F680" si="5095">IF(E680&gt;0,E680-1,0)</f>
        <v>32</v>
      </c>
      <c r="G680" s="19">
        <f t="shared" ref="G680" si="5096">IF(F680&gt;0,F680-1,0)</f>
        <v>31</v>
      </c>
      <c r="H680" s="19">
        <f t="shared" ref="H680" si="5097">IF(G680&gt;0,G680-1,0)</f>
        <v>30</v>
      </c>
      <c r="I680" s="19">
        <f t="shared" ref="I680" si="5098">IF(H680&gt;0,H680-1,0)</f>
        <v>29</v>
      </c>
      <c r="J680" s="19">
        <f t="shared" ref="J680" si="5099">IF(I680&gt;0,I680-1,0)</f>
        <v>28</v>
      </c>
      <c r="K680" s="19">
        <f t="shared" ref="K680" si="5100">IF(J680&gt;0,J680-1,0)</f>
        <v>27</v>
      </c>
      <c r="L680" s="19">
        <f t="shared" ref="L680" si="5101">IF(K680&gt;0,K680-1,0)</f>
        <v>26</v>
      </c>
      <c r="M680" s="19">
        <f t="shared" ref="M680" si="5102">IF(L680&gt;0,L680-1,0)</f>
        <v>25</v>
      </c>
      <c r="N680" s="19">
        <f t="shared" ref="N680" si="5103">IF(M680&gt;0,M680-1,0)</f>
        <v>24</v>
      </c>
      <c r="O680" s="19">
        <f t="shared" ref="O680" si="5104">IF(N680&gt;0,N680-1,0)</f>
        <v>23</v>
      </c>
      <c r="P680" s="19">
        <f t="shared" ref="P680" si="5105">IF(O680&gt;0,O680-1,0)</f>
        <v>22</v>
      </c>
      <c r="Q680" s="19">
        <f t="shared" ref="Q680" si="5106">IF(P680&gt;0,P680-1,0)</f>
        <v>21</v>
      </c>
      <c r="R680" s="19">
        <f t="shared" ref="R680" si="5107">IF(Q680&gt;0,Q680-1,0)</f>
        <v>20</v>
      </c>
      <c r="S680" s="19">
        <f t="shared" ref="S680" si="5108">IF(R680&gt;0,R680-1,0)</f>
        <v>19</v>
      </c>
      <c r="T680" s="19">
        <f t="shared" ref="T680" si="5109">IF(S680&gt;0,S680-1,0)</f>
        <v>18</v>
      </c>
      <c r="U680" s="19">
        <f t="shared" ref="U680" si="5110">IF(T680&gt;0,T680-1,0)</f>
        <v>17</v>
      </c>
      <c r="V680" s="19">
        <f t="shared" ref="V680" si="5111">IF(U680&gt;0,U680-1,0)</f>
        <v>16</v>
      </c>
      <c r="W680" s="19">
        <f t="shared" ref="W680" si="5112">IF(V680&gt;0,V680-1,0)</f>
        <v>15</v>
      </c>
      <c r="X680" s="19">
        <f t="shared" ref="X680" si="5113">IF(W680&gt;0,W680-1,0)</f>
        <v>14</v>
      </c>
      <c r="Y680" s="19">
        <f t="shared" ref="Y680" si="5114">IF(X680&gt;0,X680-1,0)</f>
        <v>13</v>
      </c>
      <c r="Z680" s="19">
        <f t="shared" ref="Z680" si="5115">IF(Y680&gt;0,Y680-1,0)</f>
        <v>12</v>
      </c>
      <c r="AA680" s="19">
        <f t="shared" ref="AA680" si="5116">IF(Z680&gt;0,Z680-1,0)</f>
        <v>11</v>
      </c>
      <c r="AB680" s="19">
        <f t="shared" ref="AB680" si="5117">IF(AA680&gt;0,AA680-1,0)</f>
        <v>10</v>
      </c>
      <c r="AC680" s="19">
        <f t="shared" ref="AC680" si="5118">IF(AB680&gt;0,AB680-1,0)</f>
        <v>9</v>
      </c>
      <c r="AD680" s="19">
        <f t="shared" ref="AD680" si="5119">IF(AC680&gt;0,AC680-1,0)</f>
        <v>8</v>
      </c>
      <c r="AE680" s="19">
        <f t="shared" ref="AE680" si="5120">IF(AD680&gt;0,AD680-1,0)</f>
        <v>7</v>
      </c>
      <c r="AF680" s="19">
        <f t="shared" ref="AF680" si="5121">IF(AE680&gt;0,AE680-1,0)</f>
        <v>6</v>
      </c>
      <c r="AG680" s="19">
        <f t="shared" ref="AG680" si="5122">IF(AF680&gt;0,AF680-1,0)</f>
        <v>5</v>
      </c>
      <c r="AH680" s="19">
        <f t="shared" ref="AH680" si="5123">IF(AG680&gt;0,AG680-1,0)</f>
        <v>4</v>
      </c>
      <c r="AI680" s="19">
        <f t="shared" ref="AI680" si="5124">IF(AH680&gt;0,AH680-1,0)</f>
        <v>3</v>
      </c>
      <c r="AJ680" s="19">
        <f t="shared" ref="AJ680" si="5125">IF(AI680&gt;0,AI680-1,0)</f>
        <v>2</v>
      </c>
      <c r="AK680" s="19">
        <f t="shared" ref="AK680" si="5126">IF(AJ680&gt;0,AJ680-1,0)</f>
        <v>1</v>
      </c>
      <c r="AL680" s="19">
        <f t="shared" ref="AL680" si="5127">IF(AK680&gt;0,AK680-1,0)</f>
        <v>0</v>
      </c>
      <c r="AM680" s="19">
        <f t="shared" ref="AM680" si="5128">IF(AL680&gt;0,AL680-1,0)</f>
        <v>0</v>
      </c>
      <c r="AN680" s="19">
        <f t="shared" ref="AN680" si="5129">IF(AM680&gt;0,AM680-1,0)</f>
        <v>0</v>
      </c>
      <c r="AO680" s="19">
        <f t="shared" ref="AO680" si="5130">IF(AN680&gt;0,AN680-1,0)</f>
        <v>0</v>
      </c>
      <c r="AP680" s="19">
        <f t="shared" ref="AP680" si="5131">IF(AO680&gt;0,AO680-1,0)</f>
        <v>0</v>
      </c>
      <c r="AQ680" s="19">
        <f t="shared" ref="AQ680" si="5132">IF(AP680&gt;0,AP680-1,0)</f>
        <v>0</v>
      </c>
      <c r="AR680" s="19">
        <f t="shared" ref="AR680" si="5133">IF(AQ680&gt;0,AQ680-1,0)</f>
        <v>0</v>
      </c>
      <c r="AS680" s="19">
        <f t="shared" ref="AS680" si="5134">IF(AR680&gt;0,AR680-1,0)</f>
        <v>0</v>
      </c>
      <c r="AT680" s="19">
        <f t="shared" ref="AT680" si="5135">IF(AS680&gt;0,AS680-1,0)</f>
        <v>0</v>
      </c>
      <c r="AU680" s="19">
        <f t="shared" ref="AU680" si="5136">IF(AT680&gt;0,AT680-1,0)</f>
        <v>0</v>
      </c>
      <c r="AV680" s="19">
        <f t="shared" ref="AV680" si="5137">IF(AU680&gt;0,AU680-1,0)</f>
        <v>0</v>
      </c>
      <c r="AW680" s="19">
        <f t="shared" ref="AW680" si="5138">IF(AV680&gt;0,AV680-1,0)</f>
        <v>0</v>
      </c>
      <c r="AX680" s="19">
        <f t="shared" ref="AX680" si="5139">IF(AW680&gt;0,AW680-1,0)</f>
        <v>0</v>
      </c>
      <c r="AY680" s="19">
        <f t="shared" ref="AY680" si="5140">IF(AX680&gt;0,AX680-1,0)</f>
        <v>0</v>
      </c>
      <c r="AZ680" s="19">
        <f t="shared" ref="AZ680" si="5141">IF(AY680&gt;0,AY680-1,0)</f>
        <v>0</v>
      </c>
      <c r="BA680" s="19">
        <f t="shared" ref="BA680" si="5142">IF(AZ680&gt;0,AZ680-1,0)</f>
        <v>0</v>
      </c>
      <c r="BB680" s="19">
        <f t="shared" ref="BB680" si="5143">IF(BA680&gt;0,BA680-1,0)</f>
        <v>0</v>
      </c>
      <c r="BC680" s="19">
        <f t="shared" ref="BC680" si="5144">IF(BB680&gt;0,BB680-1,0)</f>
        <v>0</v>
      </c>
      <c r="BD680" s="19">
        <f t="shared" ref="BD680" si="5145">IF(BC680&gt;0,BC680-1,0)</f>
        <v>0</v>
      </c>
      <c r="BE680" s="19">
        <f t="shared" ref="BE680" si="5146">IF(BD680&gt;0,BD680-1,0)</f>
        <v>0</v>
      </c>
      <c r="BF680" s="19">
        <f t="shared" ref="BF680" si="5147">IF(BE680&gt;0,BE680-1,0)</f>
        <v>0</v>
      </c>
      <c r="BG680" s="19">
        <f t="shared" ref="BG680" si="5148">IF(BF680&gt;0,BF680-1,0)</f>
        <v>0</v>
      </c>
      <c r="BH680" s="19">
        <f t="shared" ref="BH680" si="5149">IF(BG680&gt;0,BG680-1,0)</f>
        <v>0</v>
      </c>
      <c r="BI680" s="19">
        <f t="shared" ref="BI680" si="5150">IF(BH680&gt;0,BH680-1,0)</f>
        <v>0</v>
      </c>
    </row>
    <row r="681" spans="1:61" s="19" customFormat="1" ht="12.75">
      <c r="D681" s="19">
        <f>B679</f>
        <v>14251910.65461872</v>
      </c>
      <c r="E681" s="19">
        <f>D685</f>
        <v>14059894.391329711</v>
      </c>
      <c r="F681" s="19">
        <f>E685</f>
        <v>13859600.381273109</v>
      </c>
      <c r="G681" s="19">
        <f t="shared" ref="G681" si="5151">F685</f>
        <v>13650671.773990653</v>
      </c>
      <c r="H681" s="19">
        <f t="shared" ref="H681" si="5152">G685</f>
        <v>13432736.335338989</v>
      </c>
      <c r="I681" s="19">
        <f t="shared" ref="I681" si="5153">H685</f>
        <v>13205405.784304956</v>
      </c>
      <c r="J681" s="19">
        <f t="shared" ref="J681" si="5154">I685</f>
        <v>12968275.101231249</v>
      </c>
      <c r="K681" s="19">
        <f t="shared" ref="K681" si="5155">J685</f>
        <v>12720921.806219948</v>
      </c>
      <c r="L681" s="19">
        <f t="shared" ref="L681" si="5156">K685</f>
        <v>12462905.206428306</v>
      </c>
      <c r="M681" s="19">
        <f t="shared" ref="M681" si="5157">L685</f>
        <v>12193765.610915745</v>
      </c>
      <c r="N681" s="19">
        <f t="shared" ref="N681" si="5158">M685</f>
        <v>11913023.511643218</v>
      </c>
      <c r="O681" s="19">
        <f t="shared" ref="O681" si="5159">N685</f>
        <v>11620178.729165766</v>
      </c>
      <c r="P681" s="19">
        <f t="shared" ref="P681" si="5160">O685</f>
        <v>11314709.521496214</v>
      </c>
      <c r="Q681" s="19">
        <f t="shared" ref="Q681" si="5161">P685</f>
        <v>10996071.654552318</v>
      </c>
      <c r="R681" s="19">
        <f t="shared" ref="R681" si="5162">Q685</f>
        <v>10663697.432531262</v>
      </c>
      <c r="S681" s="19">
        <f t="shared" ref="S681" si="5163">R685</f>
        <v>10316994.686483962</v>
      </c>
      <c r="T681" s="19">
        <f t="shared" ref="T681" si="5164">S685</f>
        <v>9955345.7192872129</v>
      </c>
      <c r="U681" s="19">
        <f t="shared" ref="U681" si="5165">T685</f>
        <v>9578106.2051339801</v>
      </c>
      <c r="V681" s="19">
        <f t="shared" ref="V681" si="5166">U685</f>
        <v>9184604.0415811483</v>
      </c>
      <c r="W681" s="19">
        <f t="shared" ref="W681" si="5167">V685</f>
        <v>8774138.1521095</v>
      </c>
      <c r="X681" s="19">
        <f t="shared" ref="X681" si="5168">W685</f>
        <v>8345977.2370625092</v>
      </c>
      <c r="Y681" s="19">
        <f t="shared" ref="Y681" si="5169">X685</f>
        <v>7899358.4707385916</v>
      </c>
      <c r="Z681" s="19">
        <f t="shared" ref="Z681" si="5170">Y685</f>
        <v>7433486.1423155125</v>
      </c>
      <c r="AA681" s="19">
        <f t="shared" ref="AA681" si="5171">Z685</f>
        <v>6947530.238185565</v>
      </c>
      <c r="AB681" s="19">
        <f t="shared" ref="AB681" si="5172">AA685</f>
        <v>6440624.963175769</v>
      </c>
      <c r="AC681" s="19">
        <f t="shared" ref="AC681" si="5173">AB685</f>
        <v>5911867.1980184466</v>
      </c>
      <c r="AD681" s="19">
        <f t="shared" ref="AD681" si="5174">AC685</f>
        <v>5360314.8903239509</v>
      </c>
      <c r="AE681" s="19">
        <f t="shared" ref="AE681" si="5175">AD685</f>
        <v>4784985.37618885</v>
      </c>
      <c r="AF681" s="19">
        <f t="shared" ref="AF681" si="5176">AE685</f>
        <v>4184853.6294492944</v>
      </c>
      <c r="AG681" s="19">
        <f t="shared" ref="AG681" si="5177">AF685</f>
        <v>3558850.4354603677</v>
      </c>
      <c r="AH681" s="19">
        <f t="shared" ref="AH681" si="5178">AG685</f>
        <v>2905860.486147779</v>
      </c>
      <c r="AI681" s="19">
        <f t="shared" ref="AI681" si="5179">AH685</f>
        <v>2224720.3929379676</v>
      </c>
      <c r="AJ681" s="19">
        <f t="shared" ref="AJ681" si="5180">AI685</f>
        <v>1514216.6140263951</v>
      </c>
      <c r="AK681" s="19">
        <f t="shared" ref="AK681" si="5181">AJ685</f>
        <v>773083.29229117546</v>
      </c>
      <c r="AL681" s="19">
        <f t="shared" ref="AL681" si="5182">AK685</f>
        <v>-1.1641532182693481E-9</v>
      </c>
      <c r="AM681" s="19" t="e">
        <f t="shared" ref="AM681" si="5183">AL685</f>
        <v>#N/A</v>
      </c>
      <c r="AN681" s="19" t="e">
        <f t="shared" ref="AN681" si="5184">AM685</f>
        <v>#N/A</v>
      </c>
      <c r="AO681" s="19" t="e">
        <f t="shared" ref="AO681" si="5185">AN685</f>
        <v>#N/A</v>
      </c>
      <c r="AP681" s="19" t="e">
        <f t="shared" ref="AP681" si="5186">AO685</f>
        <v>#N/A</v>
      </c>
      <c r="AQ681" s="19" t="e">
        <f t="shared" ref="AQ681" si="5187">AP685</f>
        <v>#N/A</v>
      </c>
      <c r="AR681" s="19" t="e">
        <f t="shared" ref="AR681" si="5188">AQ685</f>
        <v>#N/A</v>
      </c>
      <c r="AS681" s="19" t="e">
        <f t="shared" ref="AS681" si="5189">AR685</f>
        <v>#N/A</v>
      </c>
      <c r="AT681" s="19" t="e">
        <f t="shared" ref="AT681" si="5190">AS685</f>
        <v>#N/A</v>
      </c>
      <c r="AU681" s="19" t="e">
        <f t="shared" ref="AU681" si="5191">AT685</f>
        <v>#N/A</v>
      </c>
      <c r="AV681" s="19" t="e">
        <f t="shared" ref="AV681" si="5192">AU685</f>
        <v>#N/A</v>
      </c>
      <c r="AW681" s="19" t="e">
        <f t="shared" ref="AW681" si="5193">AV685</f>
        <v>#N/A</v>
      </c>
      <c r="AX681" s="19" t="e">
        <f t="shared" ref="AX681" si="5194">AW685</f>
        <v>#N/A</v>
      </c>
      <c r="AY681" s="19" t="e">
        <f t="shared" ref="AY681" si="5195">AX685</f>
        <v>#N/A</v>
      </c>
      <c r="AZ681" s="19" t="e">
        <f t="shared" ref="AZ681" si="5196">AY685</f>
        <v>#N/A</v>
      </c>
      <c r="BA681" s="19" t="e">
        <f t="shared" ref="BA681" si="5197">AZ685</f>
        <v>#N/A</v>
      </c>
      <c r="BB681" s="19" t="e">
        <f t="shared" ref="BB681" si="5198">BA685</f>
        <v>#N/A</v>
      </c>
      <c r="BC681" s="19" t="e">
        <f t="shared" ref="BC681" si="5199">BB685</f>
        <v>#N/A</v>
      </c>
      <c r="BD681" s="19" t="e">
        <f t="shared" ref="BD681" si="5200">BC685</f>
        <v>#N/A</v>
      </c>
      <c r="BE681" s="19" t="e">
        <f t="shared" ref="BE681" si="5201">BD685</f>
        <v>#N/A</v>
      </c>
      <c r="BF681" s="19" t="e">
        <f t="shared" ref="BF681" si="5202">BE685</f>
        <v>#N/A</v>
      </c>
      <c r="BG681" s="19" t="e">
        <f t="shared" ref="BG681" si="5203">BF685</f>
        <v>#N/A</v>
      </c>
      <c r="BH681" s="19" t="e">
        <f t="shared" ref="BH681" si="5204">BG685</f>
        <v>#N/A</v>
      </c>
      <c r="BI681" s="19" t="e">
        <f t="shared" ref="BI681" si="5205">BH685</f>
        <v>#N/A</v>
      </c>
    </row>
    <row r="682" spans="1:61" s="19" customFormat="1" ht="12.75">
      <c r="C682" s="19" t="s">
        <v>422</v>
      </c>
      <c r="D682" s="159">
        <f>IF($D680&gt;=1,($B679/HLOOKUP($D680,'Annuity Calc'!$H$7:$BE$11,2,FALSE))*HLOOKUP(D680,'Annuity Calc'!$H$7:$BE$11,3,FALSE),(IF(D680&lt;=(-1),D680,0)))</f>
        <v>192016.26328900861</v>
      </c>
      <c r="E682" s="159">
        <f>IF($D680&gt;=1,($B679/HLOOKUP($D680,'Annuity Calc'!$H$7:$BE$11,2,FALSE))*HLOOKUP(E680,'Annuity Calc'!$H$7:$BE$11,3,FALSE),(IF(E680&lt;=(-1),E680,0)))</f>
        <v>200294.01005660102</v>
      </c>
      <c r="F682" s="159">
        <f>IF($D680&gt;=1,($B679/HLOOKUP($D680,'Annuity Calc'!$H$7:$BE$11,2,FALSE))*HLOOKUP(F680,'Annuity Calc'!$H$7:$BE$11,3,FALSE),(IF(F680&lt;=(-1),F680,0)))</f>
        <v>208928.60728245517</v>
      </c>
      <c r="G682" s="159">
        <f>IF($D680&gt;=1,($B679/HLOOKUP($D680,'Annuity Calc'!$H$7:$BE$11,2,FALSE))*HLOOKUP(G680,'Annuity Calc'!$H$7:$BE$11,3,FALSE),(IF(G680&lt;=(-1),G680,0)))</f>
        <v>217935.43865166506</v>
      </c>
      <c r="H682" s="159">
        <f>IF($D680&gt;=1,($B679/HLOOKUP($D680,'Annuity Calc'!$H$7:$BE$11,2,FALSE))*HLOOKUP(H680,'Annuity Calc'!$H$7:$BE$11,3,FALSE),(IF(H680&lt;=(-1),H680,0)))</f>
        <v>227330.5510340333</v>
      </c>
      <c r="I682" s="159">
        <f>IF($D680&gt;=1,($B679/HLOOKUP($D680,'Annuity Calc'!$H$7:$BE$11,2,FALSE))*HLOOKUP(I680,'Annuity Calc'!$H$7:$BE$11,3,FALSE),(IF(I680&lt;=(-1),I680,0)))</f>
        <v>237130.68307370666</v>
      </c>
      <c r="J682" s="159">
        <f>IF($D680&gt;=1,($B679/HLOOKUP($D680,'Annuity Calc'!$H$7:$BE$11,2,FALSE))*HLOOKUP(J680,'Annuity Calc'!$H$7:$BE$11,3,FALSE),(IF(J680&lt;=(-1),J680,0)))</f>
        <v>247353.29501130024</v>
      </c>
      <c r="K682" s="159">
        <f>IF($D680&gt;=1,($B679/HLOOKUP($D680,'Annuity Calc'!$H$7:$BE$11,2,FALSE))*HLOOKUP(K680,'Annuity Calc'!$H$7:$BE$11,3,FALSE),(IF(K680&lt;=(-1),K680,0)))</f>
        <v>258016.59979164239</v>
      </c>
      <c r="L682" s="159">
        <f>IF($D680&gt;=1,($B679/HLOOKUP($D680,'Annuity Calc'!$H$7:$BE$11,2,FALSE))*HLOOKUP(L680,'Annuity Calc'!$H$7:$BE$11,3,FALSE),(IF(L680&lt;=(-1),L680,0)))</f>
        <v>269139.59551256115</v>
      </c>
      <c r="M682" s="159">
        <f>IF($D680&gt;=1,($B679/HLOOKUP($D680,'Annuity Calc'!$H$7:$BE$11,2,FALSE))*HLOOKUP(M680,'Annuity Calc'!$H$7:$BE$11,3,FALSE),(IF(M680&lt;=(-1),M680,0)))</f>
        <v>280742.09927252645</v>
      </c>
      <c r="N682" s="159">
        <f>IF($D680&gt;=1,($B679/HLOOKUP($D680,'Annuity Calc'!$H$7:$BE$11,2,FALSE))*HLOOKUP(N680,'Annuity Calc'!$H$7:$BE$11,3,FALSE),(IF(N680&lt;=(-1),N680,0)))</f>
        <v>292844.78247745091</v>
      </c>
      <c r="O682" s="159">
        <f>IF($D680&gt;=1,($B679/HLOOKUP($D680,'Annuity Calc'!$H$7:$BE$11,2,FALSE))*HLOOKUP(O680,'Annuity Calc'!$H$7:$BE$11,3,FALSE),(IF(O680&lt;=(-1),O680,0)))</f>
        <v>305469.20766955271</v>
      </c>
      <c r="P682" s="159">
        <f>IF($D680&gt;=1,($B679/HLOOKUP($D680,'Annuity Calc'!$H$7:$BE$11,2,FALSE))*HLOOKUP(P680,'Annuity Calc'!$H$7:$BE$11,3,FALSE),(IF(P680&lt;=(-1),P680,0)))</f>
        <v>318637.86694389646</v>
      </c>
      <c r="Q682" s="159">
        <f>IF($D680&gt;=1,($B679/HLOOKUP($D680,'Annuity Calc'!$H$7:$BE$11,2,FALSE))*HLOOKUP(Q680,'Annuity Calc'!$H$7:$BE$11,3,FALSE),(IF(Q680&lt;=(-1),Q680,0)))</f>
        <v>332374.22202105698</v>
      </c>
      <c r="R682" s="159">
        <f>IF($D680&gt;=1,($B679/HLOOKUP($D680,'Annuity Calc'!$H$7:$BE$11,2,FALSE))*HLOOKUP(R680,'Annuity Calc'!$H$7:$BE$11,3,FALSE),(IF(R680&lt;=(-1),R680,0)))</f>
        <v>346702.7460472993</v>
      </c>
      <c r="S682" s="159">
        <f>IF($D680&gt;=1,($B679/HLOOKUP($D680,'Annuity Calc'!$H$7:$BE$11,2,FALSE))*HLOOKUP(S680,'Annuity Calc'!$H$7:$BE$11,3,FALSE),(IF(S680&lt;=(-1),S680,0)))</f>
        <v>361648.96719674871</v>
      </c>
      <c r="T682" s="159">
        <f>IF($D680&gt;=1,($B679/HLOOKUP($D680,'Annuity Calc'!$H$7:$BE$11,2,FALSE))*HLOOKUP(T680,'Annuity Calc'!$H$7:$BE$11,3,FALSE),(IF(T680&lt;=(-1),T680,0)))</f>
        <v>377239.51415323332</v>
      </c>
      <c r="U682" s="159">
        <f>IF($D680&gt;=1,($B679/HLOOKUP($D680,'Annuity Calc'!$H$7:$BE$11,2,FALSE))*HLOOKUP(U680,'Annuity Calc'!$H$7:$BE$11,3,FALSE),(IF(U680&lt;=(-1),U680,0)))</f>
        <v>393502.16355283128</v>
      </c>
      <c r="V682" s="159">
        <f>IF($D680&gt;=1,($B679/HLOOKUP($D680,'Annuity Calc'!$H$7:$BE$11,2,FALSE))*HLOOKUP(V680,'Annuity Calc'!$H$7:$BE$11,3,FALSE),(IF(V680&lt;=(-1),V680,0)))</f>
        <v>410465.88947164774</v>
      </c>
      <c r="W682" s="159">
        <f>IF($D680&gt;=1,($B679/HLOOKUP($D680,'Annuity Calc'!$H$7:$BE$11,2,FALSE))*HLOOKUP(W680,'Annuity Calc'!$H$7:$BE$11,3,FALSE),(IF(W680&lt;=(-1),W680,0)))</f>
        <v>428160.91504699102</v>
      </c>
      <c r="X682" s="159">
        <f>IF($D680&gt;=1,($B679/HLOOKUP($D680,'Annuity Calc'!$H$7:$BE$11,2,FALSE))*HLOOKUP(X680,'Annuity Calc'!$H$7:$BE$11,3,FALSE),(IF(X680&lt;=(-1),X680,0)))</f>
        <v>446618.76632391725</v>
      </c>
      <c r="Y682" s="159">
        <f>IF($D680&gt;=1,($B679/HLOOKUP($D680,'Annuity Calc'!$H$7:$BE$11,2,FALSE))*HLOOKUP(Y680,'Annuity Calc'!$H$7:$BE$11,3,FALSE),(IF(Y680&lt;=(-1),Y680,0)))</f>
        <v>465872.32842307887</v>
      </c>
      <c r="Z682" s="159">
        <f>IF($D680&gt;=1,($B679/HLOOKUP($D680,'Annuity Calc'!$H$7:$BE$11,2,FALSE))*HLOOKUP(Z680,'Annuity Calc'!$H$7:$BE$11,3,FALSE),(IF(Z680&lt;=(-1),Z680,0)))</f>
        <v>485955.90412994771</v>
      </c>
      <c r="AA682" s="159">
        <f>IF($D680&gt;=1,($B679/HLOOKUP($D680,'Annuity Calc'!$H$7:$BE$11,2,FALSE))*HLOOKUP(AA680,'Annuity Calc'!$H$7:$BE$11,3,FALSE),(IF(AA680&lt;=(-1),AA680,0)))</f>
        <v>506905.27500979631</v>
      </c>
      <c r="AB682" s="159">
        <f>IF($D680&gt;=1,($B679/HLOOKUP($D680,'Annuity Calc'!$H$7:$BE$11,2,FALSE))*HLOOKUP(AB680,'Annuity Calc'!$H$7:$BE$11,3,FALSE),(IF(AB680&lt;=(-1),AB680,0)))</f>
        <v>528757.76515732252</v>
      </c>
      <c r="AC682" s="159">
        <f>IF($D680&gt;=1,($B679/HLOOKUP($D680,'Annuity Calc'!$H$7:$BE$11,2,FALSE))*HLOOKUP(AC680,'Annuity Calc'!$H$7:$BE$11,3,FALSE),(IF(AC680&lt;=(-1),AC680,0)))</f>
        <v>551552.307694496</v>
      </c>
      <c r="AD682" s="159">
        <f>IF($D680&gt;=1,($B679/HLOOKUP($D680,'Annuity Calc'!$H$7:$BE$11,2,FALSE))*HLOOKUP(AD680,'Annuity Calc'!$H$7:$BE$11,3,FALSE),(IF(AD680&lt;=(-1),AD680,0)))</f>
        <v>575329.51413510041</v>
      </c>
      <c r="AE682" s="159">
        <f>IF($D680&gt;=1,($B679/HLOOKUP($D680,'Annuity Calc'!$H$7:$BE$11,2,FALSE))*HLOOKUP(AE680,'Annuity Calc'!$H$7:$BE$11,3,FALSE),(IF(AE680&lt;=(-1),AE680,0)))</f>
        <v>600131.74673955562</v>
      </c>
      <c r="AF682" s="159">
        <f>IF($D680&gt;=1,($B679/HLOOKUP($D680,'Annuity Calc'!$H$7:$BE$11,2,FALSE))*HLOOKUP(AF680,'Annuity Calc'!$H$7:$BE$11,3,FALSE),(IF(AF680&lt;=(-1),AF680,0)))</f>
        <v>626003.19398892659</v>
      </c>
      <c r="AG682" s="159">
        <f>IF($D680&gt;=1,($B679/HLOOKUP($D680,'Annuity Calc'!$H$7:$BE$11,2,FALSE))*HLOOKUP(AG680,'Annuity Calc'!$H$7:$BE$11,3,FALSE),(IF(AG680&lt;=(-1),AG680,0)))</f>
        <v>652989.94931258867</v>
      </c>
      <c r="AH682" s="159">
        <f>IF($D680&gt;=1,($B679/HLOOKUP($D680,'Annuity Calc'!$H$7:$BE$11,2,FALSE))*HLOOKUP(AH680,'Annuity Calc'!$H$7:$BE$11,3,FALSE),(IF(AH680&lt;=(-1),AH680,0)))</f>
        <v>681140.09320981125</v>
      </c>
      <c r="AI682" s="159">
        <f>IF($D680&gt;=1,($B679/HLOOKUP($D680,'Annuity Calc'!$H$7:$BE$11,2,FALSE))*HLOOKUP(AI680,'Annuity Calc'!$H$7:$BE$11,3,FALSE),(IF(AI680&lt;=(-1),AI680,0)))</f>
        <v>710503.77891157242</v>
      </c>
      <c r="AJ682" s="159">
        <f>IF($D680&gt;=1,($B679/HLOOKUP($D680,'Annuity Calc'!$H$7:$BE$11,2,FALSE))*HLOOKUP(AJ680,'Annuity Calc'!$H$7:$BE$11,3,FALSE),(IF(AJ680&lt;=(-1),AJ680,0)))</f>
        <v>741133.32173521968</v>
      </c>
      <c r="AK682" s="159">
        <f>IF($D680&gt;=1,($B679/HLOOKUP($D680,'Annuity Calc'!$H$7:$BE$11,2,FALSE))*HLOOKUP(AK680,'Annuity Calc'!$H$7:$BE$11,3,FALSE),(IF(AK680&lt;=(-1),AK680,0)))</f>
        <v>773083.29229117662</v>
      </c>
      <c r="AL682" s="159" t="e">
        <f>IF($D680&gt;=1,($B679/HLOOKUP($D680,'Annuity Calc'!$H$7:$BE$11,2,FALSE))*HLOOKUP(AL680,'Annuity Calc'!$H$7:$BE$11,3,FALSE),(IF(AL680&lt;=(-1),AL680,0)))</f>
        <v>#N/A</v>
      </c>
      <c r="AM682" s="159" t="e">
        <f>IF($D680&gt;=1,($B679/HLOOKUP($D680,'Annuity Calc'!$H$7:$BE$11,2,FALSE))*HLOOKUP(AM680,'Annuity Calc'!$H$7:$BE$11,3,FALSE),(IF(AM680&lt;=(-1),AM680,0)))</f>
        <v>#N/A</v>
      </c>
      <c r="AN682" s="159" t="e">
        <f>IF($D680&gt;=1,($B679/HLOOKUP($D680,'Annuity Calc'!$H$7:$BE$11,2,FALSE))*HLOOKUP(AN680,'Annuity Calc'!$H$7:$BE$11,3,FALSE),(IF(AN680&lt;=(-1),AN680,0)))</f>
        <v>#N/A</v>
      </c>
      <c r="AO682" s="159" t="e">
        <f>IF($D680&gt;=1,($B679/HLOOKUP($D680,'Annuity Calc'!$H$7:$BE$11,2,FALSE))*HLOOKUP(AO680,'Annuity Calc'!$H$7:$BE$11,3,FALSE),(IF(AO680&lt;=(-1),AO680,0)))</f>
        <v>#N/A</v>
      </c>
      <c r="AP682" s="159" t="e">
        <f>IF($D680&gt;=1,($B679/HLOOKUP($D680,'Annuity Calc'!$H$7:$BE$11,2,FALSE))*HLOOKUP(AP680,'Annuity Calc'!$H$7:$BE$11,3,FALSE),(IF(AP680&lt;=(-1),AP680,0)))</f>
        <v>#N/A</v>
      </c>
      <c r="AQ682" s="159" t="e">
        <f>IF($D680&gt;=1,($B679/HLOOKUP($D680,'Annuity Calc'!$H$7:$BE$11,2,FALSE))*HLOOKUP(AQ680,'Annuity Calc'!$H$7:$BE$11,3,FALSE),(IF(AQ680&lt;=(-1),AQ680,0)))</f>
        <v>#N/A</v>
      </c>
      <c r="AR682" s="159" t="e">
        <f>IF($D680&gt;=1,($B679/HLOOKUP($D680,'Annuity Calc'!$H$7:$BE$11,2,FALSE))*HLOOKUP(AR680,'Annuity Calc'!$H$7:$BE$11,3,FALSE),(IF(AR680&lt;=(-1),AR680,0)))</f>
        <v>#N/A</v>
      </c>
      <c r="AS682" s="159" t="e">
        <f>IF($D680&gt;=1,($B679/HLOOKUP($D680,'Annuity Calc'!$H$7:$BE$11,2,FALSE))*HLOOKUP(AS680,'Annuity Calc'!$H$7:$BE$11,3,FALSE),(IF(AS680&lt;=(-1),AS680,0)))</f>
        <v>#N/A</v>
      </c>
      <c r="AT682" s="159" t="e">
        <f>IF($D680&gt;=1,($B679/HLOOKUP($D680,'Annuity Calc'!$H$7:$BE$11,2,FALSE))*HLOOKUP(AT680,'Annuity Calc'!$H$7:$BE$11,3,FALSE),(IF(AT680&lt;=(-1),AT680,0)))</f>
        <v>#N/A</v>
      </c>
      <c r="AU682" s="159" t="e">
        <f>IF($D680&gt;=1,($B679/HLOOKUP($D680,'Annuity Calc'!$H$7:$BE$11,2,FALSE))*HLOOKUP(AU680,'Annuity Calc'!$H$7:$BE$11,3,FALSE),(IF(AU680&lt;=(-1),AU680,0)))</f>
        <v>#N/A</v>
      </c>
      <c r="AV682" s="159" t="e">
        <f>IF($D680&gt;=1,($B679/HLOOKUP($D680,'Annuity Calc'!$H$7:$BE$11,2,FALSE))*HLOOKUP(AV680,'Annuity Calc'!$H$7:$BE$11,3,FALSE),(IF(AV680&lt;=(-1),AV680,0)))</f>
        <v>#N/A</v>
      </c>
      <c r="AW682" s="159" t="e">
        <f>IF($D680&gt;=1,($B679/HLOOKUP($D680,'Annuity Calc'!$H$7:$BE$11,2,FALSE))*HLOOKUP(AW680,'Annuity Calc'!$H$7:$BE$11,3,FALSE),(IF(AW680&lt;=(-1),AW680,0)))</f>
        <v>#N/A</v>
      </c>
      <c r="AX682" s="159" t="e">
        <f>IF($D680&gt;=1,($B679/HLOOKUP($D680,'Annuity Calc'!$H$7:$BE$11,2,FALSE))*HLOOKUP(AX680,'Annuity Calc'!$H$7:$BE$11,3,FALSE),(IF(AX680&lt;=(-1),AX680,0)))</f>
        <v>#N/A</v>
      </c>
      <c r="AY682" s="159" t="e">
        <f>IF($D680&gt;=1,($B679/HLOOKUP($D680,'Annuity Calc'!$H$7:$BE$11,2,FALSE))*HLOOKUP(AY680,'Annuity Calc'!$H$7:$BE$11,3,FALSE),(IF(AY680&lt;=(-1),AY680,0)))</f>
        <v>#N/A</v>
      </c>
      <c r="AZ682" s="159" t="e">
        <f>IF($D680&gt;=1,($B679/HLOOKUP($D680,'Annuity Calc'!$H$7:$BE$11,2,FALSE))*HLOOKUP(AZ680,'Annuity Calc'!$H$7:$BE$11,3,FALSE),(IF(AZ680&lt;=(-1),AZ680,0)))</f>
        <v>#N/A</v>
      </c>
      <c r="BA682" s="159" t="e">
        <f>IF($D680&gt;=1,($B679/HLOOKUP($D680,'Annuity Calc'!$H$7:$BE$11,2,FALSE))*HLOOKUP(BA680,'Annuity Calc'!$H$7:$BE$11,3,FALSE),(IF(BA680&lt;=(-1),BA680,0)))</f>
        <v>#N/A</v>
      </c>
      <c r="BB682" s="159" t="e">
        <f>IF($D680&gt;=1,($B679/HLOOKUP($D680,'Annuity Calc'!$H$7:$BE$11,2,FALSE))*HLOOKUP(BB680,'Annuity Calc'!$H$7:$BE$11,3,FALSE),(IF(BB680&lt;=(-1),BB680,0)))</f>
        <v>#N/A</v>
      </c>
      <c r="BC682" s="159" t="e">
        <f>IF($D680&gt;=1,($B679/HLOOKUP($D680,'Annuity Calc'!$H$7:$BE$11,2,FALSE))*HLOOKUP(BC680,'Annuity Calc'!$H$7:$BE$11,3,FALSE),(IF(BC680&lt;=(-1),BC680,0)))</f>
        <v>#N/A</v>
      </c>
      <c r="BD682" s="159" t="e">
        <f>IF($D680&gt;=1,($B679/HLOOKUP($D680,'Annuity Calc'!$H$7:$BE$11,2,FALSE))*HLOOKUP(BD680,'Annuity Calc'!$H$7:$BE$11,3,FALSE),(IF(BD680&lt;=(-1),BD680,0)))</f>
        <v>#N/A</v>
      </c>
      <c r="BE682" s="159" t="e">
        <f>IF($D680&gt;=1,($B679/HLOOKUP($D680,'Annuity Calc'!$H$7:$BE$11,2,FALSE))*HLOOKUP(BE680,'Annuity Calc'!$H$7:$BE$11,3,FALSE),(IF(BE680&lt;=(-1),BE680,0)))</f>
        <v>#N/A</v>
      </c>
      <c r="BF682" s="159" t="e">
        <f>IF($D680&gt;=1,($B679/HLOOKUP($D680,'Annuity Calc'!$H$7:$BE$11,2,FALSE))*HLOOKUP(BF680,'Annuity Calc'!$H$7:$BE$11,3,FALSE),(IF(BF680&lt;=(-1),BF680,0)))</f>
        <v>#N/A</v>
      </c>
      <c r="BG682" s="159" t="e">
        <f>IF($D680&gt;=1,($B679/HLOOKUP($D680,'Annuity Calc'!$H$7:$BE$11,2,FALSE))*HLOOKUP(BG680,'Annuity Calc'!$H$7:$BE$11,3,FALSE),(IF(BG680&lt;=(-1),BG680,0)))</f>
        <v>#N/A</v>
      </c>
      <c r="BH682" s="159" t="e">
        <f>IF($D680&gt;=1,($B679/HLOOKUP($D680,'Annuity Calc'!$H$7:$BE$11,2,FALSE))*HLOOKUP(BH680,'Annuity Calc'!$H$7:$BE$11,3,FALSE),(IF(BH680&lt;=(-1),BH680,0)))</f>
        <v>#N/A</v>
      </c>
      <c r="BI682" s="159" t="e">
        <f>IF($D680&gt;=1,($B679/HLOOKUP($D680,'Annuity Calc'!$H$7:$BE$11,2,FALSE))*HLOOKUP(BI680,'Annuity Calc'!$H$7:$BE$11,3,FALSE),(IF(BI680&lt;=(-1),BI680,0)))</f>
        <v>#N/A</v>
      </c>
    </row>
    <row r="683" spans="1:61" s="19" customFormat="1" ht="12.75">
      <c r="C683" s="19" t="s">
        <v>423</v>
      </c>
      <c r="D683" s="159">
        <f>IF($D680&gt;=1,($B679/HLOOKUP($D680,'Annuity Calc'!$H$7:$BE$11,2,FALSE))*HLOOKUP(D680,'Annuity Calc'!$H$7:$BE$11,4,FALSE),(IF(D680&lt;=(-1),D680,0)))</f>
        <v>597379.08646951197</v>
      </c>
      <c r="E683" s="159">
        <f>IF($D680&gt;=1,($B679/HLOOKUP($D680,'Annuity Calc'!$H$7:$BE$11,2,FALSE))*HLOOKUP(E680,'Annuity Calc'!$H$7:$BE$11,4,FALSE),(IF(E680&lt;=(-1),E680,0)))</f>
        <v>589101.33970191947</v>
      </c>
      <c r="F683" s="159">
        <f>IF($D680&gt;=1,($B679/HLOOKUP($D680,'Annuity Calc'!$H$7:$BE$11,2,FALSE))*HLOOKUP(F680,'Annuity Calc'!$H$7:$BE$11,4,FALSE),(IF(F680&lt;=(-1),F680,0)))</f>
        <v>580466.74247606529</v>
      </c>
      <c r="G683" s="159">
        <f>IF($D680&gt;=1,($B679/HLOOKUP($D680,'Annuity Calc'!$H$7:$BE$11,2,FALSE))*HLOOKUP(G680,'Annuity Calc'!$H$7:$BE$11,4,FALSE),(IF(G680&lt;=(-1),G680,0)))</f>
        <v>571459.91110685549</v>
      </c>
      <c r="H683" s="159">
        <f>IF($D680&gt;=1,($B679/HLOOKUP($D680,'Annuity Calc'!$H$7:$BE$11,2,FALSE))*HLOOKUP(H680,'Annuity Calc'!$H$7:$BE$11,4,FALSE),(IF(H680&lt;=(-1),H680,0)))</f>
        <v>562064.79872448719</v>
      </c>
      <c r="I683" s="159">
        <f>IF($D680&gt;=1,($B679/HLOOKUP($D680,'Annuity Calc'!$H$7:$BE$11,2,FALSE))*HLOOKUP(I680,'Annuity Calc'!$H$7:$BE$11,4,FALSE),(IF(I680&lt;=(-1),I680,0)))</f>
        <v>552264.6666848138</v>
      </c>
      <c r="J683" s="159">
        <f>IF($D680&gt;=1,($B679/HLOOKUP($D680,'Annuity Calc'!$H$7:$BE$11,2,FALSE))*HLOOKUP(J680,'Annuity Calc'!$H$7:$BE$11,4,FALSE),(IF(J680&lt;=(-1),J680,0)))</f>
        <v>542042.05474722036</v>
      </c>
      <c r="K683" s="159">
        <f>IF($D680&gt;=1,($B679/HLOOKUP($D680,'Annuity Calc'!$H$7:$BE$11,2,FALSE))*HLOOKUP(K680,'Annuity Calc'!$H$7:$BE$11,4,FALSE),(IF(K680&lt;=(-1),K680,0)))</f>
        <v>531378.74996687821</v>
      </c>
      <c r="L683" s="159">
        <f>IF($D680&gt;=1,($B679/HLOOKUP($D680,'Annuity Calc'!$H$7:$BE$11,2,FALSE))*HLOOKUP(L680,'Annuity Calc'!$H$7:$BE$11,4,FALSE),(IF(L680&lt;=(-1),L680,0)))</f>
        <v>520255.7542459594</v>
      </c>
      <c r="M683" s="159">
        <f>IF($D680&gt;=1,($B679/HLOOKUP($D680,'Annuity Calc'!$H$7:$BE$11,2,FALSE))*HLOOKUP(M680,'Annuity Calc'!$H$7:$BE$11,4,FALSE),(IF(M680&lt;=(-1),M680,0)))</f>
        <v>508653.25048599404</v>
      </c>
      <c r="N683" s="159">
        <f>IF($D680&gt;=1,($B679/HLOOKUP($D680,'Annuity Calc'!$H$7:$BE$11,2,FALSE))*HLOOKUP(N680,'Annuity Calc'!$H$7:$BE$11,4,FALSE),(IF(N680&lt;=(-1),N680,0)))</f>
        <v>496550.56728106958</v>
      </c>
      <c r="O683" s="159">
        <f>IF($D680&gt;=1,($B679/HLOOKUP($D680,'Annuity Calc'!$H$7:$BE$11,2,FALSE))*HLOOKUP(O680,'Annuity Calc'!$H$7:$BE$11,4,FALSE),(IF(O680&lt;=(-1),O680,0)))</f>
        <v>483926.14208896778</v>
      </c>
      <c r="P683" s="159">
        <f>IF($D680&gt;=1,($B679/HLOOKUP($D680,'Annuity Calc'!$H$7:$BE$11,2,FALSE))*HLOOKUP(P680,'Annuity Calc'!$H$7:$BE$11,4,FALSE),(IF(P680&lt;=(-1),P680,0)))</f>
        <v>470757.48281462409</v>
      </c>
      <c r="Q683" s="159">
        <f>IF($D680&gt;=1,($B679/HLOOKUP($D680,'Annuity Calc'!$H$7:$BE$11,2,FALSE))*HLOOKUP(Q680,'Annuity Calc'!$H$7:$BE$11,4,FALSE),(IF(Q680&lt;=(-1),Q680,0)))</f>
        <v>457021.12773746357</v>
      </c>
      <c r="R683" s="159">
        <f>IF($D680&gt;=1,($B679/HLOOKUP($D680,'Annuity Calc'!$H$7:$BE$11,2,FALSE))*HLOOKUP(R680,'Annuity Calc'!$H$7:$BE$11,4,FALSE),(IF(R680&lt;=(-1),R680,0)))</f>
        <v>442692.60371122125</v>
      </c>
      <c r="S683" s="159">
        <f>IF($D680&gt;=1,($B679/HLOOKUP($D680,'Annuity Calc'!$H$7:$BE$11,2,FALSE))*HLOOKUP(S680,'Annuity Calc'!$H$7:$BE$11,4,FALSE),(IF(S680&lt;=(-1),S680,0)))</f>
        <v>427746.38256177178</v>
      </c>
      <c r="T683" s="159">
        <f>IF($D680&gt;=1,($B679/HLOOKUP($D680,'Annuity Calc'!$H$7:$BE$11,2,FALSE))*HLOOKUP(T680,'Annuity Calc'!$H$7:$BE$11,4,FALSE),(IF(T680&lt;=(-1),T680,0)))</f>
        <v>412155.83560528723</v>
      </c>
      <c r="U683" s="159">
        <f>IF($D680&gt;=1,($B679/HLOOKUP($D680,'Annuity Calc'!$H$7:$BE$11,2,FALSE))*HLOOKUP(U680,'Annuity Calc'!$H$7:$BE$11,4,FALSE),(IF(U680&lt;=(-1),U680,0)))</f>
        <v>395893.18620568927</v>
      </c>
      <c r="V683" s="159">
        <f>IF($D680&gt;=1,($B679/HLOOKUP($D680,'Annuity Calc'!$H$7:$BE$11,2,FALSE))*HLOOKUP(V680,'Annuity Calc'!$H$7:$BE$11,4,FALSE),(IF(V680&lt;=(-1),V680,0)))</f>
        <v>378929.46028687275</v>
      </c>
      <c r="W683" s="159">
        <f>IF($D680&gt;=1,($B679/HLOOKUP($D680,'Annuity Calc'!$H$7:$BE$11,2,FALSE))*HLOOKUP(W680,'Annuity Calc'!$H$7:$BE$11,4,FALSE),(IF(W680&lt;=(-1),W680,0)))</f>
        <v>361234.43471152947</v>
      </c>
      <c r="X683" s="159">
        <f>IF($D680&gt;=1,($B679/HLOOKUP($D680,'Annuity Calc'!$H$7:$BE$11,2,FALSE))*HLOOKUP(X680,'Annuity Calc'!$H$7:$BE$11,4,FALSE),(IF(X680&lt;=(-1),X680,0)))</f>
        <v>342776.58343460324</v>
      </c>
      <c r="Y683" s="159">
        <f>IF($D680&gt;=1,($B679/HLOOKUP($D680,'Annuity Calc'!$H$7:$BE$11,2,FALSE))*HLOOKUP(Y680,'Annuity Calc'!$H$7:$BE$11,4,FALSE),(IF(Y680&lt;=(-1),Y680,0)))</f>
        <v>323523.02133544168</v>
      </c>
      <c r="Z683" s="159">
        <f>IF($D680&gt;=1,($B679/HLOOKUP($D680,'Annuity Calc'!$H$7:$BE$11,2,FALSE))*HLOOKUP(Z680,'Annuity Calc'!$H$7:$BE$11,4,FALSE),(IF(Z680&lt;=(-1),Z680,0)))</f>
        <v>303439.44562857284</v>
      </c>
      <c r="AA683" s="159">
        <f>IF($D680&gt;=1,($B679/HLOOKUP($D680,'Annuity Calc'!$H$7:$BE$11,2,FALSE))*HLOOKUP(AA680,'Annuity Calc'!$H$7:$BE$11,4,FALSE),(IF(AA680&lt;=(-1),AA680,0)))</f>
        <v>282490.07474872423</v>
      </c>
      <c r="AB683" s="159">
        <f>IF($D680&gt;=1,($B679/HLOOKUP($D680,'Annuity Calc'!$H$7:$BE$11,2,FALSE))*HLOOKUP(AB680,'Annuity Calc'!$H$7:$BE$11,4,FALSE),(IF(AB680&lt;=(-1),AB680,0)))</f>
        <v>260637.58460119797</v>
      </c>
      <c r="AC683" s="159">
        <f>IF($D680&gt;=1,($B679/HLOOKUP($D680,'Annuity Calc'!$H$7:$BE$11,2,FALSE))*HLOOKUP(AC680,'Annuity Calc'!$H$7:$BE$11,4,FALSE),(IF(AC680&lt;=(-1),AC680,0)))</f>
        <v>237843.04206402454</v>
      </c>
      <c r="AD683" s="159">
        <f>IF($D680&gt;=1,($B679/HLOOKUP($D680,'Annuity Calc'!$H$7:$BE$11,2,FALSE))*HLOOKUP(AD680,'Annuity Calc'!$H$7:$BE$11,4,FALSE),(IF(AD680&lt;=(-1),AD680,0)))</f>
        <v>214065.83562342008</v>
      </c>
      <c r="AE683" s="159">
        <f>IF($D680&gt;=1,($B679/HLOOKUP($D680,'Annuity Calc'!$H$7:$BE$11,2,FALSE))*HLOOKUP(AE680,'Annuity Calc'!$H$7:$BE$11,4,FALSE),(IF(AE680&lt;=(-1),AE680,0)))</f>
        <v>189263.60301896487</v>
      </c>
      <c r="AF683" s="159">
        <f>IF($D680&gt;=1,($B679/HLOOKUP($D680,'Annuity Calc'!$H$7:$BE$11,2,FALSE))*HLOOKUP(AF680,'Annuity Calc'!$H$7:$BE$11,4,FALSE),(IF(AF680&lt;=(-1),AF680,0)))</f>
        <v>163392.1557695939</v>
      </c>
      <c r="AG683" s="159">
        <f>IF($D680&gt;=1,($B679/HLOOKUP($D680,'Annuity Calc'!$H$7:$BE$11,2,FALSE))*HLOOKUP(AG680,'Annuity Calc'!$H$7:$BE$11,4,FALSE),(IF(AG680&lt;=(-1),AG680,0)))</f>
        <v>136405.40044593188</v>
      </c>
      <c r="AH683" s="159">
        <f>IF($D680&gt;=1,($B679/HLOOKUP($D680,'Annuity Calc'!$H$7:$BE$11,2,FALSE))*HLOOKUP(AH680,'Annuity Calc'!$H$7:$BE$11,4,FALSE),(IF(AH680&lt;=(-1),AH680,0)))</f>
        <v>108255.25654870921</v>
      </c>
      <c r="AI683" s="159">
        <f>IF($D680&gt;=1,($B679/HLOOKUP($D680,'Annuity Calc'!$H$7:$BE$11,2,FALSE))*HLOOKUP(AI680,'Annuity Calc'!$H$7:$BE$11,4,FALSE),(IF(AI680&lt;=(-1),AI680,0)))</f>
        <v>78891.57084694806</v>
      </c>
      <c r="AJ683" s="159">
        <f>IF($D680&gt;=1,($B679/HLOOKUP($D680,'Annuity Calc'!$H$7:$BE$11,2,FALSE))*HLOOKUP(AJ680,'Annuity Calc'!$H$7:$BE$11,4,FALSE),(IF(AJ680&lt;=(-1),AJ680,0)))</f>
        <v>48262.028023300802</v>
      </c>
      <c r="AK683" s="159">
        <f>IF($D680&gt;=1,($B679/HLOOKUP($D680,'Annuity Calc'!$H$7:$BE$11,2,FALSE))*HLOOKUP(AK680,'Annuity Calc'!$H$7:$BE$11,4,FALSE),(IF(AK680&lt;=(-1),AK680,0)))</f>
        <v>16312.05746734383</v>
      </c>
      <c r="AL683" s="159" t="e">
        <f>IF($D680&gt;=1,($B679/HLOOKUP($D680,'Annuity Calc'!$H$7:$BE$11,2,FALSE))*HLOOKUP(AL680,'Annuity Calc'!$H$7:$BE$11,4,FALSE),(IF(AL680&lt;=(-1),AL680,0)))</f>
        <v>#N/A</v>
      </c>
      <c r="AM683" s="159" t="e">
        <f>IF($D680&gt;=1,($B679/HLOOKUP($D680,'Annuity Calc'!$H$7:$BE$11,2,FALSE))*HLOOKUP(AM680,'Annuity Calc'!$H$7:$BE$11,4,FALSE),(IF(AM680&lt;=(-1),AM680,0)))</f>
        <v>#N/A</v>
      </c>
      <c r="AN683" s="159" t="e">
        <f>IF($D680&gt;=1,($B679/HLOOKUP($D680,'Annuity Calc'!$H$7:$BE$11,2,FALSE))*HLOOKUP(AN680,'Annuity Calc'!$H$7:$BE$11,4,FALSE),(IF(AN680&lt;=(-1),AN680,0)))</f>
        <v>#N/A</v>
      </c>
      <c r="AO683" s="159" t="e">
        <f>IF($D680&gt;=1,($B679/HLOOKUP($D680,'Annuity Calc'!$H$7:$BE$11,2,FALSE))*HLOOKUP(AO680,'Annuity Calc'!$H$7:$BE$11,4,FALSE),(IF(AO680&lt;=(-1),AO680,0)))</f>
        <v>#N/A</v>
      </c>
      <c r="AP683" s="159" t="e">
        <f>IF($D680&gt;=1,($B679/HLOOKUP($D680,'Annuity Calc'!$H$7:$BE$11,2,FALSE))*HLOOKUP(AP680,'Annuity Calc'!$H$7:$BE$11,4,FALSE),(IF(AP680&lt;=(-1),AP680,0)))</f>
        <v>#N/A</v>
      </c>
      <c r="AQ683" s="159" t="e">
        <f>IF($D680&gt;=1,($B679/HLOOKUP($D680,'Annuity Calc'!$H$7:$BE$11,2,FALSE))*HLOOKUP(AQ680,'Annuity Calc'!$H$7:$BE$11,4,FALSE),(IF(AQ680&lt;=(-1),AQ680,0)))</f>
        <v>#N/A</v>
      </c>
      <c r="AR683" s="159" t="e">
        <f>IF($D680&gt;=1,($B679/HLOOKUP($D680,'Annuity Calc'!$H$7:$BE$11,2,FALSE))*HLOOKUP(AR680,'Annuity Calc'!$H$7:$BE$11,4,FALSE),(IF(AR680&lt;=(-1),AR680,0)))</f>
        <v>#N/A</v>
      </c>
      <c r="AS683" s="159" t="e">
        <f>IF($D680&gt;=1,($B679/HLOOKUP($D680,'Annuity Calc'!$H$7:$BE$11,2,FALSE))*HLOOKUP(AS680,'Annuity Calc'!$H$7:$BE$11,4,FALSE),(IF(AS680&lt;=(-1),AS680,0)))</f>
        <v>#N/A</v>
      </c>
      <c r="AT683" s="159" t="e">
        <f>IF($D680&gt;=1,($B679/HLOOKUP($D680,'Annuity Calc'!$H$7:$BE$11,2,FALSE))*HLOOKUP(AT680,'Annuity Calc'!$H$7:$BE$11,4,FALSE),(IF(AT680&lt;=(-1),AT680,0)))</f>
        <v>#N/A</v>
      </c>
      <c r="AU683" s="159" t="e">
        <f>IF($D680&gt;=1,($B679/HLOOKUP($D680,'Annuity Calc'!$H$7:$BE$11,2,FALSE))*HLOOKUP(AU680,'Annuity Calc'!$H$7:$BE$11,4,FALSE),(IF(AU680&lt;=(-1),AU680,0)))</f>
        <v>#N/A</v>
      </c>
      <c r="AV683" s="159" t="e">
        <f>IF($D680&gt;=1,($B679/HLOOKUP($D680,'Annuity Calc'!$H$7:$BE$11,2,FALSE))*HLOOKUP(AV680,'Annuity Calc'!$H$7:$BE$11,4,FALSE),(IF(AV680&lt;=(-1),AV680,0)))</f>
        <v>#N/A</v>
      </c>
      <c r="AW683" s="159" t="e">
        <f>IF($D680&gt;=1,($B679/HLOOKUP($D680,'Annuity Calc'!$H$7:$BE$11,2,FALSE))*HLOOKUP(AW680,'Annuity Calc'!$H$7:$BE$11,4,FALSE),(IF(AW680&lt;=(-1),AW680,0)))</f>
        <v>#N/A</v>
      </c>
      <c r="AX683" s="159" t="e">
        <f>IF($D680&gt;=1,($B679/HLOOKUP($D680,'Annuity Calc'!$H$7:$BE$11,2,FALSE))*HLOOKUP(AX680,'Annuity Calc'!$H$7:$BE$11,4,FALSE),(IF(AX680&lt;=(-1),AX680,0)))</f>
        <v>#N/A</v>
      </c>
      <c r="AY683" s="159" t="e">
        <f>IF($D680&gt;=1,($B679/HLOOKUP($D680,'Annuity Calc'!$H$7:$BE$11,2,FALSE))*HLOOKUP(AY680,'Annuity Calc'!$H$7:$BE$11,4,FALSE),(IF(AY680&lt;=(-1),AY680,0)))</f>
        <v>#N/A</v>
      </c>
      <c r="AZ683" s="159" t="e">
        <f>IF($D680&gt;=1,($B679/HLOOKUP($D680,'Annuity Calc'!$H$7:$BE$11,2,FALSE))*HLOOKUP(AZ680,'Annuity Calc'!$H$7:$BE$11,4,FALSE),(IF(AZ680&lt;=(-1),AZ680,0)))</f>
        <v>#N/A</v>
      </c>
      <c r="BA683" s="159" t="e">
        <f>IF($D680&gt;=1,($B679/HLOOKUP($D680,'Annuity Calc'!$H$7:$BE$11,2,FALSE))*HLOOKUP(BA680,'Annuity Calc'!$H$7:$BE$11,4,FALSE),(IF(BA680&lt;=(-1),BA680,0)))</f>
        <v>#N/A</v>
      </c>
      <c r="BB683" s="159" t="e">
        <f>IF($D680&gt;=1,($B679/HLOOKUP($D680,'Annuity Calc'!$H$7:$BE$11,2,FALSE))*HLOOKUP(BB680,'Annuity Calc'!$H$7:$BE$11,4,FALSE),(IF(BB680&lt;=(-1),BB680,0)))</f>
        <v>#N/A</v>
      </c>
      <c r="BC683" s="159" t="e">
        <f>IF($D680&gt;=1,($B679/HLOOKUP($D680,'Annuity Calc'!$H$7:$BE$11,2,FALSE))*HLOOKUP(BC680,'Annuity Calc'!$H$7:$BE$11,4,FALSE),(IF(BC680&lt;=(-1),BC680,0)))</f>
        <v>#N/A</v>
      </c>
      <c r="BD683" s="159" t="e">
        <f>IF($D680&gt;=1,($B679/HLOOKUP($D680,'Annuity Calc'!$H$7:$BE$11,2,FALSE))*HLOOKUP(BD680,'Annuity Calc'!$H$7:$BE$11,4,FALSE),(IF(BD680&lt;=(-1),BD680,0)))</f>
        <v>#N/A</v>
      </c>
      <c r="BE683" s="159" t="e">
        <f>IF($D680&gt;=1,($B679/HLOOKUP($D680,'Annuity Calc'!$H$7:$BE$11,2,FALSE))*HLOOKUP(BE680,'Annuity Calc'!$H$7:$BE$11,4,FALSE),(IF(BE680&lt;=(-1),BE680,0)))</f>
        <v>#N/A</v>
      </c>
      <c r="BF683" s="159" t="e">
        <f>IF($D680&gt;=1,($B679/HLOOKUP($D680,'Annuity Calc'!$H$7:$BE$11,2,FALSE))*HLOOKUP(BF680,'Annuity Calc'!$H$7:$BE$11,4,FALSE),(IF(BF680&lt;=(-1),BF680,0)))</f>
        <v>#N/A</v>
      </c>
      <c r="BG683" s="159" t="e">
        <f>IF($D680&gt;=1,($B679/HLOOKUP($D680,'Annuity Calc'!$H$7:$BE$11,2,FALSE))*HLOOKUP(BG680,'Annuity Calc'!$H$7:$BE$11,4,FALSE),(IF(BG680&lt;=(-1),BG680,0)))</f>
        <v>#N/A</v>
      </c>
      <c r="BH683" s="159" t="e">
        <f>IF($D680&gt;=1,($B679/HLOOKUP($D680,'Annuity Calc'!$H$7:$BE$11,2,FALSE))*HLOOKUP(BH680,'Annuity Calc'!$H$7:$BE$11,4,FALSE),(IF(BH680&lt;=(-1),BH680,0)))</f>
        <v>#N/A</v>
      </c>
      <c r="BI683" s="159" t="e">
        <f>IF($D680&gt;=1,($B679/HLOOKUP($D680,'Annuity Calc'!$H$7:$BE$11,2,FALSE))*HLOOKUP(BI680,'Annuity Calc'!$H$7:$BE$11,4,FALSE),(IF(BI680&lt;=(-1),BI680,0)))</f>
        <v>#N/A</v>
      </c>
    </row>
    <row r="684" spans="1:61" s="19" customFormat="1" ht="12.75">
      <c r="C684" s="19" t="s">
        <v>147</v>
      </c>
      <c r="D684" s="159">
        <f>IF($D680&gt;=1,($B679/HLOOKUP($D680,'Annuity Calc'!$H$7:$BE$11,2,FALSE))*HLOOKUP(D680,'Annuity Calc'!$H$7:$BE$11,5,FALSE),(IF(D680&lt;=(-1),D680,0)))</f>
        <v>789395.34975852049</v>
      </c>
      <c r="E684" s="159">
        <f>IF($D680&gt;=1,($B679/HLOOKUP($D680,'Annuity Calc'!$H$7:$BE$11,2,FALSE))*HLOOKUP(E680,'Annuity Calc'!$H$7:$BE$11,5,FALSE),(IF(E680&lt;=(-1),E680,0)))</f>
        <v>789395.34975852049</v>
      </c>
      <c r="F684" s="159">
        <f>IF($D680&gt;=1,($B679/HLOOKUP($D680,'Annuity Calc'!$H$7:$BE$11,2,FALSE))*HLOOKUP(F680,'Annuity Calc'!$H$7:$BE$11,5,FALSE),(IF(F680&lt;=(-1),F680,0)))</f>
        <v>789395.34975852049</v>
      </c>
      <c r="G684" s="159">
        <f>IF($D680&gt;=1,($B679/HLOOKUP($D680,'Annuity Calc'!$H$7:$BE$11,2,FALSE))*HLOOKUP(G680,'Annuity Calc'!$H$7:$BE$11,5,FALSE),(IF(G680&lt;=(-1),G680,0)))</f>
        <v>789395.34975852049</v>
      </c>
      <c r="H684" s="159">
        <f>IF($D680&gt;=1,($B679/HLOOKUP($D680,'Annuity Calc'!$H$7:$BE$11,2,FALSE))*HLOOKUP(H680,'Annuity Calc'!$H$7:$BE$11,5,FALSE),(IF(H680&lt;=(-1),H680,0)))</f>
        <v>789395.34975852049</v>
      </c>
      <c r="I684" s="159">
        <f>IF($D680&gt;=1,($B679/HLOOKUP($D680,'Annuity Calc'!$H$7:$BE$11,2,FALSE))*HLOOKUP(I680,'Annuity Calc'!$H$7:$BE$11,5,FALSE),(IF(I680&lt;=(-1),I680,0)))</f>
        <v>789395.34975852049</v>
      </c>
      <c r="J684" s="159">
        <f>IF($D680&gt;=1,($B679/HLOOKUP($D680,'Annuity Calc'!$H$7:$BE$11,2,FALSE))*HLOOKUP(J680,'Annuity Calc'!$H$7:$BE$11,5,FALSE),(IF(J680&lt;=(-1),J680,0)))</f>
        <v>789395.34975852049</v>
      </c>
      <c r="K684" s="159">
        <f>IF($D680&gt;=1,($B679/HLOOKUP($D680,'Annuity Calc'!$H$7:$BE$11,2,FALSE))*HLOOKUP(K680,'Annuity Calc'!$H$7:$BE$11,5,FALSE),(IF(K680&lt;=(-1),K680,0)))</f>
        <v>789395.34975852049</v>
      </c>
      <c r="L684" s="159">
        <f>IF($D680&gt;=1,($B679/HLOOKUP($D680,'Annuity Calc'!$H$7:$BE$11,2,FALSE))*HLOOKUP(L680,'Annuity Calc'!$H$7:$BE$11,5,FALSE),(IF(L680&lt;=(-1),L680,0)))</f>
        <v>789395.34975852049</v>
      </c>
      <c r="M684" s="159">
        <f>IF($D680&gt;=1,($B679/HLOOKUP($D680,'Annuity Calc'!$H$7:$BE$11,2,FALSE))*HLOOKUP(M680,'Annuity Calc'!$H$7:$BE$11,5,FALSE),(IF(M680&lt;=(-1),M680,0)))</f>
        <v>789395.34975852049</v>
      </c>
      <c r="N684" s="159">
        <f>IF($D680&gt;=1,($B679/HLOOKUP($D680,'Annuity Calc'!$H$7:$BE$11,2,FALSE))*HLOOKUP(N680,'Annuity Calc'!$H$7:$BE$11,5,FALSE),(IF(N680&lt;=(-1),N680,0)))</f>
        <v>789395.34975852049</v>
      </c>
      <c r="O684" s="159">
        <f>IF($D680&gt;=1,($B679/HLOOKUP($D680,'Annuity Calc'!$H$7:$BE$11,2,FALSE))*HLOOKUP(O680,'Annuity Calc'!$H$7:$BE$11,5,FALSE),(IF(O680&lt;=(-1),O680,0)))</f>
        <v>789395.34975852049</v>
      </c>
      <c r="P684" s="159">
        <f>IF($D680&gt;=1,($B679/HLOOKUP($D680,'Annuity Calc'!$H$7:$BE$11,2,FALSE))*HLOOKUP(P680,'Annuity Calc'!$H$7:$BE$11,5,FALSE),(IF(P680&lt;=(-1),P680,0)))</f>
        <v>789395.34975852049</v>
      </c>
      <c r="Q684" s="159">
        <f>IF($D680&gt;=1,($B679/HLOOKUP($D680,'Annuity Calc'!$H$7:$BE$11,2,FALSE))*HLOOKUP(Q680,'Annuity Calc'!$H$7:$BE$11,5,FALSE),(IF(Q680&lt;=(-1),Q680,0)))</f>
        <v>789395.34975852049</v>
      </c>
      <c r="R684" s="159">
        <f>IF($D680&gt;=1,($B679/HLOOKUP($D680,'Annuity Calc'!$H$7:$BE$11,2,FALSE))*HLOOKUP(R680,'Annuity Calc'!$H$7:$BE$11,5,FALSE),(IF(R680&lt;=(-1),R680,0)))</f>
        <v>789395.34975852049</v>
      </c>
      <c r="S684" s="159">
        <f>IF($D680&gt;=1,($B679/HLOOKUP($D680,'Annuity Calc'!$H$7:$BE$11,2,FALSE))*HLOOKUP(S680,'Annuity Calc'!$H$7:$BE$11,5,FALSE),(IF(S680&lt;=(-1),S680,0)))</f>
        <v>789395.34975852049</v>
      </c>
      <c r="T684" s="159">
        <f>IF($D680&gt;=1,($B679/HLOOKUP($D680,'Annuity Calc'!$H$7:$BE$11,2,FALSE))*HLOOKUP(T680,'Annuity Calc'!$H$7:$BE$11,5,FALSE),(IF(T680&lt;=(-1),T680,0)))</f>
        <v>789395.34975852049</v>
      </c>
      <c r="U684" s="159">
        <f>IF($D680&gt;=1,($B679/HLOOKUP($D680,'Annuity Calc'!$H$7:$BE$11,2,FALSE))*HLOOKUP(U680,'Annuity Calc'!$H$7:$BE$11,5,FALSE),(IF(U680&lt;=(-1),U680,0)))</f>
        <v>789395.34975852049</v>
      </c>
      <c r="V684" s="159">
        <f>IF($D680&gt;=1,($B679/HLOOKUP($D680,'Annuity Calc'!$H$7:$BE$11,2,FALSE))*HLOOKUP(V680,'Annuity Calc'!$H$7:$BE$11,5,FALSE),(IF(V680&lt;=(-1),V680,0)))</f>
        <v>789395.34975852049</v>
      </c>
      <c r="W684" s="159">
        <f>IF($D680&gt;=1,($B679/HLOOKUP($D680,'Annuity Calc'!$H$7:$BE$11,2,FALSE))*HLOOKUP(W680,'Annuity Calc'!$H$7:$BE$11,5,FALSE),(IF(W680&lt;=(-1),W680,0)))</f>
        <v>789395.34975852049</v>
      </c>
      <c r="X684" s="159">
        <f>IF($D680&gt;=1,($B679/HLOOKUP($D680,'Annuity Calc'!$H$7:$BE$11,2,FALSE))*HLOOKUP(X680,'Annuity Calc'!$H$7:$BE$11,5,FALSE),(IF(X680&lt;=(-1),X680,0)))</f>
        <v>789395.34975852049</v>
      </c>
      <c r="Y684" s="159">
        <f>IF($D680&gt;=1,($B679/HLOOKUP($D680,'Annuity Calc'!$H$7:$BE$11,2,FALSE))*HLOOKUP(Y680,'Annuity Calc'!$H$7:$BE$11,5,FALSE),(IF(Y680&lt;=(-1),Y680,0)))</f>
        <v>789395.34975852049</v>
      </c>
      <c r="Z684" s="159">
        <f>IF($D680&gt;=1,($B679/HLOOKUP($D680,'Annuity Calc'!$H$7:$BE$11,2,FALSE))*HLOOKUP(Z680,'Annuity Calc'!$H$7:$BE$11,5,FALSE),(IF(Z680&lt;=(-1),Z680,0)))</f>
        <v>789395.34975852049</v>
      </c>
      <c r="AA684" s="159">
        <f>IF($D680&gt;=1,($B679/HLOOKUP($D680,'Annuity Calc'!$H$7:$BE$11,2,FALSE))*HLOOKUP(AA680,'Annuity Calc'!$H$7:$BE$11,5,FALSE),(IF(AA680&lt;=(-1),AA680,0)))</f>
        <v>789395.34975852049</v>
      </c>
      <c r="AB684" s="159">
        <f>IF($D680&gt;=1,($B679/HLOOKUP($D680,'Annuity Calc'!$H$7:$BE$11,2,FALSE))*HLOOKUP(AB680,'Annuity Calc'!$H$7:$BE$11,5,FALSE),(IF(AB680&lt;=(-1),AB680,0)))</f>
        <v>789395.34975852049</v>
      </c>
      <c r="AC684" s="159">
        <f>IF($D680&gt;=1,($B679/HLOOKUP($D680,'Annuity Calc'!$H$7:$BE$11,2,FALSE))*HLOOKUP(AC680,'Annuity Calc'!$H$7:$BE$11,5,FALSE),(IF(AC680&lt;=(-1),AC680,0)))</f>
        <v>789395.34975852049</v>
      </c>
      <c r="AD684" s="159">
        <f>IF($D680&gt;=1,($B679/HLOOKUP($D680,'Annuity Calc'!$H$7:$BE$11,2,FALSE))*HLOOKUP(AD680,'Annuity Calc'!$H$7:$BE$11,5,FALSE),(IF(AD680&lt;=(-1),AD680,0)))</f>
        <v>789395.34975852049</v>
      </c>
      <c r="AE684" s="159">
        <f>IF($D680&gt;=1,($B679/HLOOKUP($D680,'Annuity Calc'!$H$7:$BE$11,2,FALSE))*HLOOKUP(AE680,'Annuity Calc'!$H$7:$BE$11,5,FALSE),(IF(AE680&lt;=(-1),AE680,0)))</f>
        <v>789395.34975852049</v>
      </c>
      <c r="AF684" s="159">
        <f>IF($D680&gt;=1,($B679/HLOOKUP($D680,'Annuity Calc'!$H$7:$BE$11,2,FALSE))*HLOOKUP(AF680,'Annuity Calc'!$H$7:$BE$11,5,FALSE),(IF(AF680&lt;=(-1),AF680,0)))</f>
        <v>789395.34975852049</v>
      </c>
      <c r="AG684" s="159">
        <f>IF($D680&gt;=1,($B679/HLOOKUP($D680,'Annuity Calc'!$H$7:$BE$11,2,FALSE))*HLOOKUP(AG680,'Annuity Calc'!$H$7:$BE$11,5,FALSE),(IF(AG680&lt;=(-1),AG680,0)))</f>
        <v>789395.34975852049</v>
      </c>
      <c r="AH684" s="159">
        <f>IF($D680&gt;=1,($B679/HLOOKUP($D680,'Annuity Calc'!$H$7:$BE$11,2,FALSE))*HLOOKUP(AH680,'Annuity Calc'!$H$7:$BE$11,5,FALSE),(IF(AH680&lt;=(-1),AH680,0)))</f>
        <v>789395.34975852049</v>
      </c>
      <c r="AI684" s="159">
        <f>IF($D680&gt;=1,($B679/HLOOKUP($D680,'Annuity Calc'!$H$7:$BE$11,2,FALSE))*HLOOKUP(AI680,'Annuity Calc'!$H$7:$BE$11,5,FALSE),(IF(AI680&lt;=(-1),AI680,0)))</f>
        <v>789395.34975852049</v>
      </c>
      <c r="AJ684" s="159">
        <f>IF($D680&gt;=1,($B679/HLOOKUP($D680,'Annuity Calc'!$H$7:$BE$11,2,FALSE))*HLOOKUP(AJ680,'Annuity Calc'!$H$7:$BE$11,5,FALSE),(IF(AJ680&lt;=(-1),AJ680,0)))</f>
        <v>789395.34975852049</v>
      </c>
      <c r="AK684" s="159">
        <f>IF($D680&gt;=1,($B679/HLOOKUP($D680,'Annuity Calc'!$H$7:$BE$11,2,FALSE))*HLOOKUP(AK680,'Annuity Calc'!$H$7:$BE$11,5,FALSE),(IF(AK680&lt;=(-1),AK680,0)))</f>
        <v>789395.34975852049</v>
      </c>
      <c r="AL684" s="159" t="e">
        <f>IF($D680&gt;=1,($B679/HLOOKUP($D680,'Annuity Calc'!$H$7:$BE$11,2,FALSE))*HLOOKUP(AL680,'Annuity Calc'!$H$7:$BE$11,5,FALSE),(IF(AL680&lt;=(-1),AL680,0)))</f>
        <v>#N/A</v>
      </c>
      <c r="AM684" s="159" t="e">
        <f>IF($D680&gt;=1,($B679/HLOOKUP($D680,'Annuity Calc'!$H$7:$BE$11,2,FALSE))*HLOOKUP(AM680,'Annuity Calc'!$H$7:$BE$11,5,FALSE),(IF(AM680&lt;=(-1),AM680,0)))</f>
        <v>#N/A</v>
      </c>
      <c r="AN684" s="159" t="e">
        <f>IF($D680&gt;=1,($B679/HLOOKUP($D680,'Annuity Calc'!$H$7:$BE$11,2,FALSE))*HLOOKUP(AN680,'Annuity Calc'!$H$7:$BE$11,5,FALSE),(IF(AN680&lt;=(-1),AN680,0)))</f>
        <v>#N/A</v>
      </c>
      <c r="AO684" s="159" t="e">
        <f>IF($D680&gt;=1,($B679/HLOOKUP($D680,'Annuity Calc'!$H$7:$BE$11,2,FALSE))*HLOOKUP(AO680,'Annuity Calc'!$H$7:$BE$11,5,FALSE),(IF(AO680&lt;=(-1),AO680,0)))</f>
        <v>#N/A</v>
      </c>
      <c r="AP684" s="159" t="e">
        <f>IF($D680&gt;=1,($B679/HLOOKUP($D680,'Annuity Calc'!$H$7:$BE$11,2,FALSE))*HLOOKUP(AP680,'Annuity Calc'!$H$7:$BE$11,5,FALSE),(IF(AP680&lt;=(-1),AP680,0)))</f>
        <v>#N/A</v>
      </c>
      <c r="AQ684" s="159" t="e">
        <f>IF($D680&gt;=1,($B679/HLOOKUP($D680,'Annuity Calc'!$H$7:$BE$11,2,FALSE))*HLOOKUP(AQ680,'Annuity Calc'!$H$7:$BE$11,5,FALSE),(IF(AQ680&lt;=(-1),AQ680,0)))</f>
        <v>#N/A</v>
      </c>
      <c r="AR684" s="159" t="e">
        <f>IF($D680&gt;=1,($B679/HLOOKUP($D680,'Annuity Calc'!$H$7:$BE$11,2,FALSE))*HLOOKUP(AR680,'Annuity Calc'!$H$7:$BE$11,5,FALSE),(IF(AR680&lt;=(-1),AR680,0)))</f>
        <v>#N/A</v>
      </c>
      <c r="AS684" s="159" t="e">
        <f>IF($D680&gt;=1,($B679/HLOOKUP($D680,'Annuity Calc'!$H$7:$BE$11,2,FALSE))*HLOOKUP(AS680,'Annuity Calc'!$H$7:$BE$11,5,FALSE),(IF(AS680&lt;=(-1),AS680,0)))</f>
        <v>#N/A</v>
      </c>
      <c r="AT684" s="159" t="e">
        <f>IF($D680&gt;=1,($B679/HLOOKUP($D680,'Annuity Calc'!$H$7:$BE$11,2,FALSE))*HLOOKUP(AT680,'Annuity Calc'!$H$7:$BE$11,5,FALSE),(IF(AT680&lt;=(-1),AT680,0)))</f>
        <v>#N/A</v>
      </c>
      <c r="AU684" s="159" t="e">
        <f>IF($D680&gt;=1,($B679/HLOOKUP($D680,'Annuity Calc'!$H$7:$BE$11,2,FALSE))*HLOOKUP(AU680,'Annuity Calc'!$H$7:$BE$11,5,FALSE),(IF(AU680&lt;=(-1),AU680,0)))</f>
        <v>#N/A</v>
      </c>
      <c r="AV684" s="159" t="e">
        <f>IF($D680&gt;=1,($B679/HLOOKUP($D680,'Annuity Calc'!$H$7:$BE$11,2,FALSE))*HLOOKUP(AV680,'Annuity Calc'!$H$7:$BE$11,5,FALSE),(IF(AV680&lt;=(-1),AV680,0)))</f>
        <v>#N/A</v>
      </c>
      <c r="AW684" s="159" t="e">
        <f>IF($D680&gt;=1,($B679/HLOOKUP($D680,'Annuity Calc'!$H$7:$BE$11,2,FALSE))*HLOOKUP(AW680,'Annuity Calc'!$H$7:$BE$11,5,FALSE),(IF(AW680&lt;=(-1),AW680,0)))</f>
        <v>#N/A</v>
      </c>
      <c r="AX684" s="159" t="e">
        <f>IF($D680&gt;=1,($B679/HLOOKUP($D680,'Annuity Calc'!$H$7:$BE$11,2,FALSE))*HLOOKUP(AX680,'Annuity Calc'!$H$7:$BE$11,5,FALSE),(IF(AX680&lt;=(-1),AX680,0)))</f>
        <v>#N/A</v>
      </c>
      <c r="AY684" s="159" t="e">
        <f>IF($D680&gt;=1,($B679/HLOOKUP($D680,'Annuity Calc'!$H$7:$BE$11,2,FALSE))*HLOOKUP(AY680,'Annuity Calc'!$H$7:$BE$11,5,FALSE),(IF(AY680&lt;=(-1),AY680,0)))</f>
        <v>#N/A</v>
      </c>
      <c r="AZ684" s="159" t="e">
        <f>IF($D680&gt;=1,($B679/HLOOKUP($D680,'Annuity Calc'!$H$7:$BE$11,2,FALSE))*HLOOKUP(AZ680,'Annuity Calc'!$H$7:$BE$11,5,FALSE),(IF(AZ680&lt;=(-1),AZ680,0)))</f>
        <v>#N/A</v>
      </c>
      <c r="BA684" s="159" t="e">
        <f>IF($D680&gt;=1,($B679/HLOOKUP($D680,'Annuity Calc'!$H$7:$BE$11,2,FALSE))*HLOOKUP(BA680,'Annuity Calc'!$H$7:$BE$11,5,FALSE),(IF(BA680&lt;=(-1),BA680,0)))</f>
        <v>#N/A</v>
      </c>
      <c r="BB684" s="159" t="e">
        <f>IF($D680&gt;=1,($B679/HLOOKUP($D680,'Annuity Calc'!$H$7:$BE$11,2,FALSE))*HLOOKUP(BB680,'Annuity Calc'!$H$7:$BE$11,5,FALSE),(IF(BB680&lt;=(-1),BB680,0)))</f>
        <v>#N/A</v>
      </c>
      <c r="BC684" s="159" t="e">
        <f>IF($D680&gt;=1,($B679/HLOOKUP($D680,'Annuity Calc'!$H$7:$BE$11,2,FALSE))*HLOOKUP(BC680,'Annuity Calc'!$H$7:$BE$11,5,FALSE),(IF(BC680&lt;=(-1),BC680,0)))</f>
        <v>#N/A</v>
      </c>
      <c r="BD684" s="159" t="e">
        <f>IF($D680&gt;=1,($B679/HLOOKUP($D680,'Annuity Calc'!$H$7:$BE$11,2,FALSE))*HLOOKUP(BD680,'Annuity Calc'!$H$7:$BE$11,5,FALSE),(IF(BD680&lt;=(-1),BD680,0)))</f>
        <v>#N/A</v>
      </c>
      <c r="BE684" s="159" t="e">
        <f>IF($D680&gt;=1,($B679/HLOOKUP($D680,'Annuity Calc'!$H$7:$BE$11,2,FALSE))*HLOOKUP(BE680,'Annuity Calc'!$H$7:$BE$11,5,FALSE),(IF(BE680&lt;=(-1),BE680,0)))</f>
        <v>#N/A</v>
      </c>
      <c r="BF684" s="159" t="e">
        <f>IF($D680&gt;=1,($B679/HLOOKUP($D680,'Annuity Calc'!$H$7:$BE$11,2,FALSE))*HLOOKUP(BF680,'Annuity Calc'!$H$7:$BE$11,5,FALSE),(IF(BF680&lt;=(-1),BF680,0)))</f>
        <v>#N/A</v>
      </c>
      <c r="BG684" s="159" t="e">
        <f>IF($D680&gt;=1,($B679/HLOOKUP($D680,'Annuity Calc'!$H$7:$BE$11,2,FALSE))*HLOOKUP(BG680,'Annuity Calc'!$H$7:$BE$11,5,FALSE),(IF(BG680&lt;=(-1),BG680,0)))</f>
        <v>#N/A</v>
      </c>
      <c r="BH684" s="159" t="e">
        <f>IF($D680&gt;=1,($B679/HLOOKUP($D680,'Annuity Calc'!$H$7:$BE$11,2,FALSE))*HLOOKUP(BH680,'Annuity Calc'!$H$7:$BE$11,5,FALSE),(IF(BH680&lt;=(-1),BH680,0)))</f>
        <v>#N/A</v>
      </c>
      <c r="BI684" s="159" t="e">
        <f>IF($D680&gt;=1,($B679/HLOOKUP($D680,'Annuity Calc'!$H$7:$BE$11,2,FALSE))*HLOOKUP(BI680,'Annuity Calc'!$H$7:$BE$11,5,FALSE),(IF(BI680&lt;=(-1),BI680,0)))</f>
        <v>#N/A</v>
      </c>
    </row>
    <row r="685" spans="1:61" s="19" customFormat="1" ht="12.75">
      <c r="D685" s="19">
        <f>D681-D682</f>
        <v>14059894.391329711</v>
      </c>
      <c r="E685" s="19">
        <f t="shared" ref="E685:J685" si="5206">E681-E682</f>
        <v>13859600.381273109</v>
      </c>
      <c r="F685" s="19">
        <f t="shared" si="5206"/>
        <v>13650671.773990653</v>
      </c>
      <c r="G685" s="19">
        <f t="shared" si="5206"/>
        <v>13432736.335338989</v>
      </c>
      <c r="H685" s="19">
        <f t="shared" si="5206"/>
        <v>13205405.784304956</v>
      </c>
      <c r="I685" s="19">
        <f t="shared" si="5206"/>
        <v>12968275.101231249</v>
      </c>
      <c r="J685" s="19">
        <f t="shared" si="5206"/>
        <v>12720921.806219948</v>
      </c>
      <c r="K685" s="19">
        <f>K681-K682</f>
        <v>12462905.206428306</v>
      </c>
      <c r="L685" s="19">
        <f t="shared" ref="L685:BI685" si="5207">L681-L682</f>
        <v>12193765.610915745</v>
      </c>
      <c r="M685" s="19">
        <f t="shared" si="5207"/>
        <v>11913023.511643218</v>
      </c>
      <c r="N685" s="19">
        <f t="shared" si="5207"/>
        <v>11620178.729165766</v>
      </c>
      <c r="O685" s="19">
        <f t="shared" si="5207"/>
        <v>11314709.521496214</v>
      </c>
      <c r="P685" s="19">
        <f t="shared" si="5207"/>
        <v>10996071.654552318</v>
      </c>
      <c r="Q685" s="19">
        <f t="shared" si="5207"/>
        <v>10663697.432531262</v>
      </c>
      <c r="R685" s="19">
        <f t="shared" si="5207"/>
        <v>10316994.686483962</v>
      </c>
      <c r="S685" s="19">
        <f t="shared" si="5207"/>
        <v>9955345.7192872129</v>
      </c>
      <c r="T685" s="19">
        <f t="shared" si="5207"/>
        <v>9578106.2051339801</v>
      </c>
      <c r="U685" s="19">
        <f t="shared" si="5207"/>
        <v>9184604.0415811483</v>
      </c>
      <c r="V685" s="19">
        <f t="shared" si="5207"/>
        <v>8774138.1521095</v>
      </c>
      <c r="W685" s="19">
        <f t="shared" si="5207"/>
        <v>8345977.2370625092</v>
      </c>
      <c r="X685" s="19">
        <f t="shared" si="5207"/>
        <v>7899358.4707385916</v>
      </c>
      <c r="Y685" s="19">
        <f t="shared" si="5207"/>
        <v>7433486.1423155125</v>
      </c>
      <c r="Z685" s="19">
        <f t="shared" si="5207"/>
        <v>6947530.238185565</v>
      </c>
      <c r="AA685" s="19">
        <f t="shared" si="5207"/>
        <v>6440624.963175769</v>
      </c>
      <c r="AB685" s="19">
        <f t="shared" si="5207"/>
        <v>5911867.1980184466</v>
      </c>
      <c r="AC685" s="19">
        <f t="shared" si="5207"/>
        <v>5360314.8903239509</v>
      </c>
      <c r="AD685" s="19">
        <f t="shared" si="5207"/>
        <v>4784985.37618885</v>
      </c>
      <c r="AE685" s="19">
        <f t="shared" si="5207"/>
        <v>4184853.6294492944</v>
      </c>
      <c r="AF685" s="19">
        <f t="shared" si="5207"/>
        <v>3558850.4354603677</v>
      </c>
      <c r="AG685" s="19">
        <f t="shared" si="5207"/>
        <v>2905860.486147779</v>
      </c>
      <c r="AH685" s="19">
        <f t="shared" si="5207"/>
        <v>2224720.3929379676</v>
      </c>
      <c r="AI685" s="19">
        <f t="shared" si="5207"/>
        <v>1514216.6140263951</v>
      </c>
      <c r="AJ685" s="19">
        <f t="shared" si="5207"/>
        <v>773083.29229117546</v>
      </c>
      <c r="AK685" s="19">
        <f t="shared" si="5207"/>
        <v>-1.1641532182693481E-9</v>
      </c>
      <c r="AL685" s="19" t="e">
        <f t="shared" si="5207"/>
        <v>#N/A</v>
      </c>
      <c r="AM685" s="19" t="e">
        <f t="shared" si="5207"/>
        <v>#N/A</v>
      </c>
      <c r="AN685" s="19" t="e">
        <f t="shared" si="5207"/>
        <v>#N/A</v>
      </c>
      <c r="AO685" s="19" t="e">
        <f t="shared" si="5207"/>
        <v>#N/A</v>
      </c>
      <c r="AP685" s="19" t="e">
        <f t="shared" si="5207"/>
        <v>#N/A</v>
      </c>
      <c r="AQ685" s="19" t="e">
        <f t="shared" si="5207"/>
        <v>#N/A</v>
      </c>
      <c r="AR685" s="19" t="e">
        <f t="shared" si="5207"/>
        <v>#N/A</v>
      </c>
      <c r="AS685" s="19" t="e">
        <f t="shared" si="5207"/>
        <v>#N/A</v>
      </c>
      <c r="AT685" s="19" t="e">
        <f t="shared" si="5207"/>
        <v>#N/A</v>
      </c>
      <c r="AU685" s="19" t="e">
        <f t="shared" si="5207"/>
        <v>#N/A</v>
      </c>
      <c r="AV685" s="19" t="e">
        <f t="shared" si="5207"/>
        <v>#N/A</v>
      </c>
      <c r="AW685" s="19" t="e">
        <f t="shared" si="5207"/>
        <v>#N/A</v>
      </c>
      <c r="AX685" s="19" t="e">
        <f t="shared" si="5207"/>
        <v>#N/A</v>
      </c>
      <c r="AY685" s="19" t="e">
        <f t="shared" si="5207"/>
        <v>#N/A</v>
      </c>
      <c r="AZ685" s="19" t="e">
        <f t="shared" si="5207"/>
        <v>#N/A</v>
      </c>
      <c r="BA685" s="19" t="e">
        <f t="shared" si="5207"/>
        <v>#N/A</v>
      </c>
      <c r="BB685" s="19" t="e">
        <f t="shared" si="5207"/>
        <v>#N/A</v>
      </c>
      <c r="BC685" s="19" t="e">
        <f t="shared" si="5207"/>
        <v>#N/A</v>
      </c>
      <c r="BD685" s="19" t="e">
        <f t="shared" si="5207"/>
        <v>#N/A</v>
      </c>
      <c r="BE685" s="19" t="e">
        <f t="shared" si="5207"/>
        <v>#N/A</v>
      </c>
      <c r="BF685" s="19" t="e">
        <f t="shared" si="5207"/>
        <v>#N/A</v>
      </c>
      <c r="BG685" s="19" t="e">
        <f t="shared" si="5207"/>
        <v>#N/A</v>
      </c>
      <c r="BH685" s="19" t="e">
        <f t="shared" si="5207"/>
        <v>#N/A</v>
      </c>
      <c r="BI685" s="19" t="e">
        <f t="shared" si="5207"/>
        <v>#N/A</v>
      </c>
    </row>
    <row r="686" spans="1:61" s="19" customFormat="1" ht="12.75"/>
    <row r="687" spans="1:61" s="19" customFormat="1" ht="12.75">
      <c r="C687" s="19" t="s">
        <v>446</v>
      </c>
      <c r="E687" s="19">
        <f>D681</f>
        <v>14251910.65461872</v>
      </c>
      <c r="F687" s="19">
        <f t="shared" ref="F687:F691" si="5208">E681</f>
        <v>14059894.391329711</v>
      </c>
      <c r="G687" s="19">
        <f>F681</f>
        <v>13859600.381273109</v>
      </c>
      <c r="H687" s="19">
        <f t="shared" ref="H687:H690" si="5209">G681</f>
        <v>13650671.773990653</v>
      </c>
      <c r="I687" s="19">
        <f t="shared" ref="I687:I691" si="5210">H681</f>
        <v>13432736.335338989</v>
      </c>
      <c r="J687" s="19">
        <f t="shared" ref="J687:J691" si="5211">I681</f>
        <v>13205405.784304956</v>
      </c>
      <c r="K687" s="19">
        <f t="shared" ref="K687:K691" si="5212">J681</f>
        <v>12968275.101231249</v>
      </c>
      <c r="L687" s="19">
        <f t="shared" ref="L687:L691" si="5213">K681</f>
        <v>12720921.806219948</v>
      </c>
      <c r="M687" s="19">
        <f t="shared" ref="M687:M691" si="5214">L681</f>
        <v>12462905.206428306</v>
      </c>
      <c r="N687" s="19">
        <f t="shared" ref="N687:N691" si="5215">M681</f>
        <v>12193765.610915745</v>
      </c>
      <c r="O687" s="19">
        <f t="shared" ref="O687:O691" si="5216">N681</f>
        <v>11913023.511643218</v>
      </c>
      <c r="P687" s="19">
        <f t="shared" ref="P687:P691" si="5217">O681</f>
        <v>11620178.729165766</v>
      </c>
      <c r="Q687" s="19">
        <f t="shared" ref="Q687:Q691" si="5218">P681</f>
        <v>11314709.521496214</v>
      </c>
      <c r="R687" s="19">
        <f t="shared" ref="R687:R691" si="5219">Q681</f>
        <v>10996071.654552318</v>
      </c>
      <c r="S687" s="19">
        <f t="shared" ref="S687:S691" si="5220">R681</f>
        <v>10663697.432531262</v>
      </c>
      <c r="T687" s="19">
        <f t="shared" ref="T687:T691" si="5221">S681</f>
        <v>10316994.686483962</v>
      </c>
      <c r="U687" s="19">
        <f t="shared" ref="U687:U691" si="5222">T681</f>
        <v>9955345.7192872129</v>
      </c>
      <c r="V687" s="19">
        <f t="shared" ref="V687:V691" si="5223">U681</f>
        <v>9578106.2051339801</v>
      </c>
      <c r="W687" s="19">
        <f t="shared" ref="W687:W691" si="5224">V681</f>
        <v>9184604.0415811483</v>
      </c>
      <c r="X687" s="19">
        <f t="shared" ref="X687:X691" si="5225">W681</f>
        <v>8774138.1521095</v>
      </c>
      <c r="Y687" s="19">
        <f t="shared" ref="Y687:Y691" si="5226">X681</f>
        <v>8345977.2370625092</v>
      </c>
      <c r="Z687" s="19">
        <f t="shared" ref="Z687:Z691" si="5227">Y681</f>
        <v>7899358.4707385916</v>
      </c>
      <c r="AA687" s="19">
        <f t="shared" ref="AA687:AA691" si="5228">Z681</f>
        <v>7433486.1423155125</v>
      </c>
      <c r="AB687" s="19">
        <f t="shared" ref="AB687:AB691" si="5229">AA681</f>
        <v>6947530.238185565</v>
      </c>
      <c r="AC687" s="19">
        <f t="shared" ref="AC687:AC691" si="5230">AB681</f>
        <v>6440624.963175769</v>
      </c>
      <c r="AD687" s="19">
        <f t="shared" ref="AD687:AD691" si="5231">AC681</f>
        <v>5911867.1980184466</v>
      </c>
      <c r="AE687" s="19">
        <f t="shared" ref="AE687:AE691" si="5232">AD681</f>
        <v>5360314.8903239509</v>
      </c>
      <c r="AF687" s="19">
        <f t="shared" ref="AF687:AF691" si="5233">AE681</f>
        <v>4784985.37618885</v>
      </c>
      <c r="AG687" s="19">
        <f t="shared" ref="AG687:AG691" si="5234">AF681</f>
        <v>4184853.6294492944</v>
      </c>
      <c r="AH687" s="19">
        <f t="shared" ref="AH687:AH691" si="5235">AG681</f>
        <v>3558850.4354603677</v>
      </c>
      <c r="AI687" s="19">
        <f t="shared" ref="AI687:AI691" si="5236">AH681</f>
        <v>2905860.486147779</v>
      </c>
      <c r="AJ687" s="19">
        <f t="shared" ref="AJ687:AJ691" si="5237">AI681</f>
        <v>2224720.3929379676</v>
      </c>
      <c r="AK687" s="19">
        <f t="shared" ref="AK687:AK691" si="5238">AJ681</f>
        <v>1514216.6140263951</v>
      </c>
      <c r="AL687" s="19">
        <f t="shared" ref="AL687:AL691" si="5239">AK681</f>
        <v>773083.29229117546</v>
      </c>
      <c r="AM687" s="19">
        <f t="shared" ref="AM687:AM691" si="5240">AL681</f>
        <v>-1.1641532182693481E-9</v>
      </c>
      <c r="AN687" s="19" t="e">
        <f t="shared" ref="AN687:AN691" si="5241">AM681</f>
        <v>#N/A</v>
      </c>
      <c r="AO687" s="19" t="e">
        <f t="shared" ref="AO687:AO691" si="5242">AN681</f>
        <v>#N/A</v>
      </c>
      <c r="AP687" s="19" t="e">
        <f t="shared" ref="AP687:AP691" si="5243">AO681</f>
        <v>#N/A</v>
      </c>
      <c r="AQ687" s="19" t="e">
        <f t="shared" ref="AQ687:AQ691" si="5244">AP681</f>
        <v>#N/A</v>
      </c>
      <c r="AR687" s="19" t="e">
        <f t="shared" ref="AR687:AR691" si="5245">AQ681</f>
        <v>#N/A</v>
      </c>
      <c r="AS687" s="19" t="e">
        <f t="shared" ref="AS687:AS691" si="5246">AR681</f>
        <v>#N/A</v>
      </c>
      <c r="AT687" s="19" t="e">
        <f t="shared" ref="AT687:AT691" si="5247">AS681</f>
        <v>#N/A</v>
      </c>
      <c r="AU687" s="19" t="e">
        <f t="shared" ref="AU687:AU691" si="5248">AT681</f>
        <v>#N/A</v>
      </c>
      <c r="AV687" s="19" t="e">
        <f t="shared" ref="AV687:AV691" si="5249">AU681</f>
        <v>#N/A</v>
      </c>
      <c r="AW687" s="19" t="e">
        <f t="shared" ref="AW687:AW691" si="5250">AV681</f>
        <v>#N/A</v>
      </c>
      <c r="AX687" s="19" t="e">
        <f t="shared" ref="AX687:AX691" si="5251">AW681</f>
        <v>#N/A</v>
      </c>
      <c r="AY687" s="19" t="e">
        <f t="shared" ref="AY687:AY691" si="5252">AX681</f>
        <v>#N/A</v>
      </c>
      <c r="AZ687" s="19" t="e">
        <f t="shared" ref="AZ687:AZ691" si="5253">AY681</f>
        <v>#N/A</v>
      </c>
      <c r="BA687" s="19" t="e">
        <f t="shared" ref="BA687:BA691" si="5254">AZ681</f>
        <v>#N/A</v>
      </c>
      <c r="BB687" s="19" t="e">
        <f t="shared" ref="BB687:BB691" si="5255">BA681</f>
        <v>#N/A</v>
      </c>
      <c r="BC687" s="19" t="e">
        <f t="shared" ref="BC687:BC691" si="5256">BB681</f>
        <v>#N/A</v>
      </c>
      <c r="BD687" s="19" t="e">
        <f t="shared" ref="BD687:BD691" si="5257">BC681</f>
        <v>#N/A</v>
      </c>
      <c r="BE687" s="19" t="e">
        <f t="shared" ref="BE687:BE691" si="5258">BD681</f>
        <v>#N/A</v>
      </c>
      <c r="BF687" s="19" t="e">
        <f t="shared" ref="BF687:BF691" si="5259">BE681</f>
        <v>#N/A</v>
      </c>
      <c r="BG687" s="19" t="e">
        <f t="shared" ref="BG687:BG691" si="5260">BF681</f>
        <v>#N/A</v>
      </c>
      <c r="BH687" s="19" t="e">
        <f t="shared" ref="BH687:BH691" si="5261">BG681</f>
        <v>#N/A</v>
      </c>
      <c r="BI687" s="19" t="e">
        <f t="shared" ref="BI687:BI691" si="5262">BH681</f>
        <v>#N/A</v>
      </c>
    </row>
    <row r="688" spans="1:61" s="19" customFormat="1" ht="12.75">
      <c r="C688" s="19" t="s">
        <v>422</v>
      </c>
      <c r="E688" s="19">
        <f>D682</f>
        <v>192016.26328900861</v>
      </c>
      <c r="F688" s="19">
        <f t="shared" si="5208"/>
        <v>200294.01005660102</v>
      </c>
      <c r="G688" s="19">
        <f t="shared" ref="G688:G691" si="5263">F682</f>
        <v>208928.60728245517</v>
      </c>
      <c r="H688" s="19">
        <f t="shared" si="5209"/>
        <v>217935.43865166506</v>
      </c>
      <c r="I688" s="19">
        <f t="shared" si="5210"/>
        <v>227330.5510340333</v>
      </c>
      <c r="J688" s="19">
        <f t="shared" si="5211"/>
        <v>237130.68307370666</v>
      </c>
      <c r="K688" s="19">
        <f t="shared" si="5212"/>
        <v>247353.29501130024</v>
      </c>
      <c r="L688" s="19">
        <f t="shared" si="5213"/>
        <v>258016.59979164239</v>
      </c>
      <c r="M688" s="19">
        <f t="shared" si="5214"/>
        <v>269139.59551256115</v>
      </c>
      <c r="N688" s="19">
        <f t="shared" si="5215"/>
        <v>280742.09927252645</v>
      </c>
      <c r="O688" s="19">
        <f t="shared" si="5216"/>
        <v>292844.78247745091</v>
      </c>
      <c r="P688" s="19">
        <f t="shared" si="5217"/>
        <v>305469.20766955271</v>
      </c>
      <c r="Q688" s="19">
        <f t="shared" si="5218"/>
        <v>318637.86694389646</v>
      </c>
      <c r="R688" s="19">
        <f t="shared" si="5219"/>
        <v>332374.22202105698</v>
      </c>
      <c r="S688" s="19">
        <f t="shared" si="5220"/>
        <v>346702.7460472993</v>
      </c>
      <c r="T688" s="19">
        <f t="shared" si="5221"/>
        <v>361648.96719674871</v>
      </c>
      <c r="U688" s="19">
        <f t="shared" si="5222"/>
        <v>377239.51415323332</v>
      </c>
      <c r="V688" s="19">
        <f t="shared" si="5223"/>
        <v>393502.16355283128</v>
      </c>
      <c r="W688" s="19">
        <f t="shared" si="5224"/>
        <v>410465.88947164774</v>
      </c>
      <c r="X688" s="19">
        <f t="shared" si="5225"/>
        <v>428160.91504699102</v>
      </c>
      <c r="Y688" s="19">
        <f t="shared" si="5226"/>
        <v>446618.76632391725</v>
      </c>
      <c r="Z688" s="19">
        <f t="shared" si="5227"/>
        <v>465872.32842307887</v>
      </c>
      <c r="AA688" s="19">
        <f t="shared" si="5228"/>
        <v>485955.90412994771</v>
      </c>
      <c r="AB688" s="19">
        <f t="shared" si="5229"/>
        <v>506905.27500979631</v>
      </c>
      <c r="AC688" s="19">
        <f t="shared" si="5230"/>
        <v>528757.76515732252</v>
      </c>
      <c r="AD688" s="19">
        <f t="shared" si="5231"/>
        <v>551552.307694496</v>
      </c>
      <c r="AE688" s="19">
        <f t="shared" si="5232"/>
        <v>575329.51413510041</v>
      </c>
      <c r="AF688" s="19">
        <f t="shared" si="5233"/>
        <v>600131.74673955562</v>
      </c>
      <c r="AG688" s="19">
        <f t="shared" si="5234"/>
        <v>626003.19398892659</v>
      </c>
      <c r="AH688" s="19">
        <f t="shared" si="5235"/>
        <v>652989.94931258867</v>
      </c>
      <c r="AI688" s="19">
        <f t="shared" si="5236"/>
        <v>681140.09320981125</v>
      </c>
      <c r="AJ688" s="19">
        <f t="shared" si="5237"/>
        <v>710503.77891157242</v>
      </c>
      <c r="AK688" s="19">
        <f t="shared" si="5238"/>
        <v>741133.32173521968</v>
      </c>
      <c r="AL688" s="19">
        <f t="shared" si="5239"/>
        <v>773083.29229117662</v>
      </c>
      <c r="AM688" s="19" t="e">
        <f t="shared" si="5240"/>
        <v>#N/A</v>
      </c>
      <c r="AN688" s="19" t="e">
        <f t="shared" si="5241"/>
        <v>#N/A</v>
      </c>
      <c r="AO688" s="19" t="e">
        <f t="shared" si="5242"/>
        <v>#N/A</v>
      </c>
      <c r="AP688" s="19" t="e">
        <f t="shared" si="5243"/>
        <v>#N/A</v>
      </c>
      <c r="AQ688" s="19" t="e">
        <f t="shared" si="5244"/>
        <v>#N/A</v>
      </c>
      <c r="AR688" s="19" t="e">
        <f t="shared" si="5245"/>
        <v>#N/A</v>
      </c>
      <c r="AS688" s="19" t="e">
        <f t="shared" si="5246"/>
        <v>#N/A</v>
      </c>
      <c r="AT688" s="19" t="e">
        <f t="shared" si="5247"/>
        <v>#N/A</v>
      </c>
      <c r="AU688" s="19" t="e">
        <f t="shared" si="5248"/>
        <v>#N/A</v>
      </c>
      <c r="AV688" s="19" t="e">
        <f t="shared" si="5249"/>
        <v>#N/A</v>
      </c>
      <c r="AW688" s="19" t="e">
        <f t="shared" si="5250"/>
        <v>#N/A</v>
      </c>
      <c r="AX688" s="19" t="e">
        <f t="shared" si="5251"/>
        <v>#N/A</v>
      </c>
      <c r="AY688" s="19" t="e">
        <f t="shared" si="5252"/>
        <v>#N/A</v>
      </c>
      <c r="AZ688" s="19" t="e">
        <f t="shared" si="5253"/>
        <v>#N/A</v>
      </c>
      <c r="BA688" s="19" t="e">
        <f t="shared" si="5254"/>
        <v>#N/A</v>
      </c>
      <c r="BB688" s="19" t="e">
        <f t="shared" si="5255"/>
        <v>#N/A</v>
      </c>
      <c r="BC688" s="19" t="e">
        <f t="shared" si="5256"/>
        <v>#N/A</v>
      </c>
      <c r="BD688" s="19" t="e">
        <f t="shared" si="5257"/>
        <v>#N/A</v>
      </c>
      <c r="BE688" s="19" t="e">
        <f t="shared" si="5258"/>
        <v>#N/A</v>
      </c>
      <c r="BF688" s="19" t="e">
        <f t="shared" si="5259"/>
        <v>#N/A</v>
      </c>
      <c r="BG688" s="19" t="e">
        <f t="shared" si="5260"/>
        <v>#N/A</v>
      </c>
      <c r="BH688" s="19" t="e">
        <f t="shared" si="5261"/>
        <v>#N/A</v>
      </c>
      <c r="BI688" s="19" t="e">
        <f t="shared" si="5262"/>
        <v>#N/A</v>
      </c>
    </row>
    <row r="689" spans="3:61" s="19" customFormat="1" ht="12.75">
      <c r="C689" s="19" t="s">
        <v>423</v>
      </c>
      <c r="E689" s="19">
        <f>D683</f>
        <v>597379.08646951197</v>
      </c>
      <c r="F689" s="19">
        <f t="shared" si="5208"/>
        <v>589101.33970191947</v>
      </c>
      <c r="G689" s="19">
        <f t="shared" si="5263"/>
        <v>580466.74247606529</v>
      </c>
      <c r="H689" s="19">
        <f t="shared" si="5209"/>
        <v>571459.91110685549</v>
      </c>
      <c r="I689" s="19">
        <f t="shared" si="5210"/>
        <v>562064.79872448719</v>
      </c>
      <c r="J689" s="19">
        <f t="shared" si="5211"/>
        <v>552264.6666848138</v>
      </c>
      <c r="K689" s="19">
        <f t="shared" si="5212"/>
        <v>542042.05474722036</v>
      </c>
      <c r="L689" s="19">
        <f t="shared" si="5213"/>
        <v>531378.74996687821</v>
      </c>
      <c r="M689" s="19">
        <f t="shared" si="5214"/>
        <v>520255.7542459594</v>
      </c>
      <c r="N689" s="19">
        <f t="shared" si="5215"/>
        <v>508653.25048599404</v>
      </c>
      <c r="O689" s="19">
        <f t="shared" si="5216"/>
        <v>496550.56728106958</v>
      </c>
      <c r="P689" s="19">
        <f t="shared" si="5217"/>
        <v>483926.14208896778</v>
      </c>
      <c r="Q689" s="19">
        <f t="shared" si="5218"/>
        <v>470757.48281462409</v>
      </c>
      <c r="R689" s="19">
        <f t="shared" si="5219"/>
        <v>457021.12773746357</v>
      </c>
      <c r="S689" s="19">
        <f t="shared" si="5220"/>
        <v>442692.60371122125</v>
      </c>
      <c r="T689" s="19">
        <f t="shared" si="5221"/>
        <v>427746.38256177178</v>
      </c>
      <c r="U689" s="19">
        <f t="shared" si="5222"/>
        <v>412155.83560528723</v>
      </c>
      <c r="V689" s="19">
        <f t="shared" si="5223"/>
        <v>395893.18620568927</v>
      </c>
      <c r="W689" s="19">
        <f t="shared" si="5224"/>
        <v>378929.46028687275</v>
      </c>
      <c r="X689" s="19">
        <f t="shared" si="5225"/>
        <v>361234.43471152947</v>
      </c>
      <c r="Y689" s="19">
        <f t="shared" si="5226"/>
        <v>342776.58343460324</v>
      </c>
      <c r="Z689" s="19">
        <f t="shared" si="5227"/>
        <v>323523.02133544168</v>
      </c>
      <c r="AA689" s="19">
        <f t="shared" si="5228"/>
        <v>303439.44562857284</v>
      </c>
      <c r="AB689" s="19">
        <f t="shared" si="5229"/>
        <v>282490.07474872423</v>
      </c>
      <c r="AC689" s="19">
        <f t="shared" si="5230"/>
        <v>260637.58460119797</v>
      </c>
      <c r="AD689" s="19">
        <f t="shared" si="5231"/>
        <v>237843.04206402454</v>
      </c>
      <c r="AE689" s="19">
        <f t="shared" si="5232"/>
        <v>214065.83562342008</v>
      </c>
      <c r="AF689" s="19">
        <f t="shared" si="5233"/>
        <v>189263.60301896487</v>
      </c>
      <c r="AG689" s="19">
        <f t="shared" si="5234"/>
        <v>163392.1557695939</v>
      </c>
      <c r="AH689" s="19">
        <f t="shared" si="5235"/>
        <v>136405.40044593188</v>
      </c>
      <c r="AI689" s="19">
        <f t="shared" si="5236"/>
        <v>108255.25654870921</v>
      </c>
      <c r="AJ689" s="19">
        <f t="shared" si="5237"/>
        <v>78891.57084694806</v>
      </c>
      <c r="AK689" s="19">
        <f t="shared" si="5238"/>
        <v>48262.028023300802</v>
      </c>
      <c r="AL689" s="19">
        <f t="shared" si="5239"/>
        <v>16312.05746734383</v>
      </c>
      <c r="AM689" s="19" t="e">
        <f t="shared" si="5240"/>
        <v>#N/A</v>
      </c>
      <c r="AN689" s="19" t="e">
        <f t="shared" si="5241"/>
        <v>#N/A</v>
      </c>
      <c r="AO689" s="19" t="e">
        <f t="shared" si="5242"/>
        <v>#N/A</v>
      </c>
      <c r="AP689" s="19" t="e">
        <f t="shared" si="5243"/>
        <v>#N/A</v>
      </c>
      <c r="AQ689" s="19" t="e">
        <f t="shared" si="5244"/>
        <v>#N/A</v>
      </c>
      <c r="AR689" s="19" t="e">
        <f t="shared" si="5245"/>
        <v>#N/A</v>
      </c>
      <c r="AS689" s="19" t="e">
        <f t="shared" si="5246"/>
        <v>#N/A</v>
      </c>
      <c r="AT689" s="19" t="e">
        <f t="shared" si="5247"/>
        <v>#N/A</v>
      </c>
      <c r="AU689" s="19" t="e">
        <f t="shared" si="5248"/>
        <v>#N/A</v>
      </c>
      <c r="AV689" s="19" t="e">
        <f t="shared" si="5249"/>
        <v>#N/A</v>
      </c>
      <c r="AW689" s="19" t="e">
        <f t="shared" si="5250"/>
        <v>#N/A</v>
      </c>
      <c r="AX689" s="19" t="e">
        <f t="shared" si="5251"/>
        <v>#N/A</v>
      </c>
      <c r="AY689" s="19" t="e">
        <f t="shared" si="5252"/>
        <v>#N/A</v>
      </c>
      <c r="AZ689" s="19" t="e">
        <f t="shared" si="5253"/>
        <v>#N/A</v>
      </c>
      <c r="BA689" s="19" t="e">
        <f t="shared" si="5254"/>
        <v>#N/A</v>
      </c>
      <c r="BB689" s="19" t="e">
        <f t="shared" si="5255"/>
        <v>#N/A</v>
      </c>
      <c r="BC689" s="19" t="e">
        <f t="shared" si="5256"/>
        <v>#N/A</v>
      </c>
      <c r="BD689" s="19" t="e">
        <f t="shared" si="5257"/>
        <v>#N/A</v>
      </c>
      <c r="BE689" s="19" t="e">
        <f t="shared" si="5258"/>
        <v>#N/A</v>
      </c>
      <c r="BF689" s="19" t="e">
        <f t="shared" si="5259"/>
        <v>#N/A</v>
      </c>
      <c r="BG689" s="19" t="e">
        <f t="shared" si="5260"/>
        <v>#N/A</v>
      </c>
      <c r="BH689" s="19" t="e">
        <f t="shared" si="5261"/>
        <v>#N/A</v>
      </c>
      <c r="BI689" s="19" t="e">
        <f t="shared" si="5262"/>
        <v>#N/A</v>
      </c>
    </row>
    <row r="690" spans="3:61" s="19" customFormat="1" ht="12.75">
      <c r="C690" s="19" t="s">
        <v>147</v>
      </c>
      <c r="E690" s="19">
        <f>D684</f>
        <v>789395.34975852049</v>
      </c>
      <c r="F690" s="19">
        <f t="shared" si="5208"/>
        <v>789395.34975852049</v>
      </c>
      <c r="G690" s="19">
        <f t="shared" si="5263"/>
        <v>789395.34975852049</v>
      </c>
      <c r="H690" s="19">
        <f t="shared" si="5209"/>
        <v>789395.34975852049</v>
      </c>
      <c r="I690" s="19">
        <f t="shared" si="5210"/>
        <v>789395.34975852049</v>
      </c>
      <c r="J690" s="19">
        <f t="shared" si="5211"/>
        <v>789395.34975852049</v>
      </c>
      <c r="K690" s="19">
        <f t="shared" si="5212"/>
        <v>789395.34975852049</v>
      </c>
      <c r="L690" s="19">
        <f t="shared" si="5213"/>
        <v>789395.34975852049</v>
      </c>
      <c r="M690" s="19">
        <f t="shared" si="5214"/>
        <v>789395.34975852049</v>
      </c>
      <c r="N690" s="19">
        <f t="shared" si="5215"/>
        <v>789395.34975852049</v>
      </c>
      <c r="O690" s="19">
        <f t="shared" si="5216"/>
        <v>789395.34975852049</v>
      </c>
      <c r="P690" s="19">
        <f t="shared" si="5217"/>
        <v>789395.34975852049</v>
      </c>
      <c r="Q690" s="19">
        <f t="shared" si="5218"/>
        <v>789395.34975852049</v>
      </c>
      <c r="R690" s="19">
        <f t="shared" si="5219"/>
        <v>789395.34975852049</v>
      </c>
      <c r="S690" s="19">
        <f t="shared" si="5220"/>
        <v>789395.34975852049</v>
      </c>
      <c r="T690" s="19">
        <f t="shared" si="5221"/>
        <v>789395.34975852049</v>
      </c>
      <c r="U690" s="19">
        <f t="shared" si="5222"/>
        <v>789395.34975852049</v>
      </c>
      <c r="V690" s="19">
        <f t="shared" si="5223"/>
        <v>789395.34975852049</v>
      </c>
      <c r="W690" s="19">
        <f t="shared" si="5224"/>
        <v>789395.34975852049</v>
      </c>
      <c r="X690" s="19">
        <f t="shared" si="5225"/>
        <v>789395.34975852049</v>
      </c>
      <c r="Y690" s="19">
        <f t="shared" si="5226"/>
        <v>789395.34975852049</v>
      </c>
      <c r="Z690" s="19">
        <f t="shared" si="5227"/>
        <v>789395.34975852049</v>
      </c>
      <c r="AA690" s="19">
        <f t="shared" si="5228"/>
        <v>789395.34975852049</v>
      </c>
      <c r="AB690" s="19">
        <f t="shared" si="5229"/>
        <v>789395.34975852049</v>
      </c>
      <c r="AC690" s="19">
        <f t="shared" si="5230"/>
        <v>789395.34975852049</v>
      </c>
      <c r="AD690" s="19">
        <f t="shared" si="5231"/>
        <v>789395.34975852049</v>
      </c>
      <c r="AE690" s="19">
        <f t="shared" si="5232"/>
        <v>789395.34975852049</v>
      </c>
      <c r="AF690" s="19">
        <f t="shared" si="5233"/>
        <v>789395.34975852049</v>
      </c>
      <c r="AG690" s="19">
        <f t="shared" si="5234"/>
        <v>789395.34975852049</v>
      </c>
      <c r="AH690" s="19">
        <f t="shared" si="5235"/>
        <v>789395.34975852049</v>
      </c>
      <c r="AI690" s="19">
        <f t="shared" si="5236"/>
        <v>789395.34975852049</v>
      </c>
      <c r="AJ690" s="19">
        <f t="shared" si="5237"/>
        <v>789395.34975852049</v>
      </c>
      <c r="AK690" s="19">
        <f t="shared" si="5238"/>
        <v>789395.34975852049</v>
      </c>
      <c r="AL690" s="19">
        <f t="shared" si="5239"/>
        <v>789395.34975852049</v>
      </c>
      <c r="AM690" s="19" t="e">
        <f t="shared" si="5240"/>
        <v>#N/A</v>
      </c>
      <c r="AN690" s="19" t="e">
        <f t="shared" si="5241"/>
        <v>#N/A</v>
      </c>
      <c r="AO690" s="19" t="e">
        <f t="shared" si="5242"/>
        <v>#N/A</v>
      </c>
      <c r="AP690" s="19" t="e">
        <f t="shared" si="5243"/>
        <v>#N/A</v>
      </c>
      <c r="AQ690" s="19" t="e">
        <f t="shared" si="5244"/>
        <v>#N/A</v>
      </c>
      <c r="AR690" s="19" t="e">
        <f t="shared" si="5245"/>
        <v>#N/A</v>
      </c>
      <c r="AS690" s="19" t="e">
        <f t="shared" si="5246"/>
        <v>#N/A</v>
      </c>
      <c r="AT690" s="19" t="e">
        <f t="shared" si="5247"/>
        <v>#N/A</v>
      </c>
      <c r="AU690" s="19" t="e">
        <f t="shared" si="5248"/>
        <v>#N/A</v>
      </c>
      <c r="AV690" s="19" t="e">
        <f t="shared" si="5249"/>
        <v>#N/A</v>
      </c>
      <c r="AW690" s="19" t="e">
        <f t="shared" si="5250"/>
        <v>#N/A</v>
      </c>
      <c r="AX690" s="19" t="e">
        <f t="shared" si="5251"/>
        <v>#N/A</v>
      </c>
      <c r="AY690" s="19" t="e">
        <f t="shared" si="5252"/>
        <v>#N/A</v>
      </c>
      <c r="AZ690" s="19" t="e">
        <f t="shared" si="5253"/>
        <v>#N/A</v>
      </c>
      <c r="BA690" s="19" t="e">
        <f t="shared" si="5254"/>
        <v>#N/A</v>
      </c>
      <c r="BB690" s="19" t="e">
        <f t="shared" si="5255"/>
        <v>#N/A</v>
      </c>
      <c r="BC690" s="19" t="e">
        <f t="shared" si="5256"/>
        <v>#N/A</v>
      </c>
      <c r="BD690" s="19" t="e">
        <f t="shared" si="5257"/>
        <v>#N/A</v>
      </c>
      <c r="BE690" s="19" t="e">
        <f t="shared" si="5258"/>
        <v>#N/A</v>
      </c>
      <c r="BF690" s="19" t="e">
        <f t="shared" si="5259"/>
        <v>#N/A</v>
      </c>
      <c r="BG690" s="19" t="e">
        <f t="shared" si="5260"/>
        <v>#N/A</v>
      </c>
      <c r="BH690" s="19" t="e">
        <f t="shared" si="5261"/>
        <v>#N/A</v>
      </c>
      <c r="BI690" s="19" t="e">
        <f t="shared" si="5262"/>
        <v>#N/A</v>
      </c>
    </row>
    <row r="691" spans="3:61" s="19" customFormat="1" ht="12.75">
      <c r="C691" s="19" t="s">
        <v>424</v>
      </c>
      <c r="E691" s="19">
        <f>D685</f>
        <v>14059894.391329711</v>
      </c>
      <c r="F691" s="19">
        <f t="shared" si="5208"/>
        <v>13859600.381273109</v>
      </c>
      <c r="G691" s="19">
        <f t="shared" si="5263"/>
        <v>13650671.773990653</v>
      </c>
      <c r="H691" s="19">
        <f>G685</f>
        <v>13432736.335338989</v>
      </c>
      <c r="I691" s="19">
        <f t="shared" si="5210"/>
        <v>13205405.784304956</v>
      </c>
      <c r="J691" s="19">
        <f t="shared" si="5211"/>
        <v>12968275.101231249</v>
      </c>
      <c r="K691" s="19">
        <f t="shared" si="5212"/>
        <v>12720921.806219948</v>
      </c>
      <c r="L691" s="19">
        <f t="shared" si="5213"/>
        <v>12462905.206428306</v>
      </c>
      <c r="M691" s="19">
        <f t="shared" si="5214"/>
        <v>12193765.610915745</v>
      </c>
      <c r="N691" s="19">
        <f t="shared" si="5215"/>
        <v>11913023.511643218</v>
      </c>
      <c r="O691" s="19">
        <f t="shared" si="5216"/>
        <v>11620178.729165766</v>
      </c>
      <c r="P691" s="19">
        <f t="shared" si="5217"/>
        <v>11314709.521496214</v>
      </c>
      <c r="Q691" s="19">
        <f t="shared" si="5218"/>
        <v>10996071.654552318</v>
      </c>
      <c r="R691" s="19">
        <f t="shared" si="5219"/>
        <v>10663697.432531262</v>
      </c>
      <c r="S691" s="19">
        <f t="shared" si="5220"/>
        <v>10316994.686483962</v>
      </c>
      <c r="T691" s="19">
        <f t="shared" si="5221"/>
        <v>9955345.7192872129</v>
      </c>
      <c r="U691" s="19">
        <f t="shared" si="5222"/>
        <v>9578106.2051339801</v>
      </c>
      <c r="V691" s="19">
        <f t="shared" si="5223"/>
        <v>9184604.0415811483</v>
      </c>
      <c r="W691" s="19">
        <f t="shared" si="5224"/>
        <v>8774138.1521095</v>
      </c>
      <c r="X691" s="19">
        <f t="shared" si="5225"/>
        <v>8345977.2370625092</v>
      </c>
      <c r="Y691" s="19">
        <f t="shared" si="5226"/>
        <v>7899358.4707385916</v>
      </c>
      <c r="Z691" s="19">
        <f t="shared" si="5227"/>
        <v>7433486.1423155125</v>
      </c>
      <c r="AA691" s="19">
        <f t="shared" si="5228"/>
        <v>6947530.238185565</v>
      </c>
      <c r="AB691" s="19">
        <f t="shared" si="5229"/>
        <v>6440624.963175769</v>
      </c>
      <c r="AC691" s="19">
        <f t="shared" si="5230"/>
        <v>5911867.1980184466</v>
      </c>
      <c r="AD691" s="19">
        <f t="shared" si="5231"/>
        <v>5360314.8903239509</v>
      </c>
      <c r="AE691" s="19">
        <f t="shared" si="5232"/>
        <v>4784985.37618885</v>
      </c>
      <c r="AF691" s="19">
        <f t="shared" si="5233"/>
        <v>4184853.6294492944</v>
      </c>
      <c r="AG691" s="19">
        <f t="shared" si="5234"/>
        <v>3558850.4354603677</v>
      </c>
      <c r="AH691" s="19">
        <f t="shared" si="5235"/>
        <v>2905860.486147779</v>
      </c>
      <c r="AI691" s="19">
        <f t="shared" si="5236"/>
        <v>2224720.3929379676</v>
      </c>
      <c r="AJ691" s="19">
        <f t="shared" si="5237"/>
        <v>1514216.6140263951</v>
      </c>
      <c r="AK691" s="19">
        <f t="shared" si="5238"/>
        <v>773083.29229117546</v>
      </c>
      <c r="AL691" s="19">
        <f t="shared" si="5239"/>
        <v>-1.1641532182693481E-9</v>
      </c>
      <c r="AM691" s="19" t="e">
        <f t="shared" si="5240"/>
        <v>#N/A</v>
      </c>
      <c r="AN691" s="19" t="e">
        <f t="shared" si="5241"/>
        <v>#N/A</v>
      </c>
      <c r="AO691" s="19" t="e">
        <f t="shared" si="5242"/>
        <v>#N/A</v>
      </c>
      <c r="AP691" s="19" t="e">
        <f t="shared" si="5243"/>
        <v>#N/A</v>
      </c>
      <c r="AQ691" s="19" t="e">
        <f t="shared" si="5244"/>
        <v>#N/A</v>
      </c>
      <c r="AR691" s="19" t="e">
        <f t="shared" si="5245"/>
        <v>#N/A</v>
      </c>
      <c r="AS691" s="19" t="e">
        <f t="shared" si="5246"/>
        <v>#N/A</v>
      </c>
      <c r="AT691" s="19" t="e">
        <f t="shared" si="5247"/>
        <v>#N/A</v>
      </c>
      <c r="AU691" s="19" t="e">
        <f t="shared" si="5248"/>
        <v>#N/A</v>
      </c>
      <c r="AV691" s="19" t="e">
        <f t="shared" si="5249"/>
        <v>#N/A</v>
      </c>
      <c r="AW691" s="19" t="e">
        <f t="shared" si="5250"/>
        <v>#N/A</v>
      </c>
      <c r="AX691" s="19" t="e">
        <f t="shared" si="5251"/>
        <v>#N/A</v>
      </c>
      <c r="AY691" s="19" t="e">
        <f t="shared" si="5252"/>
        <v>#N/A</v>
      </c>
      <c r="AZ691" s="19" t="e">
        <f t="shared" si="5253"/>
        <v>#N/A</v>
      </c>
      <c r="BA691" s="19" t="e">
        <f t="shared" si="5254"/>
        <v>#N/A</v>
      </c>
      <c r="BB691" s="19" t="e">
        <f t="shared" si="5255"/>
        <v>#N/A</v>
      </c>
      <c r="BC691" s="19" t="e">
        <f t="shared" si="5256"/>
        <v>#N/A</v>
      </c>
      <c r="BD691" s="19" t="e">
        <f t="shared" si="5257"/>
        <v>#N/A</v>
      </c>
      <c r="BE691" s="19" t="e">
        <f t="shared" si="5258"/>
        <v>#N/A</v>
      </c>
      <c r="BF691" s="19" t="e">
        <f t="shared" si="5259"/>
        <v>#N/A</v>
      </c>
      <c r="BG691" s="19" t="e">
        <f t="shared" si="5260"/>
        <v>#N/A</v>
      </c>
      <c r="BH691" s="19" t="e">
        <f t="shared" si="5261"/>
        <v>#N/A</v>
      </c>
      <c r="BI691" s="19" t="e">
        <f t="shared" si="5262"/>
        <v>#N/A</v>
      </c>
    </row>
    <row r="692" spans="3:61" s="19" customFormat="1" ht="12.75"/>
    <row r="693" spans="3:61" s="19" customFormat="1" ht="12.75">
      <c r="C693" s="19" t="s">
        <v>446</v>
      </c>
      <c r="F693" s="19">
        <f>E687</f>
        <v>14251910.65461872</v>
      </c>
      <c r="G693" s="19">
        <f t="shared" ref="G693:G697" si="5264">F687</f>
        <v>14059894.391329711</v>
      </c>
      <c r="H693" s="19">
        <f t="shared" ref="H693:H697" si="5265">G687</f>
        <v>13859600.381273109</v>
      </c>
      <c r="I693" s="19">
        <f t="shared" ref="I693:I697" si="5266">H687</f>
        <v>13650671.773990653</v>
      </c>
      <c r="J693" s="19">
        <f t="shared" ref="J693:J697" si="5267">I687</f>
        <v>13432736.335338989</v>
      </c>
      <c r="K693" s="19">
        <f t="shared" ref="K693:K697" si="5268">J687</f>
        <v>13205405.784304956</v>
      </c>
      <c r="L693" s="19">
        <f t="shared" ref="L693:L697" si="5269">K687</f>
        <v>12968275.101231249</v>
      </c>
      <c r="M693" s="19">
        <f t="shared" ref="M693:M697" si="5270">L687</f>
        <v>12720921.806219948</v>
      </c>
      <c r="N693" s="19">
        <f t="shared" ref="N693:N697" si="5271">M687</f>
        <v>12462905.206428306</v>
      </c>
      <c r="O693" s="19">
        <f t="shared" ref="O693:O697" si="5272">N687</f>
        <v>12193765.610915745</v>
      </c>
      <c r="P693" s="19">
        <f t="shared" ref="P693:P697" si="5273">O687</f>
        <v>11913023.511643218</v>
      </c>
      <c r="Q693" s="19">
        <f t="shared" ref="Q693:Q697" si="5274">P687</f>
        <v>11620178.729165766</v>
      </c>
      <c r="R693" s="19">
        <f t="shared" ref="R693:R697" si="5275">Q687</f>
        <v>11314709.521496214</v>
      </c>
      <c r="S693" s="19">
        <f t="shared" ref="S693:S697" si="5276">R687</f>
        <v>10996071.654552318</v>
      </c>
      <c r="T693" s="19">
        <f t="shared" ref="T693:T697" si="5277">S687</f>
        <v>10663697.432531262</v>
      </c>
      <c r="U693" s="19">
        <f t="shared" ref="U693:U697" si="5278">T687</f>
        <v>10316994.686483962</v>
      </c>
      <c r="V693" s="19">
        <f t="shared" ref="V693:V697" si="5279">U687</f>
        <v>9955345.7192872129</v>
      </c>
      <c r="W693" s="19">
        <f t="shared" ref="W693:W697" si="5280">V687</f>
        <v>9578106.2051339801</v>
      </c>
      <c r="X693" s="19">
        <f t="shared" ref="X693:X697" si="5281">W687</f>
        <v>9184604.0415811483</v>
      </c>
      <c r="Y693" s="19">
        <f t="shared" ref="Y693:Y697" si="5282">X687</f>
        <v>8774138.1521095</v>
      </c>
      <c r="Z693" s="19">
        <f t="shared" ref="Z693:Z697" si="5283">Y687</f>
        <v>8345977.2370625092</v>
      </c>
      <c r="AA693" s="19">
        <f t="shared" ref="AA693:AA697" si="5284">Z687</f>
        <v>7899358.4707385916</v>
      </c>
      <c r="AB693" s="19">
        <f t="shared" ref="AB693:AB697" si="5285">AA687</f>
        <v>7433486.1423155125</v>
      </c>
      <c r="AC693" s="19">
        <f t="shared" ref="AC693:AC697" si="5286">AB687</f>
        <v>6947530.238185565</v>
      </c>
      <c r="AD693" s="19">
        <f t="shared" ref="AD693:AD697" si="5287">AC687</f>
        <v>6440624.963175769</v>
      </c>
      <c r="AE693" s="19">
        <f t="shared" ref="AE693:AE697" si="5288">AD687</f>
        <v>5911867.1980184466</v>
      </c>
      <c r="AF693" s="19">
        <f t="shared" ref="AF693:AF697" si="5289">AE687</f>
        <v>5360314.8903239509</v>
      </c>
      <c r="AG693" s="19">
        <f t="shared" ref="AG693:AG697" si="5290">AF687</f>
        <v>4784985.37618885</v>
      </c>
      <c r="AH693" s="19">
        <f t="shared" ref="AH693:AH697" si="5291">AG687</f>
        <v>4184853.6294492944</v>
      </c>
      <c r="AI693" s="19">
        <f t="shared" ref="AI693:AI697" si="5292">AH687</f>
        <v>3558850.4354603677</v>
      </c>
      <c r="AJ693" s="19">
        <f t="shared" ref="AJ693:AJ697" si="5293">AI687</f>
        <v>2905860.486147779</v>
      </c>
      <c r="AK693" s="19">
        <f t="shared" ref="AK693:AK697" si="5294">AJ687</f>
        <v>2224720.3929379676</v>
      </c>
      <c r="AL693" s="19">
        <f t="shared" ref="AL693:AL697" si="5295">AK687</f>
        <v>1514216.6140263951</v>
      </c>
      <c r="AM693" s="19">
        <f t="shared" ref="AM693:AM697" si="5296">AL687</f>
        <v>773083.29229117546</v>
      </c>
      <c r="AN693" s="19">
        <f t="shared" ref="AN693:AN697" si="5297">AM687</f>
        <v>-1.1641532182693481E-9</v>
      </c>
      <c r="AO693" s="19" t="e">
        <f t="shared" ref="AO693:AO697" si="5298">AN687</f>
        <v>#N/A</v>
      </c>
      <c r="AP693" s="19" t="e">
        <f t="shared" ref="AP693:AP697" si="5299">AO687</f>
        <v>#N/A</v>
      </c>
      <c r="AQ693" s="19" t="e">
        <f t="shared" ref="AQ693:AQ697" si="5300">AP687</f>
        <v>#N/A</v>
      </c>
      <c r="AR693" s="19" t="e">
        <f t="shared" ref="AR693:AR697" si="5301">AQ687</f>
        <v>#N/A</v>
      </c>
      <c r="AS693" s="19" t="e">
        <f t="shared" ref="AS693:AS697" si="5302">AR687</f>
        <v>#N/A</v>
      </c>
      <c r="AT693" s="19" t="e">
        <f t="shared" ref="AT693:AT697" si="5303">AS687</f>
        <v>#N/A</v>
      </c>
      <c r="AU693" s="19" t="e">
        <f t="shared" ref="AU693:AU697" si="5304">AT687</f>
        <v>#N/A</v>
      </c>
      <c r="AV693" s="19" t="e">
        <f t="shared" ref="AV693:AV697" si="5305">AU687</f>
        <v>#N/A</v>
      </c>
      <c r="AW693" s="19" t="e">
        <f t="shared" ref="AW693:AW697" si="5306">AV687</f>
        <v>#N/A</v>
      </c>
      <c r="AX693" s="19" t="e">
        <f t="shared" ref="AX693:AX697" si="5307">AW687</f>
        <v>#N/A</v>
      </c>
      <c r="AY693" s="19" t="e">
        <f t="shared" ref="AY693:AY697" si="5308">AX687</f>
        <v>#N/A</v>
      </c>
      <c r="AZ693" s="19" t="e">
        <f t="shared" ref="AZ693:AZ697" si="5309">AY687</f>
        <v>#N/A</v>
      </c>
      <c r="BA693" s="19" t="e">
        <f t="shared" ref="BA693:BA697" si="5310">AZ687</f>
        <v>#N/A</v>
      </c>
      <c r="BB693" s="19" t="e">
        <f t="shared" ref="BB693:BB697" si="5311">BA687</f>
        <v>#N/A</v>
      </c>
      <c r="BC693" s="19" t="e">
        <f t="shared" ref="BC693:BC697" si="5312">BB687</f>
        <v>#N/A</v>
      </c>
      <c r="BD693" s="19" t="e">
        <f t="shared" ref="BD693:BD697" si="5313">BC687</f>
        <v>#N/A</v>
      </c>
      <c r="BE693" s="19" t="e">
        <f t="shared" ref="BE693:BE697" si="5314">BD687</f>
        <v>#N/A</v>
      </c>
      <c r="BF693" s="19" t="e">
        <f t="shared" ref="BF693:BF697" si="5315">BE687</f>
        <v>#N/A</v>
      </c>
      <c r="BG693" s="19" t="e">
        <f t="shared" ref="BG693:BG697" si="5316">BF687</f>
        <v>#N/A</v>
      </c>
      <c r="BH693" s="19" t="e">
        <f t="shared" ref="BH693:BH697" si="5317">BG687</f>
        <v>#N/A</v>
      </c>
      <c r="BI693" s="19" t="e">
        <f t="shared" ref="BI693:BI697" si="5318">BH687</f>
        <v>#N/A</v>
      </c>
    </row>
    <row r="694" spans="3:61" s="19" customFormat="1" ht="12.75">
      <c r="C694" s="19" t="s">
        <v>422</v>
      </c>
      <c r="F694" s="19">
        <f>E688</f>
        <v>192016.26328900861</v>
      </c>
      <c r="G694" s="19">
        <f t="shared" si="5264"/>
        <v>200294.01005660102</v>
      </c>
      <c r="H694" s="19">
        <f t="shared" si="5265"/>
        <v>208928.60728245517</v>
      </c>
      <c r="I694" s="19">
        <f t="shared" si="5266"/>
        <v>217935.43865166506</v>
      </c>
      <c r="J694" s="19">
        <f t="shared" si="5267"/>
        <v>227330.5510340333</v>
      </c>
      <c r="K694" s="19">
        <f t="shared" si="5268"/>
        <v>237130.68307370666</v>
      </c>
      <c r="L694" s="19">
        <f t="shared" si="5269"/>
        <v>247353.29501130024</v>
      </c>
      <c r="M694" s="19">
        <f t="shared" si="5270"/>
        <v>258016.59979164239</v>
      </c>
      <c r="N694" s="19">
        <f t="shared" si="5271"/>
        <v>269139.59551256115</v>
      </c>
      <c r="O694" s="19">
        <f t="shared" si="5272"/>
        <v>280742.09927252645</v>
      </c>
      <c r="P694" s="19">
        <f t="shared" si="5273"/>
        <v>292844.78247745091</v>
      </c>
      <c r="Q694" s="19">
        <f t="shared" si="5274"/>
        <v>305469.20766955271</v>
      </c>
      <c r="R694" s="19">
        <f t="shared" si="5275"/>
        <v>318637.86694389646</v>
      </c>
      <c r="S694" s="19">
        <f t="shared" si="5276"/>
        <v>332374.22202105698</v>
      </c>
      <c r="T694" s="19">
        <f t="shared" si="5277"/>
        <v>346702.7460472993</v>
      </c>
      <c r="U694" s="19">
        <f t="shared" si="5278"/>
        <v>361648.96719674871</v>
      </c>
      <c r="V694" s="19">
        <f t="shared" si="5279"/>
        <v>377239.51415323332</v>
      </c>
      <c r="W694" s="19">
        <f t="shared" si="5280"/>
        <v>393502.16355283128</v>
      </c>
      <c r="X694" s="19">
        <f t="shared" si="5281"/>
        <v>410465.88947164774</v>
      </c>
      <c r="Y694" s="19">
        <f t="shared" si="5282"/>
        <v>428160.91504699102</v>
      </c>
      <c r="Z694" s="19">
        <f t="shared" si="5283"/>
        <v>446618.76632391725</v>
      </c>
      <c r="AA694" s="19">
        <f t="shared" si="5284"/>
        <v>465872.32842307887</v>
      </c>
      <c r="AB694" s="19">
        <f t="shared" si="5285"/>
        <v>485955.90412994771</v>
      </c>
      <c r="AC694" s="19">
        <f t="shared" si="5286"/>
        <v>506905.27500979631</v>
      </c>
      <c r="AD694" s="19">
        <f t="shared" si="5287"/>
        <v>528757.76515732252</v>
      </c>
      <c r="AE694" s="19">
        <f t="shared" si="5288"/>
        <v>551552.307694496</v>
      </c>
      <c r="AF694" s="19">
        <f t="shared" si="5289"/>
        <v>575329.51413510041</v>
      </c>
      <c r="AG694" s="19">
        <f t="shared" si="5290"/>
        <v>600131.74673955562</v>
      </c>
      <c r="AH694" s="19">
        <f t="shared" si="5291"/>
        <v>626003.19398892659</v>
      </c>
      <c r="AI694" s="19">
        <f t="shared" si="5292"/>
        <v>652989.94931258867</v>
      </c>
      <c r="AJ694" s="19">
        <f t="shared" si="5293"/>
        <v>681140.09320981125</v>
      </c>
      <c r="AK694" s="19">
        <f t="shared" si="5294"/>
        <v>710503.77891157242</v>
      </c>
      <c r="AL694" s="19">
        <f t="shared" si="5295"/>
        <v>741133.32173521968</v>
      </c>
      <c r="AM694" s="19">
        <f t="shared" si="5296"/>
        <v>773083.29229117662</v>
      </c>
      <c r="AN694" s="19" t="e">
        <f t="shared" si="5297"/>
        <v>#N/A</v>
      </c>
      <c r="AO694" s="19" t="e">
        <f t="shared" si="5298"/>
        <v>#N/A</v>
      </c>
      <c r="AP694" s="19" t="e">
        <f t="shared" si="5299"/>
        <v>#N/A</v>
      </c>
      <c r="AQ694" s="19" t="e">
        <f t="shared" si="5300"/>
        <v>#N/A</v>
      </c>
      <c r="AR694" s="19" t="e">
        <f t="shared" si="5301"/>
        <v>#N/A</v>
      </c>
      <c r="AS694" s="19" t="e">
        <f t="shared" si="5302"/>
        <v>#N/A</v>
      </c>
      <c r="AT694" s="19" t="e">
        <f t="shared" si="5303"/>
        <v>#N/A</v>
      </c>
      <c r="AU694" s="19" t="e">
        <f t="shared" si="5304"/>
        <v>#N/A</v>
      </c>
      <c r="AV694" s="19" t="e">
        <f t="shared" si="5305"/>
        <v>#N/A</v>
      </c>
      <c r="AW694" s="19" t="e">
        <f t="shared" si="5306"/>
        <v>#N/A</v>
      </c>
      <c r="AX694" s="19" t="e">
        <f t="shared" si="5307"/>
        <v>#N/A</v>
      </c>
      <c r="AY694" s="19" t="e">
        <f t="shared" si="5308"/>
        <v>#N/A</v>
      </c>
      <c r="AZ694" s="19" t="e">
        <f t="shared" si="5309"/>
        <v>#N/A</v>
      </c>
      <c r="BA694" s="19" t="e">
        <f t="shared" si="5310"/>
        <v>#N/A</v>
      </c>
      <c r="BB694" s="19" t="e">
        <f t="shared" si="5311"/>
        <v>#N/A</v>
      </c>
      <c r="BC694" s="19" t="e">
        <f t="shared" si="5312"/>
        <v>#N/A</v>
      </c>
      <c r="BD694" s="19" t="e">
        <f t="shared" si="5313"/>
        <v>#N/A</v>
      </c>
      <c r="BE694" s="19" t="e">
        <f t="shared" si="5314"/>
        <v>#N/A</v>
      </c>
      <c r="BF694" s="19" t="e">
        <f t="shared" si="5315"/>
        <v>#N/A</v>
      </c>
      <c r="BG694" s="19" t="e">
        <f t="shared" si="5316"/>
        <v>#N/A</v>
      </c>
      <c r="BH694" s="19" t="e">
        <f t="shared" si="5317"/>
        <v>#N/A</v>
      </c>
      <c r="BI694" s="19" t="e">
        <f t="shared" si="5318"/>
        <v>#N/A</v>
      </c>
    </row>
    <row r="695" spans="3:61" s="19" customFormat="1" ht="12.75">
      <c r="C695" s="19" t="s">
        <v>423</v>
      </c>
      <c r="F695" s="19">
        <f>E689</f>
        <v>597379.08646951197</v>
      </c>
      <c r="G695" s="19">
        <f t="shared" si="5264"/>
        <v>589101.33970191947</v>
      </c>
      <c r="H695" s="19">
        <f t="shared" si="5265"/>
        <v>580466.74247606529</v>
      </c>
      <c r="I695" s="19">
        <f t="shared" si="5266"/>
        <v>571459.91110685549</v>
      </c>
      <c r="J695" s="19">
        <f t="shared" si="5267"/>
        <v>562064.79872448719</v>
      </c>
      <c r="K695" s="19">
        <f t="shared" si="5268"/>
        <v>552264.6666848138</v>
      </c>
      <c r="L695" s="19">
        <f t="shared" si="5269"/>
        <v>542042.05474722036</v>
      </c>
      <c r="M695" s="19">
        <f t="shared" si="5270"/>
        <v>531378.74996687821</v>
      </c>
      <c r="N695" s="19">
        <f t="shared" si="5271"/>
        <v>520255.7542459594</v>
      </c>
      <c r="O695" s="19">
        <f t="shared" si="5272"/>
        <v>508653.25048599404</v>
      </c>
      <c r="P695" s="19">
        <f t="shared" si="5273"/>
        <v>496550.56728106958</v>
      </c>
      <c r="Q695" s="19">
        <f t="shared" si="5274"/>
        <v>483926.14208896778</v>
      </c>
      <c r="R695" s="19">
        <f t="shared" si="5275"/>
        <v>470757.48281462409</v>
      </c>
      <c r="S695" s="19">
        <f t="shared" si="5276"/>
        <v>457021.12773746357</v>
      </c>
      <c r="T695" s="19">
        <f t="shared" si="5277"/>
        <v>442692.60371122125</v>
      </c>
      <c r="U695" s="19">
        <f t="shared" si="5278"/>
        <v>427746.38256177178</v>
      </c>
      <c r="V695" s="19">
        <f t="shared" si="5279"/>
        <v>412155.83560528723</v>
      </c>
      <c r="W695" s="19">
        <f t="shared" si="5280"/>
        <v>395893.18620568927</v>
      </c>
      <c r="X695" s="19">
        <f t="shared" si="5281"/>
        <v>378929.46028687275</v>
      </c>
      <c r="Y695" s="19">
        <f t="shared" si="5282"/>
        <v>361234.43471152947</v>
      </c>
      <c r="Z695" s="19">
        <f t="shared" si="5283"/>
        <v>342776.58343460324</v>
      </c>
      <c r="AA695" s="19">
        <f t="shared" si="5284"/>
        <v>323523.02133544168</v>
      </c>
      <c r="AB695" s="19">
        <f t="shared" si="5285"/>
        <v>303439.44562857284</v>
      </c>
      <c r="AC695" s="19">
        <f t="shared" si="5286"/>
        <v>282490.07474872423</v>
      </c>
      <c r="AD695" s="19">
        <f t="shared" si="5287"/>
        <v>260637.58460119797</v>
      </c>
      <c r="AE695" s="19">
        <f t="shared" si="5288"/>
        <v>237843.04206402454</v>
      </c>
      <c r="AF695" s="19">
        <f t="shared" si="5289"/>
        <v>214065.83562342008</v>
      </c>
      <c r="AG695" s="19">
        <f t="shared" si="5290"/>
        <v>189263.60301896487</v>
      </c>
      <c r="AH695" s="19">
        <f t="shared" si="5291"/>
        <v>163392.1557695939</v>
      </c>
      <c r="AI695" s="19">
        <f t="shared" si="5292"/>
        <v>136405.40044593188</v>
      </c>
      <c r="AJ695" s="19">
        <f t="shared" si="5293"/>
        <v>108255.25654870921</v>
      </c>
      <c r="AK695" s="19">
        <f t="shared" si="5294"/>
        <v>78891.57084694806</v>
      </c>
      <c r="AL695" s="19">
        <f t="shared" si="5295"/>
        <v>48262.028023300802</v>
      </c>
      <c r="AM695" s="19">
        <f t="shared" si="5296"/>
        <v>16312.05746734383</v>
      </c>
      <c r="AN695" s="19" t="e">
        <f t="shared" si="5297"/>
        <v>#N/A</v>
      </c>
      <c r="AO695" s="19" t="e">
        <f t="shared" si="5298"/>
        <v>#N/A</v>
      </c>
      <c r="AP695" s="19" t="e">
        <f t="shared" si="5299"/>
        <v>#N/A</v>
      </c>
      <c r="AQ695" s="19" t="e">
        <f t="shared" si="5300"/>
        <v>#N/A</v>
      </c>
      <c r="AR695" s="19" t="e">
        <f t="shared" si="5301"/>
        <v>#N/A</v>
      </c>
      <c r="AS695" s="19" t="e">
        <f t="shared" si="5302"/>
        <v>#N/A</v>
      </c>
      <c r="AT695" s="19" t="e">
        <f t="shared" si="5303"/>
        <v>#N/A</v>
      </c>
      <c r="AU695" s="19" t="e">
        <f t="shared" si="5304"/>
        <v>#N/A</v>
      </c>
      <c r="AV695" s="19" t="e">
        <f t="shared" si="5305"/>
        <v>#N/A</v>
      </c>
      <c r="AW695" s="19" t="e">
        <f t="shared" si="5306"/>
        <v>#N/A</v>
      </c>
      <c r="AX695" s="19" t="e">
        <f t="shared" si="5307"/>
        <v>#N/A</v>
      </c>
      <c r="AY695" s="19" t="e">
        <f t="shared" si="5308"/>
        <v>#N/A</v>
      </c>
      <c r="AZ695" s="19" t="e">
        <f t="shared" si="5309"/>
        <v>#N/A</v>
      </c>
      <c r="BA695" s="19" t="e">
        <f t="shared" si="5310"/>
        <v>#N/A</v>
      </c>
      <c r="BB695" s="19" t="e">
        <f t="shared" si="5311"/>
        <v>#N/A</v>
      </c>
      <c r="BC695" s="19" t="e">
        <f t="shared" si="5312"/>
        <v>#N/A</v>
      </c>
      <c r="BD695" s="19" t="e">
        <f t="shared" si="5313"/>
        <v>#N/A</v>
      </c>
      <c r="BE695" s="19" t="e">
        <f t="shared" si="5314"/>
        <v>#N/A</v>
      </c>
      <c r="BF695" s="19" t="e">
        <f t="shared" si="5315"/>
        <v>#N/A</v>
      </c>
      <c r="BG695" s="19" t="e">
        <f t="shared" si="5316"/>
        <v>#N/A</v>
      </c>
      <c r="BH695" s="19" t="e">
        <f t="shared" si="5317"/>
        <v>#N/A</v>
      </c>
      <c r="BI695" s="19" t="e">
        <f t="shared" si="5318"/>
        <v>#N/A</v>
      </c>
    </row>
    <row r="696" spans="3:61" s="19" customFormat="1" ht="12.75">
      <c r="C696" s="19" t="s">
        <v>147</v>
      </c>
      <c r="F696" s="19">
        <f>E690</f>
        <v>789395.34975852049</v>
      </c>
      <c r="G696" s="19">
        <f t="shared" si="5264"/>
        <v>789395.34975852049</v>
      </c>
      <c r="H696" s="19">
        <f t="shared" si="5265"/>
        <v>789395.34975852049</v>
      </c>
      <c r="I696" s="19">
        <f t="shared" si="5266"/>
        <v>789395.34975852049</v>
      </c>
      <c r="J696" s="19">
        <f t="shared" si="5267"/>
        <v>789395.34975852049</v>
      </c>
      <c r="K696" s="19">
        <f t="shared" si="5268"/>
        <v>789395.34975852049</v>
      </c>
      <c r="L696" s="19">
        <f t="shared" si="5269"/>
        <v>789395.34975852049</v>
      </c>
      <c r="M696" s="19">
        <f t="shared" si="5270"/>
        <v>789395.34975852049</v>
      </c>
      <c r="N696" s="19">
        <f t="shared" si="5271"/>
        <v>789395.34975852049</v>
      </c>
      <c r="O696" s="19">
        <f t="shared" si="5272"/>
        <v>789395.34975852049</v>
      </c>
      <c r="P696" s="19">
        <f t="shared" si="5273"/>
        <v>789395.34975852049</v>
      </c>
      <c r="Q696" s="19">
        <f t="shared" si="5274"/>
        <v>789395.34975852049</v>
      </c>
      <c r="R696" s="19">
        <f t="shared" si="5275"/>
        <v>789395.34975852049</v>
      </c>
      <c r="S696" s="19">
        <f t="shared" si="5276"/>
        <v>789395.34975852049</v>
      </c>
      <c r="T696" s="19">
        <f t="shared" si="5277"/>
        <v>789395.34975852049</v>
      </c>
      <c r="U696" s="19">
        <f t="shared" si="5278"/>
        <v>789395.34975852049</v>
      </c>
      <c r="V696" s="19">
        <f t="shared" si="5279"/>
        <v>789395.34975852049</v>
      </c>
      <c r="W696" s="19">
        <f t="shared" si="5280"/>
        <v>789395.34975852049</v>
      </c>
      <c r="X696" s="19">
        <f t="shared" si="5281"/>
        <v>789395.34975852049</v>
      </c>
      <c r="Y696" s="19">
        <f t="shared" si="5282"/>
        <v>789395.34975852049</v>
      </c>
      <c r="Z696" s="19">
        <f t="shared" si="5283"/>
        <v>789395.34975852049</v>
      </c>
      <c r="AA696" s="19">
        <f t="shared" si="5284"/>
        <v>789395.34975852049</v>
      </c>
      <c r="AB696" s="19">
        <f t="shared" si="5285"/>
        <v>789395.34975852049</v>
      </c>
      <c r="AC696" s="19">
        <f t="shared" si="5286"/>
        <v>789395.34975852049</v>
      </c>
      <c r="AD696" s="19">
        <f t="shared" si="5287"/>
        <v>789395.34975852049</v>
      </c>
      <c r="AE696" s="19">
        <f t="shared" si="5288"/>
        <v>789395.34975852049</v>
      </c>
      <c r="AF696" s="19">
        <f t="shared" si="5289"/>
        <v>789395.34975852049</v>
      </c>
      <c r="AG696" s="19">
        <f t="shared" si="5290"/>
        <v>789395.34975852049</v>
      </c>
      <c r="AH696" s="19">
        <f t="shared" si="5291"/>
        <v>789395.34975852049</v>
      </c>
      <c r="AI696" s="19">
        <f t="shared" si="5292"/>
        <v>789395.34975852049</v>
      </c>
      <c r="AJ696" s="19">
        <f t="shared" si="5293"/>
        <v>789395.34975852049</v>
      </c>
      <c r="AK696" s="19">
        <f t="shared" si="5294"/>
        <v>789395.34975852049</v>
      </c>
      <c r="AL696" s="19">
        <f t="shared" si="5295"/>
        <v>789395.34975852049</v>
      </c>
      <c r="AM696" s="19">
        <f t="shared" si="5296"/>
        <v>789395.34975852049</v>
      </c>
      <c r="AN696" s="19" t="e">
        <f t="shared" si="5297"/>
        <v>#N/A</v>
      </c>
      <c r="AO696" s="19" t="e">
        <f t="shared" si="5298"/>
        <v>#N/A</v>
      </c>
      <c r="AP696" s="19" t="e">
        <f t="shared" si="5299"/>
        <v>#N/A</v>
      </c>
      <c r="AQ696" s="19" t="e">
        <f t="shared" si="5300"/>
        <v>#N/A</v>
      </c>
      <c r="AR696" s="19" t="e">
        <f t="shared" si="5301"/>
        <v>#N/A</v>
      </c>
      <c r="AS696" s="19" t="e">
        <f t="shared" si="5302"/>
        <v>#N/A</v>
      </c>
      <c r="AT696" s="19" t="e">
        <f t="shared" si="5303"/>
        <v>#N/A</v>
      </c>
      <c r="AU696" s="19" t="e">
        <f t="shared" si="5304"/>
        <v>#N/A</v>
      </c>
      <c r="AV696" s="19" t="e">
        <f t="shared" si="5305"/>
        <v>#N/A</v>
      </c>
      <c r="AW696" s="19" t="e">
        <f t="shared" si="5306"/>
        <v>#N/A</v>
      </c>
      <c r="AX696" s="19" t="e">
        <f t="shared" si="5307"/>
        <v>#N/A</v>
      </c>
      <c r="AY696" s="19" t="e">
        <f t="shared" si="5308"/>
        <v>#N/A</v>
      </c>
      <c r="AZ696" s="19" t="e">
        <f t="shared" si="5309"/>
        <v>#N/A</v>
      </c>
      <c r="BA696" s="19" t="e">
        <f t="shared" si="5310"/>
        <v>#N/A</v>
      </c>
      <c r="BB696" s="19" t="e">
        <f t="shared" si="5311"/>
        <v>#N/A</v>
      </c>
      <c r="BC696" s="19" t="e">
        <f t="shared" si="5312"/>
        <v>#N/A</v>
      </c>
      <c r="BD696" s="19" t="e">
        <f t="shared" si="5313"/>
        <v>#N/A</v>
      </c>
      <c r="BE696" s="19" t="e">
        <f t="shared" si="5314"/>
        <v>#N/A</v>
      </c>
      <c r="BF696" s="19" t="e">
        <f t="shared" si="5315"/>
        <v>#N/A</v>
      </c>
      <c r="BG696" s="19" t="e">
        <f t="shared" si="5316"/>
        <v>#N/A</v>
      </c>
      <c r="BH696" s="19" t="e">
        <f t="shared" si="5317"/>
        <v>#N/A</v>
      </c>
      <c r="BI696" s="19" t="e">
        <f t="shared" si="5318"/>
        <v>#N/A</v>
      </c>
    </row>
    <row r="697" spans="3:61" s="19" customFormat="1" ht="12.75">
      <c r="C697" s="19" t="s">
        <v>424</v>
      </c>
      <c r="F697" s="19">
        <f>E691</f>
        <v>14059894.391329711</v>
      </c>
      <c r="G697" s="19">
        <f t="shared" si="5264"/>
        <v>13859600.381273109</v>
      </c>
      <c r="H697" s="19">
        <f t="shared" si="5265"/>
        <v>13650671.773990653</v>
      </c>
      <c r="I697" s="19">
        <f t="shared" si="5266"/>
        <v>13432736.335338989</v>
      </c>
      <c r="J697" s="19">
        <f t="shared" si="5267"/>
        <v>13205405.784304956</v>
      </c>
      <c r="K697" s="19">
        <f t="shared" si="5268"/>
        <v>12968275.101231249</v>
      </c>
      <c r="L697" s="19">
        <f t="shared" si="5269"/>
        <v>12720921.806219948</v>
      </c>
      <c r="M697" s="19">
        <f t="shared" si="5270"/>
        <v>12462905.206428306</v>
      </c>
      <c r="N697" s="19">
        <f t="shared" si="5271"/>
        <v>12193765.610915745</v>
      </c>
      <c r="O697" s="19">
        <f t="shared" si="5272"/>
        <v>11913023.511643218</v>
      </c>
      <c r="P697" s="19">
        <f t="shared" si="5273"/>
        <v>11620178.729165766</v>
      </c>
      <c r="Q697" s="19">
        <f t="shared" si="5274"/>
        <v>11314709.521496214</v>
      </c>
      <c r="R697" s="19">
        <f t="shared" si="5275"/>
        <v>10996071.654552318</v>
      </c>
      <c r="S697" s="19">
        <f t="shared" si="5276"/>
        <v>10663697.432531262</v>
      </c>
      <c r="T697" s="19">
        <f t="shared" si="5277"/>
        <v>10316994.686483962</v>
      </c>
      <c r="U697" s="19">
        <f t="shared" si="5278"/>
        <v>9955345.7192872129</v>
      </c>
      <c r="V697" s="19">
        <f t="shared" si="5279"/>
        <v>9578106.2051339801</v>
      </c>
      <c r="W697" s="19">
        <f t="shared" si="5280"/>
        <v>9184604.0415811483</v>
      </c>
      <c r="X697" s="19">
        <f t="shared" si="5281"/>
        <v>8774138.1521095</v>
      </c>
      <c r="Y697" s="19">
        <f t="shared" si="5282"/>
        <v>8345977.2370625092</v>
      </c>
      <c r="Z697" s="19">
        <f t="shared" si="5283"/>
        <v>7899358.4707385916</v>
      </c>
      <c r="AA697" s="19">
        <f t="shared" si="5284"/>
        <v>7433486.1423155125</v>
      </c>
      <c r="AB697" s="19">
        <f t="shared" si="5285"/>
        <v>6947530.238185565</v>
      </c>
      <c r="AC697" s="19">
        <f t="shared" si="5286"/>
        <v>6440624.963175769</v>
      </c>
      <c r="AD697" s="19">
        <f t="shared" si="5287"/>
        <v>5911867.1980184466</v>
      </c>
      <c r="AE697" s="19">
        <f t="shared" si="5288"/>
        <v>5360314.8903239509</v>
      </c>
      <c r="AF697" s="19">
        <f t="shared" si="5289"/>
        <v>4784985.37618885</v>
      </c>
      <c r="AG697" s="19">
        <f t="shared" si="5290"/>
        <v>4184853.6294492944</v>
      </c>
      <c r="AH697" s="19">
        <f t="shared" si="5291"/>
        <v>3558850.4354603677</v>
      </c>
      <c r="AI697" s="19">
        <f t="shared" si="5292"/>
        <v>2905860.486147779</v>
      </c>
      <c r="AJ697" s="19">
        <f t="shared" si="5293"/>
        <v>2224720.3929379676</v>
      </c>
      <c r="AK697" s="19">
        <f t="shared" si="5294"/>
        <v>1514216.6140263951</v>
      </c>
      <c r="AL697" s="19">
        <f t="shared" si="5295"/>
        <v>773083.29229117546</v>
      </c>
      <c r="AM697" s="19">
        <f t="shared" si="5296"/>
        <v>-1.1641532182693481E-9</v>
      </c>
      <c r="AN697" s="19" t="e">
        <f t="shared" si="5297"/>
        <v>#N/A</v>
      </c>
      <c r="AO697" s="19" t="e">
        <f t="shared" si="5298"/>
        <v>#N/A</v>
      </c>
      <c r="AP697" s="19" t="e">
        <f t="shared" si="5299"/>
        <v>#N/A</v>
      </c>
      <c r="AQ697" s="19" t="e">
        <f t="shared" si="5300"/>
        <v>#N/A</v>
      </c>
      <c r="AR697" s="19" t="e">
        <f t="shared" si="5301"/>
        <v>#N/A</v>
      </c>
      <c r="AS697" s="19" t="e">
        <f t="shared" si="5302"/>
        <v>#N/A</v>
      </c>
      <c r="AT697" s="19" t="e">
        <f t="shared" si="5303"/>
        <v>#N/A</v>
      </c>
      <c r="AU697" s="19" t="e">
        <f t="shared" si="5304"/>
        <v>#N/A</v>
      </c>
      <c r="AV697" s="19" t="e">
        <f t="shared" si="5305"/>
        <v>#N/A</v>
      </c>
      <c r="AW697" s="19" t="e">
        <f t="shared" si="5306"/>
        <v>#N/A</v>
      </c>
      <c r="AX697" s="19" t="e">
        <f t="shared" si="5307"/>
        <v>#N/A</v>
      </c>
      <c r="AY697" s="19" t="e">
        <f t="shared" si="5308"/>
        <v>#N/A</v>
      </c>
      <c r="AZ697" s="19" t="e">
        <f t="shared" si="5309"/>
        <v>#N/A</v>
      </c>
      <c r="BA697" s="19" t="e">
        <f t="shared" si="5310"/>
        <v>#N/A</v>
      </c>
      <c r="BB697" s="19" t="e">
        <f t="shared" si="5311"/>
        <v>#N/A</v>
      </c>
      <c r="BC697" s="19" t="e">
        <f t="shared" si="5312"/>
        <v>#N/A</v>
      </c>
      <c r="BD697" s="19" t="e">
        <f t="shared" si="5313"/>
        <v>#N/A</v>
      </c>
      <c r="BE697" s="19" t="e">
        <f t="shared" si="5314"/>
        <v>#N/A</v>
      </c>
      <c r="BF697" s="19" t="e">
        <f t="shared" si="5315"/>
        <v>#N/A</v>
      </c>
      <c r="BG697" s="19" t="e">
        <f t="shared" si="5316"/>
        <v>#N/A</v>
      </c>
      <c r="BH697" s="19" t="e">
        <f t="shared" si="5317"/>
        <v>#N/A</v>
      </c>
      <c r="BI697" s="19" t="e">
        <f t="shared" si="5318"/>
        <v>#N/A</v>
      </c>
    </row>
    <row r="698" spans="3:61" s="19" customFormat="1" ht="12.75"/>
    <row r="699" spans="3:61" s="19" customFormat="1" ht="12.75">
      <c r="C699" s="19" t="s">
        <v>446</v>
      </c>
      <c r="G699" s="19">
        <f>F693</f>
        <v>14251910.65461872</v>
      </c>
      <c r="H699" s="19">
        <f t="shared" ref="H699:H703" si="5319">G693</f>
        <v>14059894.391329711</v>
      </c>
      <c r="I699" s="19">
        <f t="shared" ref="I699:I703" si="5320">H693</f>
        <v>13859600.381273109</v>
      </c>
      <c r="J699" s="19">
        <f t="shared" ref="J699:J703" si="5321">I693</f>
        <v>13650671.773990653</v>
      </c>
      <c r="K699" s="19">
        <f t="shared" ref="K699:K703" si="5322">J693</f>
        <v>13432736.335338989</v>
      </c>
      <c r="L699" s="19">
        <f t="shared" ref="L699:L703" si="5323">K693</f>
        <v>13205405.784304956</v>
      </c>
      <c r="M699" s="19">
        <f t="shared" ref="M699:M703" si="5324">L693</f>
        <v>12968275.101231249</v>
      </c>
      <c r="N699" s="19">
        <f t="shared" ref="N699:N703" si="5325">M693</f>
        <v>12720921.806219948</v>
      </c>
      <c r="O699" s="19">
        <f t="shared" ref="O699:O703" si="5326">N693</f>
        <v>12462905.206428306</v>
      </c>
      <c r="P699" s="19">
        <f t="shared" ref="P699:P703" si="5327">O693</f>
        <v>12193765.610915745</v>
      </c>
      <c r="Q699" s="19">
        <f t="shared" ref="Q699:Q703" si="5328">P693</f>
        <v>11913023.511643218</v>
      </c>
      <c r="R699" s="19">
        <f t="shared" ref="R699:R703" si="5329">Q693</f>
        <v>11620178.729165766</v>
      </c>
      <c r="S699" s="19">
        <f t="shared" ref="S699:S703" si="5330">R693</f>
        <v>11314709.521496214</v>
      </c>
      <c r="T699" s="19">
        <f t="shared" ref="T699:T703" si="5331">S693</f>
        <v>10996071.654552318</v>
      </c>
      <c r="U699" s="19">
        <f t="shared" ref="U699:U703" si="5332">T693</f>
        <v>10663697.432531262</v>
      </c>
      <c r="V699" s="19">
        <f t="shared" ref="V699:V703" si="5333">U693</f>
        <v>10316994.686483962</v>
      </c>
      <c r="W699" s="19">
        <f t="shared" ref="W699:W703" si="5334">V693</f>
        <v>9955345.7192872129</v>
      </c>
      <c r="X699" s="19">
        <f t="shared" ref="X699:X703" si="5335">W693</f>
        <v>9578106.2051339801</v>
      </c>
      <c r="Y699" s="19">
        <f t="shared" ref="Y699:Y703" si="5336">X693</f>
        <v>9184604.0415811483</v>
      </c>
      <c r="Z699" s="19">
        <f t="shared" ref="Z699:Z703" si="5337">Y693</f>
        <v>8774138.1521095</v>
      </c>
      <c r="AA699" s="19">
        <f t="shared" ref="AA699:AA703" si="5338">Z693</f>
        <v>8345977.2370625092</v>
      </c>
      <c r="AB699" s="19">
        <f t="shared" ref="AB699:AB703" si="5339">AA693</f>
        <v>7899358.4707385916</v>
      </c>
      <c r="AC699" s="19">
        <f t="shared" ref="AC699:AC703" si="5340">AB693</f>
        <v>7433486.1423155125</v>
      </c>
      <c r="AD699" s="19">
        <f t="shared" ref="AD699:AD703" si="5341">AC693</f>
        <v>6947530.238185565</v>
      </c>
      <c r="AE699" s="19">
        <f t="shared" ref="AE699:AE703" si="5342">AD693</f>
        <v>6440624.963175769</v>
      </c>
      <c r="AF699" s="19">
        <f t="shared" ref="AF699:AF703" si="5343">AE693</f>
        <v>5911867.1980184466</v>
      </c>
      <c r="AG699" s="19">
        <f t="shared" ref="AG699:AG703" si="5344">AF693</f>
        <v>5360314.8903239509</v>
      </c>
      <c r="AH699" s="19">
        <f t="shared" ref="AH699:AH703" si="5345">AG693</f>
        <v>4784985.37618885</v>
      </c>
      <c r="AI699" s="19">
        <f t="shared" ref="AI699:AI703" si="5346">AH693</f>
        <v>4184853.6294492944</v>
      </c>
      <c r="AJ699" s="19">
        <f t="shared" ref="AJ699:AJ703" si="5347">AI693</f>
        <v>3558850.4354603677</v>
      </c>
      <c r="AK699" s="19">
        <f t="shared" ref="AK699:AK703" si="5348">AJ693</f>
        <v>2905860.486147779</v>
      </c>
      <c r="AL699" s="19">
        <f t="shared" ref="AL699:AL703" si="5349">AK693</f>
        <v>2224720.3929379676</v>
      </c>
      <c r="AM699" s="19">
        <f t="shared" ref="AM699:AM703" si="5350">AL693</f>
        <v>1514216.6140263951</v>
      </c>
      <c r="AN699" s="19">
        <f t="shared" ref="AN699:AN703" si="5351">AM693</f>
        <v>773083.29229117546</v>
      </c>
      <c r="AO699" s="19">
        <f t="shared" ref="AO699:AO703" si="5352">AN693</f>
        <v>-1.1641532182693481E-9</v>
      </c>
      <c r="AP699" s="19" t="e">
        <f t="shared" ref="AP699:AP703" si="5353">AO693</f>
        <v>#N/A</v>
      </c>
      <c r="AQ699" s="19" t="e">
        <f t="shared" ref="AQ699:AQ703" si="5354">AP693</f>
        <v>#N/A</v>
      </c>
      <c r="AR699" s="19" t="e">
        <f t="shared" ref="AR699:AR703" si="5355">AQ693</f>
        <v>#N/A</v>
      </c>
      <c r="AS699" s="19" t="e">
        <f t="shared" ref="AS699:AS703" si="5356">AR693</f>
        <v>#N/A</v>
      </c>
      <c r="AT699" s="19" t="e">
        <f t="shared" ref="AT699:AT703" si="5357">AS693</f>
        <v>#N/A</v>
      </c>
      <c r="AU699" s="19" t="e">
        <f t="shared" ref="AU699:AU703" si="5358">AT693</f>
        <v>#N/A</v>
      </c>
      <c r="AV699" s="19" t="e">
        <f t="shared" ref="AV699:AV703" si="5359">AU693</f>
        <v>#N/A</v>
      </c>
      <c r="AW699" s="19" t="e">
        <f t="shared" ref="AW699:AW703" si="5360">AV693</f>
        <v>#N/A</v>
      </c>
      <c r="AX699" s="19" t="e">
        <f t="shared" ref="AX699:AX703" si="5361">AW693</f>
        <v>#N/A</v>
      </c>
      <c r="AY699" s="19" t="e">
        <f t="shared" ref="AY699:AY703" si="5362">AX693</f>
        <v>#N/A</v>
      </c>
      <c r="AZ699" s="19" t="e">
        <f t="shared" ref="AZ699:AZ703" si="5363">AY693</f>
        <v>#N/A</v>
      </c>
      <c r="BA699" s="19" t="e">
        <f t="shared" ref="BA699:BA703" si="5364">AZ693</f>
        <v>#N/A</v>
      </c>
      <c r="BB699" s="19" t="e">
        <f t="shared" ref="BB699:BB703" si="5365">BA693</f>
        <v>#N/A</v>
      </c>
      <c r="BC699" s="19" t="e">
        <f t="shared" ref="BC699:BC703" si="5366">BB693</f>
        <v>#N/A</v>
      </c>
      <c r="BD699" s="19" t="e">
        <f t="shared" ref="BD699:BD703" si="5367">BC693</f>
        <v>#N/A</v>
      </c>
      <c r="BE699" s="19" t="e">
        <f t="shared" ref="BE699:BE703" si="5368">BD693</f>
        <v>#N/A</v>
      </c>
      <c r="BF699" s="19" t="e">
        <f t="shared" ref="BF699:BF703" si="5369">BE693</f>
        <v>#N/A</v>
      </c>
      <c r="BG699" s="19" t="e">
        <f t="shared" ref="BG699:BG703" si="5370">BF693</f>
        <v>#N/A</v>
      </c>
      <c r="BH699" s="19" t="e">
        <f t="shared" ref="BH699:BH703" si="5371">BG693</f>
        <v>#N/A</v>
      </c>
      <c r="BI699" s="19" t="e">
        <f t="shared" ref="BI699:BI703" si="5372">BH693</f>
        <v>#N/A</v>
      </c>
    </row>
    <row r="700" spans="3:61" s="19" customFormat="1" ht="12.75">
      <c r="C700" s="19" t="s">
        <v>422</v>
      </c>
      <c r="G700" s="19">
        <f>F694</f>
        <v>192016.26328900861</v>
      </c>
      <c r="H700" s="19">
        <f t="shared" si="5319"/>
        <v>200294.01005660102</v>
      </c>
      <c r="I700" s="19">
        <f t="shared" si="5320"/>
        <v>208928.60728245517</v>
      </c>
      <c r="J700" s="19">
        <f t="shared" si="5321"/>
        <v>217935.43865166506</v>
      </c>
      <c r="K700" s="19">
        <f t="shared" si="5322"/>
        <v>227330.5510340333</v>
      </c>
      <c r="L700" s="19">
        <f t="shared" si="5323"/>
        <v>237130.68307370666</v>
      </c>
      <c r="M700" s="19">
        <f t="shared" si="5324"/>
        <v>247353.29501130024</v>
      </c>
      <c r="N700" s="19">
        <f t="shared" si="5325"/>
        <v>258016.59979164239</v>
      </c>
      <c r="O700" s="19">
        <f t="shared" si="5326"/>
        <v>269139.59551256115</v>
      </c>
      <c r="P700" s="19">
        <f t="shared" si="5327"/>
        <v>280742.09927252645</v>
      </c>
      <c r="Q700" s="19">
        <f t="shared" si="5328"/>
        <v>292844.78247745091</v>
      </c>
      <c r="R700" s="19">
        <f t="shared" si="5329"/>
        <v>305469.20766955271</v>
      </c>
      <c r="S700" s="19">
        <f t="shared" si="5330"/>
        <v>318637.86694389646</v>
      </c>
      <c r="T700" s="19">
        <f t="shared" si="5331"/>
        <v>332374.22202105698</v>
      </c>
      <c r="U700" s="19">
        <f t="shared" si="5332"/>
        <v>346702.7460472993</v>
      </c>
      <c r="V700" s="19">
        <f t="shared" si="5333"/>
        <v>361648.96719674871</v>
      </c>
      <c r="W700" s="19">
        <f t="shared" si="5334"/>
        <v>377239.51415323332</v>
      </c>
      <c r="X700" s="19">
        <f t="shared" si="5335"/>
        <v>393502.16355283128</v>
      </c>
      <c r="Y700" s="19">
        <f t="shared" si="5336"/>
        <v>410465.88947164774</v>
      </c>
      <c r="Z700" s="19">
        <f t="shared" si="5337"/>
        <v>428160.91504699102</v>
      </c>
      <c r="AA700" s="19">
        <f t="shared" si="5338"/>
        <v>446618.76632391725</v>
      </c>
      <c r="AB700" s="19">
        <f t="shared" si="5339"/>
        <v>465872.32842307887</v>
      </c>
      <c r="AC700" s="19">
        <f t="shared" si="5340"/>
        <v>485955.90412994771</v>
      </c>
      <c r="AD700" s="19">
        <f t="shared" si="5341"/>
        <v>506905.27500979631</v>
      </c>
      <c r="AE700" s="19">
        <f t="shared" si="5342"/>
        <v>528757.76515732252</v>
      </c>
      <c r="AF700" s="19">
        <f t="shared" si="5343"/>
        <v>551552.307694496</v>
      </c>
      <c r="AG700" s="19">
        <f t="shared" si="5344"/>
        <v>575329.51413510041</v>
      </c>
      <c r="AH700" s="19">
        <f t="shared" si="5345"/>
        <v>600131.74673955562</v>
      </c>
      <c r="AI700" s="19">
        <f t="shared" si="5346"/>
        <v>626003.19398892659</v>
      </c>
      <c r="AJ700" s="19">
        <f t="shared" si="5347"/>
        <v>652989.94931258867</v>
      </c>
      <c r="AK700" s="19">
        <f t="shared" si="5348"/>
        <v>681140.09320981125</v>
      </c>
      <c r="AL700" s="19">
        <f t="shared" si="5349"/>
        <v>710503.77891157242</v>
      </c>
      <c r="AM700" s="19">
        <f t="shared" si="5350"/>
        <v>741133.32173521968</v>
      </c>
      <c r="AN700" s="19">
        <f t="shared" si="5351"/>
        <v>773083.29229117662</v>
      </c>
      <c r="AO700" s="19" t="e">
        <f t="shared" si="5352"/>
        <v>#N/A</v>
      </c>
      <c r="AP700" s="19" t="e">
        <f t="shared" si="5353"/>
        <v>#N/A</v>
      </c>
      <c r="AQ700" s="19" t="e">
        <f t="shared" si="5354"/>
        <v>#N/A</v>
      </c>
      <c r="AR700" s="19" t="e">
        <f t="shared" si="5355"/>
        <v>#N/A</v>
      </c>
      <c r="AS700" s="19" t="e">
        <f t="shared" si="5356"/>
        <v>#N/A</v>
      </c>
      <c r="AT700" s="19" t="e">
        <f t="shared" si="5357"/>
        <v>#N/A</v>
      </c>
      <c r="AU700" s="19" t="e">
        <f t="shared" si="5358"/>
        <v>#N/A</v>
      </c>
      <c r="AV700" s="19" t="e">
        <f t="shared" si="5359"/>
        <v>#N/A</v>
      </c>
      <c r="AW700" s="19" t="e">
        <f t="shared" si="5360"/>
        <v>#N/A</v>
      </c>
      <c r="AX700" s="19" t="e">
        <f t="shared" si="5361"/>
        <v>#N/A</v>
      </c>
      <c r="AY700" s="19" t="e">
        <f t="shared" si="5362"/>
        <v>#N/A</v>
      </c>
      <c r="AZ700" s="19" t="e">
        <f t="shared" si="5363"/>
        <v>#N/A</v>
      </c>
      <c r="BA700" s="19" t="e">
        <f t="shared" si="5364"/>
        <v>#N/A</v>
      </c>
      <c r="BB700" s="19" t="e">
        <f t="shared" si="5365"/>
        <v>#N/A</v>
      </c>
      <c r="BC700" s="19" t="e">
        <f t="shared" si="5366"/>
        <v>#N/A</v>
      </c>
      <c r="BD700" s="19" t="e">
        <f t="shared" si="5367"/>
        <v>#N/A</v>
      </c>
      <c r="BE700" s="19" t="e">
        <f t="shared" si="5368"/>
        <v>#N/A</v>
      </c>
      <c r="BF700" s="19" t="e">
        <f t="shared" si="5369"/>
        <v>#N/A</v>
      </c>
      <c r="BG700" s="19" t="e">
        <f t="shared" si="5370"/>
        <v>#N/A</v>
      </c>
      <c r="BH700" s="19" t="e">
        <f t="shared" si="5371"/>
        <v>#N/A</v>
      </c>
      <c r="BI700" s="19" t="e">
        <f t="shared" si="5372"/>
        <v>#N/A</v>
      </c>
    </row>
    <row r="701" spans="3:61" s="19" customFormat="1" ht="12.75">
      <c r="C701" s="19" t="s">
        <v>423</v>
      </c>
      <c r="G701" s="19">
        <f>F695</f>
        <v>597379.08646951197</v>
      </c>
      <c r="H701" s="19">
        <f t="shared" si="5319"/>
        <v>589101.33970191947</v>
      </c>
      <c r="I701" s="19">
        <f t="shared" si="5320"/>
        <v>580466.74247606529</v>
      </c>
      <c r="J701" s="19">
        <f t="shared" si="5321"/>
        <v>571459.91110685549</v>
      </c>
      <c r="K701" s="19">
        <f t="shared" si="5322"/>
        <v>562064.79872448719</v>
      </c>
      <c r="L701" s="19">
        <f t="shared" si="5323"/>
        <v>552264.6666848138</v>
      </c>
      <c r="M701" s="19">
        <f t="shared" si="5324"/>
        <v>542042.05474722036</v>
      </c>
      <c r="N701" s="19">
        <f t="shared" si="5325"/>
        <v>531378.74996687821</v>
      </c>
      <c r="O701" s="19">
        <f t="shared" si="5326"/>
        <v>520255.7542459594</v>
      </c>
      <c r="P701" s="19">
        <f t="shared" si="5327"/>
        <v>508653.25048599404</v>
      </c>
      <c r="Q701" s="19">
        <f t="shared" si="5328"/>
        <v>496550.56728106958</v>
      </c>
      <c r="R701" s="19">
        <f t="shared" si="5329"/>
        <v>483926.14208896778</v>
      </c>
      <c r="S701" s="19">
        <f t="shared" si="5330"/>
        <v>470757.48281462409</v>
      </c>
      <c r="T701" s="19">
        <f t="shared" si="5331"/>
        <v>457021.12773746357</v>
      </c>
      <c r="U701" s="19">
        <f t="shared" si="5332"/>
        <v>442692.60371122125</v>
      </c>
      <c r="V701" s="19">
        <f t="shared" si="5333"/>
        <v>427746.38256177178</v>
      </c>
      <c r="W701" s="19">
        <f t="shared" si="5334"/>
        <v>412155.83560528723</v>
      </c>
      <c r="X701" s="19">
        <f t="shared" si="5335"/>
        <v>395893.18620568927</v>
      </c>
      <c r="Y701" s="19">
        <f t="shared" si="5336"/>
        <v>378929.46028687275</v>
      </c>
      <c r="Z701" s="19">
        <f t="shared" si="5337"/>
        <v>361234.43471152947</v>
      </c>
      <c r="AA701" s="19">
        <f t="shared" si="5338"/>
        <v>342776.58343460324</v>
      </c>
      <c r="AB701" s="19">
        <f t="shared" si="5339"/>
        <v>323523.02133544168</v>
      </c>
      <c r="AC701" s="19">
        <f t="shared" si="5340"/>
        <v>303439.44562857284</v>
      </c>
      <c r="AD701" s="19">
        <f t="shared" si="5341"/>
        <v>282490.07474872423</v>
      </c>
      <c r="AE701" s="19">
        <f t="shared" si="5342"/>
        <v>260637.58460119797</v>
      </c>
      <c r="AF701" s="19">
        <f t="shared" si="5343"/>
        <v>237843.04206402454</v>
      </c>
      <c r="AG701" s="19">
        <f t="shared" si="5344"/>
        <v>214065.83562342008</v>
      </c>
      <c r="AH701" s="19">
        <f t="shared" si="5345"/>
        <v>189263.60301896487</v>
      </c>
      <c r="AI701" s="19">
        <f t="shared" si="5346"/>
        <v>163392.1557695939</v>
      </c>
      <c r="AJ701" s="19">
        <f t="shared" si="5347"/>
        <v>136405.40044593188</v>
      </c>
      <c r="AK701" s="19">
        <f t="shared" si="5348"/>
        <v>108255.25654870921</v>
      </c>
      <c r="AL701" s="19">
        <f t="shared" si="5349"/>
        <v>78891.57084694806</v>
      </c>
      <c r="AM701" s="19">
        <f t="shared" si="5350"/>
        <v>48262.028023300802</v>
      </c>
      <c r="AN701" s="19">
        <f t="shared" si="5351"/>
        <v>16312.05746734383</v>
      </c>
      <c r="AO701" s="19" t="e">
        <f t="shared" si="5352"/>
        <v>#N/A</v>
      </c>
      <c r="AP701" s="19" t="e">
        <f t="shared" si="5353"/>
        <v>#N/A</v>
      </c>
      <c r="AQ701" s="19" t="e">
        <f t="shared" si="5354"/>
        <v>#N/A</v>
      </c>
      <c r="AR701" s="19" t="e">
        <f t="shared" si="5355"/>
        <v>#N/A</v>
      </c>
      <c r="AS701" s="19" t="e">
        <f t="shared" si="5356"/>
        <v>#N/A</v>
      </c>
      <c r="AT701" s="19" t="e">
        <f t="shared" si="5357"/>
        <v>#N/A</v>
      </c>
      <c r="AU701" s="19" t="e">
        <f t="shared" si="5358"/>
        <v>#N/A</v>
      </c>
      <c r="AV701" s="19" t="e">
        <f t="shared" si="5359"/>
        <v>#N/A</v>
      </c>
      <c r="AW701" s="19" t="e">
        <f t="shared" si="5360"/>
        <v>#N/A</v>
      </c>
      <c r="AX701" s="19" t="e">
        <f t="shared" si="5361"/>
        <v>#N/A</v>
      </c>
      <c r="AY701" s="19" t="e">
        <f t="shared" si="5362"/>
        <v>#N/A</v>
      </c>
      <c r="AZ701" s="19" t="e">
        <f t="shared" si="5363"/>
        <v>#N/A</v>
      </c>
      <c r="BA701" s="19" t="e">
        <f t="shared" si="5364"/>
        <v>#N/A</v>
      </c>
      <c r="BB701" s="19" t="e">
        <f t="shared" si="5365"/>
        <v>#N/A</v>
      </c>
      <c r="BC701" s="19" t="e">
        <f t="shared" si="5366"/>
        <v>#N/A</v>
      </c>
      <c r="BD701" s="19" t="e">
        <f t="shared" si="5367"/>
        <v>#N/A</v>
      </c>
      <c r="BE701" s="19" t="e">
        <f t="shared" si="5368"/>
        <v>#N/A</v>
      </c>
      <c r="BF701" s="19" t="e">
        <f t="shared" si="5369"/>
        <v>#N/A</v>
      </c>
      <c r="BG701" s="19" t="e">
        <f t="shared" si="5370"/>
        <v>#N/A</v>
      </c>
      <c r="BH701" s="19" t="e">
        <f t="shared" si="5371"/>
        <v>#N/A</v>
      </c>
      <c r="BI701" s="19" t="e">
        <f t="shared" si="5372"/>
        <v>#N/A</v>
      </c>
    </row>
    <row r="702" spans="3:61" s="19" customFormat="1" ht="12.75">
      <c r="C702" s="19" t="s">
        <v>147</v>
      </c>
      <c r="G702" s="19">
        <f>F696</f>
        <v>789395.34975852049</v>
      </c>
      <c r="H702" s="19">
        <f t="shared" si="5319"/>
        <v>789395.34975852049</v>
      </c>
      <c r="I702" s="19">
        <f t="shared" si="5320"/>
        <v>789395.34975852049</v>
      </c>
      <c r="J702" s="19">
        <f t="shared" si="5321"/>
        <v>789395.34975852049</v>
      </c>
      <c r="K702" s="19">
        <f t="shared" si="5322"/>
        <v>789395.34975852049</v>
      </c>
      <c r="L702" s="19">
        <f t="shared" si="5323"/>
        <v>789395.34975852049</v>
      </c>
      <c r="M702" s="19">
        <f t="shared" si="5324"/>
        <v>789395.34975852049</v>
      </c>
      <c r="N702" s="19">
        <f t="shared" si="5325"/>
        <v>789395.34975852049</v>
      </c>
      <c r="O702" s="19">
        <f t="shared" si="5326"/>
        <v>789395.34975852049</v>
      </c>
      <c r="P702" s="19">
        <f t="shared" si="5327"/>
        <v>789395.34975852049</v>
      </c>
      <c r="Q702" s="19">
        <f t="shared" si="5328"/>
        <v>789395.34975852049</v>
      </c>
      <c r="R702" s="19">
        <f t="shared" si="5329"/>
        <v>789395.34975852049</v>
      </c>
      <c r="S702" s="19">
        <f t="shared" si="5330"/>
        <v>789395.34975852049</v>
      </c>
      <c r="T702" s="19">
        <f t="shared" si="5331"/>
        <v>789395.34975852049</v>
      </c>
      <c r="U702" s="19">
        <f t="shared" si="5332"/>
        <v>789395.34975852049</v>
      </c>
      <c r="V702" s="19">
        <f t="shared" si="5333"/>
        <v>789395.34975852049</v>
      </c>
      <c r="W702" s="19">
        <f t="shared" si="5334"/>
        <v>789395.34975852049</v>
      </c>
      <c r="X702" s="19">
        <f t="shared" si="5335"/>
        <v>789395.34975852049</v>
      </c>
      <c r="Y702" s="19">
        <f t="shared" si="5336"/>
        <v>789395.34975852049</v>
      </c>
      <c r="Z702" s="19">
        <f t="shared" si="5337"/>
        <v>789395.34975852049</v>
      </c>
      <c r="AA702" s="19">
        <f t="shared" si="5338"/>
        <v>789395.34975852049</v>
      </c>
      <c r="AB702" s="19">
        <f t="shared" si="5339"/>
        <v>789395.34975852049</v>
      </c>
      <c r="AC702" s="19">
        <f t="shared" si="5340"/>
        <v>789395.34975852049</v>
      </c>
      <c r="AD702" s="19">
        <f t="shared" si="5341"/>
        <v>789395.34975852049</v>
      </c>
      <c r="AE702" s="19">
        <f t="shared" si="5342"/>
        <v>789395.34975852049</v>
      </c>
      <c r="AF702" s="19">
        <f t="shared" si="5343"/>
        <v>789395.34975852049</v>
      </c>
      <c r="AG702" s="19">
        <f t="shared" si="5344"/>
        <v>789395.34975852049</v>
      </c>
      <c r="AH702" s="19">
        <f t="shared" si="5345"/>
        <v>789395.34975852049</v>
      </c>
      <c r="AI702" s="19">
        <f t="shared" si="5346"/>
        <v>789395.34975852049</v>
      </c>
      <c r="AJ702" s="19">
        <f t="shared" si="5347"/>
        <v>789395.34975852049</v>
      </c>
      <c r="AK702" s="19">
        <f t="shared" si="5348"/>
        <v>789395.34975852049</v>
      </c>
      <c r="AL702" s="19">
        <f t="shared" si="5349"/>
        <v>789395.34975852049</v>
      </c>
      <c r="AM702" s="19">
        <f t="shared" si="5350"/>
        <v>789395.34975852049</v>
      </c>
      <c r="AN702" s="19">
        <f t="shared" si="5351"/>
        <v>789395.34975852049</v>
      </c>
      <c r="AO702" s="19" t="e">
        <f t="shared" si="5352"/>
        <v>#N/A</v>
      </c>
      <c r="AP702" s="19" t="e">
        <f t="shared" si="5353"/>
        <v>#N/A</v>
      </c>
      <c r="AQ702" s="19" t="e">
        <f t="shared" si="5354"/>
        <v>#N/A</v>
      </c>
      <c r="AR702" s="19" t="e">
        <f t="shared" si="5355"/>
        <v>#N/A</v>
      </c>
      <c r="AS702" s="19" t="e">
        <f t="shared" si="5356"/>
        <v>#N/A</v>
      </c>
      <c r="AT702" s="19" t="e">
        <f t="shared" si="5357"/>
        <v>#N/A</v>
      </c>
      <c r="AU702" s="19" t="e">
        <f t="shared" si="5358"/>
        <v>#N/A</v>
      </c>
      <c r="AV702" s="19" t="e">
        <f t="shared" si="5359"/>
        <v>#N/A</v>
      </c>
      <c r="AW702" s="19" t="e">
        <f t="shared" si="5360"/>
        <v>#N/A</v>
      </c>
      <c r="AX702" s="19" t="e">
        <f t="shared" si="5361"/>
        <v>#N/A</v>
      </c>
      <c r="AY702" s="19" t="e">
        <f t="shared" si="5362"/>
        <v>#N/A</v>
      </c>
      <c r="AZ702" s="19" t="e">
        <f t="shared" si="5363"/>
        <v>#N/A</v>
      </c>
      <c r="BA702" s="19" t="e">
        <f t="shared" si="5364"/>
        <v>#N/A</v>
      </c>
      <c r="BB702" s="19" t="e">
        <f t="shared" si="5365"/>
        <v>#N/A</v>
      </c>
      <c r="BC702" s="19" t="e">
        <f t="shared" si="5366"/>
        <v>#N/A</v>
      </c>
      <c r="BD702" s="19" t="e">
        <f t="shared" si="5367"/>
        <v>#N/A</v>
      </c>
      <c r="BE702" s="19" t="e">
        <f t="shared" si="5368"/>
        <v>#N/A</v>
      </c>
      <c r="BF702" s="19" t="e">
        <f t="shared" si="5369"/>
        <v>#N/A</v>
      </c>
      <c r="BG702" s="19" t="e">
        <f t="shared" si="5370"/>
        <v>#N/A</v>
      </c>
      <c r="BH702" s="19" t="e">
        <f t="shared" si="5371"/>
        <v>#N/A</v>
      </c>
      <c r="BI702" s="19" t="e">
        <f t="shared" si="5372"/>
        <v>#N/A</v>
      </c>
    </row>
    <row r="703" spans="3:61" s="19" customFormat="1" ht="12.75">
      <c r="C703" s="19" t="s">
        <v>424</v>
      </c>
      <c r="G703" s="19">
        <f>F697</f>
        <v>14059894.391329711</v>
      </c>
      <c r="H703" s="19">
        <f t="shared" si="5319"/>
        <v>13859600.381273109</v>
      </c>
      <c r="I703" s="19">
        <f t="shared" si="5320"/>
        <v>13650671.773990653</v>
      </c>
      <c r="J703" s="19">
        <f t="shared" si="5321"/>
        <v>13432736.335338989</v>
      </c>
      <c r="K703" s="19">
        <f t="shared" si="5322"/>
        <v>13205405.784304956</v>
      </c>
      <c r="L703" s="19">
        <f t="shared" si="5323"/>
        <v>12968275.101231249</v>
      </c>
      <c r="M703" s="19">
        <f t="shared" si="5324"/>
        <v>12720921.806219948</v>
      </c>
      <c r="N703" s="19">
        <f t="shared" si="5325"/>
        <v>12462905.206428306</v>
      </c>
      <c r="O703" s="19">
        <f t="shared" si="5326"/>
        <v>12193765.610915745</v>
      </c>
      <c r="P703" s="19">
        <f t="shared" si="5327"/>
        <v>11913023.511643218</v>
      </c>
      <c r="Q703" s="19">
        <f t="shared" si="5328"/>
        <v>11620178.729165766</v>
      </c>
      <c r="R703" s="19">
        <f t="shared" si="5329"/>
        <v>11314709.521496214</v>
      </c>
      <c r="S703" s="19">
        <f t="shared" si="5330"/>
        <v>10996071.654552318</v>
      </c>
      <c r="T703" s="19">
        <f t="shared" si="5331"/>
        <v>10663697.432531262</v>
      </c>
      <c r="U703" s="19">
        <f t="shared" si="5332"/>
        <v>10316994.686483962</v>
      </c>
      <c r="V703" s="19">
        <f t="shared" si="5333"/>
        <v>9955345.7192872129</v>
      </c>
      <c r="W703" s="19">
        <f t="shared" si="5334"/>
        <v>9578106.2051339801</v>
      </c>
      <c r="X703" s="19">
        <f t="shared" si="5335"/>
        <v>9184604.0415811483</v>
      </c>
      <c r="Y703" s="19">
        <f t="shared" si="5336"/>
        <v>8774138.1521095</v>
      </c>
      <c r="Z703" s="19">
        <f t="shared" si="5337"/>
        <v>8345977.2370625092</v>
      </c>
      <c r="AA703" s="19">
        <f t="shared" si="5338"/>
        <v>7899358.4707385916</v>
      </c>
      <c r="AB703" s="19">
        <f t="shared" si="5339"/>
        <v>7433486.1423155125</v>
      </c>
      <c r="AC703" s="19">
        <f t="shared" si="5340"/>
        <v>6947530.238185565</v>
      </c>
      <c r="AD703" s="19">
        <f t="shared" si="5341"/>
        <v>6440624.963175769</v>
      </c>
      <c r="AE703" s="19">
        <f t="shared" si="5342"/>
        <v>5911867.1980184466</v>
      </c>
      <c r="AF703" s="19">
        <f t="shared" si="5343"/>
        <v>5360314.8903239509</v>
      </c>
      <c r="AG703" s="19">
        <f t="shared" si="5344"/>
        <v>4784985.37618885</v>
      </c>
      <c r="AH703" s="19">
        <f t="shared" si="5345"/>
        <v>4184853.6294492944</v>
      </c>
      <c r="AI703" s="19">
        <f t="shared" si="5346"/>
        <v>3558850.4354603677</v>
      </c>
      <c r="AJ703" s="19">
        <f t="shared" si="5347"/>
        <v>2905860.486147779</v>
      </c>
      <c r="AK703" s="19">
        <f t="shared" si="5348"/>
        <v>2224720.3929379676</v>
      </c>
      <c r="AL703" s="19">
        <f t="shared" si="5349"/>
        <v>1514216.6140263951</v>
      </c>
      <c r="AM703" s="19">
        <f t="shared" si="5350"/>
        <v>773083.29229117546</v>
      </c>
      <c r="AN703" s="19">
        <f t="shared" si="5351"/>
        <v>-1.1641532182693481E-9</v>
      </c>
      <c r="AO703" s="19" t="e">
        <f t="shared" si="5352"/>
        <v>#N/A</v>
      </c>
      <c r="AP703" s="19" t="e">
        <f t="shared" si="5353"/>
        <v>#N/A</v>
      </c>
      <c r="AQ703" s="19" t="e">
        <f t="shared" si="5354"/>
        <v>#N/A</v>
      </c>
      <c r="AR703" s="19" t="e">
        <f t="shared" si="5355"/>
        <v>#N/A</v>
      </c>
      <c r="AS703" s="19" t="e">
        <f t="shared" si="5356"/>
        <v>#N/A</v>
      </c>
      <c r="AT703" s="19" t="e">
        <f t="shared" si="5357"/>
        <v>#N/A</v>
      </c>
      <c r="AU703" s="19" t="e">
        <f t="shared" si="5358"/>
        <v>#N/A</v>
      </c>
      <c r="AV703" s="19" t="e">
        <f t="shared" si="5359"/>
        <v>#N/A</v>
      </c>
      <c r="AW703" s="19" t="e">
        <f t="shared" si="5360"/>
        <v>#N/A</v>
      </c>
      <c r="AX703" s="19" t="e">
        <f t="shared" si="5361"/>
        <v>#N/A</v>
      </c>
      <c r="AY703" s="19" t="e">
        <f t="shared" si="5362"/>
        <v>#N/A</v>
      </c>
      <c r="AZ703" s="19" t="e">
        <f t="shared" si="5363"/>
        <v>#N/A</v>
      </c>
      <c r="BA703" s="19" t="e">
        <f t="shared" si="5364"/>
        <v>#N/A</v>
      </c>
      <c r="BB703" s="19" t="e">
        <f t="shared" si="5365"/>
        <v>#N/A</v>
      </c>
      <c r="BC703" s="19" t="e">
        <f t="shared" si="5366"/>
        <v>#N/A</v>
      </c>
      <c r="BD703" s="19" t="e">
        <f t="shared" si="5367"/>
        <v>#N/A</v>
      </c>
      <c r="BE703" s="19" t="e">
        <f t="shared" si="5368"/>
        <v>#N/A</v>
      </c>
      <c r="BF703" s="19" t="e">
        <f t="shared" si="5369"/>
        <v>#N/A</v>
      </c>
      <c r="BG703" s="19" t="e">
        <f t="shared" si="5370"/>
        <v>#N/A</v>
      </c>
      <c r="BH703" s="19" t="e">
        <f t="shared" si="5371"/>
        <v>#N/A</v>
      </c>
      <c r="BI703" s="19" t="e">
        <f t="shared" si="5372"/>
        <v>#N/A</v>
      </c>
    </row>
    <row r="704" spans="3:61" s="19" customFormat="1" ht="12.75"/>
    <row r="705" spans="1:61" s="19" customFormat="1" ht="12.75">
      <c r="C705" s="19" t="s">
        <v>446</v>
      </c>
      <c r="H705" s="19">
        <f>G699</f>
        <v>14251910.65461872</v>
      </c>
      <c r="I705" s="19">
        <f t="shared" ref="I705:I709" si="5373">H699</f>
        <v>14059894.391329711</v>
      </c>
      <c r="J705" s="19">
        <f t="shared" ref="J705:J709" si="5374">I699</f>
        <v>13859600.381273109</v>
      </c>
      <c r="K705" s="19">
        <f t="shared" ref="K705:K709" si="5375">J699</f>
        <v>13650671.773990653</v>
      </c>
      <c r="L705" s="19">
        <f t="shared" ref="L705:L709" si="5376">K699</f>
        <v>13432736.335338989</v>
      </c>
      <c r="M705" s="19">
        <f t="shared" ref="M705:M709" si="5377">L699</f>
        <v>13205405.784304956</v>
      </c>
      <c r="N705" s="19">
        <f t="shared" ref="N705:N709" si="5378">M699</f>
        <v>12968275.101231249</v>
      </c>
      <c r="O705" s="19">
        <f t="shared" ref="O705:O709" si="5379">N699</f>
        <v>12720921.806219948</v>
      </c>
      <c r="P705" s="19">
        <f t="shared" ref="P705:P709" si="5380">O699</f>
        <v>12462905.206428306</v>
      </c>
      <c r="Q705" s="19">
        <f t="shared" ref="Q705:Q709" si="5381">P699</f>
        <v>12193765.610915745</v>
      </c>
      <c r="R705" s="19">
        <f t="shared" ref="R705:R709" si="5382">Q699</f>
        <v>11913023.511643218</v>
      </c>
      <c r="S705" s="19">
        <f t="shared" ref="S705:S709" si="5383">R699</f>
        <v>11620178.729165766</v>
      </c>
      <c r="T705" s="19">
        <f t="shared" ref="T705:T709" si="5384">S699</f>
        <v>11314709.521496214</v>
      </c>
      <c r="U705" s="19">
        <f t="shared" ref="U705:U709" si="5385">T699</f>
        <v>10996071.654552318</v>
      </c>
      <c r="V705" s="19">
        <f t="shared" ref="V705:V709" si="5386">U699</f>
        <v>10663697.432531262</v>
      </c>
      <c r="W705" s="19">
        <f t="shared" ref="W705:W709" si="5387">V699</f>
        <v>10316994.686483962</v>
      </c>
      <c r="X705" s="19">
        <f t="shared" ref="X705:X709" si="5388">W699</f>
        <v>9955345.7192872129</v>
      </c>
      <c r="Y705" s="19">
        <f t="shared" ref="Y705:Y709" si="5389">X699</f>
        <v>9578106.2051339801</v>
      </c>
      <c r="Z705" s="19">
        <f t="shared" ref="Z705:Z709" si="5390">Y699</f>
        <v>9184604.0415811483</v>
      </c>
      <c r="AA705" s="19">
        <f t="shared" ref="AA705:AA709" si="5391">Z699</f>
        <v>8774138.1521095</v>
      </c>
      <c r="AB705" s="19">
        <f t="shared" ref="AB705:AB709" si="5392">AA699</f>
        <v>8345977.2370625092</v>
      </c>
      <c r="AC705" s="19">
        <f t="shared" ref="AC705:AC709" si="5393">AB699</f>
        <v>7899358.4707385916</v>
      </c>
      <c r="AD705" s="19">
        <f t="shared" ref="AD705:AD709" si="5394">AC699</f>
        <v>7433486.1423155125</v>
      </c>
      <c r="AE705" s="19">
        <f t="shared" ref="AE705:AE709" si="5395">AD699</f>
        <v>6947530.238185565</v>
      </c>
      <c r="AF705" s="19">
        <f t="shared" ref="AF705:AF709" si="5396">AE699</f>
        <v>6440624.963175769</v>
      </c>
      <c r="AG705" s="19">
        <f t="shared" ref="AG705:AG709" si="5397">AF699</f>
        <v>5911867.1980184466</v>
      </c>
      <c r="AH705" s="19">
        <f t="shared" ref="AH705:AH709" si="5398">AG699</f>
        <v>5360314.8903239509</v>
      </c>
      <c r="AI705" s="19">
        <f t="shared" ref="AI705:AI709" si="5399">AH699</f>
        <v>4784985.37618885</v>
      </c>
      <c r="AJ705" s="19">
        <f t="shared" ref="AJ705:AJ709" si="5400">AI699</f>
        <v>4184853.6294492944</v>
      </c>
      <c r="AK705" s="19">
        <f t="shared" ref="AK705:AK709" si="5401">AJ699</f>
        <v>3558850.4354603677</v>
      </c>
      <c r="AL705" s="19">
        <f t="shared" ref="AL705:AL709" si="5402">AK699</f>
        <v>2905860.486147779</v>
      </c>
      <c r="AM705" s="19">
        <f t="shared" ref="AM705:AM709" si="5403">AL699</f>
        <v>2224720.3929379676</v>
      </c>
      <c r="AN705" s="19">
        <f t="shared" ref="AN705:AN709" si="5404">AM699</f>
        <v>1514216.6140263951</v>
      </c>
      <c r="AO705" s="19">
        <f t="shared" ref="AO705:AO709" si="5405">AN699</f>
        <v>773083.29229117546</v>
      </c>
      <c r="AP705" s="19">
        <f t="shared" ref="AP705:AP709" si="5406">AO699</f>
        <v>-1.1641532182693481E-9</v>
      </c>
      <c r="AQ705" s="19" t="e">
        <f t="shared" ref="AQ705:AQ709" si="5407">AP699</f>
        <v>#N/A</v>
      </c>
      <c r="AR705" s="19" t="e">
        <f t="shared" ref="AR705:AR709" si="5408">AQ699</f>
        <v>#N/A</v>
      </c>
      <c r="AS705" s="19" t="e">
        <f t="shared" ref="AS705:AS709" si="5409">AR699</f>
        <v>#N/A</v>
      </c>
      <c r="AT705" s="19" t="e">
        <f t="shared" ref="AT705:AT709" si="5410">AS699</f>
        <v>#N/A</v>
      </c>
      <c r="AU705" s="19" t="e">
        <f t="shared" ref="AU705:AU709" si="5411">AT699</f>
        <v>#N/A</v>
      </c>
      <c r="AV705" s="19" t="e">
        <f t="shared" ref="AV705:AV709" si="5412">AU699</f>
        <v>#N/A</v>
      </c>
      <c r="AW705" s="19" t="e">
        <f t="shared" ref="AW705:AW709" si="5413">AV699</f>
        <v>#N/A</v>
      </c>
      <c r="AX705" s="19" t="e">
        <f t="shared" ref="AX705:AX709" si="5414">AW699</f>
        <v>#N/A</v>
      </c>
      <c r="AY705" s="19" t="e">
        <f t="shared" ref="AY705:AY709" si="5415">AX699</f>
        <v>#N/A</v>
      </c>
      <c r="AZ705" s="19" t="e">
        <f t="shared" ref="AZ705:AZ709" si="5416">AY699</f>
        <v>#N/A</v>
      </c>
      <c r="BA705" s="19" t="e">
        <f t="shared" ref="BA705:BA709" si="5417">AZ699</f>
        <v>#N/A</v>
      </c>
      <c r="BB705" s="19" t="e">
        <f t="shared" ref="BB705:BB709" si="5418">BA699</f>
        <v>#N/A</v>
      </c>
      <c r="BC705" s="19" t="e">
        <f t="shared" ref="BC705:BC709" si="5419">BB699</f>
        <v>#N/A</v>
      </c>
      <c r="BD705" s="19" t="e">
        <f t="shared" ref="BD705:BD709" si="5420">BC699</f>
        <v>#N/A</v>
      </c>
      <c r="BE705" s="19" t="e">
        <f t="shared" ref="BE705:BE709" si="5421">BD699</f>
        <v>#N/A</v>
      </c>
      <c r="BF705" s="19" t="e">
        <f t="shared" ref="BF705:BF709" si="5422">BE699</f>
        <v>#N/A</v>
      </c>
      <c r="BG705" s="19" t="e">
        <f t="shared" ref="BG705:BG709" si="5423">BF699</f>
        <v>#N/A</v>
      </c>
      <c r="BH705" s="19" t="e">
        <f t="shared" ref="BH705:BH709" si="5424">BG699</f>
        <v>#N/A</v>
      </c>
      <c r="BI705" s="19" t="e">
        <f t="shared" ref="BI705:BI709" si="5425">BH699</f>
        <v>#N/A</v>
      </c>
    </row>
    <row r="706" spans="1:61" s="19" customFormat="1" ht="12.75">
      <c r="C706" s="19" t="s">
        <v>422</v>
      </c>
      <c r="H706" s="19">
        <f>G700</f>
        <v>192016.26328900861</v>
      </c>
      <c r="I706" s="19">
        <f t="shared" si="5373"/>
        <v>200294.01005660102</v>
      </c>
      <c r="J706" s="19">
        <f t="shared" si="5374"/>
        <v>208928.60728245517</v>
      </c>
      <c r="K706" s="19">
        <f t="shared" si="5375"/>
        <v>217935.43865166506</v>
      </c>
      <c r="L706" s="19">
        <f t="shared" si="5376"/>
        <v>227330.5510340333</v>
      </c>
      <c r="M706" s="19">
        <f t="shared" si="5377"/>
        <v>237130.68307370666</v>
      </c>
      <c r="N706" s="19">
        <f t="shared" si="5378"/>
        <v>247353.29501130024</v>
      </c>
      <c r="O706" s="19">
        <f t="shared" si="5379"/>
        <v>258016.59979164239</v>
      </c>
      <c r="P706" s="19">
        <f t="shared" si="5380"/>
        <v>269139.59551256115</v>
      </c>
      <c r="Q706" s="19">
        <f t="shared" si="5381"/>
        <v>280742.09927252645</v>
      </c>
      <c r="R706" s="19">
        <f t="shared" si="5382"/>
        <v>292844.78247745091</v>
      </c>
      <c r="S706" s="19">
        <f t="shared" si="5383"/>
        <v>305469.20766955271</v>
      </c>
      <c r="T706" s="19">
        <f t="shared" si="5384"/>
        <v>318637.86694389646</v>
      </c>
      <c r="U706" s="19">
        <f t="shared" si="5385"/>
        <v>332374.22202105698</v>
      </c>
      <c r="V706" s="19">
        <f t="shared" si="5386"/>
        <v>346702.7460472993</v>
      </c>
      <c r="W706" s="19">
        <f t="shared" si="5387"/>
        <v>361648.96719674871</v>
      </c>
      <c r="X706" s="19">
        <f t="shared" si="5388"/>
        <v>377239.51415323332</v>
      </c>
      <c r="Y706" s="19">
        <f t="shared" si="5389"/>
        <v>393502.16355283128</v>
      </c>
      <c r="Z706" s="19">
        <f t="shared" si="5390"/>
        <v>410465.88947164774</v>
      </c>
      <c r="AA706" s="19">
        <f t="shared" si="5391"/>
        <v>428160.91504699102</v>
      </c>
      <c r="AB706" s="19">
        <f t="shared" si="5392"/>
        <v>446618.76632391725</v>
      </c>
      <c r="AC706" s="19">
        <f t="shared" si="5393"/>
        <v>465872.32842307887</v>
      </c>
      <c r="AD706" s="19">
        <f t="shared" si="5394"/>
        <v>485955.90412994771</v>
      </c>
      <c r="AE706" s="19">
        <f t="shared" si="5395"/>
        <v>506905.27500979631</v>
      </c>
      <c r="AF706" s="19">
        <f t="shared" si="5396"/>
        <v>528757.76515732252</v>
      </c>
      <c r="AG706" s="19">
        <f t="shared" si="5397"/>
        <v>551552.307694496</v>
      </c>
      <c r="AH706" s="19">
        <f t="shared" si="5398"/>
        <v>575329.51413510041</v>
      </c>
      <c r="AI706" s="19">
        <f t="shared" si="5399"/>
        <v>600131.74673955562</v>
      </c>
      <c r="AJ706" s="19">
        <f t="shared" si="5400"/>
        <v>626003.19398892659</v>
      </c>
      <c r="AK706" s="19">
        <f t="shared" si="5401"/>
        <v>652989.94931258867</v>
      </c>
      <c r="AL706" s="19">
        <f t="shared" si="5402"/>
        <v>681140.09320981125</v>
      </c>
      <c r="AM706" s="19">
        <f t="shared" si="5403"/>
        <v>710503.77891157242</v>
      </c>
      <c r="AN706" s="19">
        <f t="shared" si="5404"/>
        <v>741133.32173521968</v>
      </c>
      <c r="AO706" s="19">
        <f t="shared" si="5405"/>
        <v>773083.29229117662</v>
      </c>
      <c r="AP706" s="19" t="e">
        <f t="shared" si="5406"/>
        <v>#N/A</v>
      </c>
      <c r="AQ706" s="19" t="e">
        <f t="shared" si="5407"/>
        <v>#N/A</v>
      </c>
      <c r="AR706" s="19" t="e">
        <f t="shared" si="5408"/>
        <v>#N/A</v>
      </c>
      <c r="AS706" s="19" t="e">
        <f t="shared" si="5409"/>
        <v>#N/A</v>
      </c>
      <c r="AT706" s="19" t="e">
        <f t="shared" si="5410"/>
        <v>#N/A</v>
      </c>
      <c r="AU706" s="19" t="e">
        <f t="shared" si="5411"/>
        <v>#N/A</v>
      </c>
      <c r="AV706" s="19" t="e">
        <f t="shared" si="5412"/>
        <v>#N/A</v>
      </c>
      <c r="AW706" s="19" t="e">
        <f t="shared" si="5413"/>
        <v>#N/A</v>
      </c>
      <c r="AX706" s="19" t="e">
        <f t="shared" si="5414"/>
        <v>#N/A</v>
      </c>
      <c r="AY706" s="19" t="e">
        <f t="shared" si="5415"/>
        <v>#N/A</v>
      </c>
      <c r="AZ706" s="19" t="e">
        <f t="shared" si="5416"/>
        <v>#N/A</v>
      </c>
      <c r="BA706" s="19" t="e">
        <f t="shared" si="5417"/>
        <v>#N/A</v>
      </c>
      <c r="BB706" s="19" t="e">
        <f t="shared" si="5418"/>
        <v>#N/A</v>
      </c>
      <c r="BC706" s="19" t="e">
        <f t="shared" si="5419"/>
        <v>#N/A</v>
      </c>
      <c r="BD706" s="19" t="e">
        <f t="shared" si="5420"/>
        <v>#N/A</v>
      </c>
      <c r="BE706" s="19" t="e">
        <f t="shared" si="5421"/>
        <v>#N/A</v>
      </c>
      <c r="BF706" s="19" t="e">
        <f t="shared" si="5422"/>
        <v>#N/A</v>
      </c>
      <c r="BG706" s="19" t="e">
        <f t="shared" si="5423"/>
        <v>#N/A</v>
      </c>
      <c r="BH706" s="19" t="e">
        <f t="shared" si="5424"/>
        <v>#N/A</v>
      </c>
      <c r="BI706" s="19" t="e">
        <f t="shared" si="5425"/>
        <v>#N/A</v>
      </c>
    </row>
    <row r="707" spans="1:61" s="19" customFormat="1" ht="12.75">
      <c r="C707" s="19" t="s">
        <v>423</v>
      </c>
      <c r="H707" s="19">
        <f>G701</f>
        <v>597379.08646951197</v>
      </c>
      <c r="I707" s="19">
        <f t="shared" si="5373"/>
        <v>589101.33970191947</v>
      </c>
      <c r="J707" s="19">
        <f t="shared" si="5374"/>
        <v>580466.74247606529</v>
      </c>
      <c r="K707" s="19">
        <f t="shared" si="5375"/>
        <v>571459.91110685549</v>
      </c>
      <c r="L707" s="19">
        <f t="shared" si="5376"/>
        <v>562064.79872448719</v>
      </c>
      <c r="M707" s="19">
        <f t="shared" si="5377"/>
        <v>552264.6666848138</v>
      </c>
      <c r="N707" s="19">
        <f t="shared" si="5378"/>
        <v>542042.05474722036</v>
      </c>
      <c r="O707" s="19">
        <f t="shared" si="5379"/>
        <v>531378.74996687821</v>
      </c>
      <c r="P707" s="19">
        <f t="shared" si="5380"/>
        <v>520255.7542459594</v>
      </c>
      <c r="Q707" s="19">
        <f t="shared" si="5381"/>
        <v>508653.25048599404</v>
      </c>
      <c r="R707" s="19">
        <f t="shared" si="5382"/>
        <v>496550.56728106958</v>
      </c>
      <c r="S707" s="19">
        <f t="shared" si="5383"/>
        <v>483926.14208896778</v>
      </c>
      <c r="T707" s="19">
        <f t="shared" si="5384"/>
        <v>470757.48281462409</v>
      </c>
      <c r="U707" s="19">
        <f t="shared" si="5385"/>
        <v>457021.12773746357</v>
      </c>
      <c r="V707" s="19">
        <f t="shared" si="5386"/>
        <v>442692.60371122125</v>
      </c>
      <c r="W707" s="19">
        <f t="shared" si="5387"/>
        <v>427746.38256177178</v>
      </c>
      <c r="X707" s="19">
        <f t="shared" si="5388"/>
        <v>412155.83560528723</v>
      </c>
      <c r="Y707" s="19">
        <f t="shared" si="5389"/>
        <v>395893.18620568927</v>
      </c>
      <c r="Z707" s="19">
        <f t="shared" si="5390"/>
        <v>378929.46028687275</v>
      </c>
      <c r="AA707" s="19">
        <f t="shared" si="5391"/>
        <v>361234.43471152947</v>
      </c>
      <c r="AB707" s="19">
        <f t="shared" si="5392"/>
        <v>342776.58343460324</v>
      </c>
      <c r="AC707" s="19">
        <f t="shared" si="5393"/>
        <v>323523.02133544168</v>
      </c>
      <c r="AD707" s="19">
        <f t="shared" si="5394"/>
        <v>303439.44562857284</v>
      </c>
      <c r="AE707" s="19">
        <f t="shared" si="5395"/>
        <v>282490.07474872423</v>
      </c>
      <c r="AF707" s="19">
        <f t="shared" si="5396"/>
        <v>260637.58460119797</v>
      </c>
      <c r="AG707" s="19">
        <f t="shared" si="5397"/>
        <v>237843.04206402454</v>
      </c>
      <c r="AH707" s="19">
        <f t="shared" si="5398"/>
        <v>214065.83562342008</v>
      </c>
      <c r="AI707" s="19">
        <f t="shared" si="5399"/>
        <v>189263.60301896487</v>
      </c>
      <c r="AJ707" s="19">
        <f t="shared" si="5400"/>
        <v>163392.1557695939</v>
      </c>
      <c r="AK707" s="19">
        <f t="shared" si="5401"/>
        <v>136405.40044593188</v>
      </c>
      <c r="AL707" s="19">
        <f t="shared" si="5402"/>
        <v>108255.25654870921</v>
      </c>
      <c r="AM707" s="19">
        <f t="shared" si="5403"/>
        <v>78891.57084694806</v>
      </c>
      <c r="AN707" s="19">
        <f t="shared" si="5404"/>
        <v>48262.028023300802</v>
      </c>
      <c r="AO707" s="19">
        <f t="shared" si="5405"/>
        <v>16312.05746734383</v>
      </c>
      <c r="AP707" s="19" t="e">
        <f t="shared" si="5406"/>
        <v>#N/A</v>
      </c>
      <c r="AQ707" s="19" t="e">
        <f t="shared" si="5407"/>
        <v>#N/A</v>
      </c>
      <c r="AR707" s="19" t="e">
        <f t="shared" si="5408"/>
        <v>#N/A</v>
      </c>
      <c r="AS707" s="19" t="e">
        <f t="shared" si="5409"/>
        <v>#N/A</v>
      </c>
      <c r="AT707" s="19" t="e">
        <f t="shared" si="5410"/>
        <v>#N/A</v>
      </c>
      <c r="AU707" s="19" t="e">
        <f t="shared" si="5411"/>
        <v>#N/A</v>
      </c>
      <c r="AV707" s="19" t="e">
        <f t="shared" si="5412"/>
        <v>#N/A</v>
      </c>
      <c r="AW707" s="19" t="e">
        <f t="shared" si="5413"/>
        <v>#N/A</v>
      </c>
      <c r="AX707" s="19" t="e">
        <f t="shared" si="5414"/>
        <v>#N/A</v>
      </c>
      <c r="AY707" s="19" t="e">
        <f t="shared" si="5415"/>
        <v>#N/A</v>
      </c>
      <c r="AZ707" s="19" t="e">
        <f t="shared" si="5416"/>
        <v>#N/A</v>
      </c>
      <c r="BA707" s="19" t="e">
        <f t="shared" si="5417"/>
        <v>#N/A</v>
      </c>
      <c r="BB707" s="19" t="e">
        <f t="shared" si="5418"/>
        <v>#N/A</v>
      </c>
      <c r="BC707" s="19" t="e">
        <f t="shared" si="5419"/>
        <v>#N/A</v>
      </c>
      <c r="BD707" s="19" t="e">
        <f t="shared" si="5420"/>
        <v>#N/A</v>
      </c>
      <c r="BE707" s="19" t="e">
        <f t="shared" si="5421"/>
        <v>#N/A</v>
      </c>
      <c r="BF707" s="19" t="e">
        <f t="shared" si="5422"/>
        <v>#N/A</v>
      </c>
      <c r="BG707" s="19" t="e">
        <f t="shared" si="5423"/>
        <v>#N/A</v>
      </c>
      <c r="BH707" s="19" t="e">
        <f t="shared" si="5424"/>
        <v>#N/A</v>
      </c>
      <c r="BI707" s="19" t="e">
        <f t="shared" si="5425"/>
        <v>#N/A</v>
      </c>
    </row>
    <row r="708" spans="1:61" s="19" customFormat="1" ht="12.75">
      <c r="C708" s="19" t="s">
        <v>147</v>
      </c>
      <c r="H708" s="19">
        <f>G702</f>
        <v>789395.34975852049</v>
      </c>
      <c r="I708" s="19">
        <f t="shared" si="5373"/>
        <v>789395.34975852049</v>
      </c>
      <c r="J708" s="19">
        <f t="shared" si="5374"/>
        <v>789395.34975852049</v>
      </c>
      <c r="K708" s="19">
        <f t="shared" si="5375"/>
        <v>789395.34975852049</v>
      </c>
      <c r="L708" s="19">
        <f t="shared" si="5376"/>
        <v>789395.34975852049</v>
      </c>
      <c r="M708" s="19">
        <f t="shared" si="5377"/>
        <v>789395.34975852049</v>
      </c>
      <c r="N708" s="19">
        <f t="shared" si="5378"/>
        <v>789395.34975852049</v>
      </c>
      <c r="O708" s="19">
        <f t="shared" si="5379"/>
        <v>789395.34975852049</v>
      </c>
      <c r="P708" s="19">
        <f t="shared" si="5380"/>
        <v>789395.34975852049</v>
      </c>
      <c r="Q708" s="19">
        <f t="shared" si="5381"/>
        <v>789395.34975852049</v>
      </c>
      <c r="R708" s="19">
        <f t="shared" si="5382"/>
        <v>789395.34975852049</v>
      </c>
      <c r="S708" s="19">
        <f t="shared" si="5383"/>
        <v>789395.34975852049</v>
      </c>
      <c r="T708" s="19">
        <f t="shared" si="5384"/>
        <v>789395.34975852049</v>
      </c>
      <c r="U708" s="19">
        <f t="shared" si="5385"/>
        <v>789395.34975852049</v>
      </c>
      <c r="V708" s="19">
        <f t="shared" si="5386"/>
        <v>789395.34975852049</v>
      </c>
      <c r="W708" s="19">
        <f t="shared" si="5387"/>
        <v>789395.34975852049</v>
      </c>
      <c r="X708" s="19">
        <f t="shared" si="5388"/>
        <v>789395.34975852049</v>
      </c>
      <c r="Y708" s="19">
        <f t="shared" si="5389"/>
        <v>789395.34975852049</v>
      </c>
      <c r="Z708" s="19">
        <f t="shared" si="5390"/>
        <v>789395.34975852049</v>
      </c>
      <c r="AA708" s="19">
        <f t="shared" si="5391"/>
        <v>789395.34975852049</v>
      </c>
      <c r="AB708" s="19">
        <f t="shared" si="5392"/>
        <v>789395.34975852049</v>
      </c>
      <c r="AC708" s="19">
        <f t="shared" si="5393"/>
        <v>789395.34975852049</v>
      </c>
      <c r="AD708" s="19">
        <f t="shared" si="5394"/>
        <v>789395.34975852049</v>
      </c>
      <c r="AE708" s="19">
        <f t="shared" si="5395"/>
        <v>789395.34975852049</v>
      </c>
      <c r="AF708" s="19">
        <f t="shared" si="5396"/>
        <v>789395.34975852049</v>
      </c>
      <c r="AG708" s="19">
        <f t="shared" si="5397"/>
        <v>789395.34975852049</v>
      </c>
      <c r="AH708" s="19">
        <f t="shared" si="5398"/>
        <v>789395.34975852049</v>
      </c>
      <c r="AI708" s="19">
        <f t="shared" si="5399"/>
        <v>789395.34975852049</v>
      </c>
      <c r="AJ708" s="19">
        <f t="shared" si="5400"/>
        <v>789395.34975852049</v>
      </c>
      <c r="AK708" s="19">
        <f t="shared" si="5401"/>
        <v>789395.34975852049</v>
      </c>
      <c r="AL708" s="19">
        <f t="shared" si="5402"/>
        <v>789395.34975852049</v>
      </c>
      <c r="AM708" s="19">
        <f t="shared" si="5403"/>
        <v>789395.34975852049</v>
      </c>
      <c r="AN708" s="19">
        <f t="shared" si="5404"/>
        <v>789395.34975852049</v>
      </c>
      <c r="AO708" s="19">
        <f t="shared" si="5405"/>
        <v>789395.34975852049</v>
      </c>
      <c r="AP708" s="19" t="e">
        <f t="shared" si="5406"/>
        <v>#N/A</v>
      </c>
      <c r="AQ708" s="19" t="e">
        <f t="shared" si="5407"/>
        <v>#N/A</v>
      </c>
      <c r="AR708" s="19" t="e">
        <f t="shared" si="5408"/>
        <v>#N/A</v>
      </c>
      <c r="AS708" s="19" t="e">
        <f t="shared" si="5409"/>
        <v>#N/A</v>
      </c>
      <c r="AT708" s="19" t="e">
        <f t="shared" si="5410"/>
        <v>#N/A</v>
      </c>
      <c r="AU708" s="19" t="e">
        <f t="shared" si="5411"/>
        <v>#N/A</v>
      </c>
      <c r="AV708" s="19" t="e">
        <f t="shared" si="5412"/>
        <v>#N/A</v>
      </c>
      <c r="AW708" s="19" t="e">
        <f t="shared" si="5413"/>
        <v>#N/A</v>
      </c>
      <c r="AX708" s="19" t="e">
        <f t="shared" si="5414"/>
        <v>#N/A</v>
      </c>
      <c r="AY708" s="19" t="e">
        <f t="shared" si="5415"/>
        <v>#N/A</v>
      </c>
      <c r="AZ708" s="19" t="e">
        <f t="shared" si="5416"/>
        <v>#N/A</v>
      </c>
      <c r="BA708" s="19" t="e">
        <f t="shared" si="5417"/>
        <v>#N/A</v>
      </c>
      <c r="BB708" s="19" t="e">
        <f t="shared" si="5418"/>
        <v>#N/A</v>
      </c>
      <c r="BC708" s="19" t="e">
        <f t="shared" si="5419"/>
        <v>#N/A</v>
      </c>
      <c r="BD708" s="19" t="e">
        <f t="shared" si="5420"/>
        <v>#N/A</v>
      </c>
      <c r="BE708" s="19" t="e">
        <f t="shared" si="5421"/>
        <v>#N/A</v>
      </c>
      <c r="BF708" s="19" t="e">
        <f t="shared" si="5422"/>
        <v>#N/A</v>
      </c>
      <c r="BG708" s="19" t="e">
        <f t="shared" si="5423"/>
        <v>#N/A</v>
      </c>
      <c r="BH708" s="19" t="e">
        <f t="shared" si="5424"/>
        <v>#N/A</v>
      </c>
      <c r="BI708" s="19" t="e">
        <f t="shared" si="5425"/>
        <v>#N/A</v>
      </c>
    </row>
    <row r="709" spans="1:61" s="19" customFormat="1" ht="12.75">
      <c r="C709" s="19" t="s">
        <v>424</v>
      </c>
      <c r="H709" s="19">
        <f>G703</f>
        <v>14059894.391329711</v>
      </c>
      <c r="I709" s="19">
        <f t="shared" si="5373"/>
        <v>13859600.381273109</v>
      </c>
      <c r="J709" s="19">
        <f t="shared" si="5374"/>
        <v>13650671.773990653</v>
      </c>
      <c r="K709" s="19">
        <f t="shared" si="5375"/>
        <v>13432736.335338989</v>
      </c>
      <c r="L709" s="19">
        <f t="shared" si="5376"/>
        <v>13205405.784304956</v>
      </c>
      <c r="M709" s="19">
        <f t="shared" si="5377"/>
        <v>12968275.101231249</v>
      </c>
      <c r="N709" s="19">
        <f t="shared" si="5378"/>
        <v>12720921.806219948</v>
      </c>
      <c r="O709" s="19">
        <f t="shared" si="5379"/>
        <v>12462905.206428306</v>
      </c>
      <c r="P709" s="19">
        <f t="shared" si="5380"/>
        <v>12193765.610915745</v>
      </c>
      <c r="Q709" s="19">
        <f t="shared" si="5381"/>
        <v>11913023.511643218</v>
      </c>
      <c r="R709" s="19">
        <f t="shared" si="5382"/>
        <v>11620178.729165766</v>
      </c>
      <c r="S709" s="19">
        <f t="shared" si="5383"/>
        <v>11314709.521496214</v>
      </c>
      <c r="T709" s="19">
        <f t="shared" si="5384"/>
        <v>10996071.654552318</v>
      </c>
      <c r="U709" s="19">
        <f t="shared" si="5385"/>
        <v>10663697.432531262</v>
      </c>
      <c r="V709" s="19">
        <f t="shared" si="5386"/>
        <v>10316994.686483962</v>
      </c>
      <c r="W709" s="19">
        <f t="shared" si="5387"/>
        <v>9955345.7192872129</v>
      </c>
      <c r="X709" s="19">
        <f t="shared" si="5388"/>
        <v>9578106.2051339801</v>
      </c>
      <c r="Y709" s="19">
        <f t="shared" si="5389"/>
        <v>9184604.0415811483</v>
      </c>
      <c r="Z709" s="19">
        <f t="shared" si="5390"/>
        <v>8774138.1521095</v>
      </c>
      <c r="AA709" s="19">
        <f t="shared" si="5391"/>
        <v>8345977.2370625092</v>
      </c>
      <c r="AB709" s="19">
        <f t="shared" si="5392"/>
        <v>7899358.4707385916</v>
      </c>
      <c r="AC709" s="19">
        <f t="shared" si="5393"/>
        <v>7433486.1423155125</v>
      </c>
      <c r="AD709" s="19">
        <f t="shared" si="5394"/>
        <v>6947530.238185565</v>
      </c>
      <c r="AE709" s="19">
        <f t="shared" si="5395"/>
        <v>6440624.963175769</v>
      </c>
      <c r="AF709" s="19">
        <f t="shared" si="5396"/>
        <v>5911867.1980184466</v>
      </c>
      <c r="AG709" s="19">
        <f t="shared" si="5397"/>
        <v>5360314.8903239509</v>
      </c>
      <c r="AH709" s="19">
        <f t="shared" si="5398"/>
        <v>4784985.37618885</v>
      </c>
      <c r="AI709" s="19">
        <f t="shared" si="5399"/>
        <v>4184853.6294492944</v>
      </c>
      <c r="AJ709" s="19">
        <f t="shared" si="5400"/>
        <v>3558850.4354603677</v>
      </c>
      <c r="AK709" s="19">
        <f t="shared" si="5401"/>
        <v>2905860.486147779</v>
      </c>
      <c r="AL709" s="19">
        <f t="shared" si="5402"/>
        <v>2224720.3929379676</v>
      </c>
      <c r="AM709" s="19">
        <f t="shared" si="5403"/>
        <v>1514216.6140263951</v>
      </c>
      <c r="AN709" s="19">
        <f t="shared" si="5404"/>
        <v>773083.29229117546</v>
      </c>
      <c r="AO709" s="19">
        <f t="shared" si="5405"/>
        <v>-1.1641532182693481E-9</v>
      </c>
      <c r="AP709" s="19" t="e">
        <f t="shared" si="5406"/>
        <v>#N/A</v>
      </c>
      <c r="AQ709" s="19" t="e">
        <f t="shared" si="5407"/>
        <v>#N/A</v>
      </c>
      <c r="AR709" s="19" t="e">
        <f t="shared" si="5408"/>
        <v>#N/A</v>
      </c>
      <c r="AS709" s="19" t="e">
        <f t="shared" si="5409"/>
        <v>#N/A</v>
      </c>
      <c r="AT709" s="19" t="e">
        <f t="shared" si="5410"/>
        <v>#N/A</v>
      </c>
      <c r="AU709" s="19" t="e">
        <f t="shared" si="5411"/>
        <v>#N/A</v>
      </c>
      <c r="AV709" s="19" t="e">
        <f t="shared" si="5412"/>
        <v>#N/A</v>
      </c>
      <c r="AW709" s="19" t="e">
        <f t="shared" si="5413"/>
        <v>#N/A</v>
      </c>
      <c r="AX709" s="19" t="e">
        <f t="shared" si="5414"/>
        <v>#N/A</v>
      </c>
      <c r="AY709" s="19" t="e">
        <f t="shared" si="5415"/>
        <v>#N/A</v>
      </c>
      <c r="AZ709" s="19" t="e">
        <f t="shared" si="5416"/>
        <v>#N/A</v>
      </c>
      <c r="BA709" s="19" t="e">
        <f t="shared" si="5417"/>
        <v>#N/A</v>
      </c>
      <c r="BB709" s="19" t="e">
        <f t="shared" si="5418"/>
        <v>#N/A</v>
      </c>
      <c r="BC709" s="19" t="e">
        <f t="shared" si="5419"/>
        <v>#N/A</v>
      </c>
      <c r="BD709" s="19" t="e">
        <f t="shared" si="5420"/>
        <v>#N/A</v>
      </c>
      <c r="BE709" s="19" t="e">
        <f t="shared" si="5421"/>
        <v>#N/A</v>
      </c>
      <c r="BF709" s="19" t="e">
        <f t="shared" si="5422"/>
        <v>#N/A</v>
      </c>
      <c r="BG709" s="19" t="e">
        <f t="shared" si="5423"/>
        <v>#N/A</v>
      </c>
      <c r="BH709" s="19" t="e">
        <f t="shared" si="5424"/>
        <v>#N/A</v>
      </c>
      <c r="BI709" s="19" t="e">
        <f t="shared" si="5425"/>
        <v>#N/A</v>
      </c>
    </row>
    <row r="712" spans="1:61" s="78" customFormat="1" ht="18.75">
      <c r="A712" s="203" t="s">
        <v>894</v>
      </c>
    </row>
    <row r="714" spans="1:61">
      <c r="A714" s="16"/>
    </row>
    <row r="716" spans="1:61" s="19" customFormat="1" ht="12.75">
      <c r="A716" s="50"/>
    </row>
    <row r="717" spans="1:61" s="19" customFormat="1" ht="12.75"/>
    <row r="718" spans="1:61" s="19" customFormat="1">
      <c r="A718" s="16"/>
      <c r="B718" s="50"/>
    </row>
    <row r="719" spans="1:61" s="19" customFormat="1" ht="12.75"/>
    <row r="720" spans="1:61" s="19" customFormat="1" ht="12.75"/>
    <row r="721" s="19" customFormat="1" ht="12.75"/>
    <row r="722" s="19" customFormat="1" ht="12.75"/>
    <row r="723" s="19" customFormat="1" ht="12.75"/>
    <row r="724" s="19" customFormat="1" ht="12.75"/>
    <row r="725" s="19" customFormat="1" ht="12.75"/>
    <row r="726" s="19" customFormat="1" ht="12.75"/>
    <row r="727" s="19" customFormat="1" ht="12.75"/>
    <row r="728" s="19" customFormat="1" ht="12.75"/>
    <row r="729" s="19" customFormat="1" ht="12.75"/>
    <row r="730" s="19" customFormat="1" ht="12.75"/>
    <row r="731" s="19" customFormat="1" ht="12.75"/>
    <row r="732" s="19" customFormat="1" ht="12.75"/>
    <row r="733" s="19" customFormat="1" ht="12.75"/>
    <row r="734" s="19" customFormat="1" ht="12.75"/>
    <row r="735" s="19" customFormat="1" ht="12.75"/>
    <row r="736" s="19" customFormat="1" ht="12.75"/>
    <row r="737" s="19" customFormat="1" ht="12.75"/>
    <row r="738" s="19" customFormat="1" ht="12.75"/>
    <row r="739" s="19" customFormat="1" ht="12.75"/>
    <row r="740" s="19" customFormat="1" ht="12.75"/>
    <row r="741" s="19" customFormat="1" ht="12.75"/>
    <row r="742" s="19" customFormat="1" ht="12.75"/>
    <row r="743" s="19" customFormat="1" ht="12.75"/>
    <row r="744" s="19" customFormat="1" ht="12.75"/>
    <row r="745" s="19" customFormat="1" ht="12.75"/>
    <row r="746" s="19" customFormat="1" ht="12.75"/>
    <row r="747" s="19" customFormat="1" ht="12.75"/>
    <row r="748" s="19" customFormat="1" ht="12.75"/>
    <row r="749" s="19" customFormat="1" ht="12.75"/>
    <row r="750" s="19" customFormat="1" ht="12.75"/>
    <row r="751" s="19" customFormat="1" ht="12.75"/>
    <row r="752" s="19" customFormat="1" ht="12.75"/>
    <row r="753" s="19" customFormat="1" ht="12.75"/>
    <row r="754" s="19" customFormat="1" ht="12.75"/>
    <row r="755" s="19" customFormat="1" ht="12.75"/>
    <row r="756" s="19" customFormat="1" ht="12.75"/>
    <row r="757" s="19" customFormat="1" ht="12.75"/>
    <row r="758" s="19" customFormat="1" ht="12.75"/>
  </sheetData>
  <mergeCells count="1">
    <mergeCell ref="A2:XFD2"/>
  </mergeCells>
  <conditionalFormatting sqref="J12">
    <cfRule type="containsText" dxfId="9" priority="3" operator="containsText" text="FALSE">
      <formula>NOT(ISERROR(SEARCH("FALSE",J12)))</formula>
    </cfRule>
    <cfRule type="containsText" dxfId="8" priority="4" operator="containsText" text="true">
      <formula>NOT(ISERROR(SEARCH("true",J12)))</formula>
    </cfRule>
  </conditionalFormatting>
  <conditionalFormatting sqref="E13">
    <cfRule type="containsText" dxfId="7" priority="1" operator="containsText" text="FALSE">
      <formula>NOT(ISERROR(SEARCH("FALSE",E13)))</formula>
    </cfRule>
    <cfRule type="containsText" dxfId="6" priority="2" operator="containsText" text="true">
      <formula>NOT(ISERROR(SEARCH("true",E13)))</formula>
    </cfRule>
  </conditionalFormatting>
  <pageMargins left="0.7" right="0.7" top="0.75" bottom="0.75" header="0.3" footer="0.3"/>
  <ignoredErrors>
    <ignoredError sqref="H40:N40 O40:S40 O41:BI570 T40:BI40 I137:N199 J131:N135 H41:N68 G41:G44 I85:N113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CFE2-BF16-49B7-A628-E0751422AF0B}">
  <dimension ref="A2:BK98"/>
  <sheetViews>
    <sheetView showGridLines="0" workbookViewId="0">
      <selection activeCell="B2" sqref="B2"/>
    </sheetView>
  </sheetViews>
  <sheetFormatPr defaultRowHeight="15"/>
  <cols>
    <col min="1" max="1" width="12.42578125" customWidth="1"/>
    <col min="2" max="2" width="43.140625" customWidth="1"/>
    <col min="3" max="3" width="14.140625" customWidth="1"/>
    <col min="4" max="4" width="14" customWidth="1"/>
    <col min="5" max="5" width="13" customWidth="1"/>
    <col min="6" max="7" width="13.5703125" customWidth="1"/>
    <col min="9" max="9" width="12" bestFit="1" customWidth="1"/>
  </cols>
  <sheetData>
    <row r="2" spans="1:10" s="203" customFormat="1" ht="18.75">
      <c r="B2" s="203" t="s">
        <v>896</v>
      </c>
    </row>
    <row r="4" spans="1:10" ht="30">
      <c r="C4" s="47" t="s">
        <v>567</v>
      </c>
      <c r="D4" s="47" t="s">
        <v>568</v>
      </c>
      <c r="E4" s="47" t="s">
        <v>569</v>
      </c>
      <c r="F4" s="47" t="s">
        <v>570</v>
      </c>
      <c r="G4" s="47" t="s">
        <v>419</v>
      </c>
      <c r="I4" s="47"/>
      <c r="J4" s="47"/>
    </row>
    <row r="5" spans="1:10">
      <c r="A5" s="52" t="s">
        <v>563</v>
      </c>
      <c r="B5" t="s">
        <v>65</v>
      </c>
      <c r="C5" s="15">
        <f>'Opening RAB Cals'!B169</f>
        <v>125367286.97355534</v>
      </c>
      <c r="D5" s="15">
        <f>'Opening RAB Cals'!C169</f>
        <v>104230940.25465231</v>
      </c>
      <c r="E5" s="15">
        <f>'Opening RAB Cals'!C169</f>
        <v>104230940.25465231</v>
      </c>
      <c r="F5" s="15">
        <f>'2015-2019 Capex'!J87</f>
        <v>137755536.86350003</v>
      </c>
      <c r="G5" s="15">
        <f>'Opening RAB Cals'!E169</f>
        <v>104230940.25465231</v>
      </c>
      <c r="I5" s="15"/>
    </row>
    <row r="6" spans="1:10">
      <c r="B6" t="s">
        <v>220</v>
      </c>
      <c r="C6" s="15">
        <f>'Opening RAB Cals'!B170</f>
        <v>67196865.81782566</v>
      </c>
      <c r="D6" s="15">
        <f>'Opening RAB Cals'!B170</f>
        <v>67196865.81782566</v>
      </c>
      <c r="E6" s="15">
        <f>D6</f>
        <v>67196865.81782566</v>
      </c>
      <c r="F6" s="15">
        <f>'2015-2019 Capex'!J88</f>
        <v>73303973.670000002</v>
      </c>
      <c r="G6" s="15">
        <f>'Opening RAB Cals'!E170</f>
        <v>67196865.81782566</v>
      </c>
      <c r="I6" s="15"/>
    </row>
    <row r="7" spans="1:10">
      <c r="B7" t="s">
        <v>182</v>
      </c>
      <c r="C7" s="15">
        <f>'Opening RAB Cals'!B171</f>
        <v>41120470.127326153</v>
      </c>
      <c r="D7" s="15">
        <f>'Opening RAB Cals'!C171</f>
        <v>41120470.127326153</v>
      </c>
      <c r="E7" s="15">
        <f>D7</f>
        <v>41120470.127326153</v>
      </c>
      <c r="F7" s="15">
        <f>'2015-2019 Capex'!J89</f>
        <v>41299999.760000005</v>
      </c>
      <c r="G7" s="15">
        <f>'Opening RAB Cals'!E171</f>
        <v>41120470.127326153</v>
      </c>
      <c r="I7" s="15"/>
    </row>
    <row r="8" spans="1:10">
      <c r="B8" t="s">
        <v>564</v>
      </c>
      <c r="C8" s="15">
        <f>'Opening RAB Cals'!B172</f>
        <v>39114593.535749264</v>
      </c>
      <c r="D8" s="15">
        <f>'Opening RAB Cals'!C172</f>
        <v>39114593.535749264</v>
      </c>
      <c r="E8" s="15">
        <f t="shared" ref="E8:E11" si="0">D8</f>
        <v>39114593.535749264</v>
      </c>
      <c r="F8" s="15">
        <f>'2015-2019 Capex'!J90</f>
        <v>55672451.480175719</v>
      </c>
      <c r="G8" s="15">
        <f>'Opening RAB Cals'!E172</f>
        <v>39114593.535749264</v>
      </c>
      <c r="I8" s="15"/>
    </row>
    <row r="9" spans="1:10">
      <c r="B9" t="s">
        <v>147</v>
      </c>
      <c r="C9" s="15">
        <f>'Opening RAB Cals'!B173</f>
        <v>56164544.564152792</v>
      </c>
      <c r="D9" s="15">
        <f>'Opening RAB Cals'!C173</f>
        <v>56164544.564152792</v>
      </c>
      <c r="E9" s="15">
        <f t="shared" si="0"/>
        <v>56164544.564152792</v>
      </c>
      <c r="F9" s="15">
        <f>'2015-2019 Capex'!J91</f>
        <v>56699824.394600019</v>
      </c>
      <c r="G9" s="15">
        <f>'Opening RAB Cals'!E173</f>
        <v>56164544.564152792</v>
      </c>
      <c r="I9" s="15"/>
    </row>
    <row r="10" spans="1:10">
      <c r="B10" t="s">
        <v>23</v>
      </c>
      <c r="C10" s="15">
        <f>'Opening RAB Cals'!B174</f>
        <v>14041136.141038198</v>
      </c>
      <c r="D10" s="15">
        <f>'Opening RAB Cals'!C174</f>
        <v>14041136.141038198</v>
      </c>
      <c r="E10" s="15">
        <f t="shared" si="0"/>
        <v>14041136.141038198</v>
      </c>
      <c r="F10" s="15">
        <f>'2015-2019 Capex'!J92</f>
        <v>14191576.699999999</v>
      </c>
      <c r="G10" s="15">
        <f>'Opening RAB Cals'!E174</f>
        <v>14041136.141038198</v>
      </c>
      <c r="I10" s="15"/>
    </row>
    <row r="11" spans="1:10">
      <c r="B11" t="s">
        <v>565</v>
      </c>
      <c r="C11" s="15">
        <f>'2015-2019 Capex'!J94</f>
        <v>154880269.83740982</v>
      </c>
      <c r="D11" s="15">
        <f>C11</f>
        <v>154880269.83740982</v>
      </c>
      <c r="E11" s="15">
        <f t="shared" si="0"/>
        <v>154880269.83740982</v>
      </c>
      <c r="F11" s="15">
        <f>'2015-2019 Capex'!J94</f>
        <v>154880269.83740982</v>
      </c>
      <c r="G11" s="15">
        <f>MIN(C11:F11)</f>
        <v>154880269.83740982</v>
      </c>
      <c r="I11" s="15"/>
    </row>
    <row r="12" spans="1:10" ht="15.75" thickBot="1">
      <c r="B12" s="34" t="s">
        <v>443</v>
      </c>
      <c r="C12" s="43">
        <f>SUM(C5:C11)</f>
        <v>497885166.9970572</v>
      </c>
      <c r="D12" s="43">
        <f>SUM(D5:D11)</f>
        <v>476748820.27815413</v>
      </c>
      <c r="E12" s="43">
        <f>SUM(E5:E11)</f>
        <v>476748820.27815413</v>
      </c>
      <c r="F12" s="43">
        <f>SUM(F5:F11)</f>
        <v>533803632.70568562</v>
      </c>
      <c r="G12" s="43">
        <f>SUM(G5:G11)</f>
        <v>476748820.27815413</v>
      </c>
      <c r="I12" s="15"/>
    </row>
    <row r="13" spans="1:10" ht="15.75" thickTop="1">
      <c r="B13" s="104"/>
      <c r="F13" s="15"/>
      <c r="G13" s="15"/>
    </row>
    <row r="14" spans="1:10" ht="15.75" thickBot="1">
      <c r="B14" s="34" t="s">
        <v>566</v>
      </c>
      <c r="C14" s="43">
        <f>SUM(C5:C10)</f>
        <v>343004897.15964741</v>
      </c>
      <c r="D14" s="43">
        <f>SUM(D5:D10)</f>
        <v>321868550.44074434</v>
      </c>
      <c r="E14" s="43">
        <f>SUM(E5:E10)</f>
        <v>321868550.44074434</v>
      </c>
      <c r="F14" s="43">
        <f>'2015-2019 Capex'!J93</f>
        <v>378923362.86827576</v>
      </c>
      <c r="G14" s="43">
        <f>SUM(G5:G10)</f>
        <v>321868550.44074434</v>
      </c>
    </row>
    <row r="15" spans="1:10" ht="16.5" thickTop="1" thickBot="1">
      <c r="G15" s="43">
        <f>F14-G14</f>
        <v>57054812.427531421</v>
      </c>
    </row>
    <row r="16" spans="1:10" ht="15.75" thickTop="1">
      <c r="C16" s="13" t="s">
        <v>573</v>
      </c>
      <c r="D16" s="13" t="s">
        <v>574</v>
      </c>
    </row>
    <row r="17" spans="1:9">
      <c r="B17" t="s">
        <v>571</v>
      </c>
      <c r="C17" s="15">
        <f>C14</f>
        <v>343004897.15964741</v>
      </c>
      <c r="D17" s="15">
        <f>C17/Inputs!B250*Inputs!C252</f>
        <v>341999999.99999994</v>
      </c>
    </row>
    <row r="18" spans="1:9">
      <c r="B18" t="s">
        <v>572</v>
      </c>
      <c r="C18" s="15">
        <f>G14</f>
        <v>321868550.44074434</v>
      </c>
      <c r="D18" s="15">
        <f>C18/Inputs!B250*Inputs!C252</f>
        <v>320925576.17187494</v>
      </c>
    </row>
    <row r="23" spans="1:9" ht="30">
      <c r="D23" s="15"/>
      <c r="G23" s="95" t="s">
        <v>848</v>
      </c>
      <c r="H23" s="15">
        <f>G14</f>
        <v>321868550.44074434</v>
      </c>
    </row>
    <row r="24" spans="1:9">
      <c r="C24" t="s">
        <v>685</v>
      </c>
      <c r="D24" s="15">
        <f>C17</f>
        <v>343004897.15964741</v>
      </c>
    </row>
    <row r="25" spans="1:9">
      <c r="B25" t="s">
        <v>575</v>
      </c>
      <c r="D25" s="15">
        <f>D24/5</f>
        <v>68600979.431929484</v>
      </c>
      <c r="H25" s="15">
        <f>H23/5</f>
        <v>64373710.08814887</v>
      </c>
      <c r="I25" t="s">
        <v>577</v>
      </c>
    </row>
    <row r="27" spans="1:9">
      <c r="B27" s="105" t="s">
        <v>576</v>
      </c>
      <c r="G27" t="s">
        <v>33</v>
      </c>
      <c r="H27" s="15">
        <f>IF(G27="y",H23-D24,0)</f>
        <v>-21136346.718903065</v>
      </c>
      <c r="I27" t="s">
        <v>578</v>
      </c>
    </row>
    <row r="31" spans="1:9" s="106" customFormat="1">
      <c r="A31" s="107" t="s">
        <v>579</v>
      </c>
    </row>
    <row r="33" spans="1:63">
      <c r="C33">
        <v>2015</v>
      </c>
      <c r="D33">
        <v>2016</v>
      </c>
      <c r="E33">
        <v>2017</v>
      </c>
      <c r="F33">
        <v>2018</v>
      </c>
      <c r="G33">
        <v>2019</v>
      </c>
    </row>
    <row r="34" spans="1:63">
      <c r="B34" t="s">
        <v>319</v>
      </c>
      <c r="C34">
        <v>0</v>
      </c>
      <c r="D34" s="15">
        <f>C39</f>
        <v>30751662.296767876</v>
      </c>
      <c r="E34" s="15">
        <f t="shared" ref="E34:G34" si="1">D39</f>
        <v>67681292.369588643</v>
      </c>
      <c r="F34" s="15">
        <f t="shared" si="1"/>
        <v>111128996.54750688</v>
      </c>
      <c r="G34" s="15">
        <f t="shared" si="1"/>
        <v>161344040.0178794</v>
      </c>
      <c r="H34" s="15">
        <f>G39+IF(G27="y",H27,0)</f>
        <v>197560289.81227493</v>
      </c>
    </row>
    <row r="35" spans="1:63">
      <c r="B35" t="s">
        <v>342</v>
      </c>
      <c r="C35" s="15">
        <f>IF(G27="y",D25,H25)</f>
        <v>68600979.431929484</v>
      </c>
      <c r="D35" s="15">
        <f>C35</f>
        <v>68600979.431929484</v>
      </c>
      <c r="E35" s="15">
        <f t="shared" ref="E35:G35" si="2">D35</f>
        <v>68600979.431929484</v>
      </c>
      <c r="F35" s="15">
        <f t="shared" si="2"/>
        <v>68600979.431929484</v>
      </c>
      <c r="G35" s="15">
        <f t="shared" si="2"/>
        <v>68600979.431929484</v>
      </c>
    </row>
    <row r="36" spans="1:63">
      <c r="B36" t="s">
        <v>444</v>
      </c>
      <c r="C36" s="15">
        <f>(1+C41/2)*C38-C41/2*C35-0.04*C34</f>
        <v>37849317.135161608</v>
      </c>
      <c r="D36" s="15">
        <f>(1+0.07/2)*D38-0.07/2*D35-0.07*D34</f>
        <v>31671349.359108716</v>
      </c>
      <c r="E36" s="15">
        <f t="shared" ref="E36:G36" si="3">(1+0.07/2)*E38-0.07/2*E35-0.07*E34</f>
        <v>25153275.254011258</v>
      </c>
      <c r="F36" s="15">
        <f t="shared" si="3"/>
        <v>18385935.961556982</v>
      </c>
      <c r="G36" s="15">
        <f t="shared" si="3"/>
        <v>11248382.918630907</v>
      </c>
    </row>
    <row r="37" spans="1:63">
      <c r="B37" t="s">
        <v>455</v>
      </c>
      <c r="C37" s="15">
        <f>C38-C36</f>
        <v>850682.86483839154</v>
      </c>
      <c r="D37" s="15">
        <f>D38-D36</f>
        <v>3328650.6408912838</v>
      </c>
      <c r="E37" s="15">
        <f t="shared" ref="E37:G37" si="4">E38-E36</f>
        <v>6046724.7459887415</v>
      </c>
      <c r="F37" s="15">
        <f t="shared" si="4"/>
        <v>9214064.0384430178</v>
      </c>
      <c r="G37" s="15">
        <f t="shared" si="4"/>
        <v>12851617.081369093</v>
      </c>
    </row>
    <row r="38" spans="1:63">
      <c r="B38" t="s">
        <v>445</v>
      </c>
      <c r="C38" s="15">
        <f>C42</f>
        <v>38700000</v>
      </c>
      <c r="D38" s="15">
        <f>D42</f>
        <v>35000000</v>
      </c>
      <c r="E38" s="15">
        <f t="shared" ref="E38:G38" si="5">E42</f>
        <v>31200000</v>
      </c>
      <c r="F38" s="15">
        <f t="shared" si="5"/>
        <v>27600000</v>
      </c>
      <c r="G38" s="15">
        <f t="shared" si="5"/>
        <v>24100000</v>
      </c>
    </row>
    <row r="39" spans="1:63">
      <c r="B39" t="s">
        <v>320</v>
      </c>
      <c r="C39" s="15">
        <f>C34+C35-C36</f>
        <v>30751662.296767876</v>
      </c>
      <c r="D39" s="15">
        <f>D34+D35-D36</f>
        <v>67681292.369588643</v>
      </c>
      <c r="E39" s="15">
        <f t="shared" ref="E39:G39" si="6">E34+E35-E36</f>
        <v>111128996.54750688</v>
      </c>
      <c r="F39" s="15">
        <f t="shared" si="6"/>
        <v>161344040.0178794</v>
      </c>
      <c r="G39" s="15">
        <f t="shared" si="6"/>
        <v>218696636.531178</v>
      </c>
    </row>
    <row r="41" spans="1:63">
      <c r="C41" s="46">
        <v>5.6899999999999999E-2</v>
      </c>
      <c r="D41" s="46">
        <v>5.6899999999999999E-2</v>
      </c>
      <c r="E41" s="46">
        <v>5.6899999999999999E-2</v>
      </c>
      <c r="F41" s="46">
        <v>5.6899999999999999E-2</v>
      </c>
      <c r="G41" s="46">
        <v>5.6899999999999999E-2</v>
      </c>
      <c r="H41" s="46"/>
    </row>
    <row r="42" spans="1:63">
      <c r="B42" t="s">
        <v>580</v>
      </c>
      <c r="C42" s="169">
        <v>38700000</v>
      </c>
      <c r="D42" s="169">
        <v>35000000</v>
      </c>
      <c r="E42" s="169">
        <v>31200000</v>
      </c>
      <c r="F42" s="169">
        <v>27600000</v>
      </c>
      <c r="G42" s="169">
        <v>24100000</v>
      </c>
    </row>
    <row r="43" spans="1:63" s="106" customFormat="1">
      <c r="A43" s="107" t="s">
        <v>454</v>
      </c>
    </row>
    <row r="45" spans="1:63">
      <c r="C45" s="16">
        <v>2015</v>
      </c>
      <c r="D45" s="16">
        <v>2016</v>
      </c>
      <c r="E45" s="16">
        <v>2017</v>
      </c>
      <c r="F45" s="16">
        <v>2018</v>
      </c>
      <c r="G45" s="16">
        <v>2019</v>
      </c>
      <c r="H45" s="16">
        <f>G45+1</f>
        <v>2020</v>
      </c>
      <c r="I45" s="16">
        <f t="shared" ref="I45:BK45" si="7">H45+1</f>
        <v>2021</v>
      </c>
      <c r="J45" s="16">
        <f t="shared" si="7"/>
        <v>2022</v>
      </c>
      <c r="K45" s="16">
        <f t="shared" si="7"/>
        <v>2023</v>
      </c>
      <c r="L45" s="16">
        <f t="shared" si="7"/>
        <v>2024</v>
      </c>
      <c r="M45" s="16">
        <f t="shared" si="7"/>
        <v>2025</v>
      </c>
      <c r="N45" s="16">
        <f t="shared" si="7"/>
        <v>2026</v>
      </c>
      <c r="O45" s="16">
        <f t="shared" si="7"/>
        <v>2027</v>
      </c>
      <c r="P45" s="16">
        <f t="shared" si="7"/>
        <v>2028</v>
      </c>
      <c r="Q45" s="16">
        <f t="shared" si="7"/>
        <v>2029</v>
      </c>
      <c r="R45" s="16">
        <f t="shared" si="7"/>
        <v>2030</v>
      </c>
      <c r="S45" s="16">
        <f t="shared" si="7"/>
        <v>2031</v>
      </c>
      <c r="T45" s="16">
        <f t="shared" si="7"/>
        <v>2032</v>
      </c>
      <c r="U45" s="16">
        <f t="shared" si="7"/>
        <v>2033</v>
      </c>
      <c r="V45" s="16">
        <f t="shared" si="7"/>
        <v>2034</v>
      </c>
      <c r="W45" s="16">
        <f t="shared" si="7"/>
        <v>2035</v>
      </c>
      <c r="X45" s="16">
        <f t="shared" si="7"/>
        <v>2036</v>
      </c>
      <c r="Y45" s="16">
        <f t="shared" si="7"/>
        <v>2037</v>
      </c>
      <c r="Z45" s="16">
        <f t="shared" si="7"/>
        <v>2038</v>
      </c>
      <c r="AA45" s="16">
        <f t="shared" si="7"/>
        <v>2039</v>
      </c>
      <c r="AB45" s="16">
        <f t="shared" si="7"/>
        <v>2040</v>
      </c>
      <c r="AC45" s="16">
        <f t="shared" si="7"/>
        <v>2041</v>
      </c>
      <c r="AD45" s="16">
        <f t="shared" si="7"/>
        <v>2042</v>
      </c>
      <c r="AE45" s="16">
        <f t="shared" si="7"/>
        <v>2043</v>
      </c>
      <c r="AF45" s="16">
        <f t="shared" si="7"/>
        <v>2044</v>
      </c>
      <c r="AG45" s="16">
        <f t="shared" si="7"/>
        <v>2045</v>
      </c>
      <c r="AH45" s="16">
        <f t="shared" si="7"/>
        <v>2046</v>
      </c>
      <c r="AI45" s="16">
        <f t="shared" si="7"/>
        <v>2047</v>
      </c>
      <c r="AJ45" s="16">
        <f t="shared" si="7"/>
        <v>2048</v>
      </c>
      <c r="AK45" s="16">
        <f t="shared" si="7"/>
        <v>2049</v>
      </c>
      <c r="AL45" s="16">
        <f t="shared" si="7"/>
        <v>2050</v>
      </c>
      <c r="AM45" s="16">
        <f t="shared" si="7"/>
        <v>2051</v>
      </c>
      <c r="AN45" s="16">
        <f t="shared" si="7"/>
        <v>2052</v>
      </c>
      <c r="AO45" s="16">
        <f t="shared" si="7"/>
        <v>2053</v>
      </c>
      <c r="AP45" s="16">
        <f t="shared" si="7"/>
        <v>2054</v>
      </c>
      <c r="AQ45" s="16">
        <f>AP45+1</f>
        <v>2055</v>
      </c>
      <c r="AR45" s="16">
        <f t="shared" si="7"/>
        <v>2056</v>
      </c>
      <c r="AS45" s="16">
        <f t="shared" si="7"/>
        <v>2057</v>
      </c>
      <c r="AT45" s="16">
        <f t="shared" si="7"/>
        <v>2058</v>
      </c>
      <c r="AU45" s="16">
        <f t="shared" si="7"/>
        <v>2059</v>
      </c>
      <c r="AV45" s="16">
        <f t="shared" si="7"/>
        <v>2060</v>
      </c>
      <c r="AW45" s="16">
        <f t="shared" si="7"/>
        <v>2061</v>
      </c>
      <c r="AX45" s="16">
        <f t="shared" si="7"/>
        <v>2062</v>
      </c>
      <c r="AY45" s="16">
        <f t="shared" si="7"/>
        <v>2063</v>
      </c>
      <c r="AZ45" s="16">
        <f t="shared" si="7"/>
        <v>2064</v>
      </c>
      <c r="BA45" s="16">
        <f t="shared" si="7"/>
        <v>2065</v>
      </c>
      <c r="BB45" s="16">
        <f t="shared" si="7"/>
        <v>2066</v>
      </c>
      <c r="BC45" s="16">
        <f t="shared" si="7"/>
        <v>2067</v>
      </c>
      <c r="BD45" s="16">
        <f t="shared" si="7"/>
        <v>2068</v>
      </c>
      <c r="BE45" s="16">
        <f>BD45+1</f>
        <v>2069</v>
      </c>
      <c r="BF45" s="16">
        <f t="shared" si="7"/>
        <v>2070</v>
      </c>
      <c r="BG45" s="16">
        <f t="shared" si="7"/>
        <v>2071</v>
      </c>
      <c r="BH45" s="16">
        <f t="shared" si="7"/>
        <v>2072</v>
      </c>
      <c r="BI45" s="16">
        <f t="shared" si="7"/>
        <v>2073</v>
      </c>
      <c r="BJ45" s="16">
        <f t="shared" si="7"/>
        <v>2074</v>
      </c>
      <c r="BK45" s="16">
        <f t="shared" si="7"/>
        <v>2075</v>
      </c>
    </row>
    <row r="46" spans="1:63">
      <c r="B46" t="s">
        <v>319</v>
      </c>
      <c r="H46" s="15">
        <f>H34</f>
        <v>197560289.81227493</v>
      </c>
      <c r="I46" s="15">
        <f>H50</f>
        <v>189977974.53864321</v>
      </c>
      <c r="J46" s="15">
        <f t="shared" ref="J46:BK46" si="8">I50</f>
        <v>185549974.6094757</v>
      </c>
      <c r="K46" s="15">
        <f t="shared" si="8"/>
        <v>182365352.99496159</v>
      </c>
      <c r="L46" s="15">
        <f t="shared" si="8"/>
        <v>180111893.1526452</v>
      </c>
      <c r="M46" s="15">
        <f t="shared" si="8"/>
        <v>179313631.88894162</v>
      </c>
      <c r="N46" s="15">
        <f t="shared" si="8"/>
        <v>179181232.08162856</v>
      </c>
      <c r="O46" s="15">
        <f t="shared" si="8"/>
        <v>179962477.35965574</v>
      </c>
      <c r="P46" s="15">
        <f t="shared" si="8"/>
        <v>181658713.90267438</v>
      </c>
      <c r="Q46" s="15">
        <f t="shared" si="8"/>
        <v>184275448.48179656</v>
      </c>
      <c r="R46" s="15">
        <f t="shared" si="8"/>
        <v>188635630.8534781</v>
      </c>
      <c r="S46" s="15">
        <f t="shared" si="8"/>
        <v>194914940.29074949</v>
      </c>
      <c r="T46" s="15">
        <f t="shared" si="8"/>
        <v>202916679.82761475</v>
      </c>
      <c r="U46" s="15">
        <f t="shared" si="8"/>
        <v>212643359.58990225</v>
      </c>
      <c r="V46" s="15">
        <f t="shared" si="8"/>
        <v>224269598.84451199</v>
      </c>
      <c r="W46" s="15">
        <f t="shared" si="8"/>
        <v>236885117.63969612</v>
      </c>
      <c r="X46" s="15">
        <f t="shared" si="8"/>
        <v>250549720.28366047</v>
      </c>
      <c r="Y46" s="15">
        <f t="shared" si="8"/>
        <v>265327905.88772109</v>
      </c>
      <c r="Z46" s="15">
        <f t="shared" si="8"/>
        <v>281289169.62648129</v>
      </c>
      <c r="AA46" s="15">
        <f t="shared" si="8"/>
        <v>298508326.56005657</v>
      </c>
      <c r="AB46" s="15">
        <f t="shared" si="8"/>
        <v>317065859.51834422</v>
      </c>
      <c r="AC46" s="15">
        <f t="shared" si="8"/>
        <v>337048292.6566065</v>
      </c>
      <c r="AD46" s="15">
        <f t="shared" si="8"/>
        <v>358653246.44503772</v>
      </c>
      <c r="AE46" s="15">
        <f t="shared" si="8"/>
        <v>381976617.12431121</v>
      </c>
      <c r="AF46" s="15">
        <f t="shared" si="8"/>
        <v>407122268.84384722</v>
      </c>
      <c r="AG46" s="15">
        <f t="shared" si="8"/>
        <v>434113862.50143886</v>
      </c>
      <c r="AH46" s="15">
        <f t="shared" si="8"/>
        <v>463075997.73463619</v>
      </c>
      <c r="AI46" s="15">
        <f t="shared" si="8"/>
        <v>494142244.68183857</v>
      </c>
      <c r="AJ46" s="15">
        <f t="shared" si="8"/>
        <v>527605928.33423531</v>
      </c>
      <c r="AK46" s="15">
        <f t="shared" si="8"/>
        <v>563685832.40811753</v>
      </c>
      <c r="AL46" s="15">
        <f t="shared" si="8"/>
        <v>602471661.89162707</v>
      </c>
      <c r="AM46" s="15">
        <f t="shared" si="8"/>
        <v>644135885.5018847</v>
      </c>
      <c r="AN46" s="15">
        <f t="shared" si="8"/>
        <v>688924521.8589083</v>
      </c>
      <c r="AO46" s="15">
        <f t="shared" si="8"/>
        <v>736864560.90950847</v>
      </c>
      <c r="AP46" s="15">
        <f t="shared" si="8"/>
        <v>788175728.78749573</v>
      </c>
      <c r="AQ46" s="15">
        <f t="shared" si="8"/>
        <v>843093179.40459001</v>
      </c>
      <c r="AR46" s="15">
        <f t="shared" si="8"/>
        <v>901868571.86732006</v>
      </c>
      <c r="AS46" s="15">
        <f t="shared" si="8"/>
        <v>964771223.44918084</v>
      </c>
      <c r="AT46" s="15">
        <f t="shared" si="8"/>
        <v>1032089343.3995917</v>
      </c>
      <c r="AU46" s="15">
        <f t="shared" si="8"/>
        <v>1104131353.2412987</v>
      </c>
      <c r="AV46" s="15">
        <f t="shared" si="8"/>
        <v>1181227299.6038558</v>
      </c>
      <c r="AW46" s="15">
        <f t="shared" si="8"/>
        <v>1263766934.9668279</v>
      </c>
      <c r="AX46" s="15">
        <f t="shared" si="8"/>
        <v>1352126819.9537494</v>
      </c>
      <c r="AY46" s="15">
        <f t="shared" si="8"/>
        <v>1446710222.558979</v>
      </c>
      <c r="AZ46" s="15">
        <f t="shared" si="8"/>
        <v>1547948963.215441</v>
      </c>
      <c r="BA46" s="15">
        <f t="shared" si="8"/>
        <v>1656305390.6405218</v>
      </c>
      <c r="BB46" s="15">
        <f t="shared" si="8"/>
        <v>1772246767.9853582</v>
      </c>
      <c r="BC46" s="15">
        <f t="shared" si="8"/>
        <v>1896304041.7443333</v>
      </c>
      <c r="BD46" s="15">
        <f t="shared" si="8"/>
        <v>2029045324.6664367</v>
      </c>
      <c r="BE46" s="15">
        <f t="shared" si="8"/>
        <v>2171078497.3930874</v>
      </c>
      <c r="BF46" s="15">
        <f t="shared" si="8"/>
        <v>2323053992.2106037</v>
      </c>
      <c r="BG46" s="15">
        <f t="shared" si="8"/>
        <v>2485667771.6653461</v>
      </c>
      <c r="BH46" s="15">
        <f t="shared" si="8"/>
        <v>2659664515.6819205</v>
      </c>
      <c r="BI46" s="15">
        <f t="shared" si="8"/>
        <v>2845841031.779655</v>
      </c>
      <c r="BJ46" s="15">
        <f t="shared" si="8"/>
        <v>3045049904.004231</v>
      </c>
      <c r="BK46" s="15">
        <f t="shared" si="8"/>
        <v>3258203397.2845273</v>
      </c>
    </row>
    <row r="47" spans="1:63">
      <c r="B47" t="s">
        <v>444</v>
      </c>
      <c r="C47" s="15"/>
      <c r="D47" s="15"/>
      <c r="E47" s="15"/>
      <c r="F47" s="15"/>
      <c r="G47" s="15"/>
      <c r="H47" s="15">
        <f>IF(H46&gt;((1+0.07/2)*H49-0.07*H46),((1+0.07/2)*H49-0.07*H46),H46)</f>
        <v>7582315.2736317199</v>
      </c>
      <c r="I47" s="15">
        <f>IF(I46&gt;((1+0.07/2)*I49-0.07*I46),((1+0.07/2)*I49-0.07*I46),I46)</f>
        <v>4427999.9291675203</v>
      </c>
      <c r="J47" s="15">
        <f t="shared" ref="J47:BK47" si="9">IF(J46&gt;((1+0.07/2)*J49-0.07*J46),((1+0.07/2)*J49-0.07*J46),J46)</f>
        <v>3184621.6145141162</v>
      </c>
      <c r="K47" s="15">
        <f t="shared" si="9"/>
        <v>2253459.8423163835</v>
      </c>
      <c r="L47" s="15">
        <f t="shared" si="9"/>
        <v>798261.26370358281</v>
      </c>
      <c r="M47" s="15">
        <f t="shared" si="9"/>
        <v>132399.80731306598</v>
      </c>
      <c r="N47" s="15">
        <f t="shared" si="9"/>
        <v>-781245.27802718058</v>
      </c>
      <c r="O47" s="15">
        <f t="shared" si="9"/>
        <v>-1696236.5430186428</v>
      </c>
      <c r="P47" s="15">
        <f t="shared" si="9"/>
        <v>-2616734.5791221894</v>
      </c>
      <c r="Q47" s="15">
        <f t="shared" si="9"/>
        <v>-4360182.3716815468</v>
      </c>
      <c r="R47" s="15">
        <f t="shared" si="9"/>
        <v>-6279309.4372713761</v>
      </c>
      <c r="S47" s="15">
        <f t="shared" si="9"/>
        <v>-8001739.536865253</v>
      </c>
      <c r="T47" s="15">
        <f t="shared" si="9"/>
        <v>-9726679.762287505</v>
      </c>
      <c r="U47" s="15">
        <f t="shared" si="9"/>
        <v>-11626239.254609732</v>
      </c>
      <c r="V47" s="15">
        <f t="shared" si="9"/>
        <v>-12615518.795184128</v>
      </c>
      <c r="W47" s="15">
        <f t="shared" si="9"/>
        <v>-13664602.643964354</v>
      </c>
      <c r="X47" s="15">
        <f t="shared" si="9"/>
        <v>-14778185.604060629</v>
      </c>
      <c r="Y47" s="15">
        <f t="shared" si="9"/>
        <v>-15961263.738760209</v>
      </c>
      <c r="Z47" s="15">
        <f t="shared" si="9"/>
        <v>-17219156.933575265</v>
      </c>
      <c r="AA47" s="15">
        <f t="shared" si="9"/>
        <v>-18557532.958287671</v>
      </c>
      <c r="AB47" s="15">
        <f t="shared" si="9"/>
        <v>-19982433.138262253</v>
      </c>
      <c r="AC47" s="15">
        <f t="shared" si="9"/>
        <v>-21604953.788431231</v>
      </c>
      <c r="AD47" s="15">
        <f t="shared" si="9"/>
        <v>-23323370.679273508</v>
      </c>
      <c r="AE47" s="15">
        <f t="shared" si="9"/>
        <v>-25145651.719536025</v>
      </c>
      <c r="AF47" s="15">
        <f t="shared" si="9"/>
        <v>-26991593.657591626</v>
      </c>
      <c r="AG47" s="15">
        <f t="shared" si="9"/>
        <v>-28962135.233197346</v>
      </c>
      <c r="AH47" s="15">
        <f t="shared" si="9"/>
        <v>-31066246.947202396</v>
      </c>
      <c r="AI47" s="15">
        <f t="shared" si="9"/>
        <v>-33463683.652396731</v>
      </c>
      <c r="AJ47" s="15">
        <f t="shared" si="9"/>
        <v>-36079904.073882259</v>
      </c>
      <c r="AK47" s="15">
        <f t="shared" si="9"/>
        <v>-38785829.483509555</v>
      </c>
      <c r="AL47" s="15">
        <f t="shared" si="9"/>
        <v>-41664223.610257648</v>
      </c>
      <c r="AM47" s="15">
        <f t="shared" si="9"/>
        <v>-44788636.357023641</v>
      </c>
      <c r="AN47" s="15">
        <f t="shared" si="9"/>
        <v>-47940039.050600171</v>
      </c>
      <c r="AO47" s="15">
        <f t="shared" si="9"/>
        <v>-51311167.87798728</v>
      </c>
      <c r="AP47" s="15">
        <f t="shared" si="9"/>
        <v>-54917450.617094323</v>
      </c>
      <c r="AQ47" s="15">
        <f t="shared" si="9"/>
        <v>-58775392.462730058</v>
      </c>
      <c r="AR47" s="15">
        <f t="shared" si="9"/>
        <v>-62902651.581860818</v>
      </c>
      <c r="AS47" s="15">
        <f t="shared" si="9"/>
        <v>-67318119.950410798</v>
      </c>
      <c r="AT47" s="15">
        <f t="shared" si="9"/>
        <v>-72042009.841706991</v>
      </c>
      <c r="AU47" s="15">
        <f t="shared" si="9"/>
        <v>-77095946.362557083</v>
      </c>
      <c r="AV47" s="15">
        <f t="shared" si="9"/>
        <v>-82539635.362971917</v>
      </c>
      <c r="AW47" s="15">
        <f t="shared" si="9"/>
        <v>-88359884.986921489</v>
      </c>
      <c r="AX47" s="15">
        <f t="shared" si="9"/>
        <v>-94583402.605229706</v>
      </c>
      <c r="AY47" s="15">
        <f t="shared" si="9"/>
        <v>-101238740.65646189</v>
      </c>
      <c r="AZ47" s="15">
        <f t="shared" si="9"/>
        <v>-108356427.42508088</v>
      </c>
      <c r="BA47" s="15">
        <f t="shared" si="9"/>
        <v>-115941377.34483653</v>
      </c>
      <c r="BB47" s="15">
        <f t="shared" si="9"/>
        <v>-124057273.75897509</v>
      </c>
      <c r="BC47" s="15">
        <f t="shared" si="9"/>
        <v>-132741282.92210335</v>
      </c>
      <c r="BD47" s="15">
        <f t="shared" si="9"/>
        <v>-142033172.72665057</v>
      </c>
      <c r="BE47" s="15">
        <f t="shared" si="9"/>
        <v>-151975494.81751612</v>
      </c>
      <c r="BF47" s="15">
        <f t="shared" si="9"/>
        <v>-162613779.45474228</v>
      </c>
      <c r="BG47" s="15">
        <f t="shared" si="9"/>
        <v>-173996744.01657423</v>
      </c>
      <c r="BH47" s="15">
        <f t="shared" si="9"/>
        <v>-186176516.09773445</v>
      </c>
      <c r="BI47" s="15">
        <f t="shared" si="9"/>
        <v>-199208872.22457588</v>
      </c>
      <c r="BJ47" s="15">
        <f t="shared" si="9"/>
        <v>-213153493.28029618</v>
      </c>
      <c r="BK47" s="15">
        <f t="shared" si="9"/>
        <v>-228074237.80991694</v>
      </c>
    </row>
    <row r="48" spans="1:63">
      <c r="B48" t="s">
        <v>455</v>
      </c>
      <c r="C48" s="15"/>
      <c r="D48" s="15"/>
      <c r="E48" s="15"/>
      <c r="F48" s="15"/>
      <c r="G48" s="15"/>
      <c r="H48" s="15">
        <f>AVERAGE(H50,H46)*H52/(1+H52/2)</f>
        <v>8008086.7474335264</v>
      </c>
      <c r="I48" s="15">
        <f>AVERAGE(I50,I46)*I52/(1+I52/2)</f>
        <v>7759905.7164090788</v>
      </c>
      <c r="J48" s="15">
        <f t="shared" ref="J48:BK48" si="10">AVERAGE(J50,J46)*J52/(1+J52/2)</f>
        <v>7602598.5823657112</v>
      </c>
      <c r="K48" s="15">
        <f t="shared" si="10"/>
        <v>7490226.1225291397</v>
      </c>
      <c r="L48" s="15">
        <f t="shared" si="10"/>
        <v>7427165.3886764105</v>
      </c>
      <c r="M48" s="15">
        <f t="shared" si="10"/>
        <v>7407934.2177837938</v>
      </c>
      <c r="N48" s="15">
        <f t="shared" si="10"/>
        <v>7421341.9539820775</v>
      </c>
      <c r="O48" s="15">
        <f t="shared" si="10"/>
        <v>7472536.6130987816</v>
      </c>
      <c r="P48" s="15">
        <f t="shared" si="10"/>
        <v>7561659.8044386813</v>
      </c>
      <c r="Q48" s="15">
        <f t="shared" si="10"/>
        <v>7705830.7452495322</v>
      </c>
      <c r="R48" s="15">
        <f t="shared" si="10"/>
        <v>7925685.0956255058</v>
      </c>
      <c r="S48" s="15">
        <f t="shared" si="10"/>
        <v>8220788.5461732307</v>
      </c>
      <c r="T48" s="15">
        <f t="shared" si="10"/>
        <v>8587128.4220052976</v>
      </c>
      <c r="U48" s="15">
        <f t="shared" si="10"/>
        <v>9028364.9230889659</v>
      </c>
      <c r="V48" s="15">
        <f t="shared" si="10"/>
        <v>9529296.3645253088</v>
      </c>
      <c r="W48" s="15">
        <f t="shared" si="10"/>
        <v>10072348.526278352</v>
      </c>
      <c r="X48" s="15">
        <f t="shared" si="10"/>
        <v>10660090.012943054</v>
      </c>
      <c r="Y48" s="15">
        <f t="shared" si="10"/>
        <v>11295289.681078907</v>
      </c>
      <c r="Z48" s="15">
        <f t="shared" si="10"/>
        <v>11980929.555906327</v>
      </c>
      <c r="AA48" s="15">
        <f t="shared" si="10"/>
        <v>12720218.711442815</v>
      </c>
      <c r="AB48" s="15">
        <f t="shared" si="10"/>
        <v>13516608.178328726</v>
      </c>
      <c r="AC48" s="15">
        <f t="shared" si="10"/>
        <v>14375969.518210456</v>
      </c>
      <c r="AD48" s="15">
        <f t="shared" si="10"/>
        <v>15304367.957411874</v>
      </c>
      <c r="AE48" s="15">
        <f t="shared" si="10"/>
        <v>16305931.342599301</v>
      </c>
      <c r="AF48" s="15">
        <f t="shared" si="10"/>
        <v>17383294.850049496</v>
      </c>
      <c r="AG48" s="15">
        <f t="shared" si="10"/>
        <v>18539522.133954741</v>
      </c>
      <c r="AH48" s="15">
        <f t="shared" si="10"/>
        <v>19779948.011935778</v>
      </c>
      <c r="AI48" s="15">
        <f t="shared" si="10"/>
        <v>21113393.840602454</v>
      </c>
      <c r="AJ48" s="15">
        <f t="shared" si="10"/>
        <v>22550441.82907027</v>
      </c>
      <c r="AK48" s="15">
        <f t="shared" si="10"/>
        <v>24097466.584785637</v>
      </c>
      <c r="AL48" s="15">
        <f t="shared" si="10"/>
        <v>25759885.662523847</v>
      </c>
      <c r="AM48" s="15">
        <f t="shared" si="10"/>
        <v>27546346.680357203</v>
      </c>
      <c r="AN48" s="15">
        <f t="shared" si="10"/>
        <v>29462491.084530018</v>
      </c>
      <c r="AO48" s="15">
        <f t="shared" si="10"/>
        <v>31513417.013619427</v>
      </c>
      <c r="AP48" s="15">
        <f t="shared" si="10"/>
        <v>33708524.10425327</v>
      </c>
      <c r="AQ48" s="15">
        <f t="shared" si="10"/>
        <v>36057871.85568241</v>
      </c>
      <c r="AR48" s="15">
        <f t="shared" si="10"/>
        <v>38572225.718517452</v>
      </c>
      <c r="AS48" s="15">
        <f t="shared" si="10"/>
        <v>41263106.41514945</v>
      </c>
      <c r="AT48" s="15">
        <f t="shared" si="10"/>
        <v>44142842.717777684</v>
      </c>
      <c r="AU48" s="15">
        <f t="shared" si="10"/>
        <v>47224627.925798431</v>
      </c>
      <c r="AV48" s="15">
        <f t="shared" si="10"/>
        <v>50523335.960671268</v>
      </c>
      <c r="AW48" s="15">
        <f t="shared" si="10"/>
        <v>54054801.908553697</v>
      </c>
      <c r="AX48" s="15">
        <f t="shared" si="10"/>
        <v>57835140.140063249</v>
      </c>
      <c r="AY48" s="15">
        <f t="shared" si="10"/>
        <v>61881606.9139558</v>
      </c>
      <c r="AZ48" s="15">
        <f t="shared" si="10"/>
        <v>66212679.332446203</v>
      </c>
      <c r="BA48" s="15">
        <f t="shared" si="10"/>
        <v>70847566.885717437</v>
      </c>
      <c r="BB48" s="15">
        <f t="shared" si="10"/>
        <v>75806896.567717656</v>
      </c>
      <c r="BC48" s="15">
        <f t="shared" si="10"/>
        <v>81113379.32745789</v>
      </c>
      <c r="BD48" s="15">
        <f t="shared" si="10"/>
        <v>86791315.880379945</v>
      </c>
      <c r="BE48" s="15">
        <f t="shared" si="10"/>
        <v>92866707.992006555</v>
      </c>
      <c r="BF48" s="15">
        <f t="shared" si="10"/>
        <v>99367377.551447019</v>
      </c>
      <c r="BG48" s="15">
        <f t="shared" si="10"/>
        <v>106323093.98004833</v>
      </c>
      <c r="BH48" s="15">
        <f t="shared" si="10"/>
        <v>113765710.5586517</v>
      </c>
      <c r="BI48" s="15">
        <f t="shared" si="10"/>
        <v>121729310.29775733</v>
      </c>
      <c r="BJ48" s="15">
        <f t="shared" si="10"/>
        <v>130250362.01860036</v>
      </c>
      <c r="BK48" s="15">
        <f t="shared" si="10"/>
        <v>139367887.35990238</v>
      </c>
    </row>
    <row r="49" spans="1:63">
      <c r="B49" t="s">
        <v>445</v>
      </c>
      <c r="C49" s="15"/>
      <c r="D49" s="15"/>
      <c r="E49" s="15"/>
      <c r="F49" s="15"/>
      <c r="G49" s="15"/>
      <c r="H49" s="15">
        <f>H64</f>
        <v>20687473.971488856</v>
      </c>
      <c r="I49" s="15">
        <f t="shared" ref="I49:BK49" si="11">I64</f>
        <v>17127012.702292316</v>
      </c>
      <c r="J49" s="15">
        <f t="shared" si="11"/>
        <v>15626202.741234221</v>
      </c>
      <c r="K49" s="15">
        <f t="shared" si="11"/>
        <v>14511144.494650915</v>
      </c>
      <c r="L49" s="15">
        <f t="shared" si="11"/>
        <v>12952747.617766907</v>
      </c>
      <c r="M49" s="15">
        <f t="shared" si="11"/>
        <v>12255414.530955536</v>
      </c>
      <c r="N49" s="15">
        <f t="shared" si="11"/>
        <v>11363711.07989065</v>
      </c>
      <c r="O49" s="15">
        <f t="shared" si="11"/>
        <v>10532499.393388659</v>
      </c>
      <c r="P49" s="15">
        <f t="shared" si="11"/>
        <v>9757850.6222850438</v>
      </c>
      <c r="Q49" s="15">
        <f t="shared" si="11"/>
        <v>8250337.2193663903</v>
      </c>
      <c r="R49" s="15">
        <f t="shared" si="11"/>
        <v>6690999.7318570949</v>
      </c>
      <c r="S49" s="15">
        <f t="shared" si="11"/>
        <v>5451503.6555432007</v>
      </c>
      <c r="T49" s="15">
        <f t="shared" si="11"/>
        <v>4326075.1938604154</v>
      </c>
      <c r="U49" s="15">
        <f t="shared" si="11"/>
        <v>3148595.0885830224</v>
      </c>
      <c r="V49" s="15">
        <f t="shared" si="11"/>
        <v>2979085.143895376</v>
      </c>
      <c r="W49" s="15">
        <f t="shared" si="11"/>
        <v>2818701.053926934</v>
      </c>
      <c r="X49" s="15">
        <f t="shared" si="11"/>
        <v>2666951.5128459968</v>
      </c>
      <c r="Y49" s="15">
        <f t="shared" si="11"/>
        <v>2523371.6651017088</v>
      </c>
      <c r="Z49" s="15">
        <f t="shared" si="11"/>
        <v>2387521.6814284315</v>
      </c>
      <c r="AA49" s="15">
        <f t="shared" si="11"/>
        <v>2258985.4115133239</v>
      </c>
      <c r="AB49" s="15">
        <f t="shared" si="11"/>
        <v>2137369.1091998518</v>
      </c>
      <c r="AC49" s="15">
        <f t="shared" si="11"/>
        <v>1921185.2150060174</v>
      </c>
      <c r="AD49" s="15">
        <f t="shared" si="11"/>
        <v>1722083.6443276668</v>
      </c>
      <c r="AE49" s="15">
        <f t="shared" si="11"/>
        <v>1538851.6706915582</v>
      </c>
      <c r="AF49" s="15">
        <f t="shared" si="11"/>
        <v>1456004.986934959</v>
      </c>
      <c r="AG49" s="15">
        <f t="shared" si="11"/>
        <v>1377618.4945926378</v>
      </c>
      <c r="AH49" s="15">
        <f t="shared" si="11"/>
        <v>1303452.0717122133</v>
      </c>
      <c r="AI49" s="15">
        <f t="shared" si="11"/>
        <v>1088186.9326878942</v>
      </c>
      <c r="AJ49" s="15">
        <f t="shared" si="11"/>
        <v>823682.03817798791</v>
      </c>
      <c r="AK49" s="15">
        <f t="shared" si="11"/>
        <v>649448.10150596697</v>
      </c>
      <c r="AL49" s="15">
        <f t="shared" si="11"/>
        <v>491587.17116545909</v>
      </c>
      <c r="AM49" s="15">
        <f t="shared" si="11"/>
        <v>290701.08995970472</v>
      </c>
      <c r="AN49" s="15">
        <f t="shared" si="11"/>
        <v>275050.70485353842</v>
      </c>
      <c r="AO49" s="15">
        <f t="shared" si="11"/>
        <v>260242.88471334887</v>
      </c>
      <c r="AP49" s="15">
        <f t="shared" si="11"/>
        <v>246232.26862839333</v>
      </c>
      <c r="AQ49" s="15">
        <f t="shared" si="11"/>
        <v>232975.93776931905</v>
      </c>
      <c r="AR49" s="15">
        <f t="shared" si="11"/>
        <v>220433.28391457952</v>
      </c>
      <c r="AS49" s="15">
        <f t="shared" si="11"/>
        <v>208565.8850549527</v>
      </c>
      <c r="AT49" s="15">
        <f t="shared" si="11"/>
        <v>197337.3876951015</v>
      </c>
      <c r="AU49" s="15">
        <f t="shared" si="11"/>
        <v>186713.39549162786</v>
      </c>
      <c r="AV49" s="15">
        <f t="shared" si="11"/>
        <v>141329.09110918941</v>
      </c>
      <c r="AW49" s="15">
        <f t="shared" si="11"/>
        <v>100290.30024779263</v>
      </c>
      <c r="AX49" s="15">
        <f t="shared" si="11"/>
        <v>63260.668147596858</v>
      </c>
      <c r="AY49" s="15">
        <f t="shared" si="11"/>
        <v>29927.461513670576</v>
      </c>
      <c r="AZ49" s="15">
        <f t="shared" si="11"/>
        <v>0</v>
      </c>
      <c r="BA49" s="15">
        <f t="shared" si="11"/>
        <v>0</v>
      </c>
      <c r="BB49" s="15">
        <f t="shared" si="11"/>
        <v>0</v>
      </c>
      <c r="BC49" s="15">
        <f t="shared" si="11"/>
        <v>0</v>
      </c>
      <c r="BD49" s="15">
        <f t="shared" si="11"/>
        <v>0</v>
      </c>
      <c r="BE49" s="15">
        <f t="shared" si="11"/>
        <v>0</v>
      </c>
      <c r="BF49" s="15">
        <f t="shared" si="11"/>
        <v>0</v>
      </c>
      <c r="BG49" s="15">
        <f t="shared" si="11"/>
        <v>0</v>
      </c>
      <c r="BH49" s="15">
        <f t="shared" si="11"/>
        <v>0</v>
      </c>
      <c r="BI49" s="15">
        <f t="shared" si="11"/>
        <v>0</v>
      </c>
      <c r="BJ49" s="15">
        <f t="shared" si="11"/>
        <v>0</v>
      </c>
      <c r="BK49" s="15">
        <f t="shared" si="11"/>
        <v>0</v>
      </c>
    </row>
    <row r="50" spans="1:63">
      <c r="A50" s="15">
        <f>BK50</f>
        <v>3486277635.0944443</v>
      </c>
      <c r="B50" t="s">
        <v>320</v>
      </c>
      <c r="C50" s="15"/>
      <c r="D50" s="15"/>
      <c r="E50" s="15"/>
      <c r="F50" s="15"/>
      <c r="G50" s="15"/>
      <c r="H50" s="15">
        <f>H46-H47</f>
        <v>189977974.53864321</v>
      </c>
      <c r="I50" s="15">
        <f>I46-I47</f>
        <v>185549974.6094757</v>
      </c>
      <c r="J50" s="15">
        <f t="shared" ref="J50:BK50" si="12">J46-J47</f>
        <v>182365352.99496159</v>
      </c>
      <c r="K50" s="15">
        <f t="shared" si="12"/>
        <v>180111893.1526452</v>
      </c>
      <c r="L50" s="15">
        <f t="shared" si="12"/>
        <v>179313631.88894162</v>
      </c>
      <c r="M50" s="15">
        <f t="shared" si="12"/>
        <v>179181232.08162856</v>
      </c>
      <c r="N50" s="15">
        <f t="shared" si="12"/>
        <v>179962477.35965574</v>
      </c>
      <c r="O50" s="15">
        <f t="shared" si="12"/>
        <v>181658713.90267438</v>
      </c>
      <c r="P50" s="15">
        <f t="shared" si="12"/>
        <v>184275448.48179656</v>
      </c>
      <c r="Q50" s="15">
        <f t="shared" si="12"/>
        <v>188635630.8534781</v>
      </c>
      <c r="R50" s="15">
        <f t="shared" si="12"/>
        <v>194914940.29074949</v>
      </c>
      <c r="S50" s="15">
        <f t="shared" si="12"/>
        <v>202916679.82761475</v>
      </c>
      <c r="T50" s="15">
        <f t="shared" si="12"/>
        <v>212643359.58990225</v>
      </c>
      <c r="U50" s="15">
        <f t="shared" si="12"/>
        <v>224269598.84451199</v>
      </c>
      <c r="V50" s="15">
        <f t="shared" si="12"/>
        <v>236885117.63969612</v>
      </c>
      <c r="W50" s="15">
        <f t="shared" si="12"/>
        <v>250549720.28366047</v>
      </c>
      <c r="X50" s="15">
        <f t="shared" si="12"/>
        <v>265327905.88772109</v>
      </c>
      <c r="Y50" s="15">
        <f t="shared" si="12"/>
        <v>281289169.62648129</v>
      </c>
      <c r="Z50" s="15">
        <f t="shared" si="12"/>
        <v>298508326.56005657</v>
      </c>
      <c r="AA50" s="15">
        <f t="shared" si="12"/>
        <v>317065859.51834422</v>
      </c>
      <c r="AB50" s="15">
        <f t="shared" si="12"/>
        <v>337048292.6566065</v>
      </c>
      <c r="AC50" s="15">
        <f t="shared" si="12"/>
        <v>358653246.44503772</v>
      </c>
      <c r="AD50" s="15">
        <f t="shared" si="12"/>
        <v>381976617.12431121</v>
      </c>
      <c r="AE50" s="15">
        <f t="shared" si="12"/>
        <v>407122268.84384722</v>
      </c>
      <c r="AF50" s="15">
        <f t="shared" si="12"/>
        <v>434113862.50143886</v>
      </c>
      <c r="AG50" s="15">
        <f t="shared" si="12"/>
        <v>463075997.73463619</v>
      </c>
      <c r="AH50" s="15">
        <f t="shared" si="12"/>
        <v>494142244.68183857</v>
      </c>
      <c r="AI50" s="15">
        <f t="shared" si="12"/>
        <v>527605928.33423531</v>
      </c>
      <c r="AJ50" s="15">
        <f t="shared" si="12"/>
        <v>563685832.40811753</v>
      </c>
      <c r="AK50" s="15">
        <f t="shared" si="12"/>
        <v>602471661.89162707</v>
      </c>
      <c r="AL50" s="15">
        <f t="shared" si="12"/>
        <v>644135885.5018847</v>
      </c>
      <c r="AM50" s="15">
        <f t="shared" si="12"/>
        <v>688924521.8589083</v>
      </c>
      <c r="AN50" s="15">
        <f t="shared" si="12"/>
        <v>736864560.90950847</v>
      </c>
      <c r="AO50" s="15">
        <f t="shared" si="12"/>
        <v>788175728.78749573</v>
      </c>
      <c r="AP50" s="15">
        <f t="shared" si="12"/>
        <v>843093179.40459001</v>
      </c>
      <c r="AQ50" s="15">
        <f t="shared" si="12"/>
        <v>901868571.86732006</v>
      </c>
      <c r="AR50" s="15">
        <f t="shared" si="12"/>
        <v>964771223.44918084</v>
      </c>
      <c r="AS50" s="15">
        <f t="shared" si="12"/>
        <v>1032089343.3995917</v>
      </c>
      <c r="AT50" s="15">
        <f t="shared" si="12"/>
        <v>1104131353.2412987</v>
      </c>
      <c r="AU50" s="15">
        <f t="shared" si="12"/>
        <v>1181227299.6038558</v>
      </c>
      <c r="AV50" s="15">
        <f t="shared" si="12"/>
        <v>1263766934.9668279</v>
      </c>
      <c r="AW50" s="15">
        <f t="shared" si="12"/>
        <v>1352126819.9537494</v>
      </c>
      <c r="AX50" s="15">
        <f t="shared" si="12"/>
        <v>1446710222.558979</v>
      </c>
      <c r="AY50" s="15">
        <f t="shared" si="12"/>
        <v>1547948963.215441</v>
      </c>
      <c r="AZ50" s="15">
        <f t="shared" si="12"/>
        <v>1656305390.6405218</v>
      </c>
      <c r="BA50" s="15">
        <f t="shared" si="12"/>
        <v>1772246767.9853582</v>
      </c>
      <c r="BB50" s="15">
        <f t="shared" si="12"/>
        <v>1896304041.7443333</v>
      </c>
      <c r="BC50" s="15">
        <f t="shared" si="12"/>
        <v>2029045324.6664367</v>
      </c>
      <c r="BD50" s="15">
        <f t="shared" si="12"/>
        <v>2171078497.3930874</v>
      </c>
      <c r="BE50" s="15">
        <f t="shared" si="12"/>
        <v>2323053992.2106037</v>
      </c>
      <c r="BF50" s="15">
        <f t="shared" si="12"/>
        <v>2485667771.6653461</v>
      </c>
      <c r="BG50" s="15">
        <f t="shared" si="12"/>
        <v>2659664515.6819205</v>
      </c>
      <c r="BH50" s="15">
        <f t="shared" si="12"/>
        <v>2845841031.779655</v>
      </c>
      <c r="BI50" s="15">
        <f t="shared" si="12"/>
        <v>3045049904.004231</v>
      </c>
      <c r="BJ50" s="15">
        <f t="shared" si="12"/>
        <v>3258203397.2845273</v>
      </c>
      <c r="BK50" s="15">
        <f t="shared" si="12"/>
        <v>3486277635.0944443</v>
      </c>
    </row>
    <row r="51" spans="1:63">
      <c r="C51" s="15"/>
      <c r="D51" s="15"/>
      <c r="E51" s="15"/>
      <c r="F51" s="15"/>
      <c r="G51" s="15" t="b">
        <f>H48=H51</f>
        <v>1</v>
      </c>
      <c r="H51" s="15">
        <f>((H46+H50)/2)*(H52/(1+0.5*H52))</f>
        <v>8008086.7474335274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1:63">
      <c r="H52" s="44">
        <f>Inputs!C20</f>
        <v>4.2200000000000001E-2</v>
      </c>
      <c r="I52" s="44">
        <f>H52</f>
        <v>4.2200000000000001E-2</v>
      </c>
      <c r="J52" s="44">
        <f t="shared" ref="J52:BK52" si="13">I52</f>
        <v>4.2200000000000001E-2</v>
      </c>
      <c r="K52" s="44">
        <f>J52</f>
        <v>4.2200000000000001E-2</v>
      </c>
      <c r="L52" s="44">
        <f t="shared" si="13"/>
        <v>4.2200000000000001E-2</v>
      </c>
      <c r="M52" s="44">
        <f t="shared" si="13"/>
        <v>4.2200000000000001E-2</v>
      </c>
      <c r="N52" s="44">
        <f t="shared" si="13"/>
        <v>4.2200000000000001E-2</v>
      </c>
      <c r="O52" s="44">
        <f t="shared" si="13"/>
        <v>4.2200000000000001E-2</v>
      </c>
      <c r="P52" s="44">
        <f t="shared" si="13"/>
        <v>4.2200000000000001E-2</v>
      </c>
      <c r="Q52" s="44">
        <f t="shared" si="13"/>
        <v>4.2200000000000001E-2</v>
      </c>
      <c r="R52" s="44">
        <f t="shared" si="13"/>
        <v>4.2200000000000001E-2</v>
      </c>
      <c r="S52" s="44">
        <f t="shared" si="13"/>
        <v>4.2200000000000001E-2</v>
      </c>
      <c r="T52" s="44">
        <f t="shared" si="13"/>
        <v>4.2200000000000001E-2</v>
      </c>
      <c r="U52" s="44">
        <f t="shared" si="13"/>
        <v>4.2200000000000001E-2</v>
      </c>
      <c r="V52" s="44">
        <f t="shared" si="13"/>
        <v>4.2200000000000001E-2</v>
      </c>
      <c r="W52" s="44">
        <f t="shared" si="13"/>
        <v>4.2200000000000001E-2</v>
      </c>
      <c r="X52" s="44">
        <f t="shared" si="13"/>
        <v>4.2200000000000001E-2</v>
      </c>
      <c r="Y52" s="44">
        <f t="shared" si="13"/>
        <v>4.2200000000000001E-2</v>
      </c>
      <c r="Z52" s="44">
        <f t="shared" si="13"/>
        <v>4.2200000000000001E-2</v>
      </c>
      <c r="AA52" s="44">
        <f t="shared" si="13"/>
        <v>4.2200000000000001E-2</v>
      </c>
      <c r="AB52" s="44">
        <f t="shared" si="13"/>
        <v>4.2200000000000001E-2</v>
      </c>
      <c r="AC52" s="44">
        <f t="shared" si="13"/>
        <v>4.2200000000000001E-2</v>
      </c>
      <c r="AD52" s="44">
        <f t="shared" si="13"/>
        <v>4.2200000000000001E-2</v>
      </c>
      <c r="AE52" s="44">
        <f t="shared" si="13"/>
        <v>4.2200000000000001E-2</v>
      </c>
      <c r="AF52" s="44">
        <f t="shared" si="13"/>
        <v>4.2200000000000001E-2</v>
      </c>
      <c r="AG52" s="44">
        <f t="shared" si="13"/>
        <v>4.2200000000000001E-2</v>
      </c>
      <c r="AH52" s="44">
        <f t="shared" si="13"/>
        <v>4.2200000000000001E-2</v>
      </c>
      <c r="AI52" s="44">
        <f t="shared" si="13"/>
        <v>4.2200000000000001E-2</v>
      </c>
      <c r="AJ52" s="44">
        <f t="shared" si="13"/>
        <v>4.2200000000000001E-2</v>
      </c>
      <c r="AK52" s="44">
        <f t="shared" si="13"/>
        <v>4.2200000000000001E-2</v>
      </c>
      <c r="AL52" s="44">
        <f t="shared" si="13"/>
        <v>4.2200000000000001E-2</v>
      </c>
      <c r="AM52" s="44">
        <f t="shared" si="13"/>
        <v>4.2200000000000001E-2</v>
      </c>
      <c r="AN52" s="44">
        <f t="shared" si="13"/>
        <v>4.2200000000000001E-2</v>
      </c>
      <c r="AO52" s="44">
        <f t="shared" si="13"/>
        <v>4.2200000000000001E-2</v>
      </c>
      <c r="AP52" s="44">
        <f t="shared" si="13"/>
        <v>4.2200000000000001E-2</v>
      </c>
      <c r="AQ52" s="44">
        <f t="shared" si="13"/>
        <v>4.2200000000000001E-2</v>
      </c>
      <c r="AR52" s="44">
        <f t="shared" si="13"/>
        <v>4.2200000000000001E-2</v>
      </c>
      <c r="AS52" s="44">
        <f t="shared" si="13"/>
        <v>4.2200000000000001E-2</v>
      </c>
      <c r="AT52" s="44">
        <f t="shared" si="13"/>
        <v>4.2200000000000001E-2</v>
      </c>
      <c r="AU52" s="44">
        <f t="shared" si="13"/>
        <v>4.2200000000000001E-2</v>
      </c>
      <c r="AV52" s="44">
        <f t="shared" si="13"/>
        <v>4.2200000000000001E-2</v>
      </c>
      <c r="AW52" s="44">
        <f t="shared" si="13"/>
        <v>4.2200000000000001E-2</v>
      </c>
      <c r="AX52" s="44">
        <f t="shared" si="13"/>
        <v>4.2200000000000001E-2</v>
      </c>
      <c r="AY52" s="44">
        <f t="shared" si="13"/>
        <v>4.2200000000000001E-2</v>
      </c>
      <c r="AZ52" s="44">
        <f t="shared" si="13"/>
        <v>4.2200000000000001E-2</v>
      </c>
      <c r="BA52" s="44">
        <f t="shared" si="13"/>
        <v>4.2200000000000001E-2</v>
      </c>
      <c r="BB52" s="44">
        <f t="shared" si="13"/>
        <v>4.2200000000000001E-2</v>
      </c>
      <c r="BC52" s="44">
        <f t="shared" si="13"/>
        <v>4.2200000000000001E-2</v>
      </c>
      <c r="BD52" s="44">
        <f t="shared" si="13"/>
        <v>4.2200000000000001E-2</v>
      </c>
      <c r="BE52" s="44">
        <f t="shared" si="13"/>
        <v>4.2200000000000001E-2</v>
      </c>
      <c r="BF52" s="44">
        <f t="shared" si="13"/>
        <v>4.2200000000000001E-2</v>
      </c>
      <c r="BG52" s="44">
        <f t="shared" si="13"/>
        <v>4.2200000000000001E-2</v>
      </c>
      <c r="BH52" s="44">
        <f t="shared" si="13"/>
        <v>4.2200000000000001E-2</v>
      </c>
      <c r="BI52" s="44">
        <f t="shared" si="13"/>
        <v>4.2200000000000001E-2</v>
      </c>
      <c r="BJ52" s="44">
        <f t="shared" si="13"/>
        <v>4.2200000000000001E-2</v>
      </c>
      <c r="BK52" s="44">
        <f t="shared" si="13"/>
        <v>4.2200000000000001E-2</v>
      </c>
    </row>
    <row r="55" spans="1:63">
      <c r="A55" t="s">
        <v>443</v>
      </c>
      <c r="B55" t="s">
        <v>581</v>
      </c>
      <c r="C55">
        <f>(1+C41)^(C45-2014)/(1+C41/2)</f>
        <v>1.0276629879916377</v>
      </c>
      <c r="D55">
        <f t="shared" ref="D55:G55" si="14">(1+D41)^(D45-2014)/(1+D41/2)</f>
        <v>1.086137012008362</v>
      </c>
      <c r="E55">
        <f t="shared" si="14"/>
        <v>1.1479382079916378</v>
      </c>
      <c r="F55">
        <f t="shared" si="14"/>
        <v>1.2132558920263616</v>
      </c>
      <c r="G55">
        <f t="shared" si="14"/>
        <v>1.2822901522826617</v>
      </c>
      <c r="H55">
        <f>(1+0.0569)^(H45-2014)/(1+0.0569/2)</f>
        <v>1.355252461947545</v>
      </c>
      <c r="I55">
        <f t="shared" ref="I55:BK55" si="15">(1+0.0569)^(I45-2014)/(1+0.0569/2)</f>
        <v>1.4323663270323603</v>
      </c>
      <c r="J55">
        <f t="shared" si="15"/>
        <v>1.5138679710405014</v>
      </c>
      <c r="K55">
        <f t="shared" si="15"/>
        <v>1.600007058592706</v>
      </c>
      <c r="L55">
        <f t="shared" si="15"/>
        <v>1.6910474602266308</v>
      </c>
      <c r="M55">
        <f t="shared" si="15"/>
        <v>1.7872680607135263</v>
      </c>
      <c r="N55">
        <f t="shared" si="15"/>
        <v>1.8889636133681256</v>
      </c>
      <c r="O55">
        <f t="shared" si="15"/>
        <v>1.9964456429687718</v>
      </c>
      <c r="P55">
        <f t="shared" si="15"/>
        <v>2.1100434000536947</v>
      </c>
      <c r="Q55">
        <f t="shared" si="15"/>
        <v>2.23010486951675</v>
      </c>
      <c r="R55">
        <f t="shared" si="15"/>
        <v>2.3569978365922526</v>
      </c>
      <c r="S55">
        <f t="shared" si="15"/>
        <v>2.4911110134943519</v>
      </c>
      <c r="T55">
        <f t="shared" si="15"/>
        <v>2.6328552301621801</v>
      </c>
      <c r="U55">
        <f t="shared" si="15"/>
        <v>2.782664692758408</v>
      </c>
      <c r="V55">
        <f t="shared" si="15"/>
        <v>2.9409983137763609</v>
      </c>
      <c r="W55">
        <f t="shared" si="15"/>
        <v>3.1083411178302356</v>
      </c>
      <c r="X55">
        <f t="shared" si="15"/>
        <v>3.2852057274347759</v>
      </c>
      <c r="Y55">
        <f t="shared" si="15"/>
        <v>3.4721339333258152</v>
      </c>
      <c r="Z55">
        <f t="shared" si="15"/>
        <v>3.6696983541320534</v>
      </c>
      <c r="AA55">
        <f t="shared" si="15"/>
        <v>3.8785041904821669</v>
      </c>
      <c r="AB55">
        <f t="shared" si="15"/>
        <v>4.0991910789206027</v>
      </c>
      <c r="AC55">
        <f t="shared" si="15"/>
        <v>4.332435051311184</v>
      </c>
      <c r="AD55">
        <f t="shared" si="15"/>
        <v>4.5789506057307907</v>
      </c>
      <c r="AE55">
        <f t="shared" si="15"/>
        <v>4.8394928951968721</v>
      </c>
      <c r="AF55">
        <f t="shared" si="15"/>
        <v>5.114860040933574</v>
      </c>
      <c r="AG55">
        <f t="shared" si="15"/>
        <v>5.4058955772626947</v>
      </c>
      <c r="AH55">
        <f t="shared" si="15"/>
        <v>5.7134910356089401</v>
      </c>
      <c r="AI55">
        <f t="shared" si="15"/>
        <v>6.0385886755350882</v>
      </c>
      <c r="AJ55">
        <f t="shared" si="15"/>
        <v>6.3821843711730342</v>
      </c>
      <c r="AK55">
        <f t="shared" si="15"/>
        <v>6.7453306618927806</v>
      </c>
      <c r="AL55">
        <f t="shared" si="15"/>
        <v>7.1291399765544785</v>
      </c>
      <c r="AM55">
        <f t="shared" si="15"/>
        <v>7.5347880412204278</v>
      </c>
      <c r="AN55">
        <f t="shared" si="15"/>
        <v>7.9635174807658693</v>
      </c>
      <c r="AO55">
        <f t="shared" si="15"/>
        <v>8.4166416254214482</v>
      </c>
      <c r="AP55">
        <f t="shared" si="15"/>
        <v>8.8955485339079274</v>
      </c>
      <c r="AQ55">
        <f t="shared" si="15"/>
        <v>9.4017052454872889</v>
      </c>
      <c r="AR55">
        <f t="shared" si="15"/>
        <v>9.9366622739555144</v>
      </c>
      <c r="AS55">
        <f t="shared" si="15"/>
        <v>10.502058357343584</v>
      </c>
      <c r="AT55">
        <f t="shared" si="15"/>
        <v>11.09962547787643</v>
      </c>
      <c r="AU55">
        <f t="shared" si="15"/>
        <v>11.731194167567599</v>
      </c>
      <c r="AV55">
        <f t="shared" si="15"/>
        <v>12.398699115702197</v>
      </c>
      <c r="AW55">
        <f t="shared" si="15"/>
        <v>13.104185095385651</v>
      </c>
      <c r="AX55">
        <f t="shared" si="15"/>
        <v>13.84981322731309</v>
      </c>
      <c r="AY55">
        <f t="shared" si="15"/>
        <v>14.637867599947205</v>
      </c>
      <c r="AZ55">
        <f t="shared" si="15"/>
        <v>15.470762266384199</v>
      </c>
      <c r="BA55">
        <f t="shared" si="15"/>
        <v>16.35104863934146</v>
      </c>
      <c r="BB55">
        <f t="shared" si="15"/>
        <v>17.281423306919987</v>
      </c>
      <c r="BC55">
        <f t="shared" si="15"/>
        <v>18.264736293083732</v>
      </c>
      <c r="BD55">
        <f t="shared" si="15"/>
        <v>19.303999788160198</v>
      </c>
      <c r="BE55">
        <f t="shared" si="15"/>
        <v>20.402397376106514</v>
      </c>
      <c r="BF55">
        <f t="shared" si="15"/>
        <v>21.56329378680697</v>
      </c>
      <c r="BG55">
        <f t="shared" si="15"/>
        <v>22.790245203276285</v>
      </c>
      <c r="BH55">
        <f t="shared" si="15"/>
        <v>24.087010155342707</v>
      </c>
      <c r="BI55">
        <f t="shared" si="15"/>
        <v>25.457561033181705</v>
      </c>
      <c r="BJ55">
        <f t="shared" si="15"/>
        <v>26.906096255969743</v>
      </c>
      <c r="BK55">
        <f t="shared" si="15"/>
        <v>28.43705313293442</v>
      </c>
    </row>
    <row r="56" spans="1:63">
      <c r="B56" t="s">
        <v>342</v>
      </c>
      <c r="C56" s="15">
        <f>C35</f>
        <v>68600979.431929484</v>
      </c>
      <c r="D56" s="15">
        <f>D35</f>
        <v>68600979.431929484</v>
      </c>
      <c r="E56" s="15">
        <f t="shared" ref="E56:G56" si="16">E35</f>
        <v>68600979.431929484</v>
      </c>
      <c r="F56" s="15">
        <f t="shared" si="16"/>
        <v>68600979.431929484</v>
      </c>
      <c r="G56" s="15">
        <f t="shared" si="16"/>
        <v>68600979.431929484</v>
      </c>
    </row>
    <row r="57" spans="1:63">
      <c r="A57" s="85">
        <f>SUM(C57:H57)</f>
        <v>231147997.30392483</v>
      </c>
      <c r="B57" t="s">
        <v>582</v>
      </c>
      <c r="C57" s="15">
        <f>C56/C55</f>
        <v>66754354.524333328</v>
      </c>
      <c r="D57" s="15">
        <f t="shared" ref="D57:F57" si="17">D56/D55</f>
        <v>63160520.885924228</v>
      </c>
      <c r="E57" s="15">
        <f t="shared" si="17"/>
        <v>59760167.362971172</v>
      </c>
      <c r="F57" s="15">
        <f t="shared" si="17"/>
        <v>56542877.626048997</v>
      </c>
      <c r="G57" s="15">
        <f>H27/(1.07)^5</f>
        <v>-15069923.095352866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9" spans="1:63">
      <c r="A59" s="52" t="s">
        <v>586</v>
      </c>
      <c r="B59" t="s">
        <v>583</v>
      </c>
      <c r="C59" s="37">
        <v>12600000</v>
      </c>
      <c r="D59" s="37">
        <v>11900000</v>
      </c>
      <c r="E59" s="37">
        <v>10500000</v>
      </c>
      <c r="F59" s="37">
        <v>9100000</v>
      </c>
      <c r="G59" s="37">
        <v>7700000</v>
      </c>
      <c r="H59" s="37">
        <v>6400000</v>
      </c>
      <c r="I59" s="37">
        <v>5600000</v>
      </c>
      <c r="J59" s="37">
        <v>5400000</v>
      </c>
      <c r="K59" s="37">
        <v>5300000</v>
      </c>
      <c r="L59" s="37">
        <v>5000000</v>
      </c>
      <c r="M59" s="37">
        <v>5000000</v>
      </c>
      <c r="N59" s="37">
        <v>4900000</v>
      </c>
      <c r="O59" s="37">
        <v>4800000</v>
      </c>
      <c r="P59" s="37">
        <v>4700000</v>
      </c>
      <c r="Q59" s="37">
        <v>4200000</v>
      </c>
      <c r="R59" s="37">
        <v>3600000</v>
      </c>
      <c r="S59" s="37">
        <v>3100000</v>
      </c>
      <c r="T59" s="37">
        <v>2600000</v>
      </c>
      <c r="U59" s="37">
        <v>2000000</v>
      </c>
      <c r="V59" s="37">
        <v>2000000</v>
      </c>
      <c r="W59" s="37">
        <v>2000000</v>
      </c>
      <c r="X59" s="37">
        <v>2000000</v>
      </c>
      <c r="Y59" s="37">
        <v>2000000</v>
      </c>
      <c r="Z59" s="37">
        <v>2000000</v>
      </c>
      <c r="AA59" s="37">
        <v>2000000</v>
      </c>
      <c r="AB59" s="37">
        <v>2000000</v>
      </c>
      <c r="AC59" s="37">
        <v>1900000</v>
      </c>
      <c r="AD59" s="37">
        <v>1800000</v>
      </c>
      <c r="AE59" s="37">
        <v>1700000</v>
      </c>
      <c r="AF59" s="37">
        <v>1700000</v>
      </c>
      <c r="AG59" s="37">
        <v>1700000</v>
      </c>
      <c r="AH59" s="37">
        <v>1700000</v>
      </c>
      <c r="AI59" s="37">
        <v>1500000</v>
      </c>
      <c r="AJ59" s="37">
        <v>1200000</v>
      </c>
      <c r="AK59" s="37">
        <v>1000000</v>
      </c>
      <c r="AL59" s="37">
        <v>800000</v>
      </c>
      <c r="AM59" s="37">
        <v>500000</v>
      </c>
      <c r="AN59" s="37">
        <v>500000</v>
      </c>
      <c r="AO59" s="37">
        <v>500000</v>
      </c>
      <c r="AP59" s="37">
        <v>500000</v>
      </c>
      <c r="AQ59" s="37">
        <v>500000</v>
      </c>
      <c r="AR59" s="37">
        <v>500000</v>
      </c>
      <c r="AS59" s="37">
        <v>500000</v>
      </c>
      <c r="AT59" s="37">
        <v>500000</v>
      </c>
      <c r="AU59" s="37">
        <v>500000</v>
      </c>
      <c r="AV59" s="37">
        <v>400000</v>
      </c>
      <c r="AW59" s="37">
        <v>300000</v>
      </c>
      <c r="AX59" s="37">
        <v>200000</v>
      </c>
      <c r="AY59" s="37">
        <v>100000</v>
      </c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</row>
    <row r="60" spans="1:63">
      <c r="A60" s="17">
        <f>SUM(C60:BK60)</f>
        <v>88163192.606276661</v>
      </c>
      <c r="B60" t="s">
        <v>584</v>
      </c>
      <c r="C60" s="37">
        <f>C59/C55</f>
        <v>12260828.839057624</v>
      </c>
      <c r="D60" s="37">
        <f>D59/D55</f>
        <v>10956260.461095845</v>
      </c>
      <c r="E60" s="37">
        <f t="shared" ref="E60:BK60" si="18">E59/E55</f>
        <v>9146833.7989813536</v>
      </c>
      <c r="F60" s="37">
        <f t="shared" si="18"/>
        <v>7500478.7199519118</v>
      </c>
      <c r="G60" s="37">
        <f t="shared" si="18"/>
        <v>6004881.177862036</v>
      </c>
      <c r="H60" s="37">
        <f t="shared" si="18"/>
        <v>4722367.3667435935</v>
      </c>
      <c r="I60" s="37">
        <f t="shared" si="18"/>
        <v>3909614.3872652515</v>
      </c>
      <c r="J60" s="37">
        <f t="shared" si="18"/>
        <v>3567021.763653873</v>
      </c>
      <c r="K60" s="37">
        <f t="shared" si="18"/>
        <v>3312485.3865717575</v>
      </c>
      <c r="L60" s="37">
        <f t="shared" si="18"/>
        <v>2956747.2927873414</v>
      </c>
      <c r="M60" s="37">
        <f t="shared" si="18"/>
        <v>2797565.7988337032</v>
      </c>
      <c r="N60" s="37">
        <f t="shared" si="18"/>
        <v>2594015.0277765444</v>
      </c>
      <c r="O60" s="37">
        <f t="shared" si="18"/>
        <v>2404272.8220049422</v>
      </c>
      <c r="P60" s="37">
        <f t="shared" si="18"/>
        <v>2227442.3359635151</v>
      </c>
      <c r="Q60" s="37">
        <f t="shared" si="18"/>
        <v>1883319.5054679711</v>
      </c>
      <c r="R60" s="37">
        <f t="shared" si="18"/>
        <v>1527366.6967827515</v>
      </c>
      <c r="S60" s="37">
        <f t="shared" si="18"/>
        <v>1244424.669638284</v>
      </c>
      <c r="T60" s="37">
        <f t="shared" si="18"/>
        <v>987521.06466554326</v>
      </c>
      <c r="U60" s="37">
        <f t="shared" si="18"/>
        <v>718735.53619478107</v>
      </c>
      <c r="V60" s="37">
        <f t="shared" si="18"/>
        <v>680041.19235006254</v>
      </c>
      <c r="W60" s="37">
        <f t="shared" si="18"/>
        <v>643430.02398529917</v>
      </c>
      <c r="X60" s="37">
        <f t="shared" si="18"/>
        <v>608789.87982335046</v>
      </c>
      <c r="Y60" s="37">
        <f t="shared" si="18"/>
        <v>576014.64644086512</v>
      </c>
      <c r="Z60" s="37">
        <f t="shared" si="18"/>
        <v>545003.9232102047</v>
      </c>
      <c r="AA60" s="37">
        <f t="shared" si="18"/>
        <v>515662.71474141802</v>
      </c>
      <c r="AB60" s="37">
        <f t="shared" si="18"/>
        <v>487901.13988212502</v>
      </c>
      <c r="AC60" s="37">
        <f t="shared" si="18"/>
        <v>438552.44856468815</v>
      </c>
      <c r="AD60" s="37">
        <f t="shared" si="18"/>
        <v>393103.17035244015</v>
      </c>
      <c r="AE60" s="37">
        <f t="shared" si="18"/>
        <v>351276.47396429197</v>
      </c>
      <c r="AF60" s="37">
        <f t="shared" si="18"/>
        <v>332364.91055378178</v>
      </c>
      <c r="AG60" s="37">
        <f t="shared" si="18"/>
        <v>314471.48316187132</v>
      </c>
      <c r="AH60" s="37">
        <f t="shared" si="18"/>
        <v>297541.3787130962</v>
      </c>
      <c r="AI60" s="37">
        <f t="shared" si="18"/>
        <v>248402.41331176326</v>
      </c>
      <c r="AJ60" s="37">
        <f t="shared" si="18"/>
        <v>188023.39923305006</v>
      </c>
      <c r="AK60" s="37">
        <f t="shared" si="18"/>
        <v>148250.70113307002</v>
      </c>
      <c r="AL60" s="37">
        <f t="shared" si="18"/>
        <v>112215.499012637</v>
      </c>
      <c r="AM60" s="37">
        <f t="shared" si="18"/>
        <v>66358.867331723086</v>
      </c>
      <c r="AN60" s="37">
        <f t="shared" si="18"/>
        <v>62786.325415576772</v>
      </c>
      <c r="AO60" s="37">
        <f t="shared" si="18"/>
        <v>59406.117338988326</v>
      </c>
      <c r="AP60" s="37">
        <f t="shared" si="18"/>
        <v>56207.888484235344</v>
      </c>
      <c r="AQ60" s="37">
        <f t="shared" si="18"/>
        <v>53181.841691962669</v>
      </c>
      <c r="AR60" s="37">
        <f t="shared" si="18"/>
        <v>50318.707249467945</v>
      </c>
      <c r="AS60" s="37">
        <f t="shared" si="18"/>
        <v>47609.714494718464</v>
      </c>
      <c r="AT60" s="37">
        <f t="shared" si="18"/>
        <v>45046.564949113897</v>
      </c>
      <c r="AU60" s="37">
        <f t="shared" si="18"/>
        <v>42621.406896692119</v>
      </c>
      <c r="AV60" s="37">
        <f t="shared" si="18"/>
        <v>32261.449065525299</v>
      </c>
      <c r="AW60" s="37">
        <f t="shared" si="18"/>
        <v>22893.449521377592</v>
      </c>
      <c r="AX60" s="37">
        <f t="shared" si="18"/>
        <v>14440.627950533068</v>
      </c>
      <c r="AY60" s="37">
        <f t="shared" si="18"/>
        <v>6831.596154098338</v>
      </c>
      <c r="AZ60" s="37">
        <f t="shared" si="18"/>
        <v>0</v>
      </c>
      <c r="BA60" s="37">
        <f t="shared" si="18"/>
        <v>0</v>
      </c>
      <c r="BB60" s="37">
        <f t="shared" si="18"/>
        <v>0</v>
      </c>
      <c r="BC60" s="37">
        <f t="shared" si="18"/>
        <v>0</v>
      </c>
      <c r="BD60" s="37">
        <f t="shared" si="18"/>
        <v>0</v>
      </c>
      <c r="BE60" s="37">
        <f t="shared" si="18"/>
        <v>0</v>
      </c>
      <c r="BF60" s="37">
        <f t="shared" si="18"/>
        <v>0</v>
      </c>
      <c r="BG60" s="37">
        <f t="shared" si="18"/>
        <v>0</v>
      </c>
      <c r="BH60" s="37">
        <f t="shared" si="18"/>
        <v>0</v>
      </c>
      <c r="BI60" s="37">
        <f t="shared" si="18"/>
        <v>0</v>
      </c>
      <c r="BJ60" s="37">
        <f t="shared" si="18"/>
        <v>0</v>
      </c>
      <c r="BK60" s="37">
        <f t="shared" si="18"/>
        <v>0</v>
      </c>
    </row>
    <row r="61" spans="1:63">
      <c r="A61" s="17">
        <f>SUM(C60:G60)</f>
        <v>45869282.996948771</v>
      </c>
      <c r="B61" t="s">
        <v>585</v>
      </c>
    </row>
    <row r="63" spans="1:63">
      <c r="B63" t="s">
        <v>587</v>
      </c>
      <c r="C63" s="81">
        <f>(A57-A61)/(A60-A61)</f>
        <v>4.3807421923962542</v>
      </c>
      <c r="H63" s="15">
        <f>H59*$C$63</f>
        <v>28036750.031336028</v>
      </c>
      <c r="I63" s="15">
        <f t="shared" ref="I63:BK63" si="19">I59*$C$63</f>
        <v>24532156.277419023</v>
      </c>
      <c r="J63" s="15">
        <f t="shared" si="19"/>
        <v>23656007.838939771</v>
      </c>
      <c r="K63" s="15">
        <f t="shared" si="19"/>
        <v>23217933.619700149</v>
      </c>
      <c r="L63" s="15">
        <f t="shared" si="19"/>
        <v>21903710.96198127</v>
      </c>
      <c r="M63" s="15">
        <f t="shared" si="19"/>
        <v>21903710.96198127</v>
      </c>
      <c r="N63" s="15">
        <f t="shared" si="19"/>
        <v>21465636.742741644</v>
      </c>
      <c r="O63" s="15">
        <f t="shared" si="19"/>
        <v>21027562.523502018</v>
      </c>
      <c r="P63" s="15">
        <f t="shared" si="19"/>
        <v>20589488.304262396</v>
      </c>
      <c r="Q63" s="15">
        <f t="shared" si="19"/>
        <v>18399117.208064269</v>
      </c>
      <c r="R63" s="15">
        <f t="shared" si="19"/>
        <v>15770671.892626515</v>
      </c>
      <c r="S63" s="15">
        <f t="shared" si="19"/>
        <v>13580300.796428388</v>
      </c>
      <c r="T63" s="15">
        <f t="shared" si="19"/>
        <v>11389929.700230261</v>
      </c>
      <c r="U63" s="15">
        <f t="shared" si="19"/>
        <v>8761484.3847925086</v>
      </c>
      <c r="V63" s="15">
        <f t="shared" si="19"/>
        <v>8761484.3847925086</v>
      </c>
      <c r="W63" s="15">
        <f t="shared" si="19"/>
        <v>8761484.3847925086</v>
      </c>
      <c r="X63" s="15">
        <f t="shared" si="19"/>
        <v>8761484.3847925086</v>
      </c>
      <c r="Y63" s="15">
        <f t="shared" si="19"/>
        <v>8761484.3847925086</v>
      </c>
      <c r="Z63" s="15">
        <f t="shared" si="19"/>
        <v>8761484.3847925086</v>
      </c>
      <c r="AA63" s="15">
        <f t="shared" si="19"/>
        <v>8761484.3847925086</v>
      </c>
      <c r="AB63" s="15">
        <f t="shared" si="19"/>
        <v>8761484.3847925086</v>
      </c>
      <c r="AC63" s="15">
        <f t="shared" si="19"/>
        <v>8323410.1655528825</v>
      </c>
      <c r="AD63" s="15">
        <f t="shared" si="19"/>
        <v>7885335.9463132573</v>
      </c>
      <c r="AE63" s="15">
        <f t="shared" si="19"/>
        <v>7447261.7270736322</v>
      </c>
      <c r="AF63" s="15">
        <f t="shared" si="19"/>
        <v>7447261.7270736322</v>
      </c>
      <c r="AG63" s="15">
        <f t="shared" si="19"/>
        <v>7447261.7270736322</v>
      </c>
      <c r="AH63" s="15">
        <f t="shared" si="19"/>
        <v>7447261.7270736322</v>
      </c>
      <c r="AI63" s="15">
        <f t="shared" si="19"/>
        <v>6571113.288594381</v>
      </c>
      <c r="AJ63" s="15">
        <f t="shared" si="19"/>
        <v>5256890.6308755046</v>
      </c>
      <c r="AK63" s="15">
        <f t="shared" si="19"/>
        <v>4380742.1923962543</v>
      </c>
      <c r="AL63" s="15">
        <f t="shared" si="19"/>
        <v>3504593.7539170035</v>
      </c>
      <c r="AM63" s="15">
        <f t="shared" si="19"/>
        <v>2190371.0961981271</v>
      </c>
      <c r="AN63" s="15">
        <f t="shared" si="19"/>
        <v>2190371.0961981271</v>
      </c>
      <c r="AO63" s="15">
        <f t="shared" si="19"/>
        <v>2190371.0961981271</v>
      </c>
      <c r="AP63" s="15">
        <f t="shared" si="19"/>
        <v>2190371.0961981271</v>
      </c>
      <c r="AQ63" s="15">
        <f t="shared" si="19"/>
        <v>2190371.0961981271</v>
      </c>
      <c r="AR63" s="15">
        <f t="shared" si="19"/>
        <v>2190371.0961981271</v>
      </c>
      <c r="AS63" s="15">
        <f t="shared" si="19"/>
        <v>2190371.0961981271</v>
      </c>
      <c r="AT63" s="15">
        <f t="shared" si="19"/>
        <v>2190371.0961981271</v>
      </c>
      <c r="AU63" s="15">
        <f t="shared" si="19"/>
        <v>2190371.0961981271</v>
      </c>
      <c r="AV63" s="15">
        <f t="shared" si="19"/>
        <v>1752296.8769585018</v>
      </c>
      <c r="AW63" s="15">
        <f t="shared" si="19"/>
        <v>1314222.6577188761</v>
      </c>
      <c r="AX63" s="15">
        <f t="shared" si="19"/>
        <v>876148.43847925088</v>
      </c>
      <c r="AY63" s="15">
        <f t="shared" si="19"/>
        <v>438074.21923962544</v>
      </c>
      <c r="AZ63" s="15">
        <f t="shared" si="19"/>
        <v>0</v>
      </c>
      <c r="BA63" s="15">
        <f t="shared" si="19"/>
        <v>0</v>
      </c>
      <c r="BB63" s="15">
        <f t="shared" si="19"/>
        <v>0</v>
      </c>
      <c r="BC63" s="15">
        <f t="shared" si="19"/>
        <v>0</v>
      </c>
      <c r="BD63" s="15">
        <f t="shared" si="19"/>
        <v>0</v>
      </c>
      <c r="BE63" s="15">
        <f t="shared" si="19"/>
        <v>0</v>
      </c>
      <c r="BF63" s="15">
        <f t="shared" si="19"/>
        <v>0</v>
      </c>
      <c r="BG63" s="15">
        <f t="shared" si="19"/>
        <v>0</v>
      </c>
      <c r="BH63" s="15">
        <f t="shared" si="19"/>
        <v>0</v>
      </c>
      <c r="BI63" s="15">
        <f t="shared" si="19"/>
        <v>0</v>
      </c>
      <c r="BJ63" s="15">
        <f t="shared" si="19"/>
        <v>0</v>
      </c>
      <c r="BK63" s="15">
        <f t="shared" si="19"/>
        <v>0</v>
      </c>
    </row>
    <row r="64" spans="1:63">
      <c r="A64" s="17">
        <f>SUM(C64:BK64)</f>
        <v>185278714.30697605</v>
      </c>
      <c r="B64" t="s">
        <v>588</v>
      </c>
      <c r="H64" s="15">
        <f>H63/H55</f>
        <v>20687473.971488856</v>
      </c>
      <c r="I64" s="15">
        <f t="shared" ref="I64:BK64" si="20">I63/I55</f>
        <v>17127012.702292316</v>
      </c>
      <c r="J64" s="15">
        <f t="shared" si="20"/>
        <v>15626202.741234221</v>
      </c>
      <c r="K64" s="15">
        <f t="shared" si="20"/>
        <v>14511144.494650915</v>
      </c>
      <c r="L64" s="15">
        <f t="shared" si="20"/>
        <v>12952747.617766907</v>
      </c>
      <c r="M64" s="15">
        <f t="shared" si="20"/>
        <v>12255414.530955536</v>
      </c>
      <c r="N64" s="15">
        <f t="shared" si="20"/>
        <v>11363711.07989065</v>
      </c>
      <c r="O64" s="15">
        <f t="shared" si="20"/>
        <v>10532499.393388659</v>
      </c>
      <c r="P64" s="15">
        <f t="shared" si="20"/>
        <v>9757850.6222850438</v>
      </c>
      <c r="Q64" s="15">
        <f t="shared" si="20"/>
        <v>8250337.2193663903</v>
      </c>
      <c r="R64" s="15">
        <f t="shared" si="20"/>
        <v>6690999.7318570949</v>
      </c>
      <c r="S64" s="15">
        <f t="shared" si="20"/>
        <v>5451503.6555432007</v>
      </c>
      <c r="T64" s="15">
        <f t="shared" si="20"/>
        <v>4326075.1938604154</v>
      </c>
      <c r="U64" s="15">
        <f t="shared" si="20"/>
        <v>3148595.0885830224</v>
      </c>
      <c r="V64" s="15">
        <f t="shared" si="20"/>
        <v>2979085.143895376</v>
      </c>
      <c r="W64" s="15">
        <f t="shared" si="20"/>
        <v>2818701.053926934</v>
      </c>
      <c r="X64" s="15">
        <f t="shared" si="20"/>
        <v>2666951.5128459968</v>
      </c>
      <c r="Y64" s="15">
        <f t="shared" si="20"/>
        <v>2523371.6651017088</v>
      </c>
      <c r="Z64" s="15">
        <f t="shared" si="20"/>
        <v>2387521.6814284315</v>
      </c>
      <c r="AA64" s="15">
        <f t="shared" si="20"/>
        <v>2258985.4115133239</v>
      </c>
      <c r="AB64" s="15">
        <f t="shared" si="20"/>
        <v>2137369.1091998518</v>
      </c>
      <c r="AC64" s="15">
        <f t="shared" si="20"/>
        <v>1921185.2150060174</v>
      </c>
      <c r="AD64" s="15">
        <f t="shared" si="20"/>
        <v>1722083.6443276668</v>
      </c>
      <c r="AE64" s="15">
        <f t="shared" si="20"/>
        <v>1538851.6706915582</v>
      </c>
      <c r="AF64" s="15">
        <f t="shared" si="20"/>
        <v>1456004.986934959</v>
      </c>
      <c r="AG64" s="15">
        <f t="shared" si="20"/>
        <v>1377618.4945926378</v>
      </c>
      <c r="AH64" s="15">
        <f t="shared" si="20"/>
        <v>1303452.0717122133</v>
      </c>
      <c r="AI64" s="15">
        <f t="shared" si="20"/>
        <v>1088186.9326878942</v>
      </c>
      <c r="AJ64" s="15">
        <f t="shared" si="20"/>
        <v>823682.03817798791</v>
      </c>
      <c r="AK64" s="15">
        <f t="shared" si="20"/>
        <v>649448.10150596697</v>
      </c>
      <c r="AL64" s="15">
        <f t="shared" si="20"/>
        <v>491587.17116545909</v>
      </c>
      <c r="AM64" s="15">
        <f t="shared" si="20"/>
        <v>290701.08995970472</v>
      </c>
      <c r="AN64" s="15">
        <f t="shared" si="20"/>
        <v>275050.70485353842</v>
      </c>
      <c r="AO64" s="15">
        <f t="shared" si="20"/>
        <v>260242.88471334887</v>
      </c>
      <c r="AP64" s="15">
        <f t="shared" si="20"/>
        <v>246232.26862839333</v>
      </c>
      <c r="AQ64" s="15">
        <f t="shared" si="20"/>
        <v>232975.93776931905</v>
      </c>
      <c r="AR64" s="15">
        <f t="shared" si="20"/>
        <v>220433.28391457952</v>
      </c>
      <c r="AS64" s="15">
        <f t="shared" si="20"/>
        <v>208565.8850549527</v>
      </c>
      <c r="AT64" s="15">
        <f t="shared" si="20"/>
        <v>197337.3876951015</v>
      </c>
      <c r="AU64" s="15">
        <f t="shared" si="20"/>
        <v>186713.39549162786</v>
      </c>
      <c r="AV64" s="15">
        <f t="shared" si="20"/>
        <v>141329.09110918941</v>
      </c>
      <c r="AW64" s="15">
        <f t="shared" si="20"/>
        <v>100290.30024779263</v>
      </c>
      <c r="AX64" s="15">
        <f t="shared" si="20"/>
        <v>63260.668147596858</v>
      </c>
      <c r="AY64" s="15">
        <f t="shared" si="20"/>
        <v>29927.461513670576</v>
      </c>
      <c r="AZ64" s="15">
        <f t="shared" si="20"/>
        <v>0</v>
      </c>
      <c r="BA64" s="15">
        <f t="shared" si="20"/>
        <v>0</v>
      </c>
      <c r="BB64" s="15">
        <f t="shared" si="20"/>
        <v>0</v>
      </c>
      <c r="BC64" s="15">
        <f t="shared" si="20"/>
        <v>0</v>
      </c>
      <c r="BD64" s="15">
        <f t="shared" si="20"/>
        <v>0</v>
      </c>
      <c r="BE64" s="15">
        <f t="shared" si="20"/>
        <v>0</v>
      </c>
      <c r="BF64" s="15">
        <f t="shared" si="20"/>
        <v>0</v>
      </c>
      <c r="BG64" s="15">
        <f t="shared" si="20"/>
        <v>0</v>
      </c>
      <c r="BH64" s="15">
        <f t="shared" si="20"/>
        <v>0</v>
      </c>
      <c r="BI64" s="15">
        <f t="shared" si="20"/>
        <v>0</v>
      </c>
      <c r="BJ64" s="15">
        <f t="shared" si="20"/>
        <v>0</v>
      </c>
      <c r="BK64" s="15">
        <f t="shared" si="20"/>
        <v>0</v>
      </c>
    </row>
    <row r="68" spans="1:10" s="7" customFormat="1" ht="18.75">
      <c r="A68" s="53" t="s">
        <v>589</v>
      </c>
    </row>
    <row r="70" spans="1:10" s="16" customFormat="1">
      <c r="C70" s="16" t="s">
        <v>827</v>
      </c>
      <c r="D70" s="16" t="s">
        <v>828</v>
      </c>
      <c r="E70" s="16" t="s">
        <v>829</v>
      </c>
      <c r="F70" s="16" t="s">
        <v>830</v>
      </c>
      <c r="G70" s="16" t="s">
        <v>831</v>
      </c>
      <c r="H70" s="16" t="s">
        <v>832</v>
      </c>
      <c r="I70" s="16" t="s">
        <v>840</v>
      </c>
      <c r="J70" s="16" t="s">
        <v>843</v>
      </c>
    </row>
    <row r="71" spans="1:10">
      <c r="B71" t="s">
        <v>65</v>
      </c>
      <c r="C71" s="15">
        <v>3948350.0599999996</v>
      </c>
      <c r="D71" s="15">
        <v>9060907.9900000002</v>
      </c>
      <c r="E71" s="15">
        <v>16156164.069999998</v>
      </c>
      <c r="F71" s="15">
        <v>50976287.430000007</v>
      </c>
      <c r="G71" s="15">
        <v>22955211.980000004</v>
      </c>
      <c r="H71" s="15">
        <v>23688151</v>
      </c>
      <c r="I71" s="15">
        <v>7334235.6535000019</v>
      </c>
      <c r="J71" s="15">
        <f t="shared" ref="J71:J80" si="21">SUM(C71:I71)</f>
        <v>134119308.18350002</v>
      </c>
    </row>
    <row r="72" spans="1:10">
      <c r="B72" t="s">
        <v>833</v>
      </c>
      <c r="C72" s="15">
        <v>190000.49000000022</v>
      </c>
      <c r="D72" s="15">
        <v>501201.96000000089</v>
      </c>
      <c r="E72" s="15">
        <v>400627.94999999739</v>
      </c>
      <c r="F72" s="15">
        <v>665210.30000000447</v>
      </c>
      <c r="G72" s="15">
        <v>315864.97999999672</v>
      </c>
      <c r="H72" s="15">
        <v>0</v>
      </c>
      <c r="I72" s="15">
        <v>1563323</v>
      </c>
      <c r="J72" s="15">
        <f t="shared" si="21"/>
        <v>3636228.6799999997</v>
      </c>
    </row>
    <row r="73" spans="1:10">
      <c r="B73" t="s">
        <v>90</v>
      </c>
      <c r="C73" s="15">
        <v>273593.28000000003</v>
      </c>
      <c r="D73" s="15">
        <v>8380971.866375763</v>
      </c>
      <c r="E73" s="15">
        <v>28886409.757342961</v>
      </c>
      <c r="F73" s="15">
        <v>12754125.590000004</v>
      </c>
      <c r="G73" s="15">
        <v>13013644.160000002</v>
      </c>
      <c r="H73" s="15">
        <v>1428745</v>
      </c>
      <c r="I73" s="15"/>
      <c r="J73" s="15">
        <f t="shared" si="21"/>
        <v>64737489.653718732</v>
      </c>
    </row>
    <row r="74" spans="1:10">
      <c r="B74" s="91" t="s">
        <v>834</v>
      </c>
      <c r="C74" s="15">
        <v>0</v>
      </c>
      <c r="D74" s="15">
        <v>394827.41000000201</v>
      </c>
      <c r="E74" s="15">
        <v>224914.56265702471</v>
      </c>
      <c r="F74" s="15">
        <v>3752087.8936242368</v>
      </c>
      <c r="G74" s="15">
        <v>2338003.1500000004</v>
      </c>
      <c r="H74" s="15">
        <v>1856651</v>
      </c>
      <c r="I74" s="15">
        <v>0</v>
      </c>
      <c r="J74" s="15">
        <f t="shared" si="21"/>
        <v>8566484.0162812639</v>
      </c>
    </row>
    <row r="75" spans="1:10">
      <c r="B75" t="s">
        <v>182</v>
      </c>
      <c r="C75" s="15">
        <v>668000</v>
      </c>
      <c r="D75" s="15">
        <v>2789398.6799999997</v>
      </c>
      <c r="E75" s="15">
        <v>2549778.69</v>
      </c>
      <c r="F75" s="15">
        <v>6290469.169999999</v>
      </c>
      <c r="G75" s="15">
        <v>7971467.1900000004</v>
      </c>
      <c r="H75" s="15">
        <v>3270000</v>
      </c>
      <c r="I75" s="15"/>
      <c r="J75" s="15">
        <f t="shared" si="21"/>
        <v>23539113.73</v>
      </c>
    </row>
    <row r="76" spans="1:10">
      <c r="B76" t="s">
        <v>835</v>
      </c>
      <c r="C76" s="15">
        <v>0</v>
      </c>
      <c r="D76" s="15">
        <v>2291863.16</v>
      </c>
      <c r="E76" s="15">
        <v>2929551.82</v>
      </c>
      <c r="F76" s="15">
        <v>3837413.9000000013</v>
      </c>
      <c r="G76" s="15">
        <v>2806080.1499999994</v>
      </c>
      <c r="H76" s="15">
        <v>5730000</v>
      </c>
      <c r="I76" s="15">
        <v>165977</v>
      </c>
      <c r="J76" s="15">
        <f t="shared" si="21"/>
        <v>17760886.030000001</v>
      </c>
    </row>
    <row r="77" spans="1:10">
      <c r="B77" s="91" t="s">
        <v>836</v>
      </c>
      <c r="C77" s="15">
        <v>367000</v>
      </c>
      <c r="D77" s="15">
        <v>5371847.5599999996</v>
      </c>
      <c r="E77" s="15">
        <v>10512871.519999998</v>
      </c>
      <c r="F77" s="15">
        <v>10023913.539999999</v>
      </c>
      <c r="G77" s="15">
        <v>7167543.2899999991</v>
      </c>
      <c r="H77" s="15">
        <v>8992379</v>
      </c>
      <c r="I77" s="15"/>
      <c r="J77" s="15">
        <f t="shared" si="21"/>
        <v>42435554.909999996</v>
      </c>
    </row>
    <row r="78" spans="1:10">
      <c r="B78" s="91" t="s">
        <v>837</v>
      </c>
      <c r="C78" s="15">
        <v>0</v>
      </c>
      <c r="D78" s="15">
        <v>1253762.1599999676</v>
      </c>
      <c r="E78" s="15">
        <v>1708597.55999998</v>
      </c>
      <c r="F78" s="15">
        <v>2312139.7701757867</v>
      </c>
      <c r="G78" s="15">
        <v>2549975.0799999833</v>
      </c>
      <c r="H78" s="15">
        <v>5283470</v>
      </c>
      <c r="I78" s="15">
        <v>128952</v>
      </c>
      <c r="J78" s="15">
        <f t="shared" si="21"/>
        <v>13236896.570175719</v>
      </c>
    </row>
    <row r="79" spans="1:10">
      <c r="B79" s="91" t="s">
        <v>147</v>
      </c>
      <c r="C79" s="15">
        <v>330872.64</v>
      </c>
      <c r="D79" s="15">
        <v>25015481.149999995</v>
      </c>
      <c r="E79" s="15">
        <v>10625402.990000004</v>
      </c>
      <c r="F79" s="15">
        <v>2927036.8799999994</v>
      </c>
      <c r="G79" s="15">
        <v>6094967.8499999987</v>
      </c>
      <c r="H79" s="15">
        <v>8799095</v>
      </c>
      <c r="I79" s="15">
        <v>0</v>
      </c>
      <c r="J79" s="15">
        <f t="shared" si="21"/>
        <v>53792856.510000005</v>
      </c>
    </row>
    <row r="80" spans="1:10">
      <c r="B80" s="91" t="s">
        <v>838</v>
      </c>
      <c r="C80" s="15">
        <v>0</v>
      </c>
      <c r="D80" s="15">
        <v>300015.76000000909</v>
      </c>
      <c r="E80" s="15">
        <v>1233977.5622000005</v>
      </c>
      <c r="F80" s="15">
        <v>743056.11620000098</v>
      </c>
      <c r="G80" s="15">
        <v>629918.44620000198</v>
      </c>
      <c r="H80" s="15">
        <v>0</v>
      </c>
      <c r="I80" s="15">
        <v>0</v>
      </c>
      <c r="J80" s="15">
        <f t="shared" si="21"/>
        <v>2906967.8846000126</v>
      </c>
    </row>
    <row r="81" spans="1:11">
      <c r="B81" s="91" t="s">
        <v>12</v>
      </c>
      <c r="C81" s="15">
        <v>2386.6400000000003</v>
      </c>
      <c r="D81" s="15">
        <v>2480463.5100000002</v>
      </c>
      <c r="E81" s="15">
        <v>2857871.09</v>
      </c>
      <c r="F81" s="15">
        <v>3748578.43</v>
      </c>
      <c r="G81" s="15">
        <v>3102277.0300000003</v>
      </c>
      <c r="H81" s="15">
        <v>2000000</v>
      </c>
      <c r="I81" s="15">
        <v>0</v>
      </c>
      <c r="J81" s="15">
        <v>14191576.699999999</v>
      </c>
    </row>
    <row r="82" spans="1:11" s="150" customFormat="1">
      <c r="B82" s="151" t="s">
        <v>839</v>
      </c>
      <c r="C82" s="152">
        <f t="shared" ref="C82:I82" si="22">SUM(C71:C81)</f>
        <v>5780203.1099999994</v>
      </c>
      <c r="D82" s="152">
        <f t="shared" si="22"/>
        <v>57840741.206375726</v>
      </c>
      <c r="E82" s="152">
        <f t="shared" si="22"/>
        <v>78086167.57219997</v>
      </c>
      <c r="F82" s="152">
        <f t="shared" si="22"/>
        <v>98030319.020000041</v>
      </c>
      <c r="G82" s="152">
        <f t="shared" si="22"/>
        <v>68944953.306199983</v>
      </c>
      <c r="H82" s="152">
        <f t="shared" si="22"/>
        <v>61048491</v>
      </c>
      <c r="I82" s="152">
        <f t="shared" si="22"/>
        <v>9192487.6535000019</v>
      </c>
      <c r="J82" s="153">
        <f>SUM(C82:I82)</f>
        <v>378923362.86827576</v>
      </c>
    </row>
    <row r="85" spans="1:11">
      <c r="A85" s="18" t="s">
        <v>844</v>
      </c>
    </row>
    <row r="86" spans="1:11" s="16" customFormat="1" ht="33.75" customHeight="1">
      <c r="C86" s="16" t="s">
        <v>827</v>
      </c>
      <c r="D86" s="16" t="s">
        <v>828</v>
      </c>
      <c r="E86" s="16" t="s">
        <v>829</v>
      </c>
      <c r="F86" s="16" t="s">
        <v>830</v>
      </c>
      <c r="G86" s="16" t="s">
        <v>831</v>
      </c>
      <c r="H86" s="16" t="s">
        <v>832</v>
      </c>
      <c r="I86" s="16" t="s">
        <v>840</v>
      </c>
      <c r="J86" s="95" t="s">
        <v>842</v>
      </c>
    </row>
    <row r="87" spans="1:11">
      <c r="B87" t="s">
        <v>65</v>
      </c>
      <c r="C87" s="15">
        <v>3948350.0599999996</v>
      </c>
      <c r="D87" s="15">
        <v>9060907.9900000002</v>
      </c>
      <c r="E87" s="15">
        <v>16156164.069999998</v>
      </c>
      <c r="F87" s="15">
        <v>50976287.430000007</v>
      </c>
      <c r="G87" s="15">
        <v>22955211.980000004</v>
      </c>
      <c r="H87" s="15">
        <v>22547223.879999999</v>
      </c>
      <c r="I87" s="15">
        <v>7334235.6535000019</v>
      </c>
      <c r="J87" s="15">
        <f t="shared" ref="J87" si="23">J71+J72</f>
        <v>137755536.86350003</v>
      </c>
    </row>
    <row r="88" spans="1:11">
      <c r="B88" t="s">
        <v>220</v>
      </c>
      <c r="C88" s="15">
        <v>273593.28000000003</v>
      </c>
      <c r="D88" s="15">
        <v>8380971.866375763</v>
      </c>
      <c r="E88" s="15">
        <v>28886409.757342961</v>
      </c>
      <c r="F88" s="15">
        <v>12754125.590000004</v>
      </c>
      <c r="G88" s="15">
        <v>13013644.160000002</v>
      </c>
      <c r="H88" s="15">
        <v>928054.1100000001</v>
      </c>
      <c r="I88" s="15">
        <v>0</v>
      </c>
      <c r="J88" s="15">
        <f t="shared" ref="J88" si="24">J73+J74</f>
        <v>73303973.670000002</v>
      </c>
    </row>
    <row r="89" spans="1:11">
      <c r="B89" t="s">
        <v>182</v>
      </c>
      <c r="C89" s="15">
        <v>668000</v>
      </c>
      <c r="D89" s="15">
        <v>2789398.6799999997</v>
      </c>
      <c r="E89" s="15">
        <v>2549778.69</v>
      </c>
      <c r="F89" s="15">
        <v>6290469.169999999</v>
      </c>
      <c r="G89" s="15">
        <v>7971467.1900000004</v>
      </c>
      <c r="H89" s="15">
        <v>1572608.7560000001</v>
      </c>
      <c r="I89" s="15">
        <v>0</v>
      </c>
      <c r="J89" s="15">
        <f t="shared" ref="J89" si="25">J75+J76</f>
        <v>41299999.760000005</v>
      </c>
    </row>
    <row r="90" spans="1:11">
      <c r="B90" t="s">
        <v>841</v>
      </c>
      <c r="C90" s="15">
        <v>367000</v>
      </c>
      <c r="D90" s="15">
        <v>5371847.5599999996</v>
      </c>
      <c r="E90" s="15">
        <v>10512871.519999998</v>
      </c>
      <c r="F90" s="15">
        <v>10023913.539999999</v>
      </c>
      <c r="G90" s="15">
        <v>7167543.2899999991</v>
      </c>
      <c r="H90" s="15">
        <v>5695393.5599999996</v>
      </c>
      <c r="I90" s="15">
        <v>2650695.5499999998</v>
      </c>
      <c r="J90" s="15">
        <f t="shared" ref="J90" si="26">J77+J78</f>
        <v>55672451.480175719</v>
      </c>
    </row>
    <row r="91" spans="1:11">
      <c r="B91" t="s">
        <v>147</v>
      </c>
      <c r="C91" s="15">
        <v>330872.64</v>
      </c>
      <c r="D91" s="15">
        <v>25015481.149999995</v>
      </c>
      <c r="E91" s="15">
        <v>10625402.990000004</v>
      </c>
      <c r="F91" s="15">
        <v>2927036.8799999994</v>
      </c>
      <c r="G91" s="15">
        <v>6094967.8499999987</v>
      </c>
      <c r="H91" s="15">
        <v>8012839.7700000005</v>
      </c>
      <c r="I91" s="15">
        <v>0</v>
      </c>
      <c r="J91" s="15">
        <f t="shared" ref="J91" si="27">J79+J80</f>
        <v>56699824.394600019</v>
      </c>
    </row>
    <row r="92" spans="1:11">
      <c r="B92" t="s">
        <v>23</v>
      </c>
      <c r="C92" s="15">
        <v>192386.64</v>
      </c>
      <c r="D92" s="15">
        <v>7222133.8399999794</v>
      </c>
      <c r="E92" s="15">
        <v>9355540.8348570187</v>
      </c>
      <c r="F92" s="15">
        <v>15058486.41</v>
      </c>
      <c r="G92" s="15">
        <v>11742118.836200001</v>
      </c>
      <c r="H92" s="15">
        <v>17912291.431499999</v>
      </c>
      <c r="I92" s="15">
        <v>1858252</v>
      </c>
      <c r="J92" s="15">
        <f t="shared" ref="J92" si="28">J81</f>
        <v>14191576.699999999</v>
      </c>
    </row>
    <row r="93" spans="1:11" ht="15.75" thickBot="1">
      <c r="B93" s="42" t="s">
        <v>443</v>
      </c>
      <c r="C93" s="96">
        <f t="shared" ref="C93:J93" si="29">SUM(C87:C92)</f>
        <v>5780202.6199999992</v>
      </c>
      <c r="D93" s="96">
        <f t="shared" si="29"/>
        <v>57840741.086375736</v>
      </c>
      <c r="E93" s="96">
        <f t="shared" si="29"/>
        <v>78086167.862199977</v>
      </c>
      <c r="F93" s="96">
        <f t="shared" si="29"/>
        <v>98030319.020000011</v>
      </c>
      <c r="G93" s="96">
        <f t="shared" si="29"/>
        <v>68944953.306200013</v>
      </c>
      <c r="H93" s="96">
        <f t="shared" si="29"/>
        <v>56668411.507499993</v>
      </c>
      <c r="I93" s="96">
        <f t="shared" si="29"/>
        <v>11843183.203500003</v>
      </c>
      <c r="J93" s="96">
        <f t="shared" si="29"/>
        <v>378923362.86827576</v>
      </c>
      <c r="K93" s="157"/>
    </row>
    <row r="94" spans="1:11" ht="15.75" thickTop="1">
      <c r="B94" t="s">
        <v>565</v>
      </c>
      <c r="C94" s="15"/>
      <c r="D94" s="15"/>
      <c r="E94" s="15"/>
      <c r="J94" s="15">
        <f>'2020 Opening RAB'!$J$25+'2020 Opening RAB'!$J$29</f>
        <v>154880269.83740982</v>
      </c>
    </row>
    <row r="95" spans="1:11">
      <c r="J95" s="15">
        <f>SUM(J93:J94)</f>
        <v>533803632.70568562</v>
      </c>
    </row>
    <row r="98" spans="1:1" s="78" customFormat="1" ht="18.75">
      <c r="A98" s="203" t="s">
        <v>894</v>
      </c>
    </row>
  </sheetData>
  <conditionalFormatting sqref="G27">
    <cfRule type="containsText" dxfId="5" priority="5" operator="containsText" text="y">
      <formula>NOT(ISERROR(SEARCH("y",G27)))</formula>
    </cfRule>
    <cfRule type="containsText" dxfId="4" priority="6" operator="containsText" text="n">
      <formula>NOT(ISERROR(SEARCH("n",G27)))</formula>
    </cfRule>
  </conditionalFormatting>
  <conditionalFormatting sqref="G51">
    <cfRule type="containsText" dxfId="3" priority="1" operator="containsText" text="false">
      <formula>NOT(ISERROR(SEARCH("false",G51)))</formula>
    </cfRule>
    <cfRule type="containsText" dxfId="2" priority="2" operator="containsText" text="TRUE">
      <formula>NOT(ISERROR(SEARCH("TRUE",G51)))</formula>
    </cfRule>
    <cfRule type="containsText" dxfId="1" priority="3" operator="containsText" text="y">
      <formula>NOT(ISERROR(SEARCH("y",G51)))</formula>
    </cfRule>
    <cfRule type="containsText" dxfId="0" priority="4" operator="containsText" text="n">
      <formula>NOT(ISERROR(SEARCH("n",G51)))</formula>
    </cfRule>
  </conditionalFormatting>
  <pageMargins left="0.7" right="0.7" top="0.75" bottom="0.75" header="0.3" footer="0.3"/>
  <pageSetup paperSize="9" orientation="portrait" r:id="rId1"/>
  <ignoredErrors>
    <ignoredError sqref="E11 F1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79D1-E0C5-4895-86EF-91B377B31211}">
  <dimension ref="A1:BF119"/>
  <sheetViews>
    <sheetView showGridLines="0" workbookViewId="0">
      <selection activeCell="A119" sqref="A119:XFD119"/>
    </sheetView>
  </sheetViews>
  <sheetFormatPr defaultRowHeight="15"/>
  <cols>
    <col min="1" max="1" width="19.7109375" customWidth="1"/>
    <col min="2" max="2" width="32.42578125" customWidth="1"/>
    <col min="3" max="3" width="11.85546875" customWidth="1"/>
  </cols>
  <sheetData>
    <row r="1" spans="1:9" s="7" customFormat="1" ht="18.75">
      <c r="B1" s="214" t="s">
        <v>897</v>
      </c>
    </row>
    <row r="2" spans="1:9">
      <c r="B2" t="s">
        <v>447</v>
      </c>
      <c r="C2">
        <f>Inputs!F212</f>
        <v>24700000</v>
      </c>
    </row>
    <row r="3" spans="1:9">
      <c r="A3" s="16" t="s">
        <v>448</v>
      </c>
      <c r="C3" s="16">
        <v>2015</v>
      </c>
      <c r="D3" s="16">
        <v>2016</v>
      </c>
      <c r="E3" s="16">
        <v>2017</v>
      </c>
      <c r="F3" s="16">
        <v>2018</v>
      </c>
      <c r="G3" s="16">
        <v>2019</v>
      </c>
      <c r="H3" s="16">
        <v>2020</v>
      </c>
    </row>
    <row r="4" spans="1:9">
      <c r="B4" t="s">
        <v>449</v>
      </c>
      <c r="C4" s="69">
        <v>2018</v>
      </c>
    </row>
    <row r="5" spans="1:9">
      <c r="B5" t="s">
        <v>450</v>
      </c>
      <c r="C5" s="15">
        <v>22104022</v>
      </c>
      <c r="D5" s="15">
        <v>22744851</v>
      </c>
      <c r="E5" s="15">
        <v>23402166</v>
      </c>
      <c r="F5" s="15">
        <v>24080899</v>
      </c>
      <c r="G5" s="15">
        <v>24776825</v>
      </c>
      <c r="I5" s="52" t="s">
        <v>452</v>
      </c>
    </row>
    <row r="6" spans="1:9">
      <c r="B6" t="s">
        <v>451</v>
      </c>
      <c r="C6">
        <v>0.06</v>
      </c>
      <c r="D6">
        <v>0.06</v>
      </c>
      <c r="E6">
        <v>0.06</v>
      </c>
      <c r="F6">
        <v>0.06</v>
      </c>
      <c r="G6">
        <v>0.06</v>
      </c>
      <c r="I6" s="70" t="s">
        <v>453</v>
      </c>
    </row>
    <row r="8" spans="1:9">
      <c r="B8" t="s">
        <v>319</v>
      </c>
      <c r="C8">
        <f>IF($C$4=C3,$C$2,0)</f>
        <v>0</v>
      </c>
      <c r="D8" s="15">
        <f>IF($C$4=D3,$C$2,0)+C12</f>
        <v>0</v>
      </c>
      <c r="E8" s="15">
        <f>IF($C$4=E3,$C$2,0)+D12</f>
        <v>0</v>
      </c>
      <c r="F8" s="15">
        <f>IF($C$4=F3,$C$2,0)+E12</f>
        <v>24700000</v>
      </c>
      <c r="G8" s="15">
        <f>IF($C$4=G3,$C$2,0)+F12</f>
        <v>24942317.538437001</v>
      </c>
      <c r="H8" s="15">
        <f>G12</f>
        <v>25158632.921102591</v>
      </c>
    </row>
    <row r="9" spans="1:9">
      <c r="B9" t="s">
        <v>422</v>
      </c>
      <c r="C9" s="15">
        <f>(1+C14/2)*C11-0.07*C8</f>
        <v>0</v>
      </c>
      <c r="D9" s="15">
        <f t="shared" ref="D9:E9" si="0">(1+D14/2)*D11-0.07*D8</f>
        <v>0</v>
      </c>
      <c r="E9" s="15">
        <f t="shared" si="0"/>
        <v>0</v>
      </c>
      <c r="F9" s="15">
        <f>(1+F14/2)*F11-0.07*F8</f>
        <v>-242317.53843700024</v>
      </c>
      <c r="G9" s="15">
        <f>(1+G14/2)*G11-0.07*G8</f>
        <v>-216315.38266559015</v>
      </c>
    </row>
    <row r="10" spans="1:9">
      <c r="B10" t="s">
        <v>423</v>
      </c>
      <c r="C10" s="15">
        <f>C11-C9</f>
        <v>0</v>
      </c>
      <c r="D10" s="15">
        <f>D11-D9</f>
        <v>0</v>
      </c>
      <c r="E10" s="15">
        <f>E11-E9</f>
        <v>0</v>
      </c>
      <c r="F10" s="15">
        <f>F11-F9</f>
        <v>1687171.4784370002</v>
      </c>
      <c r="G10" s="15">
        <f>G11-G9</f>
        <v>1702924.8826655902</v>
      </c>
    </row>
    <row r="11" spans="1:9">
      <c r="B11" t="s">
        <v>147</v>
      </c>
      <c r="C11" s="15">
        <f>IF($C$4&lt;=C3,C6*C5,0)</f>
        <v>0</v>
      </c>
      <c r="D11" s="15">
        <f>IF($C$4&lt;=D3,D6*D5,0)</f>
        <v>0</v>
      </c>
      <c r="E11" s="15">
        <f t="shared" ref="E11:G11" si="1">IF($C$4&lt;=E3,E6*E5,0)</f>
        <v>0</v>
      </c>
      <c r="F11" s="15">
        <f>IF($C$4&lt;=F3,F6*F5,0)</f>
        <v>1444853.94</v>
      </c>
      <c r="G11" s="15">
        <f t="shared" si="1"/>
        <v>1486609.5</v>
      </c>
    </row>
    <row r="12" spans="1:9">
      <c r="B12" t="s">
        <v>320</v>
      </c>
      <c r="C12" s="15">
        <f>C8-C9</f>
        <v>0</v>
      </c>
      <c r="D12" s="15">
        <f>D8-D9</f>
        <v>0</v>
      </c>
      <c r="E12" s="15">
        <f>E8-E9</f>
        <v>0</v>
      </c>
      <c r="F12" s="15">
        <f>F8-F9</f>
        <v>24942317.538437001</v>
      </c>
      <c r="G12" s="15">
        <f>G8-G9</f>
        <v>25158632.921102591</v>
      </c>
    </row>
    <row r="14" spans="1:9">
      <c r="C14" s="46">
        <v>5.79E-2</v>
      </c>
      <c r="D14" s="46">
        <v>5.79E-2</v>
      </c>
      <c r="E14" s="46">
        <v>5.79E-2</v>
      </c>
      <c r="F14" s="46">
        <v>5.79E-2</v>
      </c>
      <c r="G14" s="46">
        <v>5.79E-2</v>
      </c>
    </row>
    <row r="18" spans="1:58" s="72" customFormat="1">
      <c r="A18" s="71" t="s">
        <v>454</v>
      </c>
    </row>
    <row r="20" spans="1:58" s="16" customFormat="1">
      <c r="H20" s="16">
        <v>2020</v>
      </c>
      <c r="I20" s="16">
        <f>H20+1</f>
        <v>2021</v>
      </c>
      <c r="J20" s="16">
        <f t="shared" ref="J20:BE20" si="2">I20+1</f>
        <v>2022</v>
      </c>
      <c r="K20" s="16">
        <f t="shared" si="2"/>
        <v>2023</v>
      </c>
      <c r="L20" s="16">
        <f t="shared" si="2"/>
        <v>2024</v>
      </c>
      <c r="M20" s="16">
        <f t="shared" si="2"/>
        <v>2025</v>
      </c>
      <c r="N20" s="16">
        <f t="shared" si="2"/>
        <v>2026</v>
      </c>
      <c r="O20" s="16">
        <f t="shared" si="2"/>
        <v>2027</v>
      </c>
      <c r="P20" s="16">
        <f t="shared" si="2"/>
        <v>2028</v>
      </c>
      <c r="Q20" s="16">
        <f t="shared" si="2"/>
        <v>2029</v>
      </c>
      <c r="R20" s="16">
        <f t="shared" si="2"/>
        <v>2030</v>
      </c>
      <c r="S20" s="16">
        <f t="shared" si="2"/>
        <v>2031</v>
      </c>
      <c r="T20" s="16">
        <f t="shared" si="2"/>
        <v>2032</v>
      </c>
      <c r="U20" s="16">
        <f t="shared" si="2"/>
        <v>2033</v>
      </c>
      <c r="V20" s="16">
        <f t="shared" si="2"/>
        <v>2034</v>
      </c>
      <c r="W20" s="16">
        <f t="shared" si="2"/>
        <v>2035</v>
      </c>
      <c r="X20" s="16">
        <f t="shared" si="2"/>
        <v>2036</v>
      </c>
      <c r="Y20" s="16">
        <f t="shared" si="2"/>
        <v>2037</v>
      </c>
      <c r="Z20" s="16">
        <f t="shared" si="2"/>
        <v>2038</v>
      </c>
      <c r="AA20" s="16">
        <f t="shared" si="2"/>
        <v>2039</v>
      </c>
      <c r="AB20" s="16">
        <f t="shared" si="2"/>
        <v>2040</v>
      </c>
      <c r="AC20" s="16">
        <f t="shared" si="2"/>
        <v>2041</v>
      </c>
      <c r="AD20" s="16">
        <f t="shared" si="2"/>
        <v>2042</v>
      </c>
      <c r="AE20" s="16">
        <f t="shared" si="2"/>
        <v>2043</v>
      </c>
      <c r="AF20" s="16">
        <f t="shared" si="2"/>
        <v>2044</v>
      </c>
      <c r="AG20" s="16">
        <f t="shared" si="2"/>
        <v>2045</v>
      </c>
      <c r="AH20" s="16">
        <f t="shared" si="2"/>
        <v>2046</v>
      </c>
      <c r="AI20" s="16">
        <f t="shared" si="2"/>
        <v>2047</v>
      </c>
      <c r="AJ20" s="16">
        <f t="shared" si="2"/>
        <v>2048</v>
      </c>
      <c r="AK20" s="16">
        <f t="shared" si="2"/>
        <v>2049</v>
      </c>
      <c r="AL20" s="16">
        <f t="shared" si="2"/>
        <v>2050</v>
      </c>
      <c r="AM20" s="16">
        <f t="shared" si="2"/>
        <v>2051</v>
      </c>
      <c r="AN20" s="16">
        <f t="shared" si="2"/>
        <v>2052</v>
      </c>
      <c r="AO20" s="16">
        <f t="shared" si="2"/>
        <v>2053</v>
      </c>
      <c r="AP20" s="16">
        <f t="shared" si="2"/>
        <v>2054</v>
      </c>
      <c r="AQ20" s="16">
        <f t="shared" si="2"/>
        <v>2055</v>
      </c>
      <c r="AR20" s="16">
        <f t="shared" si="2"/>
        <v>2056</v>
      </c>
      <c r="AS20" s="16">
        <f t="shared" si="2"/>
        <v>2057</v>
      </c>
      <c r="AT20" s="16">
        <f t="shared" si="2"/>
        <v>2058</v>
      </c>
      <c r="AU20" s="16">
        <f t="shared" si="2"/>
        <v>2059</v>
      </c>
      <c r="AV20" s="16">
        <f t="shared" si="2"/>
        <v>2060</v>
      </c>
      <c r="AW20" s="16">
        <f t="shared" si="2"/>
        <v>2061</v>
      </c>
      <c r="AX20" s="16">
        <f t="shared" si="2"/>
        <v>2062</v>
      </c>
      <c r="AY20" s="16">
        <f t="shared" si="2"/>
        <v>2063</v>
      </c>
      <c r="AZ20" s="16">
        <f t="shared" si="2"/>
        <v>2064</v>
      </c>
      <c r="BA20" s="16">
        <f t="shared" si="2"/>
        <v>2065</v>
      </c>
      <c r="BB20" s="16">
        <f t="shared" si="2"/>
        <v>2066</v>
      </c>
      <c r="BC20" s="16">
        <f t="shared" si="2"/>
        <v>2067</v>
      </c>
      <c r="BD20" s="16">
        <f t="shared" si="2"/>
        <v>2068</v>
      </c>
      <c r="BE20" s="16">
        <f t="shared" si="2"/>
        <v>2069</v>
      </c>
    </row>
    <row r="21" spans="1:58">
      <c r="A21" t="s">
        <v>448</v>
      </c>
      <c r="C21" t="s">
        <v>456</v>
      </c>
      <c r="E21">
        <v>50</v>
      </c>
      <c r="H21">
        <f>IF(2019+$E$21&gt;=H20,1,0)</f>
        <v>1</v>
      </c>
      <c r="I21">
        <f t="shared" ref="I21:BE21" si="3">IF(2019+$E$21&gt;=I20,1,0)</f>
        <v>1</v>
      </c>
      <c r="J21">
        <f t="shared" si="3"/>
        <v>1</v>
      </c>
      <c r="K21">
        <f t="shared" si="3"/>
        <v>1</v>
      </c>
      <c r="L21">
        <f t="shared" si="3"/>
        <v>1</v>
      </c>
      <c r="M21">
        <f t="shared" si="3"/>
        <v>1</v>
      </c>
      <c r="N21">
        <f t="shared" si="3"/>
        <v>1</v>
      </c>
      <c r="O21">
        <f t="shared" si="3"/>
        <v>1</v>
      </c>
      <c r="P21">
        <f t="shared" si="3"/>
        <v>1</v>
      </c>
      <c r="Q21">
        <f t="shared" si="3"/>
        <v>1</v>
      </c>
      <c r="R21">
        <f t="shared" si="3"/>
        <v>1</v>
      </c>
      <c r="S21">
        <f t="shared" si="3"/>
        <v>1</v>
      </c>
      <c r="T21">
        <f t="shared" si="3"/>
        <v>1</v>
      </c>
      <c r="U21">
        <f t="shared" si="3"/>
        <v>1</v>
      </c>
      <c r="V21">
        <f t="shared" si="3"/>
        <v>1</v>
      </c>
      <c r="W21">
        <f t="shared" si="3"/>
        <v>1</v>
      </c>
      <c r="X21">
        <f t="shared" si="3"/>
        <v>1</v>
      </c>
      <c r="Y21">
        <f t="shared" si="3"/>
        <v>1</v>
      </c>
      <c r="Z21">
        <f t="shared" si="3"/>
        <v>1</v>
      </c>
      <c r="AA21">
        <f t="shared" si="3"/>
        <v>1</v>
      </c>
      <c r="AB21">
        <f t="shared" si="3"/>
        <v>1</v>
      </c>
      <c r="AC21">
        <f t="shared" si="3"/>
        <v>1</v>
      </c>
      <c r="AD21">
        <f t="shared" si="3"/>
        <v>1</v>
      </c>
      <c r="AE21">
        <f t="shared" si="3"/>
        <v>1</v>
      </c>
      <c r="AF21">
        <f t="shared" si="3"/>
        <v>1</v>
      </c>
      <c r="AG21">
        <f t="shared" si="3"/>
        <v>1</v>
      </c>
      <c r="AH21">
        <f t="shared" si="3"/>
        <v>1</v>
      </c>
      <c r="AI21">
        <f t="shared" si="3"/>
        <v>1</v>
      </c>
      <c r="AJ21">
        <f t="shared" si="3"/>
        <v>1</v>
      </c>
      <c r="AK21">
        <f t="shared" si="3"/>
        <v>1</v>
      </c>
      <c r="AL21">
        <f t="shared" si="3"/>
        <v>1</v>
      </c>
      <c r="AM21">
        <f t="shared" si="3"/>
        <v>1</v>
      </c>
      <c r="AN21">
        <f t="shared" si="3"/>
        <v>1</v>
      </c>
      <c r="AO21">
        <f t="shared" si="3"/>
        <v>1</v>
      </c>
      <c r="AP21">
        <f t="shared" si="3"/>
        <v>1</v>
      </c>
      <c r="AQ21">
        <f t="shared" si="3"/>
        <v>1</v>
      </c>
      <c r="AR21">
        <f t="shared" si="3"/>
        <v>1</v>
      </c>
      <c r="AS21">
        <f t="shared" si="3"/>
        <v>1</v>
      </c>
      <c r="AT21">
        <f t="shared" si="3"/>
        <v>1</v>
      </c>
      <c r="AU21">
        <f t="shared" si="3"/>
        <v>1</v>
      </c>
      <c r="AV21">
        <f t="shared" si="3"/>
        <v>1</v>
      </c>
      <c r="AW21">
        <f t="shared" si="3"/>
        <v>1</v>
      </c>
      <c r="AX21">
        <f t="shared" si="3"/>
        <v>1</v>
      </c>
      <c r="AY21">
        <f t="shared" si="3"/>
        <v>1</v>
      </c>
      <c r="AZ21">
        <f t="shared" si="3"/>
        <v>1</v>
      </c>
      <c r="BA21">
        <f t="shared" si="3"/>
        <v>1</v>
      </c>
      <c r="BB21">
        <f t="shared" si="3"/>
        <v>1</v>
      </c>
      <c r="BC21">
        <f t="shared" si="3"/>
        <v>1</v>
      </c>
      <c r="BD21">
        <f t="shared" si="3"/>
        <v>1</v>
      </c>
      <c r="BE21">
        <f t="shared" si="3"/>
        <v>1</v>
      </c>
    </row>
    <row r="22" spans="1:58">
      <c r="B22" t="s">
        <v>319</v>
      </c>
      <c r="H22">
        <f>H8</f>
        <v>25158632.921102591</v>
      </c>
      <c r="I22">
        <f>H26</f>
        <v>25004734.301846921</v>
      </c>
      <c r="J22">
        <f t="shared" ref="J22:BE22" si="4">I26</f>
        <v>24844341.160858661</v>
      </c>
      <c r="K22">
        <f t="shared" si="4"/>
        <v>24677179.429320697</v>
      </c>
      <c r="L22">
        <f t="shared" si="4"/>
        <v>24502963.472711831</v>
      </c>
      <c r="M22">
        <f t="shared" si="4"/>
        <v>24321395.60273407</v>
      </c>
      <c r="N22">
        <f t="shared" si="4"/>
        <v>24132165.56864325</v>
      </c>
      <c r="O22">
        <f t="shared" si="4"/>
        <v>23934950.027113795</v>
      </c>
      <c r="P22">
        <f t="shared" si="4"/>
        <v>23729411.989731796</v>
      </c>
      <c r="Q22">
        <f t="shared" si="4"/>
        <v>23515200.247172277</v>
      </c>
      <c r="R22">
        <f t="shared" si="4"/>
        <v>23291948.76907675</v>
      </c>
      <c r="S22">
        <f t="shared" si="4"/>
        <v>23059276.078605589</v>
      </c>
      <c r="T22">
        <f t="shared" si="4"/>
        <v>22816784.600596543</v>
      </c>
      <c r="U22">
        <f t="shared" si="4"/>
        <v>22564059.982215516</v>
      </c>
      <c r="V22">
        <f t="shared" si="4"/>
        <v>22300670.38493881</v>
      </c>
      <c r="W22">
        <f t="shared" si="4"/>
        <v>22026165.746657029</v>
      </c>
      <c r="X22">
        <f t="shared" si="4"/>
        <v>21740077.012639757</v>
      </c>
      <c r="Y22">
        <f t="shared" si="4"/>
        <v>21441915.334046956</v>
      </c>
      <c r="Z22">
        <f t="shared" si="4"/>
        <v>21131171.232617538</v>
      </c>
      <c r="AA22">
        <f t="shared" si="4"/>
        <v>20807313.730107799</v>
      </c>
      <c r="AB22">
        <f t="shared" si="4"/>
        <v>20469789.44099215</v>
      </c>
      <c r="AC22">
        <f t="shared" si="4"/>
        <v>20118021.626875818</v>
      </c>
      <c r="AD22">
        <f t="shared" si="4"/>
        <v>19751409.211003777</v>
      </c>
      <c r="AE22">
        <f t="shared" si="4"/>
        <v>19369325.751181938</v>
      </c>
      <c r="AF22">
        <f t="shared" si="4"/>
        <v>18971118.369355615</v>
      </c>
      <c r="AG22">
        <f t="shared" si="4"/>
        <v>18556106.636016224</v>
      </c>
      <c r="AH22">
        <f t="shared" si="4"/>
        <v>18123581.407529909</v>
      </c>
      <c r="AI22">
        <f t="shared" si="4"/>
        <v>17672803.614401471</v>
      </c>
      <c r="AJ22">
        <f t="shared" si="4"/>
        <v>17203002.998403013</v>
      </c>
      <c r="AK22">
        <f t="shared" si="4"/>
        <v>16713376.796409421</v>
      </c>
      <c r="AL22">
        <f t="shared" si="4"/>
        <v>16203088.368691698</v>
      </c>
      <c r="AM22">
        <f t="shared" si="4"/>
        <v>15671265.769324288</v>
      </c>
      <c r="AN22">
        <f t="shared" si="4"/>
        <v>15117000.256263573</v>
      </c>
      <c r="AO22">
        <f t="shared" si="4"/>
        <v>14539344.738551695</v>
      </c>
      <c r="AP22">
        <f t="shared" si="4"/>
        <v>13937312.157992376</v>
      </c>
      <c r="AQ22">
        <f t="shared" si="4"/>
        <v>13309873.802533455</v>
      </c>
      <c r="AR22">
        <f t="shared" si="4"/>
        <v>12655957.548474167</v>
      </c>
      <c r="AS22">
        <f t="shared" si="4"/>
        <v>11974446.028493576</v>
      </c>
      <c r="AT22">
        <f t="shared" si="4"/>
        <v>11264174.722369805</v>
      </c>
      <c r="AU22">
        <f t="shared" si="4"/>
        <v>10523929.967127612</v>
      </c>
      <c r="AV22">
        <f t="shared" si="4"/>
        <v>9752446.8832141981</v>
      </c>
      <c r="AW22">
        <f t="shared" si="4"/>
        <v>8948407.2131596375</v>
      </c>
      <c r="AX22">
        <f t="shared" si="4"/>
        <v>8110437.0690287743</v>
      </c>
      <c r="AY22">
        <f t="shared" si="4"/>
        <v>7237104.5848155888</v>
      </c>
      <c r="AZ22">
        <f t="shared" si="4"/>
        <v>6326917.4697686071</v>
      </c>
      <c r="BA22">
        <f t="shared" si="4"/>
        <v>5378320.4584666425</v>
      </c>
      <c r="BB22">
        <f t="shared" si="4"/>
        <v>4389692.6532877348</v>
      </c>
      <c r="BC22">
        <f t="shared" si="4"/>
        <v>3359344.7547302777</v>
      </c>
      <c r="BD22">
        <f t="shared" si="4"/>
        <v>2285516.1748536956</v>
      </c>
      <c r="BE22">
        <f t="shared" si="4"/>
        <v>1166372.0289063219</v>
      </c>
    </row>
    <row r="23" spans="1:58">
      <c r="B23" t="s">
        <v>422</v>
      </c>
      <c r="H23">
        <f>IF(((1+H27/2)*H25-H27*H22)&lt;H22,((1+H27/2)*H25-H27*H22),H22)</f>
        <v>153898.61925567035</v>
      </c>
      <c r="I23">
        <f>IF(((1+I27/2)*I25-I27*I22)&lt;I22,((1+I27/2)*I25-I27*I22),I22)</f>
        <v>160393.14098825958</v>
      </c>
      <c r="J23">
        <f t="shared" ref="J23:BE23" si="5">IF(((1+J27/2)*J25-J27*J22)&lt;J22,((1+J27/2)*J25-J27*J22),J22)</f>
        <v>167161.73153796408</v>
      </c>
      <c r="K23">
        <f t="shared" si="5"/>
        <v>174215.95660886622</v>
      </c>
      <c r="L23">
        <f t="shared" si="5"/>
        <v>181567.86997776036</v>
      </c>
      <c r="M23">
        <f t="shared" si="5"/>
        <v>189230.03409082186</v>
      </c>
      <c r="N23">
        <f t="shared" si="5"/>
        <v>197215.54152945452</v>
      </c>
      <c r="O23">
        <f t="shared" si="5"/>
        <v>205538.03738199745</v>
      </c>
      <c r="P23">
        <f t="shared" si="5"/>
        <v>214211.74255951785</v>
      </c>
      <c r="Q23">
        <f t="shared" si="5"/>
        <v>223251.47809552948</v>
      </c>
      <c r="R23">
        <f t="shared" si="5"/>
        <v>232672.69047116081</v>
      </c>
      <c r="S23">
        <f t="shared" si="5"/>
        <v>242491.47800904384</v>
      </c>
      <c r="T23">
        <f t="shared" si="5"/>
        <v>252724.6183810255</v>
      </c>
      <c r="U23">
        <f t="shared" si="5"/>
        <v>263389.59727670485</v>
      </c>
      <c r="V23">
        <f t="shared" si="5"/>
        <v>274504.63828178181</v>
      </c>
      <c r="W23">
        <f t="shared" si="5"/>
        <v>286088.73401727306</v>
      </c>
      <c r="X23">
        <f t="shared" si="5"/>
        <v>298161.67859280191</v>
      </c>
      <c r="Y23">
        <f t="shared" si="5"/>
        <v>310744.10142941808</v>
      </c>
      <c r="Z23">
        <f t="shared" si="5"/>
        <v>323857.50250973948</v>
      </c>
      <c r="AA23">
        <f t="shared" si="5"/>
        <v>337524.28911565046</v>
      </c>
      <c r="AB23">
        <f t="shared" si="5"/>
        <v>351767.81411633093</v>
      </c>
      <c r="AC23">
        <f t="shared" si="5"/>
        <v>366612.41587204009</v>
      </c>
      <c r="AD23">
        <f t="shared" si="5"/>
        <v>382083.45982184028</v>
      </c>
      <c r="AE23">
        <f t="shared" si="5"/>
        <v>398207.38182632183</v>
      </c>
      <c r="AF23">
        <f t="shared" si="5"/>
        <v>415011.7333393927</v>
      </c>
      <c r="AG23">
        <f t="shared" si="5"/>
        <v>432525.228486315</v>
      </c>
      <c r="AH23">
        <f t="shared" si="5"/>
        <v>450777.79312843748</v>
      </c>
      <c r="AI23">
        <f t="shared" si="5"/>
        <v>469800.61599845754</v>
      </c>
      <c r="AJ23">
        <f t="shared" si="5"/>
        <v>489626.20199359255</v>
      </c>
      <c r="AK23">
        <f t="shared" si="5"/>
        <v>510288.42771772214</v>
      </c>
      <c r="AL23">
        <f t="shared" si="5"/>
        <v>531822.59936740994</v>
      </c>
      <c r="AM23">
        <f t="shared" si="5"/>
        <v>554265.5130607147</v>
      </c>
      <c r="AN23">
        <f t="shared" si="5"/>
        <v>577655.51771187689</v>
      </c>
      <c r="AO23">
        <f t="shared" si="5"/>
        <v>602032.58055931807</v>
      </c>
      <c r="AP23">
        <f t="shared" si="5"/>
        <v>627438.3554589214</v>
      </c>
      <c r="AQ23">
        <f t="shared" si="5"/>
        <v>653916.25405928784</v>
      </c>
      <c r="AR23">
        <f t="shared" si="5"/>
        <v>681511.51998058986</v>
      </c>
      <c r="AS23">
        <f t="shared" si="5"/>
        <v>710271.30612377077</v>
      </c>
      <c r="AT23">
        <f t="shared" si="5"/>
        <v>740244.75524219382</v>
      </c>
      <c r="AU23">
        <f t="shared" si="5"/>
        <v>771483.08391341451</v>
      </c>
      <c r="AV23">
        <f t="shared" si="5"/>
        <v>804039.67005456053</v>
      </c>
      <c r="AW23">
        <f t="shared" si="5"/>
        <v>837970.14413086302</v>
      </c>
      <c r="AX23">
        <f t="shared" si="5"/>
        <v>873332.48421318538</v>
      </c>
      <c r="AY23">
        <f t="shared" si="5"/>
        <v>910187.11504698172</v>
      </c>
      <c r="AZ23">
        <f t="shared" si="5"/>
        <v>948597.0113019644</v>
      </c>
      <c r="BA23">
        <f t="shared" si="5"/>
        <v>988627.80517890735</v>
      </c>
      <c r="BB23">
        <f t="shared" si="5"/>
        <v>1030347.8985574573</v>
      </c>
      <c r="BC23">
        <f t="shared" si="5"/>
        <v>1073828.5798765819</v>
      </c>
      <c r="BD23">
        <f t="shared" si="5"/>
        <v>1119144.1459473737</v>
      </c>
      <c r="BE23">
        <f t="shared" si="5"/>
        <v>1166372.0289063219</v>
      </c>
    </row>
    <row r="24" spans="1:58">
      <c r="B24" t="s">
        <v>455</v>
      </c>
      <c r="H24">
        <f>H25-H23</f>
        <v>1036575.309376393</v>
      </c>
      <c r="I24">
        <f>I25-I23</f>
        <v>1030080.7876438037</v>
      </c>
      <c r="J24">
        <f t="shared" ref="J24:BE24" si="6">J25-J23</f>
        <v>1023312.1970940992</v>
      </c>
      <c r="K24">
        <f t="shared" si="6"/>
        <v>1016257.9720231971</v>
      </c>
      <c r="L24">
        <f t="shared" si="6"/>
        <v>1008906.058654303</v>
      </c>
      <c r="M24">
        <f t="shared" si="6"/>
        <v>1001243.8945412415</v>
      </c>
      <c r="N24">
        <f t="shared" si="6"/>
        <v>993258.3871026088</v>
      </c>
      <c r="O24">
        <f t="shared" si="6"/>
        <v>984935.89125006588</v>
      </c>
      <c r="P24">
        <f t="shared" si="6"/>
        <v>976262.18607254548</v>
      </c>
      <c r="Q24">
        <f t="shared" si="6"/>
        <v>967222.45053653384</v>
      </c>
      <c r="R24">
        <f t="shared" si="6"/>
        <v>957801.23816090252</v>
      </c>
      <c r="S24">
        <f t="shared" si="6"/>
        <v>947982.45062301948</v>
      </c>
      <c r="T24">
        <f t="shared" si="6"/>
        <v>937749.31025103782</v>
      </c>
      <c r="U24">
        <f t="shared" si="6"/>
        <v>927084.33135535847</v>
      </c>
      <c r="V24">
        <f t="shared" si="6"/>
        <v>915969.29035028152</v>
      </c>
      <c r="W24">
        <f t="shared" si="6"/>
        <v>904385.19461479026</v>
      </c>
      <c r="X24">
        <f t="shared" si="6"/>
        <v>892312.25003926142</v>
      </c>
      <c r="Y24">
        <f t="shared" si="6"/>
        <v>879729.82720264525</v>
      </c>
      <c r="Z24">
        <f t="shared" si="6"/>
        <v>866616.42612232384</v>
      </c>
      <c r="AA24">
        <f t="shared" si="6"/>
        <v>852949.63951641286</v>
      </c>
      <c r="AB24">
        <f t="shared" si="6"/>
        <v>838706.11451573239</v>
      </c>
      <c r="AC24">
        <f t="shared" si="6"/>
        <v>823861.51276002324</v>
      </c>
      <c r="AD24">
        <f t="shared" si="6"/>
        <v>808390.46881022304</v>
      </c>
      <c r="AE24">
        <f t="shared" si="6"/>
        <v>792266.5468057415</v>
      </c>
      <c r="AF24">
        <f t="shared" si="6"/>
        <v>775462.19529267063</v>
      </c>
      <c r="AG24">
        <f t="shared" si="6"/>
        <v>757948.70014574833</v>
      </c>
      <c r="AH24">
        <f t="shared" si="6"/>
        <v>739696.13550362585</v>
      </c>
      <c r="AI24">
        <f t="shared" si="6"/>
        <v>720673.31263360579</v>
      </c>
      <c r="AJ24">
        <f t="shared" si="6"/>
        <v>700847.72663847078</v>
      </c>
      <c r="AK24">
        <f t="shared" si="6"/>
        <v>680185.50091434119</v>
      </c>
      <c r="AL24">
        <f t="shared" si="6"/>
        <v>658651.32926465338</v>
      </c>
      <c r="AM24">
        <f t="shared" si="6"/>
        <v>636208.41557134863</v>
      </c>
      <c r="AN24">
        <f t="shared" si="6"/>
        <v>612818.41092018643</v>
      </c>
      <c r="AO24">
        <f t="shared" si="6"/>
        <v>588441.34807274526</v>
      </c>
      <c r="AP24">
        <f t="shared" si="6"/>
        <v>563035.57317314192</v>
      </c>
      <c r="AQ24">
        <f t="shared" si="6"/>
        <v>536557.67457277549</v>
      </c>
      <c r="AR24">
        <f t="shared" si="6"/>
        <v>508962.40865147347</v>
      </c>
      <c r="AS24">
        <f t="shared" si="6"/>
        <v>480202.62250829255</v>
      </c>
      <c r="AT24">
        <f t="shared" si="6"/>
        <v>450229.17338986951</v>
      </c>
      <c r="AU24">
        <f t="shared" si="6"/>
        <v>418990.84471864882</v>
      </c>
      <c r="AV24">
        <f t="shared" si="6"/>
        <v>386434.2585775028</v>
      </c>
      <c r="AW24">
        <f t="shared" si="6"/>
        <v>352503.78450120031</v>
      </c>
      <c r="AX24">
        <f t="shared" si="6"/>
        <v>317141.44441887795</v>
      </c>
      <c r="AY24">
        <f t="shared" si="6"/>
        <v>280286.8135850816</v>
      </c>
      <c r="AZ24">
        <f t="shared" si="6"/>
        <v>241876.91733009892</v>
      </c>
      <c r="BA24">
        <f t="shared" si="6"/>
        <v>201846.12345315597</v>
      </c>
      <c r="BB24">
        <f t="shared" si="6"/>
        <v>160126.03007460607</v>
      </c>
      <c r="BC24">
        <f t="shared" si="6"/>
        <v>116645.34875548142</v>
      </c>
      <c r="BD24">
        <f t="shared" si="6"/>
        <v>71329.782684689621</v>
      </c>
      <c r="BE24">
        <f t="shared" si="6"/>
        <v>24101.899725741474</v>
      </c>
    </row>
    <row r="25" spans="1:58">
      <c r="B25" t="s">
        <v>445</v>
      </c>
      <c r="H25">
        <f>C35</f>
        <v>1190473.9286320633</v>
      </c>
      <c r="I25">
        <f>H25*I21</f>
        <v>1190473.9286320633</v>
      </c>
      <c r="J25">
        <f t="shared" ref="J25:BE25" si="7">I25*J21</f>
        <v>1190473.9286320633</v>
      </c>
      <c r="K25">
        <f t="shared" si="7"/>
        <v>1190473.9286320633</v>
      </c>
      <c r="L25">
        <f t="shared" si="7"/>
        <v>1190473.9286320633</v>
      </c>
      <c r="M25">
        <f t="shared" si="7"/>
        <v>1190473.9286320633</v>
      </c>
      <c r="N25">
        <f t="shared" si="7"/>
        <v>1190473.9286320633</v>
      </c>
      <c r="O25">
        <f t="shared" si="7"/>
        <v>1190473.9286320633</v>
      </c>
      <c r="P25">
        <f t="shared" si="7"/>
        <v>1190473.9286320633</v>
      </c>
      <c r="Q25">
        <f t="shared" si="7"/>
        <v>1190473.9286320633</v>
      </c>
      <c r="R25">
        <f t="shared" si="7"/>
        <v>1190473.9286320633</v>
      </c>
      <c r="S25">
        <f t="shared" si="7"/>
        <v>1190473.9286320633</v>
      </c>
      <c r="T25">
        <f t="shared" si="7"/>
        <v>1190473.9286320633</v>
      </c>
      <c r="U25">
        <f t="shared" si="7"/>
        <v>1190473.9286320633</v>
      </c>
      <c r="V25">
        <f t="shared" si="7"/>
        <v>1190473.9286320633</v>
      </c>
      <c r="W25">
        <f t="shared" si="7"/>
        <v>1190473.9286320633</v>
      </c>
      <c r="X25">
        <f t="shared" si="7"/>
        <v>1190473.9286320633</v>
      </c>
      <c r="Y25">
        <f t="shared" si="7"/>
        <v>1190473.9286320633</v>
      </c>
      <c r="Z25">
        <f t="shared" si="7"/>
        <v>1190473.9286320633</v>
      </c>
      <c r="AA25">
        <f t="shared" si="7"/>
        <v>1190473.9286320633</v>
      </c>
      <c r="AB25">
        <f t="shared" si="7"/>
        <v>1190473.9286320633</v>
      </c>
      <c r="AC25">
        <f t="shared" si="7"/>
        <v>1190473.9286320633</v>
      </c>
      <c r="AD25">
        <f t="shared" si="7"/>
        <v>1190473.9286320633</v>
      </c>
      <c r="AE25">
        <f t="shared" si="7"/>
        <v>1190473.9286320633</v>
      </c>
      <c r="AF25">
        <f t="shared" si="7"/>
        <v>1190473.9286320633</v>
      </c>
      <c r="AG25">
        <f t="shared" si="7"/>
        <v>1190473.9286320633</v>
      </c>
      <c r="AH25">
        <f t="shared" si="7"/>
        <v>1190473.9286320633</v>
      </c>
      <c r="AI25">
        <f t="shared" si="7"/>
        <v>1190473.9286320633</v>
      </c>
      <c r="AJ25">
        <f t="shared" si="7"/>
        <v>1190473.9286320633</v>
      </c>
      <c r="AK25">
        <f t="shared" si="7"/>
        <v>1190473.9286320633</v>
      </c>
      <c r="AL25">
        <f t="shared" si="7"/>
        <v>1190473.9286320633</v>
      </c>
      <c r="AM25">
        <f t="shared" si="7"/>
        <v>1190473.9286320633</v>
      </c>
      <c r="AN25">
        <f t="shared" si="7"/>
        <v>1190473.9286320633</v>
      </c>
      <c r="AO25">
        <f t="shared" si="7"/>
        <v>1190473.9286320633</v>
      </c>
      <c r="AP25">
        <f t="shared" si="7"/>
        <v>1190473.9286320633</v>
      </c>
      <c r="AQ25">
        <f t="shared" si="7"/>
        <v>1190473.9286320633</v>
      </c>
      <c r="AR25">
        <f t="shared" si="7"/>
        <v>1190473.9286320633</v>
      </c>
      <c r="AS25">
        <f t="shared" si="7"/>
        <v>1190473.9286320633</v>
      </c>
      <c r="AT25">
        <f t="shared" si="7"/>
        <v>1190473.9286320633</v>
      </c>
      <c r="AU25">
        <f t="shared" si="7"/>
        <v>1190473.9286320633</v>
      </c>
      <c r="AV25">
        <f t="shared" si="7"/>
        <v>1190473.9286320633</v>
      </c>
      <c r="AW25">
        <f t="shared" si="7"/>
        <v>1190473.9286320633</v>
      </c>
      <c r="AX25">
        <f t="shared" si="7"/>
        <v>1190473.9286320633</v>
      </c>
      <c r="AY25">
        <f t="shared" si="7"/>
        <v>1190473.9286320633</v>
      </c>
      <c r="AZ25">
        <f t="shared" si="7"/>
        <v>1190473.9286320633</v>
      </c>
      <c r="BA25">
        <f t="shared" si="7"/>
        <v>1190473.9286320633</v>
      </c>
      <c r="BB25">
        <f t="shared" si="7"/>
        <v>1190473.9286320633</v>
      </c>
      <c r="BC25">
        <f t="shared" si="7"/>
        <v>1190473.9286320633</v>
      </c>
      <c r="BD25">
        <f t="shared" si="7"/>
        <v>1190473.9286320633</v>
      </c>
      <c r="BE25">
        <f t="shared" si="7"/>
        <v>1190473.9286320633</v>
      </c>
    </row>
    <row r="26" spans="1:58">
      <c r="A26" s="15">
        <f>BE26</f>
        <v>0</v>
      </c>
      <c r="B26" t="s">
        <v>320</v>
      </c>
      <c r="H26">
        <f>H22-H23</f>
        <v>25004734.301846921</v>
      </c>
      <c r="I26">
        <f>I22-I23</f>
        <v>24844341.160858661</v>
      </c>
      <c r="J26">
        <f t="shared" ref="J26:BE26" si="8">J22-J23</f>
        <v>24677179.429320697</v>
      </c>
      <c r="K26">
        <f t="shared" si="8"/>
        <v>24502963.472711831</v>
      </c>
      <c r="L26">
        <f t="shared" si="8"/>
        <v>24321395.60273407</v>
      </c>
      <c r="M26">
        <f t="shared" si="8"/>
        <v>24132165.56864325</v>
      </c>
      <c r="N26">
        <f t="shared" si="8"/>
        <v>23934950.027113795</v>
      </c>
      <c r="O26">
        <f t="shared" si="8"/>
        <v>23729411.989731796</v>
      </c>
      <c r="P26">
        <f t="shared" si="8"/>
        <v>23515200.247172277</v>
      </c>
      <c r="Q26">
        <f t="shared" si="8"/>
        <v>23291948.76907675</v>
      </c>
      <c r="R26">
        <f t="shared" si="8"/>
        <v>23059276.078605589</v>
      </c>
      <c r="S26">
        <f t="shared" si="8"/>
        <v>22816784.600596543</v>
      </c>
      <c r="T26">
        <f t="shared" si="8"/>
        <v>22564059.982215516</v>
      </c>
      <c r="U26">
        <f t="shared" si="8"/>
        <v>22300670.38493881</v>
      </c>
      <c r="V26">
        <f t="shared" si="8"/>
        <v>22026165.746657029</v>
      </c>
      <c r="W26">
        <f t="shared" si="8"/>
        <v>21740077.012639757</v>
      </c>
      <c r="X26">
        <f t="shared" si="8"/>
        <v>21441915.334046956</v>
      </c>
      <c r="Y26">
        <f t="shared" si="8"/>
        <v>21131171.232617538</v>
      </c>
      <c r="Z26">
        <f t="shared" si="8"/>
        <v>20807313.730107799</v>
      </c>
      <c r="AA26">
        <f t="shared" si="8"/>
        <v>20469789.44099215</v>
      </c>
      <c r="AB26">
        <f t="shared" si="8"/>
        <v>20118021.626875818</v>
      </c>
      <c r="AC26">
        <f t="shared" si="8"/>
        <v>19751409.211003777</v>
      </c>
      <c r="AD26">
        <f t="shared" si="8"/>
        <v>19369325.751181938</v>
      </c>
      <c r="AE26">
        <f t="shared" si="8"/>
        <v>18971118.369355615</v>
      </c>
      <c r="AF26">
        <f t="shared" si="8"/>
        <v>18556106.636016224</v>
      </c>
      <c r="AG26">
        <f t="shared" si="8"/>
        <v>18123581.407529909</v>
      </c>
      <c r="AH26">
        <f t="shared" si="8"/>
        <v>17672803.614401471</v>
      </c>
      <c r="AI26">
        <f t="shared" si="8"/>
        <v>17203002.998403013</v>
      </c>
      <c r="AJ26">
        <f t="shared" si="8"/>
        <v>16713376.796409421</v>
      </c>
      <c r="AK26">
        <f t="shared" si="8"/>
        <v>16203088.368691698</v>
      </c>
      <c r="AL26">
        <f t="shared" si="8"/>
        <v>15671265.769324288</v>
      </c>
      <c r="AM26">
        <f t="shared" si="8"/>
        <v>15117000.256263573</v>
      </c>
      <c r="AN26">
        <f t="shared" si="8"/>
        <v>14539344.738551695</v>
      </c>
      <c r="AO26">
        <f t="shared" si="8"/>
        <v>13937312.157992376</v>
      </c>
      <c r="AP26">
        <f t="shared" si="8"/>
        <v>13309873.802533455</v>
      </c>
      <c r="AQ26">
        <f t="shared" si="8"/>
        <v>12655957.548474167</v>
      </c>
      <c r="AR26">
        <f t="shared" si="8"/>
        <v>11974446.028493576</v>
      </c>
      <c r="AS26">
        <f t="shared" si="8"/>
        <v>11264174.722369805</v>
      </c>
      <c r="AT26">
        <f t="shared" si="8"/>
        <v>10523929.967127612</v>
      </c>
      <c r="AU26">
        <f t="shared" si="8"/>
        <v>9752446.8832141981</v>
      </c>
      <c r="AV26">
        <f t="shared" si="8"/>
        <v>8948407.2131596375</v>
      </c>
      <c r="AW26">
        <f t="shared" si="8"/>
        <v>8110437.0690287743</v>
      </c>
      <c r="AX26">
        <f t="shared" si="8"/>
        <v>7237104.5848155888</v>
      </c>
      <c r="AY26">
        <f t="shared" si="8"/>
        <v>6326917.4697686071</v>
      </c>
      <c r="AZ26">
        <f t="shared" si="8"/>
        <v>5378320.4584666425</v>
      </c>
      <c r="BA26">
        <f t="shared" si="8"/>
        <v>4389692.6532877348</v>
      </c>
      <c r="BB26">
        <f t="shared" si="8"/>
        <v>3359344.7547302777</v>
      </c>
      <c r="BC26">
        <f t="shared" si="8"/>
        <v>2285516.1748536956</v>
      </c>
      <c r="BD26">
        <f t="shared" si="8"/>
        <v>1166372.0289063219</v>
      </c>
      <c r="BE26">
        <f t="shared" si="8"/>
        <v>0</v>
      </c>
    </row>
    <row r="27" spans="1:58">
      <c r="C27" s="39">
        <f>H27/(1+H27*0.5)</f>
        <v>4.1327979629810996E-2</v>
      </c>
      <c r="D27" s="39">
        <f>I27/(1+I27*0.5)</f>
        <v>4.1327979629810996E-2</v>
      </c>
      <c r="H27" s="32">
        <f>Inputs!C20</f>
        <v>4.2200000000000001E-2</v>
      </c>
      <c r="I27" s="32">
        <f>H27</f>
        <v>4.2200000000000001E-2</v>
      </c>
      <c r="J27" s="32">
        <f t="shared" ref="J27:BE27" si="9">I27</f>
        <v>4.2200000000000001E-2</v>
      </c>
      <c r="K27" s="32">
        <f t="shared" si="9"/>
        <v>4.2200000000000001E-2</v>
      </c>
      <c r="L27" s="32">
        <f t="shared" si="9"/>
        <v>4.2200000000000001E-2</v>
      </c>
      <c r="M27" s="32">
        <f t="shared" si="9"/>
        <v>4.2200000000000001E-2</v>
      </c>
      <c r="N27" s="32">
        <f t="shared" si="9"/>
        <v>4.2200000000000001E-2</v>
      </c>
      <c r="O27" s="32">
        <f t="shared" si="9"/>
        <v>4.2200000000000001E-2</v>
      </c>
      <c r="P27" s="32">
        <f t="shared" si="9"/>
        <v>4.2200000000000001E-2</v>
      </c>
      <c r="Q27" s="32">
        <f t="shared" si="9"/>
        <v>4.2200000000000001E-2</v>
      </c>
      <c r="R27" s="32">
        <f t="shared" si="9"/>
        <v>4.2200000000000001E-2</v>
      </c>
      <c r="S27" s="32">
        <f t="shared" si="9"/>
        <v>4.2200000000000001E-2</v>
      </c>
      <c r="T27" s="32">
        <f t="shared" si="9"/>
        <v>4.2200000000000001E-2</v>
      </c>
      <c r="U27" s="32">
        <f t="shared" si="9"/>
        <v>4.2200000000000001E-2</v>
      </c>
      <c r="V27" s="32">
        <f t="shared" si="9"/>
        <v>4.2200000000000001E-2</v>
      </c>
      <c r="W27" s="32">
        <f t="shared" si="9"/>
        <v>4.2200000000000001E-2</v>
      </c>
      <c r="X27" s="32">
        <f t="shared" si="9"/>
        <v>4.2200000000000001E-2</v>
      </c>
      <c r="Y27" s="32">
        <f t="shared" si="9"/>
        <v>4.2200000000000001E-2</v>
      </c>
      <c r="Z27" s="32">
        <f t="shared" si="9"/>
        <v>4.2200000000000001E-2</v>
      </c>
      <c r="AA27" s="32">
        <f t="shared" si="9"/>
        <v>4.2200000000000001E-2</v>
      </c>
      <c r="AB27" s="32">
        <f t="shared" si="9"/>
        <v>4.2200000000000001E-2</v>
      </c>
      <c r="AC27" s="32">
        <f t="shared" si="9"/>
        <v>4.2200000000000001E-2</v>
      </c>
      <c r="AD27" s="32">
        <f t="shared" si="9"/>
        <v>4.2200000000000001E-2</v>
      </c>
      <c r="AE27" s="32">
        <f t="shared" si="9"/>
        <v>4.2200000000000001E-2</v>
      </c>
      <c r="AF27" s="32">
        <f t="shared" si="9"/>
        <v>4.2200000000000001E-2</v>
      </c>
      <c r="AG27" s="32">
        <f t="shared" si="9"/>
        <v>4.2200000000000001E-2</v>
      </c>
      <c r="AH27" s="32">
        <f t="shared" si="9"/>
        <v>4.2200000000000001E-2</v>
      </c>
      <c r="AI27" s="32">
        <f t="shared" si="9"/>
        <v>4.2200000000000001E-2</v>
      </c>
      <c r="AJ27" s="32">
        <f t="shared" si="9"/>
        <v>4.2200000000000001E-2</v>
      </c>
      <c r="AK27" s="32">
        <f t="shared" si="9"/>
        <v>4.2200000000000001E-2</v>
      </c>
      <c r="AL27" s="32">
        <f t="shared" si="9"/>
        <v>4.2200000000000001E-2</v>
      </c>
      <c r="AM27" s="32">
        <f t="shared" si="9"/>
        <v>4.2200000000000001E-2</v>
      </c>
      <c r="AN27" s="32">
        <f t="shared" si="9"/>
        <v>4.2200000000000001E-2</v>
      </c>
      <c r="AO27" s="32">
        <f t="shared" si="9"/>
        <v>4.2200000000000001E-2</v>
      </c>
      <c r="AP27" s="32">
        <f t="shared" si="9"/>
        <v>4.2200000000000001E-2</v>
      </c>
      <c r="AQ27" s="32">
        <f t="shared" si="9"/>
        <v>4.2200000000000001E-2</v>
      </c>
      <c r="AR27" s="32">
        <f t="shared" si="9"/>
        <v>4.2200000000000001E-2</v>
      </c>
      <c r="AS27" s="32">
        <f t="shared" si="9"/>
        <v>4.2200000000000001E-2</v>
      </c>
      <c r="AT27" s="32">
        <f t="shared" si="9"/>
        <v>4.2200000000000001E-2</v>
      </c>
      <c r="AU27" s="32">
        <f t="shared" si="9"/>
        <v>4.2200000000000001E-2</v>
      </c>
      <c r="AV27" s="32">
        <f t="shared" si="9"/>
        <v>4.2200000000000001E-2</v>
      </c>
      <c r="AW27" s="32">
        <f t="shared" si="9"/>
        <v>4.2200000000000001E-2</v>
      </c>
      <c r="AX27" s="32">
        <f t="shared" si="9"/>
        <v>4.2200000000000001E-2</v>
      </c>
      <c r="AY27" s="32">
        <f t="shared" si="9"/>
        <v>4.2200000000000001E-2</v>
      </c>
      <c r="AZ27" s="32">
        <f t="shared" si="9"/>
        <v>4.2200000000000001E-2</v>
      </c>
      <c r="BA27" s="32">
        <f t="shared" si="9"/>
        <v>4.2200000000000001E-2</v>
      </c>
      <c r="BB27" s="32">
        <f t="shared" si="9"/>
        <v>4.2200000000000001E-2</v>
      </c>
      <c r="BC27" s="32">
        <f t="shared" si="9"/>
        <v>4.2200000000000001E-2</v>
      </c>
      <c r="BD27" s="32">
        <f t="shared" si="9"/>
        <v>4.2200000000000001E-2</v>
      </c>
      <c r="BE27" s="32">
        <f t="shared" si="9"/>
        <v>4.2200000000000001E-2</v>
      </c>
    </row>
    <row r="32" spans="1:58">
      <c r="B32" s="16" t="s">
        <v>457</v>
      </c>
      <c r="F32" t="s">
        <v>458</v>
      </c>
      <c r="H32">
        <v>50</v>
      </c>
      <c r="I32">
        <f>H32-1</f>
        <v>49</v>
      </c>
      <c r="J32">
        <f t="shared" ref="J32:BE32" si="10">I32-1</f>
        <v>48</v>
      </c>
      <c r="K32">
        <f t="shared" si="10"/>
        <v>47</v>
      </c>
      <c r="L32">
        <f t="shared" si="10"/>
        <v>46</v>
      </c>
      <c r="M32">
        <f t="shared" si="10"/>
        <v>45</v>
      </c>
      <c r="N32">
        <f t="shared" si="10"/>
        <v>44</v>
      </c>
      <c r="O32">
        <f t="shared" si="10"/>
        <v>43</v>
      </c>
      <c r="P32">
        <f t="shared" si="10"/>
        <v>42</v>
      </c>
      <c r="Q32">
        <f t="shared" si="10"/>
        <v>41</v>
      </c>
      <c r="R32">
        <f t="shared" si="10"/>
        <v>40</v>
      </c>
      <c r="S32">
        <f t="shared" si="10"/>
        <v>39</v>
      </c>
      <c r="T32">
        <f t="shared" si="10"/>
        <v>38</v>
      </c>
      <c r="U32">
        <f t="shared" si="10"/>
        <v>37</v>
      </c>
      <c r="V32">
        <f t="shared" si="10"/>
        <v>36</v>
      </c>
      <c r="W32">
        <f t="shared" si="10"/>
        <v>35</v>
      </c>
      <c r="X32">
        <f t="shared" si="10"/>
        <v>34</v>
      </c>
      <c r="Y32">
        <f t="shared" si="10"/>
        <v>33</v>
      </c>
      <c r="Z32">
        <f t="shared" si="10"/>
        <v>32</v>
      </c>
      <c r="AA32">
        <f t="shared" si="10"/>
        <v>31</v>
      </c>
      <c r="AB32">
        <f t="shared" si="10"/>
        <v>30</v>
      </c>
      <c r="AC32">
        <f t="shared" si="10"/>
        <v>29</v>
      </c>
      <c r="AD32">
        <f t="shared" si="10"/>
        <v>28</v>
      </c>
      <c r="AE32">
        <f t="shared" si="10"/>
        <v>27</v>
      </c>
      <c r="AF32">
        <f t="shared" si="10"/>
        <v>26</v>
      </c>
      <c r="AG32">
        <f t="shared" si="10"/>
        <v>25</v>
      </c>
      <c r="AH32">
        <f t="shared" si="10"/>
        <v>24</v>
      </c>
      <c r="AI32">
        <f t="shared" si="10"/>
        <v>23</v>
      </c>
      <c r="AJ32">
        <f t="shared" si="10"/>
        <v>22</v>
      </c>
      <c r="AK32">
        <f t="shared" si="10"/>
        <v>21</v>
      </c>
      <c r="AL32">
        <f t="shared" si="10"/>
        <v>20</v>
      </c>
      <c r="AM32">
        <f t="shared" si="10"/>
        <v>19</v>
      </c>
      <c r="AN32">
        <f t="shared" si="10"/>
        <v>18</v>
      </c>
      <c r="AO32">
        <f t="shared" si="10"/>
        <v>17</v>
      </c>
      <c r="AP32">
        <f t="shared" si="10"/>
        <v>16</v>
      </c>
      <c r="AQ32">
        <f t="shared" si="10"/>
        <v>15</v>
      </c>
      <c r="AR32">
        <f t="shared" si="10"/>
        <v>14</v>
      </c>
      <c r="AS32">
        <f t="shared" si="10"/>
        <v>13</v>
      </c>
      <c r="AT32">
        <f t="shared" si="10"/>
        <v>12</v>
      </c>
      <c r="AU32">
        <f t="shared" si="10"/>
        <v>11</v>
      </c>
      <c r="AV32">
        <f t="shared" si="10"/>
        <v>10</v>
      </c>
      <c r="AW32">
        <f t="shared" si="10"/>
        <v>9</v>
      </c>
      <c r="AX32">
        <f t="shared" si="10"/>
        <v>8</v>
      </c>
      <c r="AY32">
        <f>AX32-1</f>
        <v>7</v>
      </c>
      <c r="AZ32">
        <f t="shared" si="10"/>
        <v>6</v>
      </c>
      <c r="BA32">
        <f t="shared" si="10"/>
        <v>5</v>
      </c>
      <c r="BB32">
        <f t="shared" si="10"/>
        <v>4</v>
      </c>
      <c r="BC32">
        <f t="shared" si="10"/>
        <v>3</v>
      </c>
      <c r="BD32">
        <f t="shared" si="10"/>
        <v>2</v>
      </c>
      <c r="BE32">
        <f t="shared" si="10"/>
        <v>1</v>
      </c>
      <c r="BF32">
        <f>BE32-1</f>
        <v>0</v>
      </c>
    </row>
    <row r="35" spans="2:58">
      <c r="B35" t="s">
        <v>459</v>
      </c>
      <c r="C35" s="73">
        <f>HLOOKUP(E21,H32:BE35,4,0)</f>
        <v>1190473.9286320633</v>
      </c>
      <c r="H35" s="15">
        <f>H39*H44</f>
        <v>1190473.9286320633</v>
      </c>
      <c r="I35" s="15">
        <f t="shared" ref="I35:BF35" si="11">I39*I44</f>
        <v>1197801.0328381981</v>
      </c>
      <c r="J35" s="15">
        <f t="shared" si="11"/>
        <v>1205533.9434713277</v>
      </c>
      <c r="K35" s="15">
        <f t="shared" si="11"/>
        <v>1213700.1580095671</v>
      </c>
      <c r="L35" s="15">
        <f t="shared" si="11"/>
        <v>1222329.5605020225</v>
      </c>
      <c r="M35" s="15">
        <f t="shared" si="11"/>
        <v>1231454.6854881172</v>
      </c>
      <c r="N35" s="15">
        <f t="shared" si="11"/>
        <v>1241111.0178820493</v>
      </c>
      <c r="O35" s="15">
        <f t="shared" si="11"/>
        <v>1251337.3346787214</v>
      </c>
      <c r="P35" s="15">
        <f t="shared" si="11"/>
        <v>1262176.0954530707</v>
      </c>
      <c r="Q35" s="15">
        <f t="shared" si="11"/>
        <v>1273673.8899852044</v>
      </c>
      <c r="R35" s="15">
        <f t="shared" si="11"/>
        <v>1285881.95301033</v>
      </c>
      <c r="S35" s="15">
        <f t="shared" si="11"/>
        <v>1298856.758143645</v>
      </c>
      <c r="T35" s="15">
        <f t="shared" si="11"/>
        <v>1312660.7055673345</v>
      </c>
      <c r="U35" s="15">
        <f t="shared" si="11"/>
        <v>1327362.9212208891</v>
      </c>
      <c r="V35" s="15">
        <f t="shared" si="11"/>
        <v>1343040.1891785611</v>
      </c>
      <c r="W35" s="15">
        <f t="shared" si="11"/>
        <v>1359778.043854167</v>
      </c>
      <c r="X35" s="15">
        <f t="shared" si="11"/>
        <v>1377672.0549418251</v>
      </c>
      <c r="Y35" s="15">
        <f t="shared" si="11"/>
        <v>1396829.3459791425</v>
      </c>
      <c r="Z35" s="15">
        <f t="shared" si="11"/>
        <v>1417370.3976410839</v>
      </c>
      <c r="AA35" s="15">
        <f t="shared" si="11"/>
        <v>1439431.2000620649</v>
      </c>
      <c r="AB35" s="15">
        <f t="shared" si="11"/>
        <v>1463165.835629879</v>
      </c>
      <c r="AC35" s="15">
        <f t="shared" si="11"/>
        <v>1488749.5961623578</v>
      </c>
      <c r="AD35" s="15">
        <f t="shared" si="11"/>
        <v>1516382.7680665446</v>
      </c>
      <c r="AE35" s="15">
        <f t="shared" si="11"/>
        <v>1546295.2586653321</v>
      </c>
      <c r="AF35" s="15">
        <f t="shared" si="11"/>
        <v>1578752.2901642341</v>
      </c>
      <c r="AG35" s="15">
        <f t="shared" si="11"/>
        <v>1614061.4602022469</v>
      </c>
      <c r="AH35" s="15">
        <f t="shared" si="11"/>
        <v>1652581.5675787546</v>
      </c>
      <c r="AI35" s="15">
        <f t="shared" si="11"/>
        <v>1694733.7403891189</v>
      </c>
      <c r="AJ35" s="15">
        <f t="shared" si="11"/>
        <v>1741015.5991588982</v>
      </c>
      <c r="AK35" s="15">
        <f t="shared" si="11"/>
        <v>1792019.4666484948</v>
      </c>
      <c r="AL35" s="15">
        <f t="shared" si="11"/>
        <v>1848456.0406687013</v>
      </c>
      <c r="AM35" s="15">
        <f t="shared" si="11"/>
        <v>1911185.5426014096</v>
      </c>
      <c r="AN35" s="15">
        <f t="shared" si="11"/>
        <v>1981259.2488504571</v>
      </c>
      <c r="AO35" s="15">
        <f t="shared" si="11"/>
        <v>2059975.6805532905</v>
      </c>
      <c r="AP35" s="15">
        <f t="shared" si="11"/>
        <v>2148957.8645493453</v>
      </c>
      <c r="AQ35" s="15">
        <f t="shared" si="11"/>
        <v>2250261.4988652999</v>
      </c>
      <c r="AR35" s="15">
        <f t="shared" si="11"/>
        <v>2366529.4749829383</v>
      </c>
      <c r="AS35" s="15">
        <f t="shared" si="11"/>
        <v>2501217.7182416855</v>
      </c>
      <c r="AT35" s="15">
        <f t="shared" si="11"/>
        <v>2658933.9486289285</v>
      </c>
      <c r="AU35" s="15">
        <f t="shared" si="11"/>
        <v>2845961.2203948949</v>
      </c>
      <c r="AV35" s="15">
        <f t="shared" si="11"/>
        <v>3071095.585677857</v>
      </c>
      <c r="AW35" s="15">
        <f t="shared" si="11"/>
        <v>3347042.2008232963</v>
      </c>
      <c r="AX35" s="15">
        <f t="shared" si="11"/>
        <v>3692858.5127636632</v>
      </c>
      <c r="AY35" s="15">
        <f t="shared" si="11"/>
        <v>4138491.6055292925</v>
      </c>
      <c r="AZ35" s="15">
        <f t="shared" si="11"/>
        <v>4733852.8937208075</v>
      </c>
      <c r="BA35" s="15">
        <f t="shared" si="11"/>
        <v>5568782.4487006776</v>
      </c>
      <c r="BB35" s="15">
        <f t="shared" si="11"/>
        <v>6822959.8147753458</v>
      </c>
      <c r="BC35" s="15">
        <f t="shared" si="11"/>
        <v>8915636.4586942978</v>
      </c>
      <c r="BD35" s="15">
        <f t="shared" si="11"/>
        <v>13104565.569094624</v>
      </c>
      <c r="BE35" s="15">
        <f t="shared" si="11"/>
        <v>25678510.655541204</v>
      </c>
      <c r="BF35" s="15" t="e">
        <f t="shared" si="11"/>
        <v>#DIV/0!</v>
      </c>
    </row>
    <row r="36" spans="2:58"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</row>
    <row r="37" spans="2:58"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</row>
    <row r="38" spans="2:58"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</row>
    <row r="39" spans="2:58">
      <c r="H39" s="15">
        <f>$H$8/H41</f>
        <v>22855.161748537244</v>
      </c>
      <c r="I39" s="15">
        <f t="shared" ref="I39:BF39" si="12">$H$8/I41</f>
        <v>22995.830223295045</v>
      </c>
      <c r="J39" s="15">
        <f t="shared" si="12"/>
        <v>23144.28952093816</v>
      </c>
      <c r="K39" s="15">
        <f t="shared" si="12"/>
        <v>23301.06754828999</v>
      </c>
      <c r="L39" s="15">
        <f t="shared" si="12"/>
        <v>23466.738030452441</v>
      </c>
      <c r="M39" s="15">
        <f t="shared" si="12"/>
        <v>23641.925577627422</v>
      </c>
      <c r="N39" s="15">
        <f t="shared" si="12"/>
        <v>23827.311442410326</v>
      </c>
      <c r="O39" s="15">
        <f t="shared" si="12"/>
        <v>24023.640079987705</v>
      </c>
      <c r="P39" s="15">
        <f t="shared" si="12"/>
        <v>24231.726645088802</v>
      </c>
      <c r="Q39" s="15">
        <f t="shared" si="12"/>
        <v>24452.465585659575</v>
      </c>
      <c r="R39" s="15">
        <f t="shared" si="12"/>
        <v>24686.840525223506</v>
      </c>
      <c r="S39" s="15">
        <f t="shared" si="12"/>
        <v>24935.935665272827</v>
      </c>
      <c r="T39" s="15">
        <f t="shared" si="12"/>
        <v>25200.948987739495</v>
      </c>
      <c r="U39" s="15">
        <f t="shared" si="12"/>
        <v>25483.207598148525</v>
      </c>
      <c r="V39" s="15">
        <f t="shared" si="12"/>
        <v>25784.185625747559</v>
      </c>
      <c r="W39" s="15">
        <f t="shared" si="12"/>
        <v>26105.525192061334</v>
      </c>
      <c r="X39" s="15">
        <f t="shared" si="12"/>
        <v>26449.061079662402</v>
      </c>
      <c r="Y39" s="15">
        <f t="shared" si="12"/>
        <v>26816.849886112621</v>
      </c>
      <c r="Z39" s="15">
        <f t="shared" si="12"/>
        <v>27211.20464427031</v>
      </c>
      <c r="AA39" s="15">
        <f t="shared" si="12"/>
        <v>27634.736143371185</v>
      </c>
      <c r="AB39" s="15">
        <f t="shared" si="12"/>
        <v>28090.40251446786</v>
      </c>
      <c r="AC39" s="15">
        <f t="shared" si="12"/>
        <v>28581.569075148051</v>
      </c>
      <c r="AD39" s="15">
        <f t="shared" si="12"/>
        <v>29112.080998429756</v>
      </c>
      <c r="AE39" s="15">
        <f t="shared" si="12"/>
        <v>29686.352130702646</v>
      </c>
      <c r="AF39" s="15">
        <f t="shared" si="12"/>
        <v>30309.474306622251</v>
      </c>
      <c r="AG39" s="15">
        <f t="shared" si="12"/>
        <v>30987.352900194379</v>
      </c>
      <c r="AH39" s="15">
        <f t="shared" si="12"/>
        <v>31726.876264366434</v>
      </c>
      <c r="AI39" s="15">
        <f t="shared" si="12"/>
        <v>32536.129373117983</v>
      </c>
      <c r="AJ39" s="15">
        <f t="shared" si="12"/>
        <v>33424.665730585068</v>
      </c>
      <c r="AK39" s="15">
        <f t="shared" si="12"/>
        <v>34403.856969670131</v>
      </c>
      <c r="AL39" s="15">
        <f t="shared" si="12"/>
        <v>35487.347331569326</v>
      </c>
      <c r="AM39" s="15">
        <f t="shared" si="12"/>
        <v>36691.651666671096</v>
      </c>
      <c r="AN39" s="15">
        <f t="shared" si="12"/>
        <v>38036.952770813507</v>
      </c>
      <c r="AO39" s="15">
        <f t="shared" si="12"/>
        <v>39548.180136290721</v>
      </c>
      <c r="AP39" s="15">
        <f t="shared" si="12"/>
        <v>41256.493236691669</v>
      </c>
      <c r="AQ39" s="15">
        <f t="shared" si="12"/>
        <v>43201.358128160784</v>
      </c>
      <c r="AR39" s="15">
        <f t="shared" si="12"/>
        <v>45433.514025431992</v>
      </c>
      <c r="AS39" s="15">
        <f t="shared" si="12"/>
        <v>48019.309069967079</v>
      </c>
      <c r="AT39" s="15">
        <f t="shared" si="12"/>
        <v>51047.203985744003</v>
      </c>
      <c r="AU39" s="15">
        <f t="shared" si="12"/>
        <v>54637.823187720591</v>
      </c>
      <c r="AV39" s="15">
        <f t="shared" si="12"/>
        <v>58960.036560010805</v>
      </c>
      <c r="AW39" s="15">
        <f t="shared" si="12"/>
        <v>64257.762424832828</v>
      </c>
      <c r="AX39" s="15">
        <f t="shared" si="12"/>
        <v>70896.872744335225</v>
      </c>
      <c r="AY39" s="15">
        <f t="shared" si="12"/>
        <v>79452.30278837042</v>
      </c>
      <c r="AZ39" s="15">
        <f t="shared" si="12"/>
        <v>90882.270478691906</v>
      </c>
      <c r="BA39" s="15">
        <f t="shared" si="12"/>
        <v>106911.55895679088</v>
      </c>
      <c r="BB39" s="15">
        <f t="shared" si="12"/>
        <v>130989.72301698862</v>
      </c>
      <c r="BC39" s="15">
        <f t="shared" si="12"/>
        <v>171165.70842400371</v>
      </c>
      <c r="BD39" s="15">
        <f t="shared" si="12"/>
        <v>251586.32921102591</v>
      </c>
      <c r="BE39" s="15">
        <f t="shared" si="12"/>
        <v>492985.60882244975</v>
      </c>
      <c r="BF39" s="15" t="e">
        <f t="shared" si="12"/>
        <v>#DIV/0!</v>
      </c>
    </row>
    <row r="40" spans="2:58" ht="15.75" thickBot="1"/>
    <row r="41" spans="2:58">
      <c r="F41" s="55" t="s">
        <v>319</v>
      </c>
      <c r="G41" s="56"/>
      <c r="H41" s="57">
        <f t="shared" ref="H41:BA41" si="13">H45+H42</f>
        <v>1100.7855992405205</v>
      </c>
      <c r="I41" s="57">
        <f t="shared" si="13"/>
        <v>1094.0519510192157</v>
      </c>
      <c r="J41" s="57">
        <f t="shared" si="13"/>
        <v>1087.034142842972</v>
      </c>
      <c r="K41" s="57">
        <f t="shared" si="13"/>
        <v>1079.7201831616906</v>
      </c>
      <c r="L41" s="57">
        <f t="shared" si="13"/>
        <v>1072.0975743818592</v>
      </c>
      <c r="M41" s="57">
        <f t="shared" si="13"/>
        <v>1064.153291511519</v>
      </c>
      <c r="N41" s="57">
        <f t="shared" si="13"/>
        <v>1055.8737599040503</v>
      </c>
      <c r="O41" s="57">
        <f t="shared" si="13"/>
        <v>1047.2448320627466</v>
      </c>
      <c r="P41" s="57">
        <f t="shared" si="13"/>
        <v>1038.2517634665398</v>
      </c>
      <c r="Q41" s="57">
        <f t="shared" si="13"/>
        <v>1028.8791873755731</v>
      </c>
      <c r="R41" s="57">
        <f t="shared" si="13"/>
        <v>1019.1110885735676</v>
      </c>
      <c r="S41" s="57">
        <f t="shared" si="13"/>
        <v>1008.9307760021175</v>
      </c>
      <c r="T41" s="57">
        <f t="shared" si="13"/>
        <v>998.32085424015213</v>
      </c>
      <c r="U41" s="57">
        <f t="shared" si="13"/>
        <v>987.26319377983179</v>
      </c>
      <c r="V41" s="57">
        <f t="shared" si="13"/>
        <v>975.73890004808595</v>
      </c>
      <c r="W41" s="57">
        <f t="shared" si="13"/>
        <v>963.72828112086052</v>
      </c>
      <c r="X41" s="57">
        <f t="shared" si="13"/>
        <v>951.21081407490612</v>
      </c>
      <c r="Y41" s="57">
        <f t="shared" si="13"/>
        <v>938.16510991961241</v>
      </c>
      <c r="Z41" s="57">
        <f t="shared" si="13"/>
        <v>924.56887704896531</v>
      </c>
      <c r="AA41" s="57">
        <f t="shared" si="13"/>
        <v>910.39888315117696</v>
      </c>
      <c r="AB41" s="57">
        <f t="shared" si="13"/>
        <v>895.6309155109019</v>
      </c>
      <c r="AC41" s="57">
        <f t="shared" si="13"/>
        <v>880.23973963620722</v>
      </c>
      <c r="AD41" s="57">
        <f t="shared" si="13"/>
        <v>864.19905613960043</v>
      </c>
      <c r="AE41" s="57">
        <f t="shared" si="13"/>
        <v>847.48145579943684</v>
      </c>
      <c r="AF41" s="57">
        <f t="shared" si="13"/>
        <v>830.0583727249184</v>
      </c>
      <c r="AG41" s="57">
        <f t="shared" si="13"/>
        <v>811.90003554465522</v>
      </c>
      <c r="AH41" s="57">
        <f t="shared" si="13"/>
        <v>792.97541653538497</v>
      </c>
      <c r="AI41" s="57">
        <f t="shared" si="13"/>
        <v>773.25217860392354</v>
      </c>
      <c r="AJ41" s="57">
        <f t="shared" si="13"/>
        <v>752.69662003175438</v>
      </c>
      <c r="AK41" s="57">
        <f t="shared" si="13"/>
        <v>731.27361688783969</v>
      </c>
      <c r="AL41" s="57">
        <f t="shared" si="13"/>
        <v>708.94656301125178</v>
      </c>
      <c r="AM41" s="57">
        <f t="shared" si="13"/>
        <v>685.6773074610719</v>
      </c>
      <c r="AN41" s="57">
        <f t="shared" si="13"/>
        <v>661.4260893266744</v>
      </c>
      <c r="AO41" s="57">
        <f t="shared" si="13"/>
        <v>636.15146978700534</v>
      </c>
      <c r="AP41" s="57">
        <f t="shared" si="13"/>
        <v>609.81026130276223</v>
      </c>
      <c r="AQ41" s="57">
        <f t="shared" si="13"/>
        <v>582.35745382048412</v>
      </c>
      <c r="AR41" s="57">
        <f t="shared" si="13"/>
        <v>553.74613786245379</v>
      </c>
      <c r="AS41" s="57">
        <f t="shared" si="13"/>
        <v>523.92742437099457</v>
      </c>
      <c r="AT41" s="57">
        <f t="shared" si="13"/>
        <v>492.85036117019581</v>
      </c>
      <c r="AU41" s="57">
        <f t="shared" si="13"/>
        <v>460.46184590232338</v>
      </c>
      <c r="AV41" s="57">
        <f t="shared" si="13"/>
        <v>426.70653529014669</v>
      </c>
      <c r="AW41" s="57">
        <f t="shared" si="13"/>
        <v>391.52675057013619</v>
      </c>
      <c r="AX41" s="57">
        <f t="shared" si="13"/>
        <v>354.8623789349412</v>
      </c>
      <c r="AY41" s="57">
        <f t="shared" si="13"/>
        <v>316.65077081674099</v>
      </c>
      <c r="AZ41" s="57">
        <f t="shared" si="13"/>
        <v>276.82663283595275</v>
      </c>
      <c r="BA41" s="57">
        <f t="shared" si="13"/>
        <v>235.32191623237526</v>
      </c>
      <c r="BB41" s="57">
        <f>BB45+BB42</f>
        <v>192.06570058812676</v>
      </c>
      <c r="BC41" s="57">
        <f>BC45+BC42</f>
        <v>146.98407264369098</v>
      </c>
      <c r="BD41" s="57">
        <v>100</v>
      </c>
      <c r="BE41" s="58">
        <f>BE42</f>
        <v>51.033199490745275</v>
      </c>
    </row>
    <row r="42" spans="2:58">
      <c r="F42" s="59" t="s">
        <v>422</v>
      </c>
      <c r="H42" s="54">
        <f t="shared" ref="H42:BC42" si="14">(H44-H45*H47)/(1+H47/2)</f>
        <v>6.7336482213047519</v>
      </c>
      <c r="I42" s="54">
        <f t="shared" si="14"/>
        <v>7.0178081762438174</v>
      </c>
      <c r="J42" s="54">
        <f t="shared" si="14"/>
        <v>7.3139596812813092</v>
      </c>
      <c r="K42" s="54">
        <f t="shared" si="14"/>
        <v>7.622608779831376</v>
      </c>
      <c r="L42" s="54">
        <f t="shared" si="14"/>
        <v>7.9442828703402597</v>
      </c>
      <c r="M42" s="54">
        <f t="shared" si="14"/>
        <v>8.2795316074686216</v>
      </c>
      <c r="N42" s="54">
        <f t="shared" si="14"/>
        <v>8.6289278413037955</v>
      </c>
      <c r="O42" s="54">
        <f t="shared" si="14"/>
        <v>8.9930685962068075</v>
      </c>
      <c r="P42" s="54">
        <f t="shared" si="14"/>
        <v>9.3725760909667351</v>
      </c>
      <c r="Q42" s="54">
        <f t="shared" si="14"/>
        <v>9.7680988020055342</v>
      </c>
      <c r="R42" s="54">
        <f t="shared" si="14"/>
        <v>10.180312571450166</v>
      </c>
      <c r="S42" s="54">
        <f t="shared" si="14"/>
        <v>10.609921761965365</v>
      </c>
      <c r="T42" s="54">
        <f t="shared" si="14"/>
        <v>11.057660460320303</v>
      </c>
      <c r="U42" s="54">
        <f t="shared" si="14"/>
        <v>11.524293731745816</v>
      </c>
      <c r="V42" s="54">
        <f t="shared" si="14"/>
        <v>12.01061892722549</v>
      </c>
      <c r="W42" s="54">
        <f t="shared" si="14"/>
        <v>12.517467045954403</v>
      </c>
      <c r="X42" s="54">
        <f t="shared" si="14"/>
        <v>13.045704155293683</v>
      </c>
      <c r="Y42" s="54">
        <f t="shared" si="14"/>
        <v>13.59623287064708</v>
      </c>
      <c r="Z42" s="54">
        <f t="shared" si="14"/>
        <v>14.16999389778838</v>
      </c>
      <c r="AA42" s="54">
        <f t="shared" si="14"/>
        <v>14.767967640275057</v>
      </c>
      <c r="AB42" s="54">
        <f t="shared" si="14"/>
        <v>15.391175874694666</v>
      </c>
      <c r="AC42" s="54">
        <f t="shared" si="14"/>
        <v>16.040683496606778</v>
      </c>
      <c r="AD42" s="54">
        <f t="shared" si="14"/>
        <v>16.717600340163582</v>
      </c>
      <c r="AE42" s="54">
        <f t="shared" si="14"/>
        <v>17.423083074518484</v>
      </c>
      <c r="AF42" s="54">
        <f t="shared" si="14"/>
        <v>18.158337180263164</v>
      </c>
      <c r="AG42" s="54">
        <f t="shared" si="14"/>
        <v>18.92461900927027</v>
      </c>
      <c r="AH42" s="54">
        <f t="shared" si="14"/>
        <v>19.723237931461473</v>
      </c>
      <c r="AI42" s="54">
        <f t="shared" si="14"/>
        <v>20.555558572169147</v>
      </c>
      <c r="AJ42" s="54">
        <f t="shared" si="14"/>
        <v>21.423003143914688</v>
      </c>
      <c r="AK42" s="54">
        <f t="shared" si="14"/>
        <v>22.32705387658789</v>
      </c>
      <c r="AL42" s="54">
        <f t="shared" si="14"/>
        <v>23.269255550179896</v>
      </c>
      <c r="AM42" s="54">
        <f t="shared" si="14"/>
        <v>24.25121813439749</v>
      </c>
      <c r="AN42" s="54">
        <f t="shared" si="14"/>
        <v>25.274619539669064</v>
      </c>
      <c r="AO42" s="54">
        <f t="shared" si="14"/>
        <v>26.341208484243097</v>
      </c>
      <c r="AP42" s="54">
        <f t="shared" si="14"/>
        <v>27.452807482278153</v>
      </c>
      <c r="AQ42" s="54">
        <f t="shared" si="14"/>
        <v>28.611315958030296</v>
      </c>
      <c r="AR42" s="54">
        <f t="shared" si="14"/>
        <v>29.818713491459174</v>
      </c>
      <c r="AS42" s="54">
        <f t="shared" si="14"/>
        <v>31.077063200798754</v>
      </c>
      <c r="AT42" s="54">
        <f t="shared" si="14"/>
        <v>32.388515267872464</v>
      </c>
      <c r="AU42" s="54">
        <f t="shared" si="14"/>
        <v>33.755310612176679</v>
      </c>
      <c r="AV42" s="54">
        <f t="shared" si="14"/>
        <v>35.179784720010531</v>
      </c>
      <c r="AW42" s="54">
        <f t="shared" si="14"/>
        <v>36.664371635194975</v>
      </c>
      <c r="AX42" s="54">
        <f t="shared" si="14"/>
        <v>38.211608118200211</v>
      </c>
      <c r="AY42" s="54">
        <f t="shared" si="14"/>
        <v>39.824137980788251</v>
      </c>
      <c r="AZ42" s="54">
        <f t="shared" si="14"/>
        <v>41.504716603577521</v>
      </c>
      <c r="BA42" s="54">
        <f t="shared" si="14"/>
        <v>43.256215644248485</v>
      </c>
      <c r="BB42" s="54">
        <f t="shared" si="14"/>
        <v>45.08162794443578</v>
      </c>
      <c r="BC42" s="54">
        <f t="shared" si="14"/>
        <v>46.984072643690965</v>
      </c>
      <c r="BD42" s="54">
        <f>BD44-BD43</f>
        <v>48.966800509254725</v>
      </c>
      <c r="BE42" s="60">
        <f>BD41*(1+BD47/2)/2</f>
        <v>51.033199490745275</v>
      </c>
    </row>
    <row r="43" spans="2:58">
      <c r="F43" s="59" t="s">
        <v>423</v>
      </c>
      <c r="H43" s="54">
        <f t="shared" ref="H43:BA43" si="15">H44-H42</f>
        <v>45.354100783939323</v>
      </c>
      <c r="I43" s="54">
        <f t="shared" si="15"/>
        <v>45.069940829000259</v>
      </c>
      <c r="J43" s="54">
        <f t="shared" si="15"/>
        <v>44.773789323962767</v>
      </c>
      <c r="K43" s="54">
        <f t="shared" si="15"/>
        <v>44.465140225412704</v>
      </c>
      <c r="L43" s="54">
        <f t="shared" si="15"/>
        <v>44.143466134903818</v>
      </c>
      <c r="M43" s="54">
        <f t="shared" si="15"/>
        <v>43.808217397775458</v>
      </c>
      <c r="N43" s="54">
        <f t="shared" si="15"/>
        <v>43.458821163940286</v>
      </c>
      <c r="O43" s="54">
        <f t="shared" si="15"/>
        <v>43.094680409037267</v>
      </c>
      <c r="P43" s="54">
        <f t="shared" si="15"/>
        <v>42.715172914277346</v>
      </c>
      <c r="Q43" s="54">
        <f t="shared" si="15"/>
        <v>42.319650203238545</v>
      </c>
      <c r="R43" s="54">
        <f t="shared" si="15"/>
        <v>41.907436433793912</v>
      </c>
      <c r="S43" s="54">
        <f t="shared" si="15"/>
        <v>41.477827243278711</v>
      </c>
      <c r="T43" s="54">
        <f t="shared" si="15"/>
        <v>41.030088544923771</v>
      </c>
      <c r="U43" s="54">
        <f t="shared" si="15"/>
        <v>40.563455273498263</v>
      </c>
      <c r="V43" s="54">
        <f t="shared" si="15"/>
        <v>40.077130078018584</v>
      </c>
      <c r="W43" s="54">
        <f t="shared" si="15"/>
        <v>39.570281959289673</v>
      </c>
      <c r="X43" s="54">
        <f t="shared" si="15"/>
        <v>39.042044849950393</v>
      </c>
      <c r="Y43" s="54">
        <f t="shared" si="15"/>
        <v>38.491516134596999</v>
      </c>
      <c r="Z43" s="54">
        <f t="shared" si="15"/>
        <v>37.917755107455697</v>
      </c>
      <c r="AA43" s="54">
        <f t="shared" si="15"/>
        <v>37.319781364969018</v>
      </c>
      <c r="AB43" s="54">
        <f t="shared" si="15"/>
        <v>36.69657313054941</v>
      </c>
      <c r="AC43" s="54">
        <f t="shared" si="15"/>
        <v>36.047065508637303</v>
      </c>
      <c r="AD43" s="54">
        <f t="shared" si="15"/>
        <v>35.370148665080492</v>
      </c>
      <c r="AE43" s="54">
        <f t="shared" si="15"/>
        <v>34.66466593072559</v>
      </c>
      <c r="AF43" s="54">
        <f t="shared" si="15"/>
        <v>33.929411824980917</v>
      </c>
      <c r="AG43" s="54">
        <f t="shared" si="15"/>
        <v>33.163129995973804</v>
      </c>
      <c r="AH43" s="54">
        <f t="shared" si="15"/>
        <v>32.364511073782609</v>
      </c>
      <c r="AI43" s="54">
        <f t="shared" si="15"/>
        <v>31.532190433074931</v>
      </c>
      <c r="AJ43" s="54">
        <f t="shared" si="15"/>
        <v>30.66474586132939</v>
      </c>
      <c r="AK43" s="54">
        <f t="shared" si="15"/>
        <v>29.760695128656188</v>
      </c>
      <c r="AL43" s="54">
        <f t="shared" si="15"/>
        <v>28.818493455064182</v>
      </c>
      <c r="AM43" s="54">
        <f t="shared" si="15"/>
        <v>27.836530870846588</v>
      </c>
      <c r="AN43" s="54">
        <f t="shared" si="15"/>
        <v>26.813129465575013</v>
      </c>
      <c r="AO43" s="54">
        <f t="shared" si="15"/>
        <v>25.746540521000981</v>
      </c>
      <c r="AP43" s="54">
        <f t="shared" si="15"/>
        <v>24.634941522965924</v>
      </c>
      <c r="AQ43" s="54">
        <f t="shared" si="15"/>
        <v>23.476433047213781</v>
      </c>
      <c r="AR43" s="54">
        <f t="shared" si="15"/>
        <v>22.269035513784903</v>
      </c>
      <c r="AS43" s="54">
        <f t="shared" si="15"/>
        <v>21.010685804445323</v>
      </c>
      <c r="AT43" s="54">
        <f t="shared" si="15"/>
        <v>19.699233737371614</v>
      </c>
      <c r="AU43" s="54">
        <f t="shared" si="15"/>
        <v>18.332438393067399</v>
      </c>
      <c r="AV43" s="54">
        <f t="shared" si="15"/>
        <v>16.907964285233547</v>
      </c>
      <c r="AW43" s="54">
        <f t="shared" si="15"/>
        <v>15.423377370049103</v>
      </c>
      <c r="AX43" s="54">
        <f t="shared" si="15"/>
        <v>13.876140887043867</v>
      </c>
      <c r="AY43" s="54">
        <f t="shared" si="15"/>
        <v>12.263611024455827</v>
      </c>
      <c r="AZ43" s="54">
        <f t="shared" si="15"/>
        <v>10.583032401666557</v>
      </c>
      <c r="BA43" s="54">
        <f t="shared" si="15"/>
        <v>8.8315333609955928</v>
      </c>
      <c r="BB43" s="54">
        <f>BB44-BB42</f>
        <v>7.0061210608082973</v>
      </c>
      <c r="BC43" s="54">
        <f>BC44-BC42</f>
        <v>5.1036763615531129</v>
      </c>
      <c r="BD43" s="54">
        <f>AVERAGE(BD41,BD45)*BD47</f>
        <v>3.1209484959893508</v>
      </c>
      <c r="BE43" s="60">
        <f>BD47/2*BE41</f>
        <v>1.0545495144988009</v>
      </c>
    </row>
    <row r="44" spans="2:58">
      <c r="F44" s="59" t="s">
        <v>147</v>
      </c>
      <c r="H44" s="54">
        <f>I44</f>
        <v>52.087749005244078</v>
      </c>
      <c r="I44" s="54">
        <f t="shared" ref="I44:BA44" si="16">J44</f>
        <v>52.087749005244078</v>
      </c>
      <c r="J44" s="54">
        <f t="shared" si="16"/>
        <v>52.087749005244078</v>
      </c>
      <c r="K44" s="54">
        <f t="shared" si="16"/>
        <v>52.087749005244078</v>
      </c>
      <c r="L44" s="54">
        <f t="shared" si="16"/>
        <v>52.087749005244078</v>
      </c>
      <c r="M44" s="54">
        <f t="shared" si="16"/>
        <v>52.087749005244078</v>
      </c>
      <c r="N44" s="54">
        <f t="shared" si="16"/>
        <v>52.087749005244078</v>
      </c>
      <c r="O44" s="54">
        <f t="shared" si="16"/>
        <v>52.087749005244078</v>
      </c>
      <c r="P44" s="54">
        <f t="shared" si="16"/>
        <v>52.087749005244078</v>
      </c>
      <c r="Q44" s="54">
        <f t="shared" si="16"/>
        <v>52.087749005244078</v>
      </c>
      <c r="R44" s="54">
        <f t="shared" si="16"/>
        <v>52.087749005244078</v>
      </c>
      <c r="S44" s="54">
        <f t="shared" si="16"/>
        <v>52.087749005244078</v>
      </c>
      <c r="T44" s="54">
        <f t="shared" si="16"/>
        <v>52.087749005244078</v>
      </c>
      <c r="U44" s="54">
        <f t="shared" si="16"/>
        <v>52.087749005244078</v>
      </c>
      <c r="V44" s="54">
        <f t="shared" si="16"/>
        <v>52.087749005244078</v>
      </c>
      <c r="W44" s="54">
        <f t="shared" si="16"/>
        <v>52.087749005244078</v>
      </c>
      <c r="X44" s="54">
        <f t="shared" si="16"/>
        <v>52.087749005244078</v>
      </c>
      <c r="Y44" s="54">
        <f t="shared" si="16"/>
        <v>52.087749005244078</v>
      </c>
      <c r="Z44" s="54">
        <f t="shared" si="16"/>
        <v>52.087749005244078</v>
      </c>
      <c r="AA44" s="54">
        <f t="shared" si="16"/>
        <v>52.087749005244078</v>
      </c>
      <c r="AB44" s="54">
        <f t="shared" si="16"/>
        <v>52.087749005244078</v>
      </c>
      <c r="AC44" s="54">
        <f t="shared" si="16"/>
        <v>52.087749005244078</v>
      </c>
      <c r="AD44" s="54">
        <f t="shared" si="16"/>
        <v>52.087749005244078</v>
      </c>
      <c r="AE44" s="54">
        <f t="shared" si="16"/>
        <v>52.087749005244078</v>
      </c>
      <c r="AF44" s="54">
        <f t="shared" si="16"/>
        <v>52.087749005244078</v>
      </c>
      <c r="AG44" s="54">
        <f t="shared" si="16"/>
        <v>52.087749005244078</v>
      </c>
      <c r="AH44" s="54">
        <f t="shared" si="16"/>
        <v>52.087749005244078</v>
      </c>
      <c r="AI44" s="54">
        <f t="shared" si="16"/>
        <v>52.087749005244078</v>
      </c>
      <c r="AJ44" s="54">
        <f t="shared" si="16"/>
        <v>52.087749005244078</v>
      </c>
      <c r="AK44" s="54">
        <f t="shared" si="16"/>
        <v>52.087749005244078</v>
      </c>
      <c r="AL44" s="54">
        <f t="shared" si="16"/>
        <v>52.087749005244078</v>
      </c>
      <c r="AM44" s="54">
        <f t="shared" si="16"/>
        <v>52.087749005244078</v>
      </c>
      <c r="AN44" s="54">
        <f t="shared" si="16"/>
        <v>52.087749005244078</v>
      </c>
      <c r="AO44" s="54">
        <f t="shared" si="16"/>
        <v>52.087749005244078</v>
      </c>
      <c r="AP44" s="54">
        <f t="shared" si="16"/>
        <v>52.087749005244078</v>
      </c>
      <c r="AQ44" s="54">
        <f t="shared" si="16"/>
        <v>52.087749005244078</v>
      </c>
      <c r="AR44" s="54">
        <f t="shared" si="16"/>
        <v>52.087749005244078</v>
      </c>
      <c r="AS44" s="54">
        <f t="shared" si="16"/>
        <v>52.087749005244078</v>
      </c>
      <c r="AT44" s="54">
        <f t="shared" si="16"/>
        <v>52.087749005244078</v>
      </c>
      <c r="AU44" s="54">
        <f t="shared" si="16"/>
        <v>52.087749005244078</v>
      </c>
      <c r="AV44" s="54">
        <f t="shared" si="16"/>
        <v>52.087749005244078</v>
      </c>
      <c r="AW44" s="54">
        <f t="shared" si="16"/>
        <v>52.087749005244078</v>
      </c>
      <c r="AX44" s="54">
        <f t="shared" si="16"/>
        <v>52.087749005244078</v>
      </c>
      <c r="AY44" s="54">
        <f t="shared" si="16"/>
        <v>52.087749005244078</v>
      </c>
      <c r="AZ44" s="54">
        <f t="shared" si="16"/>
        <v>52.087749005244078</v>
      </c>
      <c r="BA44" s="54">
        <f t="shared" si="16"/>
        <v>52.087749005244078</v>
      </c>
      <c r="BB44" s="54">
        <f>BC44</f>
        <v>52.087749005244078</v>
      </c>
      <c r="BC44" s="54">
        <f>BD44</f>
        <v>52.087749005244078</v>
      </c>
      <c r="BD44" s="54">
        <f>BE44</f>
        <v>52.087749005244078</v>
      </c>
      <c r="BE44" s="60">
        <f>BE42+BE43</f>
        <v>52.087749005244078</v>
      </c>
    </row>
    <row r="45" spans="2:58">
      <c r="F45" s="59" t="s">
        <v>320</v>
      </c>
      <c r="H45" s="54">
        <f t="shared" ref="H45:BA45" si="17">I41</f>
        <v>1094.0519510192157</v>
      </c>
      <c r="I45" s="54">
        <f t="shared" si="17"/>
        <v>1087.034142842972</v>
      </c>
      <c r="J45" s="54">
        <f t="shared" si="17"/>
        <v>1079.7201831616906</v>
      </c>
      <c r="K45" s="54">
        <f t="shared" si="17"/>
        <v>1072.0975743818592</v>
      </c>
      <c r="L45" s="54">
        <f t="shared" si="17"/>
        <v>1064.153291511519</v>
      </c>
      <c r="M45" s="54">
        <f t="shared" si="17"/>
        <v>1055.8737599040503</v>
      </c>
      <c r="N45" s="54">
        <f t="shared" si="17"/>
        <v>1047.2448320627466</v>
      </c>
      <c r="O45" s="54">
        <f t="shared" si="17"/>
        <v>1038.2517634665398</v>
      </c>
      <c r="P45" s="54">
        <f t="shared" si="17"/>
        <v>1028.8791873755731</v>
      </c>
      <c r="Q45" s="54">
        <f t="shared" si="17"/>
        <v>1019.1110885735676</v>
      </c>
      <c r="R45" s="54">
        <f t="shared" si="17"/>
        <v>1008.9307760021175</v>
      </c>
      <c r="S45" s="54">
        <f t="shared" si="17"/>
        <v>998.32085424015213</v>
      </c>
      <c r="T45" s="54">
        <f t="shared" si="17"/>
        <v>987.26319377983179</v>
      </c>
      <c r="U45" s="54">
        <f t="shared" si="17"/>
        <v>975.73890004808595</v>
      </c>
      <c r="V45" s="54">
        <f t="shared" si="17"/>
        <v>963.72828112086052</v>
      </c>
      <c r="W45" s="54">
        <f t="shared" si="17"/>
        <v>951.21081407490612</v>
      </c>
      <c r="X45" s="54">
        <f t="shared" si="17"/>
        <v>938.16510991961241</v>
      </c>
      <c r="Y45" s="54">
        <f t="shared" si="17"/>
        <v>924.56887704896531</v>
      </c>
      <c r="Z45" s="54">
        <f t="shared" si="17"/>
        <v>910.39888315117696</v>
      </c>
      <c r="AA45" s="54">
        <f t="shared" si="17"/>
        <v>895.6309155109019</v>
      </c>
      <c r="AB45" s="54">
        <f t="shared" si="17"/>
        <v>880.23973963620722</v>
      </c>
      <c r="AC45" s="54">
        <f t="shared" si="17"/>
        <v>864.19905613960043</v>
      </c>
      <c r="AD45" s="54">
        <f t="shared" si="17"/>
        <v>847.48145579943684</v>
      </c>
      <c r="AE45" s="54">
        <f t="shared" si="17"/>
        <v>830.0583727249184</v>
      </c>
      <c r="AF45" s="54">
        <f t="shared" si="17"/>
        <v>811.90003554465522</v>
      </c>
      <c r="AG45" s="54">
        <f t="shared" si="17"/>
        <v>792.97541653538497</v>
      </c>
      <c r="AH45" s="54">
        <f t="shared" si="17"/>
        <v>773.25217860392354</v>
      </c>
      <c r="AI45" s="54">
        <f t="shared" si="17"/>
        <v>752.69662003175438</v>
      </c>
      <c r="AJ45" s="54">
        <f t="shared" si="17"/>
        <v>731.27361688783969</v>
      </c>
      <c r="AK45" s="54">
        <f t="shared" si="17"/>
        <v>708.94656301125178</v>
      </c>
      <c r="AL45" s="54">
        <f t="shared" si="17"/>
        <v>685.6773074610719</v>
      </c>
      <c r="AM45" s="54">
        <f t="shared" si="17"/>
        <v>661.4260893266744</v>
      </c>
      <c r="AN45" s="54">
        <f t="shared" si="17"/>
        <v>636.15146978700534</v>
      </c>
      <c r="AO45" s="54">
        <f t="shared" si="17"/>
        <v>609.81026130276223</v>
      </c>
      <c r="AP45" s="54">
        <f t="shared" si="17"/>
        <v>582.35745382048412</v>
      </c>
      <c r="AQ45" s="54">
        <f t="shared" si="17"/>
        <v>553.74613786245379</v>
      </c>
      <c r="AR45" s="54">
        <f t="shared" si="17"/>
        <v>523.92742437099457</v>
      </c>
      <c r="AS45" s="54">
        <f t="shared" si="17"/>
        <v>492.85036117019581</v>
      </c>
      <c r="AT45" s="54">
        <f t="shared" si="17"/>
        <v>460.46184590232338</v>
      </c>
      <c r="AU45" s="54">
        <f t="shared" si="17"/>
        <v>426.70653529014669</v>
      </c>
      <c r="AV45" s="54">
        <f t="shared" si="17"/>
        <v>391.52675057013619</v>
      </c>
      <c r="AW45" s="54">
        <f t="shared" si="17"/>
        <v>354.8623789349412</v>
      </c>
      <c r="AX45" s="54">
        <f t="shared" si="17"/>
        <v>316.65077081674099</v>
      </c>
      <c r="AY45" s="54">
        <f t="shared" si="17"/>
        <v>276.82663283595275</v>
      </c>
      <c r="AZ45" s="54">
        <f t="shared" si="17"/>
        <v>235.32191623237526</v>
      </c>
      <c r="BA45" s="54">
        <f t="shared" si="17"/>
        <v>192.06570058812676</v>
      </c>
      <c r="BB45" s="54">
        <f>BC41</f>
        <v>146.98407264369098</v>
      </c>
      <c r="BC45" s="54">
        <f>BD41</f>
        <v>100</v>
      </c>
      <c r="BD45" s="54">
        <f>BE41</f>
        <v>51.033199490745275</v>
      </c>
      <c r="BE45" s="60">
        <f>BE41-BE42</f>
        <v>0</v>
      </c>
    </row>
    <row r="46" spans="2:58">
      <c r="F46" s="59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15"/>
      <c r="BA46" s="15"/>
      <c r="BB46" s="15"/>
      <c r="BC46" s="15"/>
      <c r="BD46" s="15"/>
      <c r="BE46" s="64"/>
    </row>
    <row r="47" spans="2:58" ht="15.75" thickBot="1">
      <c r="F47" s="65"/>
      <c r="G47" s="66"/>
      <c r="H47" s="74">
        <f>D27</f>
        <v>4.1327979629810996E-2</v>
      </c>
      <c r="I47" s="74">
        <f>H47</f>
        <v>4.1327979629810996E-2</v>
      </c>
      <c r="J47" s="74">
        <f t="shared" ref="J47:BE47" si="18">I47</f>
        <v>4.1327979629810996E-2</v>
      </c>
      <c r="K47" s="74">
        <f t="shared" si="18"/>
        <v>4.1327979629810996E-2</v>
      </c>
      <c r="L47" s="74">
        <f t="shared" si="18"/>
        <v>4.1327979629810996E-2</v>
      </c>
      <c r="M47" s="74">
        <f t="shared" si="18"/>
        <v>4.1327979629810996E-2</v>
      </c>
      <c r="N47" s="74">
        <f t="shared" si="18"/>
        <v>4.1327979629810996E-2</v>
      </c>
      <c r="O47" s="74">
        <f t="shared" si="18"/>
        <v>4.1327979629810996E-2</v>
      </c>
      <c r="P47" s="74">
        <f t="shared" si="18"/>
        <v>4.1327979629810996E-2</v>
      </c>
      <c r="Q47" s="74">
        <f t="shared" si="18"/>
        <v>4.1327979629810996E-2</v>
      </c>
      <c r="R47" s="74">
        <f t="shared" si="18"/>
        <v>4.1327979629810996E-2</v>
      </c>
      <c r="S47" s="74">
        <f t="shared" si="18"/>
        <v>4.1327979629810996E-2</v>
      </c>
      <c r="T47" s="74">
        <f t="shared" si="18"/>
        <v>4.1327979629810996E-2</v>
      </c>
      <c r="U47" s="74">
        <f t="shared" si="18"/>
        <v>4.1327979629810996E-2</v>
      </c>
      <c r="V47" s="74">
        <f t="shared" si="18"/>
        <v>4.1327979629810996E-2</v>
      </c>
      <c r="W47" s="74">
        <f t="shared" si="18"/>
        <v>4.1327979629810996E-2</v>
      </c>
      <c r="X47" s="74">
        <f t="shared" si="18"/>
        <v>4.1327979629810996E-2</v>
      </c>
      <c r="Y47" s="74">
        <f t="shared" si="18"/>
        <v>4.1327979629810996E-2</v>
      </c>
      <c r="Z47" s="74">
        <f t="shared" si="18"/>
        <v>4.1327979629810996E-2</v>
      </c>
      <c r="AA47" s="74">
        <f t="shared" si="18"/>
        <v>4.1327979629810996E-2</v>
      </c>
      <c r="AB47" s="74">
        <f t="shared" si="18"/>
        <v>4.1327979629810996E-2</v>
      </c>
      <c r="AC47" s="74">
        <f t="shared" si="18"/>
        <v>4.1327979629810996E-2</v>
      </c>
      <c r="AD47" s="74">
        <f t="shared" si="18"/>
        <v>4.1327979629810996E-2</v>
      </c>
      <c r="AE47" s="74">
        <f t="shared" si="18"/>
        <v>4.1327979629810996E-2</v>
      </c>
      <c r="AF47" s="74">
        <f t="shared" si="18"/>
        <v>4.1327979629810996E-2</v>
      </c>
      <c r="AG47" s="74">
        <f t="shared" si="18"/>
        <v>4.1327979629810996E-2</v>
      </c>
      <c r="AH47" s="74">
        <f t="shared" si="18"/>
        <v>4.1327979629810996E-2</v>
      </c>
      <c r="AI47" s="74">
        <f t="shared" si="18"/>
        <v>4.1327979629810996E-2</v>
      </c>
      <c r="AJ47" s="74">
        <f t="shared" si="18"/>
        <v>4.1327979629810996E-2</v>
      </c>
      <c r="AK47" s="74">
        <f t="shared" si="18"/>
        <v>4.1327979629810996E-2</v>
      </c>
      <c r="AL47" s="74">
        <f t="shared" si="18"/>
        <v>4.1327979629810996E-2</v>
      </c>
      <c r="AM47" s="74">
        <f t="shared" si="18"/>
        <v>4.1327979629810996E-2</v>
      </c>
      <c r="AN47" s="74">
        <f t="shared" si="18"/>
        <v>4.1327979629810996E-2</v>
      </c>
      <c r="AO47" s="74">
        <f t="shared" si="18"/>
        <v>4.1327979629810996E-2</v>
      </c>
      <c r="AP47" s="74">
        <f t="shared" si="18"/>
        <v>4.1327979629810996E-2</v>
      </c>
      <c r="AQ47" s="74">
        <f t="shared" si="18"/>
        <v>4.1327979629810996E-2</v>
      </c>
      <c r="AR47" s="74">
        <f t="shared" si="18"/>
        <v>4.1327979629810996E-2</v>
      </c>
      <c r="AS47" s="74">
        <f t="shared" si="18"/>
        <v>4.1327979629810996E-2</v>
      </c>
      <c r="AT47" s="74">
        <f t="shared" si="18"/>
        <v>4.1327979629810996E-2</v>
      </c>
      <c r="AU47" s="74">
        <f t="shared" si="18"/>
        <v>4.1327979629810996E-2</v>
      </c>
      <c r="AV47" s="74">
        <f t="shared" si="18"/>
        <v>4.1327979629810996E-2</v>
      </c>
      <c r="AW47" s="74">
        <f t="shared" si="18"/>
        <v>4.1327979629810996E-2</v>
      </c>
      <c r="AX47" s="74">
        <f t="shared" si="18"/>
        <v>4.1327979629810996E-2</v>
      </c>
      <c r="AY47" s="74">
        <f t="shared" si="18"/>
        <v>4.1327979629810996E-2</v>
      </c>
      <c r="AZ47" s="74">
        <f t="shared" si="18"/>
        <v>4.1327979629810996E-2</v>
      </c>
      <c r="BA47" s="74">
        <f t="shared" si="18"/>
        <v>4.1327979629810996E-2</v>
      </c>
      <c r="BB47" s="74">
        <f t="shared" si="18"/>
        <v>4.1327979629810996E-2</v>
      </c>
      <c r="BC47" s="74">
        <f t="shared" si="18"/>
        <v>4.1327979629810996E-2</v>
      </c>
      <c r="BD47" s="74">
        <f t="shared" si="18"/>
        <v>4.1327979629810996E-2</v>
      </c>
      <c r="BE47" s="75">
        <f t="shared" si="18"/>
        <v>4.1327979629810996E-2</v>
      </c>
    </row>
    <row r="49" spans="1:8" s="7" customFormat="1"/>
    <row r="50" spans="1:8">
      <c r="B50" t="s">
        <v>460</v>
      </c>
      <c r="C50">
        <f>Inputs!F211</f>
        <v>18100000</v>
      </c>
    </row>
    <row r="51" spans="1:8">
      <c r="A51" t="s">
        <v>461</v>
      </c>
      <c r="C51" s="16">
        <v>2015</v>
      </c>
      <c r="D51" s="16">
        <v>2016</v>
      </c>
      <c r="E51" s="16">
        <v>2017</v>
      </c>
      <c r="F51" s="16">
        <v>2018</v>
      </c>
      <c r="G51" s="16">
        <v>2019</v>
      </c>
      <c r="H51" s="16">
        <v>2020</v>
      </c>
    </row>
    <row r="52" spans="1:8">
      <c r="B52" t="s">
        <v>449</v>
      </c>
      <c r="C52" s="69">
        <v>2017</v>
      </c>
    </row>
    <row r="53" spans="1:8">
      <c r="B53" t="s">
        <v>450</v>
      </c>
      <c r="C53" s="15">
        <f>C5</f>
        <v>22104022</v>
      </c>
      <c r="D53" s="15">
        <f t="shared" ref="D53:G53" si="19">D5</f>
        <v>22744851</v>
      </c>
      <c r="E53" s="15">
        <f t="shared" si="19"/>
        <v>23402166</v>
      </c>
      <c r="F53" s="15">
        <f t="shared" si="19"/>
        <v>24080899</v>
      </c>
      <c r="G53" s="15">
        <f t="shared" si="19"/>
        <v>24776825</v>
      </c>
    </row>
    <row r="54" spans="1:8">
      <c r="B54" t="s">
        <v>451</v>
      </c>
      <c r="C54">
        <v>0.06</v>
      </c>
      <c r="D54">
        <v>0.06</v>
      </c>
      <c r="E54">
        <v>0.06</v>
      </c>
      <c r="F54">
        <v>0.06</v>
      </c>
      <c r="G54">
        <v>0.06</v>
      </c>
      <c r="H54" s="76" t="s">
        <v>462</v>
      </c>
    </row>
    <row r="56" spans="1:8">
      <c r="B56" t="s">
        <v>319</v>
      </c>
      <c r="C56" s="15">
        <f>IF($C$52=C51,$C$50,0)</f>
        <v>0</v>
      </c>
      <c r="D56" s="15">
        <f>IF($C$52=D51,$C$50,0)+C60</f>
        <v>0</v>
      </c>
      <c r="E56" s="15">
        <f t="shared" ref="E56:G56" si="20">IF($C$52=E51,$C$50,0)+D60</f>
        <v>18100000</v>
      </c>
      <c r="F56" s="15">
        <f t="shared" si="20"/>
        <v>17703210.477658</v>
      </c>
      <c r="G56" s="15">
        <f t="shared" si="20"/>
        <v>17241543.902751397</v>
      </c>
      <c r="H56" s="15">
        <f>G60</f>
        <v>16710182.449695703</v>
      </c>
    </row>
    <row r="57" spans="1:8">
      <c r="B57" t="s">
        <v>422</v>
      </c>
      <c r="C57" s="15">
        <f>(1+C62/2)*C59-0.07*C56</f>
        <v>0</v>
      </c>
      <c r="D57" s="15">
        <f>(1+D62/2)*D59-0.07*D56</f>
        <v>0</v>
      </c>
      <c r="E57" s="15">
        <f>(1+E62/2)*E59-0.0579*E56</f>
        <v>396789.52234199992</v>
      </c>
      <c r="F57" s="15">
        <f>(1+F62/2)*F59-0.0579*F56</f>
        <v>461666.5749066018</v>
      </c>
      <c r="G57" s="15">
        <f>(1+G62/2)*G59-0.0579*G56</f>
        <v>531361.45305569423</v>
      </c>
    </row>
    <row r="58" spans="1:8">
      <c r="B58" t="s">
        <v>423</v>
      </c>
      <c r="C58" s="15">
        <f>C59-C57</f>
        <v>0</v>
      </c>
      <c r="D58" s="15">
        <f t="shared" ref="D58:G58" si="21">D59-D57</f>
        <v>0</v>
      </c>
      <c r="E58" s="15">
        <f t="shared" si="21"/>
        <v>1007340.437658</v>
      </c>
      <c r="F58" s="15">
        <f t="shared" si="21"/>
        <v>983187.36509339814</v>
      </c>
      <c r="G58" s="15">
        <f t="shared" si="21"/>
        <v>955248.04694430577</v>
      </c>
    </row>
    <row r="59" spans="1:8">
      <c r="B59" t="s">
        <v>147</v>
      </c>
      <c r="C59" s="15">
        <f>IF($C$52&lt;=C51,C54*C53,0)</f>
        <v>0</v>
      </c>
      <c r="D59" s="15">
        <f>IF($C$52&lt;=D51,D54*D53,0)</f>
        <v>0</v>
      </c>
      <c r="E59" s="15">
        <f>IF($C$52&lt;=E51,E54*E53,0)</f>
        <v>1404129.96</v>
      </c>
      <c r="F59" s="15">
        <f t="shared" ref="F59:G59" si="22">IF($C$52&lt;=F51,F54*F53,0)</f>
        <v>1444853.94</v>
      </c>
      <c r="G59" s="15">
        <f t="shared" si="22"/>
        <v>1486609.5</v>
      </c>
    </row>
    <row r="60" spans="1:8">
      <c r="B60" t="s">
        <v>320</v>
      </c>
      <c r="C60" s="15">
        <f>C56-C57</f>
        <v>0</v>
      </c>
      <c r="D60" s="15">
        <f t="shared" ref="D60:G60" si="23">D56-D57</f>
        <v>0</v>
      </c>
      <c r="E60" s="15">
        <f t="shared" si="23"/>
        <v>17703210.477658</v>
      </c>
      <c r="F60" s="15">
        <f>F56-F57</f>
        <v>17241543.902751397</v>
      </c>
      <c r="G60" s="15">
        <f t="shared" si="23"/>
        <v>16710182.449695703</v>
      </c>
    </row>
    <row r="62" spans="1:8">
      <c r="C62" s="46">
        <v>5.79E-2</v>
      </c>
      <c r="D62" s="46">
        <v>5.79E-2</v>
      </c>
      <c r="E62" s="46">
        <v>5.79E-2</v>
      </c>
      <c r="F62" s="46">
        <v>5.79E-2</v>
      </c>
      <c r="G62" s="46">
        <v>5.79E-2</v>
      </c>
    </row>
    <row r="64" spans="1:8" s="77" customFormat="1">
      <c r="A64" s="219" t="s">
        <v>454</v>
      </c>
      <c r="B64" s="219"/>
    </row>
    <row r="66" spans="1:58" s="16" customFormat="1">
      <c r="H66" s="16">
        <v>2020</v>
      </c>
      <c r="I66" s="16">
        <f>H66+1</f>
        <v>2021</v>
      </c>
      <c r="J66" s="16">
        <f t="shared" ref="J66:BE66" si="24">I66+1</f>
        <v>2022</v>
      </c>
      <c r="K66" s="16">
        <f t="shared" si="24"/>
        <v>2023</v>
      </c>
      <c r="L66" s="16">
        <f t="shared" si="24"/>
        <v>2024</v>
      </c>
      <c r="M66" s="16">
        <f t="shared" si="24"/>
        <v>2025</v>
      </c>
      <c r="N66" s="16">
        <f t="shared" si="24"/>
        <v>2026</v>
      </c>
      <c r="O66" s="16">
        <f t="shared" si="24"/>
        <v>2027</v>
      </c>
      <c r="P66" s="16">
        <f t="shared" si="24"/>
        <v>2028</v>
      </c>
      <c r="Q66" s="16">
        <f t="shared" si="24"/>
        <v>2029</v>
      </c>
      <c r="R66" s="16">
        <f t="shared" si="24"/>
        <v>2030</v>
      </c>
      <c r="S66" s="16">
        <f t="shared" si="24"/>
        <v>2031</v>
      </c>
      <c r="T66" s="16">
        <f t="shared" si="24"/>
        <v>2032</v>
      </c>
      <c r="U66" s="16">
        <f t="shared" si="24"/>
        <v>2033</v>
      </c>
      <c r="V66" s="16">
        <f t="shared" si="24"/>
        <v>2034</v>
      </c>
      <c r="W66" s="16">
        <f t="shared" si="24"/>
        <v>2035</v>
      </c>
      <c r="X66" s="16">
        <f t="shared" si="24"/>
        <v>2036</v>
      </c>
      <c r="Y66" s="16">
        <f t="shared" si="24"/>
        <v>2037</v>
      </c>
      <c r="Z66" s="16">
        <f t="shared" si="24"/>
        <v>2038</v>
      </c>
      <c r="AA66" s="16">
        <f t="shared" si="24"/>
        <v>2039</v>
      </c>
      <c r="AB66" s="16">
        <f t="shared" si="24"/>
        <v>2040</v>
      </c>
      <c r="AC66" s="16">
        <f t="shared" si="24"/>
        <v>2041</v>
      </c>
      <c r="AD66" s="16">
        <f t="shared" si="24"/>
        <v>2042</v>
      </c>
      <c r="AE66" s="16">
        <f t="shared" si="24"/>
        <v>2043</v>
      </c>
      <c r="AF66" s="16">
        <f t="shared" si="24"/>
        <v>2044</v>
      </c>
      <c r="AG66" s="16">
        <f t="shared" si="24"/>
        <v>2045</v>
      </c>
      <c r="AH66" s="16">
        <f t="shared" si="24"/>
        <v>2046</v>
      </c>
      <c r="AI66" s="16">
        <f t="shared" si="24"/>
        <v>2047</v>
      </c>
      <c r="AJ66" s="16">
        <f t="shared" si="24"/>
        <v>2048</v>
      </c>
      <c r="AK66" s="16">
        <f t="shared" si="24"/>
        <v>2049</v>
      </c>
      <c r="AL66" s="16">
        <f t="shared" si="24"/>
        <v>2050</v>
      </c>
      <c r="AM66" s="16">
        <f t="shared" si="24"/>
        <v>2051</v>
      </c>
      <c r="AN66" s="16">
        <f t="shared" si="24"/>
        <v>2052</v>
      </c>
      <c r="AO66" s="16">
        <f t="shared" si="24"/>
        <v>2053</v>
      </c>
      <c r="AP66" s="16">
        <f t="shared" si="24"/>
        <v>2054</v>
      </c>
      <c r="AQ66" s="16">
        <f t="shared" si="24"/>
        <v>2055</v>
      </c>
      <c r="AR66" s="16">
        <f t="shared" si="24"/>
        <v>2056</v>
      </c>
      <c r="AS66" s="16">
        <f t="shared" si="24"/>
        <v>2057</v>
      </c>
      <c r="AT66" s="16">
        <f t="shared" si="24"/>
        <v>2058</v>
      </c>
      <c r="AU66" s="16">
        <f t="shared" si="24"/>
        <v>2059</v>
      </c>
      <c r="AV66" s="16">
        <f t="shared" si="24"/>
        <v>2060</v>
      </c>
      <c r="AW66" s="16">
        <f t="shared" si="24"/>
        <v>2061</v>
      </c>
      <c r="AX66" s="16">
        <f t="shared" si="24"/>
        <v>2062</v>
      </c>
      <c r="AY66" s="16">
        <f t="shared" si="24"/>
        <v>2063</v>
      </c>
      <c r="AZ66" s="16">
        <f t="shared" si="24"/>
        <v>2064</v>
      </c>
      <c r="BA66" s="16">
        <f t="shared" si="24"/>
        <v>2065</v>
      </c>
      <c r="BB66" s="16">
        <f t="shared" si="24"/>
        <v>2066</v>
      </c>
      <c r="BC66" s="16">
        <f t="shared" si="24"/>
        <v>2067</v>
      </c>
      <c r="BD66" s="16">
        <f t="shared" si="24"/>
        <v>2068</v>
      </c>
      <c r="BE66" s="16">
        <f t="shared" si="24"/>
        <v>2069</v>
      </c>
    </row>
    <row r="67" spans="1:58">
      <c r="A67" s="220" t="s">
        <v>463</v>
      </c>
      <c r="B67" s="220"/>
      <c r="C67" t="s">
        <v>456</v>
      </c>
      <c r="E67">
        <f>MIN(50,20-(2020-C52))</f>
        <v>17</v>
      </c>
      <c r="H67">
        <f>IF(2019+$E$67&gt;=H66,1,0)</f>
        <v>1</v>
      </c>
      <c r="I67">
        <f t="shared" ref="I67:BE67" si="25">IF(2019+$E$67&gt;=I66,1,0)</f>
        <v>1</v>
      </c>
      <c r="J67">
        <f>IF(2019+$E$67&gt;=J66,1,0)</f>
        <v>1</v>
      </c>
      <c r="K67">
        <f t="shared" si="25"/>
        <v>1</v>
      </c>
      <c r="L67">
        <f t="shared" si="25"/>
        <v>1</v>
      </c>
      <c r="M67">
        <f t="shared" si="25"/>
        <v>1</v>
      </c>
      <c r="N67">
        <f t="shared" si="25"/>
        <v>1</v>
      </c>
      <c r="O67">
        <f t="shared" si="25"/>
        <v>1</v>
      </c>
      <c r="P67">
        <f t="shared" si="25"/>
        <v>1</v>
      </c>
      <c r="Q67">
        <f t="shared" si="25"/>
        <v>1</v>
      </c>
      <c r="R67">
        <f t="shared" si="25"/>
        <v>1</v>
      </c>
      <c r="S67">
        <f t="shared" si="25"/>
        <v>1</v>
      </c>
      <c r="T67">
        <f t="shared" si="25"/>
        <v>1</v>
      </c>
      <c r="U67">
        <f t="shared" si="25"/>
        <v>1</v>
      </c>
      <c r="V67">
        <f t="shared" si="25"/>
        <v>1</v>
      </c>
      <c r="W67">
        <f t="shared" si="25"/>
        <v>1</v>
      </c>
      <c r="X67">
        <f t="shared" si="25"/>
        <v>1</v>
      </c>
      <c r="Y67">
        <f t="shared" si="25"/>
        <v>0</v>
      </c>
      <c r="Z67">
        <f t="shared" si="25"/>
        <v>0</v>
      </c>
      <c r="AA67">
        <f t="shared" si="25"/>
        <v>0</v>
      </c>
      <c r="AB67">
        <f t="shared" si="25"/>
        <v>0</v>
      </c>
      <c r="AC67">
        <f t="shared" si="25"/>
        <v>0</v>
      </c>
      <c r="AD67">
        <f t="shared" si="25"/>
        <v>0</v>
      </c>
      <c r="AE67">
        <f t="shared" si="25"/>
        <v>0</v>
      </c>
      <c r="AF67">
        <f t="shared" si="25"/>
        <v>0</v>
      </c>
      <c r="AG67">
        <f t="shared" si="25"/>
        <v>0</v>
      </c>
      <c r="AH67">
        <f t="shared" si="25"/>
        <v>0</v>
      </c>
      <c r="AI67">
        <f t="shared" si="25"/>
        <v>0</v>
      </c>
      <c r="AJ67">
        <f t="shared" si="25"/>
        <v>0</v>
      </c>
      <c r="AK67">
        <f t="shared" si="25"/>
        <v>0</v>
      </c>
      <c r="AL67">
        <f t="shared" si="25"/>
        <v>0</v>
      </c>
      <c r="AM67">
        <f t="shared" si="25"/>
        <v>0</v>
      </c>
      <c r="AN67">
        <f t="shared" si="25"/>
        <v>0</v>
      </c>
      <c r="AO67">
        <f t="shared" si="25"/>
        <v>0</v>
      </c>
      <c r="AP67">
        <f t="shared" si="25"/>
        <v>0</v>
      </c>
      <c r="AQ67">
        <f t="shared" si="25"/>
        <v>0</v>
      </c>
      <c r="AR67">
        <f t="shared" si="25"/>
        <v>0</v>
      </c>
      <c r="AS67">
        <f t="shared" si="25"/>
        <v>0</v>
      </c>
      <c r="AT67">
        <f t="shared" si="25"/>
        <v>0</v>
      </c>
      <c r="AU67">
        <f t="shared" si="25"/>
        <v>0</v>
      </c>
      <c r="AV67">
        <f t="shared" si="25"/>
        <v>0</v>
      </c>
      <c r="AW67">
        <f t="shared" si="25"/>
        <v>0</v>
      </c>
      <c r="AX67">
        <f t="shared" si="25"/>
        <v>0</v>
      </c>
      <c r="AY67">
        <f t="shared" si="25"/>
        <v>0</v>
      </c>
      <c r="AZ67">
        <f t="shared" si="25"/>
        <v>0</v>
      </c>
      <c r="BA67">
        <f t="shared" si="25"/>
        <v>0</v>
      </c>
      <c r="BB67">
        <f t="shared" si="25"/>
        <v>0</v>
      </c>
      <c r="BC67">
        <f t="shared" si="25"/>
        <v>0</v>
      </c>
      <c r="BD67">
        <f t="shared" si="25"/>
        <v>0</v>
      </c>
      <c r="BE67">
        <f t="shared" si="25"/>
        <v>0</v>
      </c>
    </row>
    <row r="68" spans="1:58">
      <c r="B68" t="s">
        <v>319</v>
      </c>
      <c r="H68">
        <f>H56</f>
        <v>16710182.449695703</v>
      </c>
      <c r="I68">
        <f>H72</f>
        <v>16018261.703423513</v>
      </c>
      <c r="J68">
        <f t="shared" ref="J68:BE68" si="26">I72</f>
        <v>15297141.901658637</v>
      </c>
      <c r="K68">
        <f t="shared" si="26"/>
        <v>14545590.844259284</v>
      </c>
      <c r="L68">
        <f t="shared" si="26"/>
        <v>13762324.33223768</v>
      </c>
      <c r="M68">
        <f t="shared" si="26"/>
        <v>12946003.973408762</v>
      </c>
      <c r="N68">
        <f t="shared" si="26"/>
        <v>12095234.895437265</v>
      </c>
      <c r="O68">
        <f t="shared" si="26"/>
        <v>11208563.362375369</v>
      </c>
      <c r="P68">
        <f t="shared" si="26"/>
        <v>10284474.290618263</v>
      </c>
      <c r="Q68">
        <f t="shared" si="26"/>
        <v>9321388.6600330062</v>
      </c>
      <c r="R68">
        <f t="shared" si="26"/>
        <v>8317660.8158370517</v>
      </c>
      <c r="S68">
        <f t="shared" si="26"/>
        <v>7271575.6566160275</v>
      </c>
      <c r="T68">
        <f t="shared" si="26"/>
        <v>6181345.7036758764</v>
      </c>
      <c r="U68">
        <f t="shared" si="26"/>
        <v>5045108.0467216503</v>
      </c>
      <c r="V68">
        <f t="shared" si="26"/>
        <v>3860921.1606439566</v>
      </c>
      <c r="W68">
        <f t="shared" si="26"/>
        <v>2626761.5879737842</v>
      </c>
      <c r="X68">
        <f t="shared" si="26"/>
        <v>1340520.4813369303</v>
      </c>
      <c r="Y68">
        <f t="shared" si="26"/>
        <v>0</v>
      </c>
      <c r="Z68">
        <f t="shared" si="26"/>
        <v>0</v>
      </c>
      <c r="AA68">
        <f t="shared" si="26"/>
        <v>0</v>
      </c>
      <c r="AB68">
        <f t="shared" si="26"/>
        <v>0</v>
      </c>
      <c r="AC68">
        <f t="shared" si="26"/>
        <v>0</v>
      </c>
      <c r="AD68">
        <f t="shared" si="26"/>
        <v>0</v>
      </c>
      <c r="AE68">
        <f t="shared" si="26"/>
        <v>0</v>
      </c>
      <c r="AF68">
        <f t="shared" si="26"/>
        <v>0</v>
      </c>
      <c r="AG68">
        <f t="shared" si="26"/>
        <v>0</v>
      </c>
      <c r="AH68">
        <f t="shared" si="26"/>
        <v>0</v>
      </c>
      <c r="AI68">
        <f t="shared" si="26"/>
        <v>0</v>
      </c>
      <c r="AJ68">
        <f t="shared" si="26"/>
        <v>0</v>
      </c>
      <c r="AK68">
        <f t="shared" si="26"/>
        <v>0</v>
      </c>
      <c r="AL68">
        <f t="shared" si="26"/>
        <v>0</v>
      </c>
      <c r="AM68">
        <f t="shared" si="26"/>
        <v>0</v>
      </c>
      <c r="AN68">
        <f t="shared" si="26"/>
        <v>0</v>
      </c>
      <c r="AO68">
        <f t="shared" si="26"/>
        <v>0</v>
      </c>
      <c r="AP68">
        <f t="shared" si="26"/>
        <v>0</v>
      </c>
      <c r="AQ68">
        <f t="shared" si="26"/>
        <v>0</v>
      </c>
      <c r="AR68">
        <f t="shared" si="26"/>
        <v>0</v>
      </c>
      <c r="AS68">
        <f t="shared" si="26"/>
        <v>0</v>
      </c>
      <c r="AT68">
        <f t="shared" si="26"/>
        <v>0</v>
      </c>
      <c r="AU68">
        <f t="shared" si="26"/>
        <v>0</v>
      </c>
      <c r="AV68">
        <f t="shared" si="26"/>
        <v>0</v>
      </c>
      <c r="AW68">
        <f t="shared" si="26"/>
        <v>0</v>
      </c>
      <c r="AX68">
        <f t="shared" si="26"/>
        <v>0</v>
      </c>
      <c r="AY68">
        <f t="shared" si="26"/>
        <v>0</v>
      </c>
      <c r="AZ68">
        <f t="shared" si="26"/>
        <v>0</v>
      </c>
      <c r="BA68">
        <f t="shared" si="26"/>
        <v>0</v>
      </c>
      <c r="BB68">
        <f t="shared" si="26"/>
        <v>0</v>
      </c>
      <c r="BC68">
        <f t="shared" si="26"/>
        <v>0</v>
      </c>
      <c r="BD68">
        <f t="shared" si="26"/>
        <v>0</v>
      </c>
      <c r="BE68">
        <f t="shared" si="26"/>
        <v>0</v>
      </c>
    </row>
    <row r="69" spans="1:58">
      <c r="B69" t="s">
        <v>422</v>
      </c>
      <c r="H69">
        <f>IF(((1+H73/2)*H71-H73*H68)&lt;H68,((1+H73/2)*H71-H73*H68),H68)</f>
        <v>691920.74627218884</v>
      </c>
      <c r="I69">
        <f>IF(((1+I73/2)*I71-I73*I68)&lt;I68,((1+I73/2)*I71-I73*I68),I68)</f>
        <v>721119.80176487518</v>
      </c>
      <c r="J69">
        <f t="shared" ref="J69:BE69" si="27">IF(((1+J73/2)*J71-J73*J68)&lt;J68,((1+J73/2)*J71-J73*J68),J68)</f>
        <v>751551.05739935301</v>
      </c>
      <c r="K69">
        <f t="shared" si="27"/>
        <v>783266.51202160562</v>
      </c>
      <c r="L69">
        <f t="shared" si="27"/>
        <v>816320.35882891738</v>
      </c>
      <c r="M69">
        <f t="shared" si="27"/>
        <v>850769.07797149767</v>
      </c>
      <c r="N69">
        <f t="shared" si="27"/>
        <v>886671.53306189494</v>
      </c>
      <c r="O69">
        <f t="shared" si="27"/>
        <v>924089.07175710693</v>
      </c>
      <c r="P69">
        <f t="shared" si="27"/>
        <v>963085.63058525673</v>
      </c>
      <c r="Q69">
        <f t="shared" si="27"/>
        <v>1003727.8441959546</v>
      </c>
      <c r="R69">
        <f t="shared" si="27"/>
        <v>1046085.1592210239</v>
      </c>
      <c r="S69">
        <f t="shared" si="27"/>
        <v>1090229.9529401511</v>
      </c>
      <c r="T69">
        <f t="shared" si="27"/>
        <v>1136237.6569542256</v>
      </c>
      <c r="U69">
        <f t="shared" si="27"/>
        <v>1184186.8860776939</v>
      </c>
      <c r="V69">
        <f t="shared" si="27"/>
        <v>1234159.5726701724</v>
      </c>
      <c r="W69">
        <f t="shared" si="27"/>
        <v>1286241.1066368539</v>
      </c>
      <c r="X69">
        <f t="shared" si="27"/>
        <v>1340520.4813369303</v>
      </c>
      <c r="Y69">
        <f t="shared" si="27"/>
        <v>0</v>
      </c>
      <c r="Z69">
        <f t="shared" si="27"/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F69">
        <f t="shared" si="27"/>
        <v>0</v>
      </c>
      <c r="AG69">
        <f t="shared" si="27"/>
        <v>0</v>
      </c>
      <c r="AH69">
        <f t="shared" si="27"/>
        <v>0</v>
      </c>
      <c r="AI69">
        <f t="shared" si="27"/>
        <v>0</v>
      </c>
      <c r="AJ69">
        <f t="shared" si="27"/>
        <v>0</v>
      </c>
      <c r="AK69">
        <f t="shared" si="27"/>
        <v>0</v>
      </c>
      <c r="AL69">
        <f t="shared" si="27"/>
        <v>0</v>
      </c>
      <c r="AM69">
        <f t="shared" si="27"/>
        <v>0</v>
      </c>
      <c r="AN69">
        <f t="shared" si="27"/>
        <v>0</v>
      </c>
      <c r="AO69">
        <f t="shared" si="27"/>
        <v>0</v>
      </c>
      <c r="AP69">
        <f t="shared" si="27"/>
        <v>0</v>
      </c>
      <c r="AQ69">
        <f t="shared" si="27"/>
        <v>0</v>
      </c>
      <c r="AR69">
        <f t="shared" si="27"/>
        <v>0</v>
      </c>
      <c r="AS69">
        <f t="shared" si="27"/>
        <v>0</v>
      </c>
      <c r="AT69">
        <f t="shared" si="27"/>
        <v>0</v>
      </c>
      <c r="AU69">
        <f t="shared" si="27"/>
        <v>0</v>
      </c>
      <c r="AV69">
        <f t="shared" si="27"/>
        <v>0</v>
      </c>
      <c r="AW69">
        <f t="shared" si="27"/>
        <v>0</v>
      </c>
      <c r="AX69">
        <f t="shared" si="27"/>
        <v>0</v>
      </c>
      <c r="AY69">
        <f t="shared" si="27"/>
        <v>0</v>
      </c>
      <c r="AZ69">
        <f t="shared" si="27"/>
        <v>0</v>
      </c>
      <c r="BA69">
        <f t="shared" si="27"/>
        <v>0</v>
      </c>
      <c r="BB69">
        <f t="shared" si="27"/>
        <v>0</v>
      </c>
      <c r="BC69">
        <f t="shared" si="27"/>
        <v>0</v>
      </c>
      <c r="BD69">
        <f t="shared" si="27"/>
        <v>0</v>
      </c>
      <c r="BE69">
        <f t="shared" si="27"/>
        <v>0</v>
      </c>
    </row>
    <row r="70" spans="1:58">
      <c r="B70" t="s">
        <v>423</v>
      </c>
      <c r="H70">
        <f>H71-H69</f>
        <v>676300.23663775879</v>
      </c>
      <c r="I70">
        <f>I71-I69</f>
        <v>647101.18114507245</v>
      </c>
      <c r="J70">
        <f t="shared" ref="J70:BE70" si="28">J71-J69</f>
        <v>616669.92551059462</v>
      </c>
      <c r="K70">
        <f t="shared" si="28"/>
        <v>584954.47088834201</v>
      </c>
      <c r="L70">
        <f t="shared" si="28"/>
        <v>551900.62408103026</v>
      </c>
      <c r="M70">
        <f t="shared" si="28"/>
        <v>517451.90493844997</v>
      </c>
      <c r="N70">
        <f t="shared" si="28"/>
        <v>481549.4498480527</v>
      </c>
      <c r="O70">
        <f t="shared" si="28"/>
        <v>444131.91115284071</v>
      </c>
      <c r="P70">
        <f t="shared" si="28"/>
        <v>405135.3523246909</v>
      </c>
      <c r="Q70">
        <f t="shared" si="28"/>
        <v>364493.13871399302</v>
      </c>
      <c r="R70">
        <f t="shared" si="28"/>
        <v>322135.82368892373</v>
      </c>
      <c r="S70">
        <f t="shared" si="28"/>
        <v>277991.02996979654</v>
      </c>
      <c r="T70">
        <f t="shared" si="28"/>
        <v>231983.32595572202</v>
      </c>
      <c r="U70">
        <f t="shared" si="28"/>
        <v>184034.09683225374</v>
      </c>
      <c r="V70">
        <f t="shared" si="28"/>
        <v>134061.4102397752</v>
      </c>
      <c r="W70">
        <f t="shared" si="28"/>
        <v>81979.876273093745</v>
      </c>
      <c r="X70">
        <f t="shared" si="28"/>
        <v>27700.501573017333</v>
      </c>
      <c r="Y70">
        <f t="shared" si="28"/>
        <v>0</v>
      </c>
      <c r="Z70">
        <f t="shared" si="28"/>
        <v>0</v>
      </c>
      <c r="AA70">
        <f t="shared" si="28"/>
        <v>0</v>
      </c>
      <c r="AB70">
        <f t="shared" si="28"/>
        <v>0</v>
      </c>
      <c r="AC70">
        <f t="shared" si="28"/>
        <v>0</v>
      </c>
      <c r="AD70">
        <f t="shared" si="28"/>
        <v>0</v>
      </c>
      <c r="AE70">
        <f t="shared" si="28"/>
        <v>0</v>
      </c>
      <c r="AF70">
        <f t="shared" si="28"/>
        <v>0</v>
      </c>
      <c r="AG70">
        <f t="shared" si="28"/>
        <v>0</v>
      </c>
      <c r="AH70">
        <f t="shared" si="28"/>
        <v>0</v>
      </c>
      <c r="AI70">
        <f t="shared" si="28"/>
        <v>0</v>
      </c>
      <c r="AJ70">
        <f t="shared" si="28"/>
        <v>0</v>
      </c>
      <c r="AK70">
        <f t="shared" si="28"/>
        <v>0</v>
      </c>
      <c r="AL70">
        <f t="shared" si="28"/>
        <v>0</v>
      </c>
      <c r="AM70">
        <f t="shared" si="28"/>
        <v>0</v>
      </c>
      <c r="AN70">
        <f t="shared" si="28"/>
        <v>0</v>
      </c>
      <c r="AO70">
        <f t="shared" si="28"/>
        <v>0</v>
      </c>
      <c r="AP70">
        <f t="shared" si="28"/>
        <v>0</v>
      </c>
      <c r="AQ70">
        <f t="shared" si="28"/>
        <v>0</v>
      </c>
      <c r="AR70">
        <f t="shared" si="28"/>
        <v>0</v>
      </c>
      <c r="AS70">
        <f t="shared" si="28"/>
        <v>0</v>
      </c>
      <c r="AT70">
        <f t="shared" si="28"/>
        <v>0</v>
      </c>
      <c r="AU70">
        <f t="shared" si="28"/>
        <v>0</v>
      </c>
      <c r="AV70">
        <f t="shared" si="28"/>
        <v>0</v>
      </c>
      <c r="AW70">
        <f t="shared" si="28"/>
        <v>0</v>
      </c>
      <c r="AX70">
        <f t="shared" si="28"/>
        <v>0</v>
      </c>
      <c r="AY70">
        <f t="shared" si="28"/>
        <v>0</v>
      </c>
      <c r="AZ70">
        <f t="shared" si="28"/>
        <v>0</v>
      </c>
      <c r="BA70">
        <f t="shared" si="28"/>
        <v>0</v>
      </c>
      <c r="BB70">
        <f t="shared" si="28"/>
        <v>0</v>
      </c>
      <c r="BC70">
        <f t="shared" si="28"/>
        <v>0</v>
      </c>
      <c r="BD70">
        <f t="shared" si="28"/>
        <v>0</v>
      </c>
      <c r="BE70">
        <f t="shared" si="28"/>
        <v>0</v>
      </c>
    </row>
    <row r="71" spans="1:58">
      <c r="B71" t="s">
        <v>147</v>
      </c>
      <c r="H71">
        <f>C81</f>
        <v>1368220.9829099476</v>
      </c>
      <c r="I71">
        <f>H71*I67</f>
        <v>1368220.9829099476</v>
      </c>
      <c r="J71">
        <f t="shared" ref="J71:BE71" si="29">I71*J67</f>
        <v>1368220.9829099476</v>
      </c>
      <c r="K71">
        <f t="shared" si="29"/>
        <v>1368220.9829099476</v>
      </c>
      <c r="L71">
        <f t="shared" si="29"/>
        <v>1368220.9829099476</v>
      </c>
      <c r="M71">
        <f t="shared" si="29"/>
        <v>1368220.9829099476</v>
      </c>
      <c r="N71">
        <f t="shared" si="29"/>
        <v>1368220.9829099476</v>
      </c>
      <c r="O71">
        <f t="shared" si="29"/>
        <v>1368220.9829099476</v>
      </c>
      <c r="P71">
        <f t="shared" si="29"/>
        <v>1368220.9829099476</v>
      </c>
      <c r="Q71">
        <f t="shared" si="29"/>
        <v>1368220.9829099476</v>
      </c>
      <c r="R71">
        <f t="shared" si="29"/>
        <v>1368220.9829099476</v>
      </c>
      <c r="S71">
        <f t="shared" si="29"/>
        <v>1368220.9829099476</v>
      </c>
      <c r="T71">
        <f t="shared" si="29"/>
        <v>1368220.9829099476</v>
      </c>
      <c r="U71">
        <f t="shared" si="29"/>
        <v>1368220.9829099476</v>
      </c>
      <c r="V71">
        <f t="shared" si="29"/>
        <v>1368220.9829099476</v>
      </c>
      <c r="W71">
        <f t="shared" si="29"/>
        <v>1368220.9829099476</v>
      </c>
      <c r="X71">
        <f t="shared" si="29"/>
        <v>1368220.9829099476</v>
      </c>
      <c r="Y71">
        <f t="shared" si="29"/>
        <v>0</v>
      </c>
      <c r="Z71">
        <f t="shared" si="29"/>
        <v>0</v>
      </c>
      <c r="AA71">
        <f t="shared" si="29"/>
        <v>0</v>
      </c>
      <c r="AB71">
        <f t="shared" si="29"/>
        <v>0</v>
      </c>
      <c r="AC71">
        <f t="shared" si="29"/>
        <v>0</v>
      </c>
      <c r="AD71">
        <f t="shared" si="29"/>
        <v>0</v>
      </c>
      <c r="AE71">
        <f t="shared" si="29"/>
        <v>0</v>
      </c>
      <c r="AF71">
        <f t="shared" si="29"/>
        <v>0</v>
      </c>
      <c r="AG71">
        <f t="shared" si="29"/>
        <v>0</v>
      </c>
      <c r="AH71">
        <f t="shared" si="29"/>
        <v>0</v>
      </c>
      <c r="AI71">
        <f t="shared" si="29"/>
        <v>0</v>
      </c>
      <c r="AJ71">
        <f t="shared" si="29"/>
        <v>0</v>
      </c>
      <c r="AK71">
        <f t="shared" si="29"/>
        <v>0</v>
      </c>
      <c r="AL71">
        <f t="shared" si="29"/>
        <v>0</v>
      </c>
      <c r="AM71">
        <f t="shared" si="29"/>
        <v>0</v>
      </c>
      <c r="AN71">
        <f t="shared" si="29"/>
        <v>0</v>
      </c>
      <c r="AO71">
        <f t="shared" si="29"/>
        <v>0</v>
      </c>
      <c r="AP71">
        <f t="shared" si="29"/>
        <v>0</v>
      </c>
      <c r="AQ71">
        <f t="shared" si="29"/>
        <v>0</v>
      </c>
      <c r="AR71">
        <f t="shared" si="29"/>
        <v>0</v>
      </c>
      <c r="AS71">
        <f t="shared" si="29"/>
        <v>0</v>
      </c>
      <c r="AT71">
        <f t="shared" si="29"/>
        <v>0</v>
      </c>
      <c r="AU71">
        <f t="shared" si="29"/>
        <v>0</v>
      </c>
      <c r="AV71">
        <f t="shared" si="29"/>
        <v>0</v>
      </c>
      <c r="AW71">
        <f t="shared" si="29"/>
        <v>0</v>
      </c>
      <c r="AX71">
        <f t="shared" si="29"/>
        <v>0</v>
      </c>
      <c r="AY71">
        <f t="shared" si="29"/>
        <v>0</v>
      </c>
      <c r="AZ71">
        <f t="shared" si="29"/>
        <v>0</v>
      </c>
      <c r="BA71">
        <f t="shared" si="29"/>
        <v>0</v>
      </c>
      <c r="BB71">
        <f t="shared" si="29"/>
        <v>0</v>
      </c>
      <c r="BC71">
        <f t="shared" si="29"/>
        <v>0</v>
      </c>
      <c r="BD71">
        <f t="shared" si="29"/>
        <v>0</v>
      </c>
      <c r="BE71">
        <f t="shared" si="29"/>
        <v>0</v>
      </c>
    </row>
    <row r="72" spans="1:58">
      <c r="A72" s="15">
        <f>BE72</f>
        <v>0</v>
      </c>
      <c r="B72" t="s">
        <v>320</v>
      </c>
      <c r="H72">
        <f>H68-H69</f>
        <v>16018261.703423513</v>
      </c>
      <c r="I72">
        <f>I68-I69</f>
        <v>15297141.901658637</v>
      </c>
      <c r="J72">
        <f t="shared" ref="J72:BE72" si="30">J68-J69</f>
        <v>14545590.844259284</v>
      </c>
      <c r="K72">
        <f t="shared" si="30"/>
        <v>13762324.33223768</v>
      </c>
      <c r="L72">
        <f t="shared" si="30"/>
        <v>12946003.973408762</v>
      </c>
      <c r="M72">
        <f t="shared" si="30"/>
        <v>12095234.895437265</v>
      </c>
      <c r="N72">
        <f t="shared" si="30"/>
        <v>11208563.362375369</v>
      </c>
      <c r="O72">
        <f t="shared" si="30"/>
        <v>10284474.290618263</v>
      </c>
      <c r="P72">
        <f t="shared" si="30"/>
        <v>9321388.6600330062</v>
      </c>
      <c r="Q72">
        <f t="shared" si="30"/>
        <v>8317660.8158370517</v>
      </c>
      <c r="R72">
        <f t="shared" si="30"/>
        <v>7271575.6566160275</v>
      </c>
      <c r="S72">
        <f t="shared" si="30"/>
        <v>6181345.7036758764</v>
      </c>
      <c r="T72">
        <f t="shared" si="30"/>
        <v>5045108.0467216503</v>
      </c>
      <c r="U72">
        <f t="shared" si="30"/>
        <v>3860921.1606439566</v>
      </c>
      <c r="V72">
        <f t="shared" si="30"/>
        <v>2626761.5879737842</v>
      </c>
      <c r="W72">
        <f t="shared" si="30"/>
        <v>1340520.4813369303</v>
      </c>
      <c r="X72">
        <f t="shared" si="30"/>
        <v>0</v>
      </c>
      <c r="Y72">
        <f t="shared" si="30"/>
        <v>0</v>
      </c>
      <c r="Z72">
        <f t="shared" si="30"/>
        <v>0</v>
      </c>
      <c r="AA72">
        <f t="shared" si="30"/>
        <v>0</v>
      </c>
      <c r="AB72">
        <f t="shared" si="30"/>
        <v>0</v>
      </c>
      <c r="AC72">
        <f t="shared" si="30"/>
        <v>0</v>
      </c>
      <c r="AD72">
        <f t="shared" si="30"/>
        <v>0</v>
      </c>
      <c r="AE72">
        <f t="shared" si="30"/>
        <v>0</v>
      </c>
      <c r="AF72">
        <f t="shared" si="30"/>
        <v>0</v>
      </c>
      <c r="AG72">
        <f t="shared" si="30"/>
        <v>0</v>
      </c>
      <c r="AH72">
        <f t="shared" si="30"/>
        <v>0</v>
      </c>
      <c r="AI72">
        <f t="shared" si="30"/>
        <v>0</v>
      </c>
      <c r="AJ72">
        <f t="shared" si="30"/>
        <v>0</v>
      </c>
      <c r="AK72">
        <f t="shared" si="30"/>
        <v>0</v>
      </c>
      <c r="AL72">
        <f t="shared" si="30"/>
        <v>0</v>
      </c>
      <c r="AM72">
        <f t="shared" si="30"/>
        <v>0</v>
      </c>
      <c r="AN72">
        <f t="shared" si="30"/>
        <v>0</v>
      </c>
      <c r="AO72">
        <f t="shared" si="30"/>
        <v>0</v>
      </c>
      <c r="AP72">
        <f t="shared" si="30"/>
        <v>0</v>
      </c>
      <c r="AQ72">
        <f t="shared" si="30"/>
        <v>0</v>
      </c>
      <c r="AR72">
        <f t="shared" si="30"/>
        <v>0</v>
      </c>
      <c r="AS72">
        <f t="shared" si="30"/>
        <v>0</v>
      </c>
      <c r="AT72">
        <f t="shared" si="30"/>
        <v>0</v>
      </c>
      <c r="AU72">
        <f t="shared" si="30"/>
        <v>0</v>
      </c>
      <c r="AV72">
        <f t="shared" si="30"/>
        <v>0</v>
      </c>
      <c r="AW72">
        <f t="shared" si="30"/>
        <v>0</v>
      </c>
      <c r="AX72">
        <f t="shared" si="30"/>
        <v>0</v>
      </c>
      <c r="AY72">
        <f t="shared" si="30"/>
        <v>0</v>
      </c>
      <c r="AZ72">
        <f t="shared" si="30"/>
        <v>0</v>
      </c>
      <c r="BA72">
        <f t="shared" si="30"/>
        <v>0</v>
      </c>
      <c r="BB72">
        <f t="shared" si="30"/>
        <v>0</v>
      </c>
      <c r="BC72">
        <f t="shared" si="30"/>
        <v>0</v>
      </c>
      <c r="BD72">
        <f t="shared" si="30"/>
        <v>0</v>
      </c>
      <c r="BE72">
        <f t="shared" si="30"/>
        <v>0</v>
      </c>
    </row>
    <row r="73" spans="1:58">
      <c r="C73" s="39">
        <f>H73/(1+H73*0.5)</f>
        <v>4.1327979629810996E-2</v>
      </c>
      <c r="D73" s="39">
        <f>I73/(1+I73*0.5)</f>
        <v>4.1327979629810996E-2</v>
      </c>
      <c r="H73" s="32">
        <f>Inputs!C20</f>
        <v>4.2200000000000001E-2</v>
      </c>
      <c r="I73" s="32">
        <f>H73</f>
        <v>4.2200000000000001E-2</v>
      </c>
      <c r="J73" s="32">
        <f t="shared" ref="J73:BE73" si="31">I73</f>
        <v>4.2200000000000001E-2</v>
      </c>
      <c r="K73" s="32">
        <f t="shared" si="31"/>
        <v>4.2200000000000001E-2</v>
      </c>
      <c r="L73" s="32">
        <f t="shared" si="31"/>
        <v>4.2200000000000001E-2</v>
      </c>
      <c r="M73" s="32">
        <f t="shared" si="31"/>
        <v>4.2200000000000001E-2</v>
      </c>
      <c r="N73" s="32">
        <f t="shared" si="31"/>
        <v>4.2200000000000001E-2</v>
      </c>
      <c r="O73" s="32">
        <f t="shared" si="31"/>
        <v>4.2200000000000001E-2</v>
      </c>
      <c r="P73" s="32">
        <f t="shared" si="31"/>
        <v>4.2200000000000001E-2</v>
      </c>
      <c r="Q73" s="32">
        <f t="shared" si="31"/>
        <v>4.2200000000000001E-2</v>
      </c>
      <c r="R73" s="32">
        <f t="shared" si="31"/>
        <v>4.2200000000000001E-2</v>
      </c>
      <c r="S73" s="32">
        <f t="shared" si="31"/>
        <v>4.2200000000000001E-2</v>
      </c>
      <c r="T73" s="32">
        <f t="shared" si="31"/>
        <v>4.2200000000000001E-2</v>
      </c>
      <c r="U73" s="32">
        <f t="shared" si="31"/>
        <v>4.2200000000000001E-2</v>
      </c>
      <c r="V73" s="32">
        <f t="shared" si="31"/>
        <v>4.2200000000000001E-2</v>
      </c>
      <c r="W73" s="32">
        <f t="shared" si="31"/>
        <v>4.2200000000000001E-2</v>
      </c>
      <c r="X73" s="32">
        <f t="shared" si="31"/>
        <v>4.2200000000000001E-2</v>
      </c>
      <c r="Y73" s="32">
        <f t="shared" si="31"/>
        <v>4.2200000000000001E-2</v>
      </c>
      <c r="Z73" s="32">
        <f t="shared" si="31"/>
        <v>4.2200000000000001E-2</v>
      </c>
      <c r="AA73" s="32">
        <f t="shared" si="31"/>
        <v>4.2200000000000001E-2</v>
      </c>
      <c r="AB73" s="32">
        <f t="shared" si="31"/>
        <v>4.2200000000000001E-2</v>
      </c>
      <c r="AC73" s="32">
        <f t="shared" si="31"/>
        <v>4.2200000000000001E-2</v>
      </c>
      <c r="AD73" s="32">
        <f t="shared" si="31"/>
        <v>4.2200000000000001E-2</v>
      </c>
      <c r="AE73" s="32">
        <f t="shared" si="31"/>
        <v>4.2200000000000001E-2</v>
      </c>
      <c r="AF73" s="32">
        <f t="shared" si="31"/>
        <v>4.2200000000000001E-2</v>
      </c>
      <c r="AG73" s="32">
        <f t="shared" si="31"/>
        <v>4.2200000000000001E-2</v>
      </c>
      <c r="AH73" s="32">
        <f t="shared" si="31"/>
        <v>4.2200000000000001E-2</v>
      </c>
      <c r="AI73" s="32">
        <f t="shared" si="31"/>
        <v>4.2200000000000001E-2</v>
      </c>
      <c r="AJ73" s="32">
        <f t="shared" si="31"/>
        <v>4.2200000000000001E-2</v>
      </c>
      <c r="AK73" s="32">
        <f t="shared" si="31"/>
        <v>4.2200000000000001E-2</v>
      </c>
      <c r="AL73" s="32">
        <f t="shared" si="31"/>
        <v>4.2200000000000001E-2</v>
      </c>
      <c r="AM73" s="32">
        <f t="shared" si="31"/>
        <v>4.2200000000000001E-2</v>
      </c>
      <c r="AN73" s="32">
        <f t="shared" si="31"/>
        <v>4.2200000000000001E-2</v>
      </c>
      <c r="AO73" s="32">
        <f t="shared" si="31"/>
        <v>4.2200000000000001E-2</v>
      </c>
      <c r="AP73" s="32">
        <f t="shared" si="31"/>
        <v>4.2200000000000001E-2</v>
      </c>
      <c r="AQ73" s="32">
        <f t="shared" si="31"/>
        <v>4.2200000000000001E-2</v>
      </c>
      <c r="AR73" s="32">
        <f t="shared" si="31"/>
        <v>4.2200000000000001E-2</v>
      </c>
      <c r="AS73" s="32">
        <f t="shared" si="31"/>
        <v>4.2200000000000001E-2</v>
      </c>
      <c r="AT73" s="32">
        <f t="shared" si="31"/>
        <v>4.2200000000000001E-2</v>
      </c>
      <c r="AU73" s="32">
        <f t="shared" si="31"/>
        <v>4.2200000000000001E-2</v>
      </c>
      <c r="AV73" s="32">
        <f t="shared" si="31"/>
        <v>4.2200000000000001E-2</v>
      </c>
      <c r="AW73" s="32">
        <f t="shared" si="31"/>
        <v>4.2200000000000001E-2</v>
      </c>
      <c r="AX73" s="32">
        <f t="shared" si="31"/>
        <v>4.2200000000000001E-2</v>
      </c>
      <c r="AY73" s="32">
        <f t="shared" si="31"/>
        <v>4.2200000000000001E-2</v>
      </c>
      <c r="AZ73" s="32">
        <f t="shared" si="31"/>
        <v>4.2200000000000001E-2</v>
      </c>
      <c r="BA73" s="32">
        <f t="shared" si="31"/>
        <v>4.2200000000000001E-2</v>
      </c>
      <c r="BB73" s="32">
        <f t="shared" si="31"/>
        <v>4.2200000000000001E-2</v>
      </c>
      <c r="BC73" s="32">
        <f t="shared" si="31"/>
        <v>4.2200000000000001E-2</v>
      </c>
      <c r="BD73" s="32">
        <f t="shared" si="31"/>
        <v>4.2200000000000001E-2</v>
      </c>
      <c r="BE73" s="32">
        <f t="shared" si="31"/>
        <v>4.2200000000000001E-2</v>
      </c>
    </row>
    <row r="78" spans="1:58">
      <c r="B78" s="16" t="s">
        <v>457</v>
      </c>
      <c r="F78" t="s">
        <v>458</v>
      </c>
      <c r="H78">
        <v>50</v>
      </c>
      <c r="I78">
        <f>H78-1</f>
        <v>49</v>
      </c>
      <c r="J78">
        <f t="shared" ref="J78:AX78" si="32">I78-1</f>
        <v>48</v>
      </c>
      <c r="K78">
        <f t="shared" si="32"/>
        <v>47</v>
      </c>
      <c r="L78">
        <f t="shared" si="32"/>
        <v>46</v>
      </c>
      <c r="M78">
        <f t="shared" si="32"/>
        <v>45</v>
      </c>
      <c r="N78">
        <f t="shared" si="32"/>
        <v>44</v>
      </c>
      <c r="O78">
        <f t="shared" si="32"/>
        <v>43</v>
      </c>
      <c r="P78">
        <f t="shared" si="32"/>
        <v>42</v>
      </c>
      <c r="Q78">
        <f t="shared" si="32"/>
        <v>41</v>
      </c>
      <c r="R78">
        <f t="shared" si="32"/>
        <v>40</v>
      </c>
      <c r="S78">
        <f t="shared" si="32"/>
        <v>39</v>
      </c>
      <c r="T78">
        <f t="shared" si="32"/>
        <v>38</v>
      </c>
      <c r="U78">
        <f t="shared" si="32"/>
        <v>37</v>
      </c>
      <c r="V78">
        <f t="shared" si="32"/>
        <v>36</v>
      </c>
      <c r="W78">
        <f t="shared" si="32"/>
        <v>35</v>
      </c>
      <c r="X78">
        <f t="shared" si="32"/>
        <v>34</v>
      </c>
      <c r="Y78">
        <f t="shared" si="32"/>
        <v>33</v>
      </c>
      <c r="Z78">
        <f t="shared" si="32"/>
        <v>32</v>
      </c>
      <c r="AA78">
        <f t="shared" si="32"/>
        <v>31</v>
      </c>
      <c r="AB78">
        <f t="shared" si="32"/>
        <v>30</v>
      </c>
      <c r="AC78">
        <f t="shared" si="32"/>
        <v>29</v>
      </c>
      <c r="AD78">
        <f t="shared" si="32"/>
        <v>28</v>
      </c>
      <c r="AE78">
        <f t="shared" si="32"/>
        <v>27</v>
      </c>
      <c r="AF78">
        <f t="shared" si="32"/>
        <v>26</v>
      </c>
      <c r="AG78">
        <f t="shared" si="32"/>
        <v>25</v>
      </c>
      <c r="AH78">
        <f t="shared" si="32"/>
        <v>24</v>
      </c>
      <c r="AI78">
        <f t="shared" si="32"/>
        <v>23</v>
      </c>
      <c r="AJ78">
        <f t="shared" si="32"/>
        <v>22</v>
      </c>
      <c r="AK78">
        <f t="shared" si="32"/>
        <v>21</v>
      </c>
      <c r="AL78">
        <f t="shared" si="32"/>
        <v>20</v>
      </c>
      <c r="AM78">
        <f t="shared" si="32"/>
        <v>19</v>
      </c>
      <c r="AN78">
        <f t="shared" si="32"/>
        <v>18</v>
      </c>
      <c r="AO78">
        <f t="shared" si="32"/>
        <v>17</v>
      </c>
      <c r="AP78">
        <f t="shared" si="32"/>
        <v>16</v>
      </c>
      <c r="AQ78">
        <f t="shared" si="32"/>
        <v>15</v>
      </c>
      <c r="AR78">
        <f t="shared" si="32"/>
        <v>14</v>
      </c>
      <c r="AS78">
        <f t="shared" si="32"/>
        <v>13</v>
      </c>
      <c r="AT78">
        <f t="shared" si="32"/>
        <v>12</v>
      </c>
      <c r="AU78">
        <f t="shared" si="32"/>
        <v>11</v>
      </c>
      <c r="AV78">
        <f t="shared" si="32"/>
        <v>10</v>
      </c>
      <c r="AW78">
        <f t="shared" si="32"/>
        <v>9</v>
      </c>
      <c r="AX78">
        <f t="shared" si="32"/>
        <v>8</v>
      </c>
      <c r="AY78">
        <f>AX78-1</f>
        <v>7</v>
      </c>
      <c r="AZ78">
        <f t="shared" ref="AZ78:BE78" si="33">AY78-1</f>
        <v>6</v>
      </c>
      <c r="BA78">
        <f t="shared" si="33"/>
        <v>5</v>
      </c>
      <c r="BB78">
        <f t="shared" si="33"/>
        <v>4</v>
      </c>
      <c r="BC78">
        <f t="shared" si="33"/>
        <v>3</v>
      </c>
      <c r="BD78">
        <f t="shared" si="33"/>
        <v>2</v>
      </c>
      <c r="BE78">
        <f t="shared" si="33"/>
        <v>1</v>
      </c>
      <c r="BF78">
        <f>BE78-1</f>
        <v>0</v>
      </c>
    </row>
    <row r="81" spans="2:58">
      <c r="B81" t="s">
        <v>464</v>
      </c>
      <c r="C81" s="73">
        <f>HLOOKUP(E67,H78:BE81,4,0)</f>
        <v>1368220.9829099476</v>
      </c>
      <c r="H81" s="15">
        <f>H84*H89</f>
        <v>790704.19332530152</v>
      </c>
      <c r="I81" s="15">
        <f t="shared" ref="I81:BF81" si="34">I84*I89</f>
        <v>795570.80306901888</v>
      </c>
      <c r="J81" s="15">
        <f t="shared" si="34"/>
        <v>800706.94651337899</v>
      </c>
      <c r="K81" s="15">
        <f t="shared" si="34"/>
        <v>806130.88728493336</v>
      </c>
      <c r="L81" s="15">
        <f t="shared" si="34"/>
        <v>811862.47415346466</v>
      </c>
      <c r="M81" s="15">
        <f t="shared" si="34"/>
        <v>817923.31632529909</v>
      </c>
      <c r="N81" s="15">
        <f t="shared" si="34"/>
        <v>824336.98262439948</v>
      </c>
      <c r="O81" s="15">
        <f t="shared" si="34"/>
        <v>831129.22845097783</v>
      </c>
      <c r="P81" s="15">
        <f t="shared" si="34"/>
        <v>838328.25514833326</v>
      </c>
      <c r="Q81" s="15">
        <f t="shared" si="34"/>
        <v>845965.00731223624</v>
      </c>
      <c r="R81" s="15">
        <f t="shared" si="34"/>
        <v>854073.5146841181</v>
      </c>
      <c r="S81" s="15">
        <f t="shared" si="34"/>
        <v>862691.28663169814</v>
      </c>
      <c r="T81" s="15">
        <f t="shared" si="34"/>
        <v>871859.7689057244</v>
      </c>
      <c r="U81" s="15">
        <f t="shared" si="34"/>
        <v>881624.87445641588</v>
      </c>
      <c r="V81" s="15">
        <f t="shared" si="34"/>
        <v>892037.60271184228</v>
      </c>
      <c r="W81" s="15">
        <f t="shared" si="34"/>
        <v>903154.76501247205</v>
      </c>
      <c r="X81" s="15">
        <f t="shared" si="34"/>
        <v>915039.83805953909</v>
      </c>
      <c r="Y81" s="15">
        <f t="shared" si="34"/>
        <v>927763.97253375279</v>
      </c>
      <c r="Z81" s="15">
        <f t="shared" si="34"/>
        <v>941407.19083007611</v>
      </c>
      <c r="AA81" s="15">
        <f t="shared" si="34"/>
        <v>956059.81661452702</v>
      </c>
      <c r="AB81" s="15">
        <f t="shared" si="34"/>
        <v>971824.19029726938</v>
      </c>
      <c r="AC81" s="15">
        <f t="shared" si="34"/>
        <v>988816.73943885881</v>
      </c>
      <c r="AD81" s="15">
        <f t="shared" si="34"/>
        <v>1007170.4928256518</v>
      </c>
      <c r="AE81" s="15">
        <f t="shared" si="34"/>
        <v>1027038.1532425772</v>
      </c>
      <c r="AF81" s="15">
        <f t="shared" si="34"/>
        <v>1048595.8793647802</v>
      </c>
      <c r="AG81" s="15">
        <f t="shared" si="34"/>
        <v>1072047.9753245581</v>
      </c>
      <c r="AH81" s="15">
        <f t="shared" si="34"/>
        <v>1097632.7526954862</v>
      </c>
      <c r="AI81" s="15">
        <f t="shared" si="34"/>
        <v>1125629.9217197807</v>
      </c>
      <c r="AJ81" s="15">
        <f t="shared" si="34"/>
        <v>1156369.9983598499</v>
      </c>
      <c r="AK81" s="15">
        <f t="shared" si="34"/>
        <v>1190246.399119145</v>
      </c>
      <c r="AL81" s="15">
        <f t="shared" si="34"/>
        <v>1227731.1643554301</v>
      </c>
      <c r="AM81" s="15">
        <f t="shared" si="34"/>
        <v>1269395.6469034811</v>
      </c>
      <c r="AN81" s="15">
        <f t="shared" si="34"/>
        <v>1315938.096965058</v>
      </c>
      <c r="AO81" s="15">
        <f t="shared" si="34"/>
        <v>1368220.9829099476</v>
      </c>
      <c r="AP81" s="15">
        <f t="shared" si="34"/>
        <v>1427322.3074536705</v>
      </c>
      <c r="AQ81" s="15">
        <f t="shared" si="34"/>
        <v>1494607.4503922984</v>
      </c>
      <c r="AR81" s="15">
        <f t="shared" si="34"/>
        <v>1571831.8011777878</v>
      </c>
      <c r="AS81" s="15">
        <f t="shared" si="34"/>
        <v>1661290.7604837546</v>
      </c>
      <c r="AT81" s="15">
        <f t="shared" si="34"/>
        <v>1766044.7426780134</v>
      </c>
      <c r="AU81" s="15">
        <f t="shared" si="34"/>
        <v>1890266.9070570925</v>
      </c>
      <c r="AV81" s="15">
        <f t="shared" si="34"/>
        <v>2039799.5279817856</v>
      </c>
      <c r="AW81" s="15">
        <f t="shared" si="34"/>
        <v>2223081.2786204908</v>
      </c>
      <c r="AX81" s="15">
        <f t="shared" si="34"/>
        <v>2452769.9777134126</v>
      </c>
      <c r="AY81" s="15">
        <f t="shared" si="34"/>
        <v>2748756.2623850955</v>
      </c>
      <c r="AZ81" s="15">
        <f t="shared" si="34"/>
        <v>3144190.9340687618</v>
      </c>
      <c r="BA81" s="15">
        <f t="shared" si="34"/>
        <v>3698745.1199066713</v>
      </c>
      <c r="BB81" s="15">
        <f t="shared" si="34"/>
        <v>4531760.6767180953</v>
      </c>
      <c r="BC81" s="15">
        <f t="shared" si="34"/>
        <v>5921701.4035360143</v>
      </c>
      <c r="BD81" s="15">
        <f t="shared" si="34"/>
        <v>8703957.8927158453</v>
      </c>
      <c r="BE81" s="15">
        <f t="shared" si="34"/>
        <v>17055481.489641428</v>
      </c>
      <c r="BF81" s="15" t="e">
        <f t="shared" si="34"/>
        <v>#DIV/0!</v>
      </c>
    </row>
    <row r="84" spans="2:58" s="73" customFormat="1">
      <c r="H84" s="73">
        <f>$H$56/H86</f>
        <v>15180.233517975506</v>
      </c>
      <c r="I84" s="73">
        <f t="shared" ref="I84:BF84" si="35">$H$56/I86</f>
        <v>15273.664503891743</v>
      </c>
      <c r="J84" s="73">
        <f t="shared" si="35"/>
        <v>15372.270098152363</v>
      </c>
      <c r="K84" s="73">
        <f t="shared" si="35"/>
        <v>15476.400932660268</v>
      </c>
      <c r="L84" s="73">
        <f t="shared" si="35"/>
        <v>15586.43807148833</v>
      </c>
      <c r="M84" s="73">
        <f t="shared" si="35"/>
        <v>15702.796376225673</v>
      </c>
      <c r="N84" s="73">
        <f t="shared" si="35"/>
        <v>15825.928329930461</v>
      </c>
      <c r="O84" s="73">
        <f t="shared" si="35"/>
        <v>15956.328394365853</v>
      </c>
      <c r="P84" s="73">
        <f t="shared" si="35"/>
        <v>16094.537989421126</v>
      </c>
      <c r="Q84" s="73">
        <f t="shared" si="35"/>
        <v>16241.151200967935</v>
      </c>
      <c r="R84" s="73">
        <f t="shared" si="35"/>
        <v>16396.821344653075</v>
      </c>
      <c r="S84" s="73">
        <f t="shared" si="35"/>
        <v>16562.268539284436</v>
      </c>
      <c r="T84" s="73">
        <f t="shared" si="35"/>
        <v>16738.288475816982</v>
      </c>
      <c r="U84" s="73">
        <f t="shared" si="35"/>
        <v>16925.762608164463</v>
      </c>
      <c r="V84" s="73">
        <f t="shared" si="35"/>
        <v>17125.670042336325</v>
      </c>
      <c r="W84" s="73">
        <f t="shared" si="35"/>
        <v>17339.101463600287</v>
      </c>
      <c r="X84" s="73">
        <f t="shared" si="35"/>
        <v>17567.27552130185</v>
      </c>
      <c r="Y84" s="73">
        <f t="shared" si="35"/>
        <v>17811.55819270185</v>
      </c>
      <c r="Z84" s="73">
        <f t="shared" si="35"/>
        <v>18073.485777534701</v>
      </c>
      <c r="AA84" s="73">
        <f t="shared" si="35"/>
        <v>18354.792343172154</v>
      </c>
      <c r="AB84" s="73">
        <f t="shared" si="35"/>
        <v>18657.442658914446</v>
      </c>
      <c r="AC84" s="73">
        <f t="shared" si="35"/>
        <v>18983.671944420308</v>
      </c>
      <c r="AD84" s="73">
        <f t="shared" si="35"/>
        <v>19336.034135862774</v>
      </c>
      <c r="AE84" s="73">
        <f t="shared" si="35"/>
        <v>19717.460878164984</v>
      </c>
      <c r="AF84" s="73">
        <f t="shared" si="35"/>
        <v>20131.334131164123</v>
      </c>
      <c r="AG84" s="73">
        <f t="shared" si="35"/>
        <v>20581.576201663596</v>
      </c>
      <c r="AH84" s="73">
        <f t="shared" si="35"/>
        <v>21072.762283986951</v>
      </c>
      <c r="AI84" s="73">
        <f t="shared" si="35"/>
        <v>21610.262359512883</v>
      </c>
      <c r="AJ84" s="73">
        <f t="shared" si="35"/>
        <v>22200.421796753573</v>
      </c>
      <c r="AK84" s="73">
        <f t="shared" si="35"/>
        <v>22850.793552228828</v>
      </c>
      <c r="AL84" s="73">
        <f t="shared" si="35"/>
        <v>23570.440032488728</v>
      </c>
      <c r="AM84" s="73">
        <f t="shared" si="35"/>
        <v>24370.330281995506</v>
      </c>
      <c r="AN84" s="73">
        <f t="shared" si="35"/>
        <v>25263.86956811231</v>
      </c>
      <c r="AO84" s="73">
        <f t="shared" si="35"/>
        <v>26267.61587973783</v>
      </c>
      <c r="AP84" s="73">
        <f t="shared" si="35"/>
        <v>27402.265114393231</v>
      </c>
      <c r="AQ84" s="73">
        <f t="shared" si="35"/>
        <v>28694.030341795431</v>
      </c>
      <c r="AR84" s="73">
        <f t="shared" si="35"/>
        <v>30176.612182253055</v>
      </c>
      <c r="AS84" s="73">
        <f t="shared" si="35"/>
        <v>31894.078592578451</v>
      </c>
      <c r="AT84" s="73">
        <f t="shared" si="35"/>
        <v>33905.184547334</v>
      </c>
      <c r="AU84" s="73">
        <f t="shared" si="35"/>
        <v>36290.047912548202</v>
      </c>
      <c r="AV84" s="73">
        <f t="shared" si="35"/>
        <v>39160.830846739475</v>
      </c>
      <c r="AW84" s="73">
        <f t="shared" si="35"/>
        <v>42679.54213948996</v>
      </c>
      <c r="AX84" s="73">
        <f t="shared" si="35"/>
        <v>47089.19130804584</v>
      </c>
      <c r="AY84" s="73">
        <f t="shared" si="35"/>
        <v>52771.646210097439</v>
      </c>
      <c r="AZ84" s="73">
        <f t="shared" si="35"/>
        <v>60363.348275085023</v>
      </c>
      <c r="BA84" s="73">
        <f t="shared" si="35"/>
        <v>71009.88602011367</v>
      </c>
      <c r="BB84" s="73">
        <f t="shared" si="35"/>
        <v>87002.428848707743</v>
      </c>
      <c r="BC84" s="73">
        <f t="shared" si="35"/>
        <v>113687.02845922236</v>
      </c>
      <c r="BD84" s="73">
        <f t="shared" si="35"/>
        <v>167101.82449695704</v>
      </c>
      <c r="BE84" s="73">
        <f t="shared" si="35"/>
        <v>327437.48415629019</v>
      </c>
      <c r="BF84" s="73" t="e">
        <f t="shared" si="35"/>
        <v>#DIV/0!</v>
      </c>
    </row>
    <row r="85" spans="2:58" ht="15.75" thickBot="1"/>
    <row r="86" spans="2:58">
      <c r="F86" s="55" t="s">
        <v>319</v>
      </c>
      <c r="G86" s="56"/>
      <c r="H86" s="57">
        <f t="shared" ref="H86:BA86" si="36">H90+H87</f>
        <v>1100.7855992405205</v>
      </c>
      <c r="I86" s="57">
        <f t="shared" si="36"/>
        <v>1094.0519510192157</v>
      </c>
      <c r="J86" s="57">
        <f t="shared" si="36"/>
        <v>1087.034142842972</v>
      </c>
      <c r="K86" s="57">
        <f t="shared" si="36"/>
        <v>1079.7201831616906</v>
      </c>
      <c r="L86" s="57">
        <f t="shared" si="36"/>
        <v>1072.0975743818592</v>
      </c>
      <c r="M86" s="57">
        <f t="shared" si="36"/>
        <v>1064.153291511519</v>
      </c>
      <c r="N86" s="57">
        <f t="shared" si="36"/>
        <v>1055.8737599040503</v>
      </c>
      <c r="O86" s="57">
        <f t="shared" si="36"/>
        <v>1047.2448320627466</v>
      </c>
      <c r="P86" s="57">
        <f t="shared" si="36"/>
        <v>1038.2517634665398</v>
      </c>
      <c r="Q86" s="57">
        <f t="shared" si="36"/>
        <v>1028.8791873755731</v>
      </c>
      <c r="R86" s="57">
        <f t="shared" si="36"/>
        <v>1019.1110885735676</v>
      </c>
      <c r="S86" s="57">
        <f t="shared" si="36"/>
        <v>1008.9307760021175</v>
      </c>
      <c r="T86" s="57">
        <f t="shared" si="36"/>
        <v>998.32085424015213</v>
      </c>
      <c r="U86" s="57">
        <f t="shared" si="36"/>
        <v>987.26319377983179</v>
      </c>
      <c r="V86" s="57">
        <f t="shared" si="36"/>
        <v>975.73890004808595</v>
      </c>
      <c r="W86" s="57">
        <f t="shared" si="36"/>
        <v>963.72828112086052</v>
      </c>
      <c r="X86" s="57">
        <f t="shared" si="36"/>
        <v>951.21081407490612</v>
      </c>
      <c r="Y86" s="57">
        <f t="shared" si="36"/>
        <v>938.16510991961241</v>
      </c>
      <c r="Z86" s="57">
        <f t="shared" si="36"/>
        <v>924.56887704896531</v>
      </c>
      <c r="AA86" s="57">
        <f t="shared" si="36"/>
        <v>910.39888315117696</v>
      </c>
      <c r="AB86" s="57">
        <f t="shared" si="36"/>
        <v>895.6309155109019</v>
      </c>
      <c r="AC86" s="57">
        <f t="shared" si="36"/>
        <v>880.23973963620722</v>
      </c>
      <c r="AD86" s="57">
        <f t="shared" si="36"/>
        <v>864.19905613960043</v>
      </c>
      <c r="AE86" s="57">
        <f t="shared" si="36"/>
        <v>847.48145579943684</v>
      </c>
      <c r="AF86" s="57">
        <f t="shared" si="36"/>
        <v>830.0583727249184</v>
      </c>
      <c r="AG86" s="57">
        <f t="shared" si="36"/>
        <v>811.90003554465522</v>
      </c>
      <c r="AH86" s="57">
        <f t="shared" si="36"/>
        <v>792.97541653538497</v>
      </c>
      <c r="AI86" s="57">
        <f t="shared" si="36"/>
        <v>773.25217860392354</v>
      </c>
      <c r="AJ86" s="57">
        <f t="shared" si="36"/>
        <v>752.69662003175438</v>
      </c>
      <c r="AK86" s="57">
        <f t="shared" si="36"/>
        <v>731.27361688783969</v>
      </c>
      <c r="AL86" s="57">
        <f t="shared" si="36"/>
        <v>708.94656301125178</v>
      </c>
      <c r="AM86" s="57">
        <f t="shared" si="36"/>
        <v>685.6773074610719</v>
      </c>
      <c r="AN86" s="57">
        <f t="shared" si="36"/>
        <v>661.4260893266744</v>
      </c>
      <c r="AO86" s="57">
        <f t="shared" si="36"/>
        <v>636.15146978700534</v>
      </c>
      <c r="AP86" s="57">
        <f t="shared" si="36"/>
        <v>609.81026130276223</v>
      </c>
      <c r="AQ86" s="57">
        <f t="shared" si="36"/>
        <v>582.35745382048412</v>
      </c>
      <c r="AR86" s="57">
        <f t="shared" si="36"/>
        <v>553.74613786245379</v>
      </c>
      <c r="AS86" s="57">
        <f t="shared" si="36"/>
        <v>523.92742437099457</v>
      </c>
      <c r="AT86" s="57">
        <f t="shared" si="36"/>
        <v>492.85036117019581</v>
      </c>
      <c r="AU86" s="57">
        <f t="shared" si="36"/>
        <v>460.46184590232338</v>
      </c>
      <c r="AV86" s="57">
        <f t="shared" si="36"/>
        <v>426.70653529014669</v>
      </c>
      <c r="AW86" s="57">
        <f t="shared" si="36"/>
        <v>391.52675057013619</v>
      </c>
      <c r="AX86" s="57">
        <f t="shared" si="36"/>
        <v>354.8623789349412</v>
      </c>
      <c r="AY86" s="57">
        <f t="shared" si="36"/>
        <v>316.65077081674099</v>
      </c>
      <c r="AZ86" s="57">
        <f t="shared" si="36"/>
        <v>276.82663283595275</v>
      </c>
      <c r="BA86" s="57">
        <f t="shared" si="36"/>
        <v>235.32191623237526</v>
      </c>
      <c r="BB86" s="57">
        <f>BB90+BB87</f>
        <v>192.06570058812676</v>
      </c>
      <c r="BC86" s="57">
        <f>BC90+BC87</f>
        <v>146.98407264369098</v>
      </c>
      <c r="BD86" s="57">
        <v>100</v>
      </c>
      <c r="BE86" s="58">
        <f>BE87</f>
        <v>51.033199490745275</v>
      </c>
    </row>
    <row r="87" spans="2:58">
      <c r="F87" s="59" t="s">
        <v>422</v>
      </c>
      <c r="H87" s="54">
        <f t="shared" ref="H87:BC87" si="37">(H89-H90*H92)/(1+H92/2)</f>
        <v>6.7336482213047519</v>
      </c>
      <c r="I87" s="54">
        <f t="shared" si="37"/>
        <v>7.0178081762438174</v>
      </c>
      <c r="J87" s="54">
        <f t="shared" si="37"/>
        <v>7.3139596812813092</v>
      </c>
      <c r="K87" s="54">
        <f t="shared" si="37"/>
        <v>7.622608779831376</v>
      </c>
      <c r="L87" s="54">
        <f t="shared" si="37"/>
        <v>7.9442828703402597</v>
      </c>
      <c r="M87" s="54">
        <f t="shared" si="37"/>
        <v>8.2795316074686216</v>
      </c>
      <c r="N87" s="54">
        <f t="shared" si="37"/>
        <v>8.6289278413037955</v>
      </c>
      <c r="O87" s="54">
        <f t="shared" si="37"/>
        <v>8.9930685962068075</v>
      </c>
      <c r="P87" s="54">
        <f t="shared" si="37"/>
        <v>9.3725760909667351</v>
      </c>
      <c r="Q87" s="54">
        <f t="shared" si="37"/>
        <v>9.7680988020055342</v>
      </c>
      <c r="R87" s="54">
        <f t="shared" si="37"/>
        <v>10.180312571450166</v>
      </c>
      <c r="S87" s="54">
        <f t="shared" si="37"/>
        <v>10.609921761965365</v>
      </c>
      <c r="T87" s="54">
        <f t="shared" si="37"/>
        <v>11.057660460320303</v>
      </c>
      <c r="U87" s="54">
        <f t="shared" si="37"/>
        <v>11.524293731745816</v>
      </c>
      <c r="V87" s="54">
        <f t="shared" si="37"/>
        <v>12.01061892722549</v>
      </c>
      <c r="W87" s="54">
        <f t="shared" si="37"/>
        <v>12.517467045954403</v>
      </c>
      <c r="X87" s="54">
        <f t="shared" si="37"/>
        <v>13.045704155293683</v>
      </c>
      <c r="Y87" s="54">
        <f t="shared" si="37"/>
        <v>13.59623287064708</v>
      </c>
      <c r="Z87" s="54">
        <f t="shared" si="37"/>
        <v>14.16999389778838</v>
      </c>
      <c r="AA87" s="54">
        <f t="shared" si="37"/>
        <v>14.767967640275057</v>
      </c>
      <c r="AB87" s="54">
        <f t="shared" si="37"/>
        <v>15.391175874694666</v>
      </c>
      <c r="AC87" s="54">
        <f t="shared" si="37"/>
        <v>16.040683496606778</v>
      </c>
      <c r="AD87" s="54">
        <f t="shared" si="37"/>
        <v>16.717600340163582</v>
      </c>
      <c r="AE87" s="54">
        <f t="shared" si="37"/>
        <v>17.423083074518484</v>
      </c>
      <c r="AF87" s="54">
        <f t="shared" si="37"/>
        <v>18.158337180263164</v>
      </c>
      <c r="AG87" s="54">
        <f t="shared" si="37"/>
        <v>18.92461900927027</v>
      </c>
      <c r="AH87" s="54">
        <f t="shared" si="37"/>
        <v>19.723237931461473</v>
      </c>
      <c r="AI87" s="54">
        <f t="shared" si="37"/>
        <v>20.555558572169147</v>
      </c>
      <c r="AJ87" s="54">
        <f t="shared" si="37"/>
        <v>21.423003143914688</v>
      </c>
      <c r="AK87" s="54">
        <f t="shared" si="37"/>
        <v>22.32705387658789</v>
      </c>
      <c r="AL87" s="54">
        <f t="shared" si="37"/>
        <v>23.269255550179896</v>
      </c>
      <c r="AM87" s="54">
        <f t="shared" si="37"/>
        <v>24.25121813439749</v>
      </c>
      <c r="AN87" s="54">
        <f t="shared" si="37"/>
        <v>25.274619539669064</v>
      </c>
      <c r="AO87" s="54">
        <f t="shared" si="37"/>
        <v>26.341208484243097</v>
      </c>
      <c r="AP87" s="54">
        <f t="shared" si="37"/>
        <v>27.452807482278153</v>
      </c>
      <c r="AQ87" s="54">
        <f t="shared" si="37"/>
        <v>28.611315958030296</v>
      </c>
      <c r="AR87" s="54">
        <f t="shared" si="37"/>
        <v>29.818713491459174</v>
      </c>
      <c r="AS87" s="54">
        <f t="shared" si="37"/>
        <v>31.077063200798754</v>
      </c>
      <c r="AT87" s="54">
        <f t="shared" si="37"/>
        <v>32.388515267872464</v>
      </c>
      <c r="AU87" s="54">
        <f t="shared" si="37"/>
        <v>33.755310612176679</v>
      </c>
      <c r="AV87" s="54">
        <f t="shared" si="37"/>
        <v>35.179784720010531</v>
      </c>
      <c r="AW87" s="54">
        <f t="shared" si="37"/>
        <v>36.664371635194975</v>
      </c>
      <c r="AX87" s="54">
        <f t="shared" si="37"/>
        <v>38.211608118200211</v>
      </c>
      <c r="AY87" s="54">
        <f t="shared" si="37"/>
        <v>39.824137980788251</v>
      </c>
      <c r="AZ87" s="54">
        <f t="shared" si="37"/>
        <v>41.504716603577521</v>
      </c>
      <c r="BA87" s="54">
        <f t="shared" si="37"/>
        <v>43.256215644248485</v>
      </c>
      <c r="BB87" s="54">
        <f t="shared" si="37"/>
        <v>45.08162794443578</v>
      </c>
      <c r="BC87" s="54">
        <f t="shared" si="37"/>
        <v>46.984072643690965</v>
      </c>
      <c r="BD87" s="54">
        <f>BD89-BD88</f>
        <v>48.966800509254725</v>
      </c>
      <c r="BE87" s="60">
        <f>BD86*(1+BD92/2)/2</f>
        <v>51.033199490745275</v>
      </c>
    </row>
    <row r="88" spans="2:58">
      <c r="F88" s="59" t="s">
        <v>423</v>
      </c>
      <c r="H88" s="54">
        <f t="shared" ref="H88:BA88" si="38">H89-H87</f>
        <v>45.354100783939323</v>
      </c>
      <c r="I88" s="54">
        <f t="shared" si="38"/>
        <v>45.069940829000259</v>
      </c>
      <c r="J88" s="54">
        <f t="shared" si="38"/>
        <v>44.773789323962767</v>
      </c>
      <c r="K88" s="54">
        <f t="shared" si="38"/>
        <v>44.465140225412704</v>
      </c>
      <c r="L88" s="54">
        <f t="shared" si="38"/>
        <v>44.143466134903818</v>
      </c>
      <c r="M88" s="54">
        <f t="shared" si="38"/>
        <v>43.808217397775458</v>
      </c>
      <c r="N88" s="54">
        <f t="shared" si="38"/>
        <v>43.458821163940286</v>
      </c>
      <c r="O88" s="54">
        <f t="shared" si="38"/>
        <v>43.094680409037267</v>
      </c>
      <c r="P88" s="54">
        <f t="shared" si="38"/>
        <v>42.715172914277346</v>
      </c>
      <c r="Q88" s="54">
        <f t="shared" si="38"/>
        <v>42.319650203238545</v>
      </c>
      <c r="R88" s="54">
        <f t="shared" si="38"/>
        <v>41.907436433793912</v>
      </c>
      <c r="S88" s="54">
        <f t="shared" si="38"/>
        <v>41.477827243278711</v>
      </c>
      <c r="T88" s="54">
        <f t="shared" si="38"/>
        <v>41.030088544923771</v>
      </c>
      <c r="U88" s="54">
        <f t="shared" si="38"/>
        <v>40.563455273498263</v>
      </c>
      <c r="V88" s="54">
        <f t="shared" si="38"/>
        <v>40.077130078018584</v>
      </c>
      <c r="W88" s="54">
        <f t="shared" si="38"/>
        <v>39.570281959289673</v>
      </c>
      <c r="X88" s="54">
        <f t="shared" si="38"/>
        <v>39.042044849950393</v>
      </c>
      <c r="Y88" s="54">
        <f t="shared" si="38"/>
        <v>38.491516134596999</v>
      </c>
      <c r="Z88" s="54">
        <f t="shared" si="38"/>
        <v>37.917755107455697</v>
      </c>
      <c r="AA88" s="54">
        <f t="shared" si="38"/>
        <v>37.319781364969018</v>
      </c>
      <c r="AB88" s="54">
        <f t="shared" si="38"/>
        <v>36.69657313054941</v>
      </c>
      <c r="AC88" s="54">
        <f t="shared" si="38"/>
        <v>36.047065508637303</v>
      </c>
      <c r="AD88" s="54">
        <f t="shared" si="38"/>
        <v>35.370148665080492</v>
      </c>
      <c r="AE88" s="54">
        <f t="shared" si="38"/>
        <v>34.66466593072559</v>
      </c>
      <c r="AF88" s="54">
        <f t="shared" si="38"/>
        <v>33.929411824980917</v>
      </c>
      <c r="AG88" s="54">
        <f t="shared" si="38"/>
        <v>33.163129995973804</v>
      </c>
      <c r="AH88" s="54">
        <f t="shared" si="38"/>
        <v>32.364511073782609</v>
      </c>
      <c r="AI88" s="54">
        <f t="shared" si="38"/>
        <v>31.532190433074931</v>
      </c>
      <c r="AJ88" s="54">
        <f t="shared" si="38"/>
        <v>30.66474586132939</v>
      </c>
      <c r="AK88" s="54">
        <f t="shared" si="38"/>
        <v>29.760695128656188</v>
      </c>
      <c r="AL88" s="54">
        <f t="shared" si="38"/>
        <v>28.818493455064182</v>
      </c>
      <c r="AM88" s="54">
        <f t="shared" si="38"/>
        <v>27.836530870846588</v>
      </c>
      <c r="AN88" s="54">
        <f t="shared" si="38"/>
        <v>26.813129465575013</v>
      </c>
      <c r="AO88" s="54">
        <f t="shared" si="38"/>
        <v>25.746540521000981</v>
      </c>
      <c r="AP88" s="54">
        <f t="shared" si="38"/>
        <v>24.634941522965924</v>
      </c>
      <c r="AQ88" s="54">
        <f t="shared" si="38"/>
        <v>23.476433047213781</v>
      </c>
      <c r="AR88" s="54">
        <f t="shared" si="38"/>
        <v>22.269035513784903</v>
      </c>
      <c r="AS88" s="54">
        <f t="shared" si="38"/>
        <v>21.010685804445323</v>
      </c>
      <c r="AT88" s="54">
        <f t="shared" si="38"/>
        <v>19.699233737371614</v>
      </c>
      <c r="AU88" s="54">
        <f t="shared" si="38"/>
        <v>18.332438393067399</v>
      </c>
      <c r="AV88" s="54">
        <f t="shared" si="38"/>
        <v>16.907964285233547</v>
      </c>
      <c r="AW88" s="54">
        <f t="shared" si="38"/>
        <v>15.423377370049103</v>
      </c>
      <c r="AX88" s="54">
        <f t="shared" si="38"/>
        <v>13.876140887043867</v>
      </c>
      <c r="AY88" s="54">
        <f t="shared" si="38"/>
        <v>12.263611024455827</v>
      </c>
      <c r="AZ88" s="54">
        <f t="shared" si="38"/>
        <v>10.583032401666557</v>
      </c>
      <c r="BA88" s="54">
        <f t="shared" si="38"/>
        <v>8.8315333609955928</v>
      </c>
      <c r="BB88" s="54">
        <f>BB89-BB87</f>
        <v>7.0061210608082973</v>
      </c>
      <c r="BC88" s="54">
        <f>BC89-BC87</f>
        <v>5.1036763615531129</v>
      </c>
      <c r="BD88" s="54">
        <f>AVERAGE(BD86,BD90)*BD92</f>
        <v>3.1209484959893508</v>
      </c>
      <c r="BE88" s="60">
        <f>BD92/2*BE86</f>
        <v>1.0545495144988009</v>
      </c>
    </row>
    <row r="89" spans="2:58">
      <c r="F89" s="59" t="s">
        <v>147</v>
      </c>
      <c r="H89" s="54">
        <f>I89</f>
        <v>52.087749005244078</v>
      </c>
      <c r="I89" s="54">
        <f t="shared" ref="I89:BA89" si="39">J89</f>
        <v>52.087749005244078</v>
      </c>
      <c r="J89" s="54">
        <f t="shared" si="39"/>
        <v>52.087749005244078</v>
      </c>
      <c r="K89" s="54">
        <f t="shared" si="39"/>
        <v>52.087749005244078</v>
      </c>
      <c r="L89" s="54">
        <f t="shared" si="39"/>
        <v>52.087749005244078</v>
      </c>
      <c r="M89" s="54">
        <f t="shared" si="39"/>
        <v>52.087749005244078</v>
      </c>
      <c r="N89" s="54">
        <f t="shared" si="39"/>
        <v>52.087749005244078</v>
      </c>
      <c r="O89" s="54">
        <f t="shared" si="39"/>
        <v>52.087749005244078</v>
      </c>
      <c r="P89" s="54">
        <f t="shared" si="39"/>
        <v>52.087749005244078</v>
      </c>
      <c r="Q89" s="54">
        <f t="shared" si="39"/>
        <v>52.087749005244078</v>
      </c>
      <c r="R89" s="54">
        <f t="shared" si="39"/>
        <v>52.087749005244078</v>
      </c>
      <c r="S89" s="54">
        <f t="shared" si="39"/>
        <v>52.087749005244078</v>
      </c>
      <c r="T89" s="54">
        <f t="shared" si="39"/>
        <v>52.087749005244078</v>
      </c>
      <c r="U89" s="54">
        <f t="shared" si="39"/>
        <v>52.087749005244078</v>
      </c>
      <c r="V89" s="54">
        <f t="shared" si="39"/>
        <v>52.087749005244078</v>
      </c>
      <c r="W89" s="54">
        <f t="shared" si="39"/>
        <v>52.087749005244078</v>
      </c>
      <c r="X89" s="54">
        <f t="shared" si="39"/>
        <v>52.087749005244078</v>
      </c>
      <c r="Y89" s="54">
        <f t="shared" si="39"/>
        <v>52.087749005244078</v>
      </c>
      <c r="Z89" s="54">
        <f t="shared" si="39"/>
        <v>52.087749005244078</v>
      </c>
      <c r="AA89" s="54">
        <f t="shared" si="39"/>
        <v>52.087749005244078</v>
      </c>
      <c r="AB89" s="54">
        <f t="shared" si="39"/>
        <v>52.087749005244078</v>
      </c>
      <c r="AC89" s="54">
        <f t="shared" si="39"/>
        <v>52.087749005244078</v>
      </c>
      <c r="AD89" s="54">
        <f t="shared" si="39"/>
        <v>52.087749005244078</v>
      </c>
      <c r="AE89" s="54">
        <f t="shared" si="39"/>
        <v>52.087749005244078</v>
      </c>
      <c r="AF89" s="54">
        <f t="shared" si="39"/>
        <v>52.087749005244078</v>
      </c>
      <c r="AG89" s="54">
        <f t="shared" si="39"/>
        <v>52.087749005244078</v>
      </c>
      <c r="AH89" s="54">
        <f t="shared" si="39"/>
        <v>52.087749005244078</v>
      </c>
      <c r="AI89" s="54">
        <f t="shared" si="39"/>
        <v>52.087749005244078</v>
      </c>
      <c r="AJ89" s="54">
        <f t="shared" si="39"/>
        <v>52.087749005244078</v>
      </c>
      <c r="AK89" s="54">
        <f t="shared" si="39"/>
        <v>52.087749005244078</v>
      </c>
      <c r="AL89" s="54">
        <f t="shared" si="39"/>
        <v>52.087749005244078</v>
      </c>
      <c r="AM89" s="54">
        <f t="shared" si="39"/>
        <v>52.087749005244078</v>
      </c>
      <c r="AN89" s="54">
        <f t="shared" si="39"/>
        <v>52.087749005244078</v>
      </c>
      <c r="AO89" s="54">
        <f t="shared" si="39"/>
        <v>52.087749005244078</v>
      </c>
      <c r="AP89" s="54">
        <f t="shared" si="39"/>
        <v>52.087749005244078</v>
      </c>
      <c r="AQ89" s="54">
        <f t="shared" si="39"/>
        <v>52.087749005244078</v>
      </c>
      <c r="AR89" s="54">
        <f t="shared" si="39"/>
        <v>52.087749005244078</v>
      </c>
      <c r="AS89" s="54">
        <f t="shared" si="39"/>
        <v>52.087749005244078</v>
      </c>
      <c r="AT89" s="54">
        <f t="shared" si="39"/>
        <v>52.087749005244078</v>
      </c>
      <c r="AU89" s="54">
        <f t="shared" si="39"/>
        <v>52.087749005244078</v>
      </c>
      <c r="AV89" s="54">
        <f t="shared" si="39"/>
        <v>52.087749005244078</v>
      </c>
      <c r="AW89" s="54">
        <f t="shared" si="39"/>
        <v>52.087749005244078</v>
      </c>
      <c r="AX89" s="54">
        <f t="shared" si="39"/>
        <v>52.087749005244078</v>
      </c>
      <c r="AY89" s="54">
        <f t="shared" si="39"/>
        <v>52.087749005244078</v>
      </c>
      <c r="AZ89" s="54">
        <f t="shared" si="39"/>
        <v>52.087749005244078</v>
      </c>
      <c r="BA89" s="54">
        <f t="shared" si="39"/>
        <v>52.087749005244078</v>
      </c>
      <c r="BB89" s="54">
        <f>BC89</f>
        <v>52.087749005244078</v>
      </c>
      <c r="BC89" s="54">
        <f>BD89</f>
        <v>52.087749005244078</v>
      </c>
      <c r="BD89" s="54">
        <f>BE89</f>
        <v>52.087749005244078</v>
      </c>
      <c r="BE89" s="60">
        <f>BE87+BE88</f>
        <v>52.087749005244078</v>
      </c>
    </row>
    <row r="90" spans="2:58">
      <c r="F90" s="59" t="s">
        <v>320</v>
      </c>
      <c r="H90" s="54">
        <f t="shared" ref="H90:BA90" si="40">I86</f>
        <v>1094.0519510192157</v>
      </c>
      <c r="I90" s="54">
        <f t="shared" si="40"/>
        <v>1087.034142842972</v>
      </c>
      <c r="J90" s="54">
        <f t="shared" si="40"/>
        <v>1079.7201831616906</v>
      </c>
      <c r="K90" s="54">
        <f t="shared" si="40"/>
        <v>1072.0975743818592</v>
      </c>
      <c r="L90" s="54">
        <f t="shared" si="40"/>
        <v>1064.153291511519</v>
      </c>
      <c r="M90" s="54">
        <f t="shared" si="40"/>
        <v>1055.8737599040503</v>
      </c>
      <c r="N90" s="54">
        <f t="shared" si="40"/>
        <v>1047.2448320627466</v>
      </c>
      <c r="O90" s="54">
        <f t="shared" si="40"/>
        <v>1038.2517634665398</v>
      </c>
      <c r="P90" s="54">
        <f t="shared" si="40"/>
        <v>1028.8791873755731</v>
      </c>
      <c r="Q90" s="54">
        <f t="shared" si="40"/>
        <v>1019.1110885735676</v>
      </c>
      <c r="R90" s="54">
        <f t="shared" si="40"/>
        <v>1008.9307760021175</v>
      </c>
      <c r="S90" s="54">
        <f t="shared" si="40"/>
        <v>998.32085424015213</v>
      </c>
      <c r="T90" s="54">
        <f t="shared" si="40"/>
        <v>987.26319377983179</v>
      </c>
      <c r="U90" s="54">
        <f t="shared" si="40"/>
        <v>975.73890004808595</v>
      </c>
      <c r="V90" s="54">
        <f t="shared" si="40"/>
        <v>963.72828112086052</v>
      </c>
      <c r="W90" s="54">
        <f t="shared" si="40"/>
        <v>951.21081407490612</v>
      </c>
      <c r="X90" s="54">
        <f t="shared" si="40"/>
        <v>938.16510991961241</v>
      </c>
      <c r="Y90" s="54">
        <f t="shared" si="40"/>
        <v>924.56887704896531</v>
      </c>
      <c r="Z90" s="54">
        <f t="shared" si="40"/>
        <v>910.39888315117696</v>
      </c>
      <c r="AA90" s="54">
        <f t="shared" si="40"/>
        <v>895.6309155109019</v>
      </c>
      <c r="AB90" s="54">
        <f t="shared" si="40"/>
        <v>880.23973963620722</v>
      </c>
      <c r="AC90" s="54">
        <f t="shared" si="40"/>
        <v>864.19905613960043</v>
      </c>
      <c r="AD90" s="54">
        <f t="shared" si="40"/>
        <v>847.48145579943684</v>
      </c>
      <c r="AE90" s="54">
        <f t="shared" si="40"/>
        <v>830.0583727249184</v>
      </c>
      <c r="AF90" s="54">
        <f t="shared" si="40"/>
        <v>811.90003554465522</v>
      </c>
      <c r="AG90" s="54">
        <f t="shared" si="40"/>
        <v>792.97541653538497</v>
      </c>
      <c r="AH90" s="54">
        <f t="shared" si="40"/>
        <v>773.25217860392354</v>
      </c>
      <c r="AI90" s="54">
        <f t="shared" si="40"/>
        <v>752.69662003175438</v>
      </c>
      <c r="AJ90" s="54">
        <f t="shared" si="40"/>
        <v>731.27361688783969</v>
      </c>
      <c r="AK90" s="54">
        <f t="shared" si="40"/>
        <v>708.94656301125178</v>
      </c>
      <c r="AL90" s="54">
        <f t="shared" si="40"/>
        <v>685.6773074610719</v>
      </c>
      <c r="AM90" s="54">
        <f t="shared" si="40"/>
        <v>661.4260893266744</v>
      </c>
      <c r="AN90" s="54">
        <f t="shared" si="40"/>
        <v>636.15146978700534</v>
      </c>
      <c r="AO90" s="54">
        <f t="shared" si="40"/>
        <v>609.81026130276223</v>
      </c>
      <c r="AP90" s="54">
        <f t="shared" si="40"/>
        <v>582.35745382048412</v>
      </c>
      <c r="AQ90" s="54">
        <f t="shared" si="40"/>
        <v>553.74613786245379</v>
      </c>
      <c r="AR90" s="54">
        <f t="shared" si="40"/>
        <v>523.92742437099457</v>
      </c>
      <c r="AS90" s="54">
        <f t="shared" si="40"/>
        <v>492.85036117019581</v>
      </c>
      <c r="AT90" s="54">
        <f t="shared" si="40"/>
        <v>460.46184590232338</v>
      </c>
      <c r="AU90" s="54">
        <f t="shared" si="40"/>
        <v>426.70653529014669</v>
      </c>
      <c r="AV90" s="54">
        <f t="shared" si="40"/>
        <v>391.52675057013619</v>
      </c>
      <c r="AW90" s="54">
        <f t="shared" si="40"/>
        <v>354.8623789349412</v>
      </c>
      <c r="AX90" s="54">
        <f t="shared" si="40"/>
        <v>316.65077081674099</v>
      </c>
      <c r="AY90" s="54">
        <f t="shared" si="40"/>
        <v>276.82663283595275</v>
      </c>
      <c r="AZ90" s="54">
        <f t="shared" si="40"/>
        <v>235.32191623237526</v>
      </c>
      <c r="BA90" s="54">
        <f t="shared" si="40"/>
        <v>192.06570058812676</v>
      </c>
      <c r="BB90" s="54">
        <f>BC86</f>
        <v>146.98407264369098</v>
      </c>
      <c r="BC90" s="54">
        <f>BD86</f>
        <v>100</v>
      </c>
      <c r="BD90" s="54">
        <f>BE86</f>
        <v>51.033199490745275</v>
      </c>
      <c r="BE90" s="60">
        <f>BE86-BE87</f>
        <v>0</v>
      </c>
    </row>
    <row r="91" spans="2:58">
      <c r="F91" s="59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5"/>
      <c r="BA91" s="15"/>
      <c r="BB91" s="15"/>
      <c r="BC91" s="15"/>
      <c r="BD91" s="15"/>
      <c r="BE91" s="64"/>
    </row>
    <row r="92" spans="2:58" ht="15.75" thickBot="1">
      <c r="F92" s="65"/>
      <c r="G92" s="66"/>
      <c r="H92" s="74">
        <f>D73</f>
        <v>4.1327979629810996E-2</v>
      </c>
      <c r="I92" s="74">
        <f>H92</f>
        <v>4.1327979629810996E-2</v>
      </c>
      <c r="J92" s="74">
        <f t="shared" ref="J92:BE92" si="41">I92</f>
        <v>4.1327979629810996E-2</v>
      </c>
      <c r="K92" s="74">
        <f t="shared" si="41"/>
        <v>4.1327979629810996E-2</v>
      </c>
      <c r="L92" s="74">
        <f t="shared" si="41"/>
        <v>4.1327979629810996E-2</v>
      </c>
      <c r="M92" s="74">
        <f t="shared" si="41"/>
        <v>4.1327979629810996E-2</v>
      </c>
      <c r="N92" s="74">
        <f t="shared" si="41"/>
        <v>4.1327979629810996E-2</v>
      </c>
      <c r="O92" s="74">
        <f t="shared" si="41"/>
        <v>4.1327979629810996E-2</v>
      </c>
      <c r="P92" s="74">
        <f t="shared" si="41"/>
        <v>4.1327979629810996E-2</v>
      </c>
      <c r="Q92" s="74">
        <f t="shared" si="41"/>
        <v>4.1327979629810996E-2</v>
      </c>
      <c r="R92" s="74">
        <f t="shared" si="41"/>
        <v>4.1327979629810996E-2</v>
      </c>
      <c r="S92" s="74">
        <f t="shared" si="41"/>
        <v>4.1327979629810996E-2</v>
      </c>
      <c r="T92" s="74">
        <f t="shared" si="41"/>
        <v>4.1327979629810996E-2</v>
      </c>
      <c r="U92" s="74">
        <f t="shared" si="41"/>
        <v>4.1327979629810996E-2</v>
      </c>
      <c r="V92" s="74">
        <f t="shared" si="41"/>
        <v>4.1327979629810996E-2</v>
      </c>
      <c r="W92" s="74">
        <f t="shared" si="41"/>
        <v>4.1327979629810996E-2</v>
      </c>
      <c r="X92" s="74">
        <f t="shared" si="41"/>
        <v>4.1327979629810996E-2</v>
      </c>
      <c r="Y92" s="74">
        <f t="shared" si="41"/>
        <v>4.1327979629810996E-2</v>
      </c>
      <c r="Z92" s="74">
        <f t="shared" si="41"/>
        <v>4.1327979629810996E-2</v>
      </c>
      <c r="AA92" s="74">
        <f t="shared" si="41"/>
        <v>4.1327979629810996E-2</v>
      </c>
      <c r="AB92" s="74">
        <f t="shared" si="41"/>
        <v>4.1327979629810996E-2</v>
      </c>
      <c r="AC92" s="74">
        <f t="shared" si="41"/>
        <v>4.1327979629810996E-2</v>
      </c>
      <c r="AD92" s="74">
        <f t="shared" si="41"/>
        <v>4.1327979629810996E-2</v>
      </c>
      <c r="AE92" s="74">
        <f t="shared" si="41"/>
        <v>4.1327979629810996E-2</v>
      </c>
      <c r="AF92" s="74">
        <f t="shared" si="41"/>
        <v>4.1327979629810996E-2</v>
      </c>
      <c r="AG92" s="74">
        <f t="shared" si="41"/>
        <v>4.1327979629810996E-2</v>
      </c>
      <c r="AH92" s="74">
        <f t="shared" si="41"/>
        <v>4.1327979629810996E-2</v>
      </c>
      <c r="AI92" s="74">
        <f t="shared" si="41"/>
        <v>4.1327979629810996E-2</v>
      </c>
      <c r="AJ92" s="74">
        <f t="shared" si="41"/>
        <v>4.1327979629810996E-2</v>
      </c>
      <c r="AK92" s="74">
        <f t="shared" si="41"/>
        <v>4.1327979629810996E-2</v>
      </c>
      <c r="AL92" s="74">
        <f t="shared" si="41"/>
        <v>4.1327979629810996E-2</v>
      </c>
      <c r="AM92" s="74">
        <f t="shared" si="41"/>
        <v>4.1327979629810996E-2</v>
      </c>
      <c r="AN92" s="74">
        <f t="shared" si="41"/>
        <v>4.1327979629810996E-2</v>
      </c>
      <c r="AO92" s="74">
        <f t="shared" si="41"/>
        <v>4.1327979629810996E-2</v>
      </c>
      <c r="AP92" s="74">
        <f t="shared" si="41"/>
        <v>4.1327979629810996E-2</v>
      </c>
      <c r="AQ92" s="74">
        <f t="shared" si="41"/>
        <v>4.1327979629810996E-2</v>
      </c>
      <c r="AR92" s="74">
        <f t="shared" si="41"/>
        <v>4.1327979629810996E-2</v>
      </c>
      <c r="AS92" s="74">
        <f t="shared" si="41"/>
        <v>4.1327979629810996E-2</v>
      </c>
      <c r="AT92" s="74">
        <f t="shared" si="41"/>
        <v>4.1327979629810996E-2</v>
      </c>
      <c r="AU92" s="74">
        <f t="shared" si="41"/>
        <v>4.1327979629810996E-2</v>
      </c>
      <c r="AV92" s="74">
        <f t="shared" si="41"/>
        <v>4.1327979629810996E-2</v>
      </c>
      <c r="AW92" s="74">
        <f t="shared" si="41"/>
        <v>4.1327979629810996E-2</v>
      </c>
      <c r="AX92" s="74">
        <f t="shared" si="41"/>
        <v>4.1327979629810996E-2</v>
      </c>
      <c r="AY92" s="74">
        <f t="shared" si="41"/>
        <v>4.1327979629810996E-2</v>
      </c>
      <c r="AZ92" s="74">
        <f t="shared" si="41"/>
        <v>4.1327979629810996E-2</v>
      </c>
      <c r="BA92" s="74">
        <f t="shared" si="41"/>
        <v>4.1327979629810996E-2</v>
      </c>
      <c r="BB92" s="74">
        <f t="shared" si="41"/>
        <v>4.1327979629810996E-2</v>
      </c>
      <c r="BC92" s="74">
        <f t="shared" si="41"/>
        <v>4.1327979629810996E-2</v>
      </c>
      <c r="BD92" s="74">
        <f t="shared" si="41"/>
        <v>4.1327979629810996E-2</v>
      </c>
      <c r="BE92" s="75">
        <f t="shared" si="41"/>
        <v>4.1327979629810996E-2</v>
      </c>
    </row>
    <row r="98" spans="1:57" s="7" customFormat="1"/>
    <row r="99" spans="1:57">
      <c r="B99" t="s">
        <v>465</v>
      </c>
      <c r="C99" s="15">
        <f>'Opening RAB Cals'!E113</f>
        <v>192939671.677122</v>
      </c>
      <c r="D99" s="11" t="s">
        <v>466</v>
      </c>
    </row>
    <row r="100" spans="1:57">
      <c r="A100" s="103" t="s">
        <v>902</v>
      </c>
      <c r="C100" s="15"/>
    </row>
    <row r="101" spans="1:57" s="16" customFormat="1"/>
    <row r="107" spans="1:57" s="16" customFormat="1">
      <c r="F107" s="16">
        <v>2020</v>
      </c>
      <c r="G107" s="16">
        <f>F107+1</f>
        <v>2021</v>
      </c>
      <c r="H107" s="16">
        <f t="shared" ref="H107:BE107" si="42">G107+1</f>
        <v>2022</v>
      </c>
      <c r="I107" s="16">
        <f t="shared" si="42"/>
        <v>2023</v>
      </c>
      <c r="J107" s="16">
        <f t="shared" si="42"/>
        <v>2024</v>
      </c>
      <c r="K107" s="16">
        <f t="shared" si="42"/>
        <v>2025</v>
      </c>
      <c r="L107" s="16">
        <f t="shared" si="42"/>
        <v>2026</v>
      </c>
      <c r="M107" s="16">
        <f t="shared" si="42"/>
        <v>2027</v>
      </c>
      <c r="N107" s="16">
        <f t="shared" si="42"/>
        <v>2028</v>
      </c>
      <c r="O107" s="16">
        <f t="shared" si="42"/>
        <v>2029</v>
      </c>
      <c r="P107" s="16">
        <f t="shared" si="42"/>
        <v>2030</v>
      </c>
      <c r="Q107" s="16">
        <f t="shared" si="42"/>
        <v>2031</v>
      </c>
      <c r="R107" s="16">
        <f t="shared" si="42"/>
        <v>2032</v>
      </c>
      <c r="S107" s="16">
        <f t="shared" si="42"/>
        <v>2033</v>
      </c>
      <c r="T107" s="16">
        <f t="shared" si="42"/>
        <v>2034</v>
      </c>
      <c r="U107" s="16">
        <f t="shared" si="42"/>
        <v>2035</v>
      </c>
      <c r="V107" s="16">
        <f t="shared" si="42"/>
        <v>2036</v>
      </c>
      <c r="W107" s="16">
        <f t="shared" si="42"/>
        <v>2037</v>
      </c>
      <c r="X107" s="16">
        <f t="shared" si="42"/>
        <v>2038</v>
      </c>
      <c r="Y107" s="16">
        <f t="shared" si="42"/>
        <v>2039</v>
      </c>
      <c r="Z107" s="16">
        <f t="shared" si="42"/>
        <v>2040</v>
      </c>
      <c r="AA107" s="16">
        <f t="shared" si="42"/>
        <v>2041</v>
      </c>
      <c r="AB107" s="16">
        <f t="shared" si="42"/>
        <v>2042</v>
      </c>
      <c r="AC107" s="16">
        <f t="shared" si="42"/>
        <v>2043</v>
      </c>
      <c r="AD107" s="16">
        <f t="shared" si="42"/>
        <v>2044</v>
      </c>
      <c r="AE107" s="16">
        <f t="shared" si="42"/>
        <v>2045</v>
      </c>
      <c r="AF107" s="16">
        <f t="shared" si="42"/>
        <v>2046</v>
      </c>
      <c r="AG107" s="16">
        <f t="shared" si="42"/>
        <v>2047</v>
      </c>
      <c r="AH107" s="16">
        <f t="shared" si="42"/>
        <v>2048</v>
      </c>
      <c r="AI107" s="16">
        <f t="shared" si="42"/>
        <v>2049</v>
      </c>
      <c r="AJ107" s="16">
        <f t="shared" si="42"/>
        <v>2050</v>
      </c>
      <c r="AK107" s="16">
        <f t="shared" si="42"/>
        <v>2051</v>
      </c>
      <c r="AL107" s="16">
        <f t="shared" si="42"/>
        <v>2052</v>
      </c>
      <c r="AM107" s="16">
        <f t="shared" si="42"/>
        <v>2053</v>
      </c>
      <c r="AN107" s="16">
        <f t="shared" si="42"/>
        <v>2054</v>
      </c>
      <c r="AO107" s="16">
        <f t="shared" si="42"/>
        <v>2055</v>
      </c>
      <c r="AP107" s="16">
        <f t="shared" si="42"/>
        <v>2056</v>
      </c>
      <c r="AQ107" s="16">
        <f t="shared" si="42"/>
        <v>2057</v>
      </c>
      <c r="AR107" s="16">
        <f t="shared" si="42"/>
        <v>2058</v>
      </c>
      <c r="AS107" s="16">
        <f t="shared" si="42"/>
        <v>2059</v>
      </c>
      <c r="AT107" s="16">
        <f t="shared" si="42"/>
        <v>2060</v>
      </c>
      <c r="AU107" s="16">
        <f t="shared" si="42"/>
        <v>2061</v>
      </c>
      <c r="AV107" s="16">
        <f t="shared" si="42"/>
        <v>2062</v>
      </c>
      <c r="AW107" s="16">
        <f t="shared" si="42"/>
        <v>2063</v>
      </c>
      <c r="AX107" s="16">
        <f t="shared" si="42"/>
        <v>2064</v>
      </c>
      <c r="AY107" s="16">
        <f t="shared" si="42"/>
        <v>2065</v>
      </c>
      <c r="AZ107" s="16">
        <f t="shared" si="42"/>
        <v>2066</v>
      </c>
      <c r="BA107" s="16">
        <f t="shared" si="42"/>
        <v>2067</v>
      </c>
      <c r="BB107" s="16">
        <f t="shared" si="42"/>
        <v>2068</v>
      </c>
      <c r="BC107" s="16">
        <f t="shared" si="42"/>
        <v>2069</v>
      </c>
      <c r="BD107" s="16">
        <f t="shared" si="42"/>
        <v>2070</v>
      </c>
      <c r="BE107" s="16">
        <f t="shared" si="42"/>
        <v>2071</v>
      </c>
    </row>
    <row r="108" spans="1:57">
      <c r="B108" t="s">
        <v>467</v>
      </c>
      <c r="C108">
        <v>31</v>
      </c>
      <c r="F108">
        <f>C108</f>
        <v>31</v>
      </c>
      <c r="G108">
        <f t="shared" ref="G108:BE108" si="43">IF(F108&gt;0,F108-1,0)</f>
        <v>30</v>
      </c>
      <c r="H108">
        <f t="shared" si="43"/>
        <v>29</v>
      </c>
      <c r="I108">
        <f t="shared" si="43"/>
        <v>28</v>
      </c>
      <c r="J108">
        <f t="shared" si="43"/>
        <v>27</v>
      </c>
      <c r="K108">
        <f t="shared" si="43"/>
        <v>26</v>
      </c>
      <c r="L108">
        <f t="shared" si="43"/>
        <v>25</v>
      </c>
      <c r="M108">
        <f t="shared" si="43"/>
        <v>24</v>
      </c>
      <c r="N108">
        <f t="shared" si="43"/>
        <v>23</v>
      </c>
      <c r="O108">
        <f t="shared" si="43"/>
        <v>22</v>
      </c>
      <c r="P108">
        <f t="shared" si="43"/>
        <v>21</v>
      </c>
      <c r="Q108">
        <f t="shared" si="43"/>
        <v>20</v>
      </c>
      <c r="R108">
        <f t="shared" si="43"/>
        <v>19</v>
      </c>
      <c r="S108">
        <f t="shared" si="43"/>
        <v>18</v>
      </c>
      <c r="T108">
        <f t="shared" si="43"/>
        <v>17</v>
      </c>
      <c r="U108">
        <f t="shared" si="43"/>
        <v>16</v>
      </c>
      <c r="V108">
        <f t="shared" si="43"/>
        <v>15</v>
      </c>
      <c r="W108">
        <f t="shared" si="43"/>
        <v>14</v>
      </c>
      <c r="X108">
        <f t="shared" si="43"/>
        <v>13</v>
      </c>
      <c r="Y108">
        <f t="shared" si="43"/>
        <v>12</v>
      </c>
      <c r="Z108">
        <f t="shared" si="43"/>
        <v>11</v>
      </c>
      <c r="AA108">
        <f t="shared" si="43"/>
        <v>10</v>
      </c>
      <c r="AB108">
        <f t="shared" si="43"/>
        <v>9</v>
      </c>
      <c r="AC108">
        <f t="shared" si="43"/>
        <v>8</v>
      </c>
      <c r="AD108">
        <f t="shared" si="43"/>
        <v>7</v>
      </c>
      <c r="AE108">
        <f t="shared" si="43"/>
        <v>6</v>
      </c>
      <c r="AF108">
        <f t="shared" si="43"/>
        <v>5</v>
      </c>
      <c r="AG108">
        <f t="shared" si="43"/>
        <v>4</v>
      </c>
      <c r="AH108">
        <f t="shared" si="43"/>
        <v>3</v>
      </c>
      <c r="AI108">
        <f t="shared" si="43"/>
        <v>2</v>
      </c>
      <c r="AJ108">
        <f t="shared" si="43"/>
        <v>1</v>
      </c>
      <c r="AK108">
        <f t="shared" si="43"/>
        <v>0</v>
      </c>
      <c r="AL108">
        <f t="shared" si="43"/>
        <v>0</v>
      </c>
      <c r="AM108">
        <f t="shared" si="43"/>
        <v>0</v>
      </c>
      <c r="AN108">
        <f t="shared" si="43"/>
        <v>0</v>
      </c>
      <c r="AO108">
        <f t="shared" si="43"/>
        <v>0</v>
      </c>
      <c r="AP108">
        <f t="shared" si="43"/>
        <v>0</v>
      </c>
      <c r="AQ108">
        <f t="shared" si="43"/>
        <v>0</v>
      </c>
      <c r="AR108">
        <f t="shared" si="43"/>
        <v>0</v>
      </c>
      <c r="AS108">
        <f t="shared" si="43"/>
        <v>0</v>
      </c>
      <c r="AT108">
        <f t="shared" si="43"/>
        <v>0</v>
      </c>
      <c r="AU108">
        <f t="shared" si="43"/>
        <v>0</v>
      </c>
      <c r="AV108">
        <f t="shared" si="43"/>
        <v>0</v>
      </c>
      <c r="AW108">
        <f t="shared" si="43"/>
        <v>0</v>
      </c>
      <c r="AX108">
        <f t="shared" si="43"/>
        <v>0</v>
      </c>
      <c r="AY108">
        <f t="shared" si="43"/>
        <v>0</v>
      </c>
      <c r="AZ108">
        <f t="shared" si="43"/>
        <v>0</v>
      </c>
      <c r="BA108">
        <f t="shared" si="43"/>
        <v>0</v>
      </c>
      <c r="BB108">
        <f t="shared" si="43"/>
        <v>0</v>
      </c>
      <c r="BC108">
        <f t="shared" si="43"/>
        <v>0</v>
      </c>
      <c r="BD108">
        <f t="shared" si="43"/>
        <v>0</v>
      </c>
      <c r="BE108">
        <f t="shared" si="43"/>
        <v>0</v>
      </c>
    </row>
    <row r="109" spans="1:57" s="15" customFormat="1">
      <c r="B109" s="15" t="s">
        <v>319</v>
      </c>
      <c r="F109" s="15">
        <f>C99</f>
        <v>192939671.677122</v>
      </c>
      <c r="G109" s="15">
        <f t="shared" ref="G109:BE109" si="44">F113</f>
        <v>189859354.99553722</v>
      </c>
      <c r="H109" s="15">
        <f t="shared" si="44"/>
        <v>186646247.05441329</v>
      </c>
      <c r="I109" s="15">
        <f t="shared" si="44"/>
        <v>183294623.27396417</v>
      </c>
      <c r="J109" s="15">
        <f t="shared" si="44"/>
        <v>179798512.28998563</v>
      </c>
      <c r="K109" s="15">
        <f t="shared" si="44"/>
        <v>176151685.3150745</v>
      </c>
      <c r="L109" s="15">
        <f t="shared" si="44"/>
        <v>172347645.04121432</v>
      </c>
      <c r="M109" s="15">
        <f t="shared" si="44"/>
        <v>168379614.06395552</v>
      </c>
      <c r="N109" s="15">
        <f t="shared" si="44"/>
        <v>164240522.80756676</v>
      </c>
      <c r="O109" s="15">
        <f t="shared" si="44"/>
        <v>159922996.92964402</v>
      </c>
      <c r="P109" s="15">
        <f t="shared" si="44"/>
        <v>155419344.18273738</v>
      </c>
      <c r="Q109" s="15">
        <f t="shared" si="44"/>
        <v>150721540.70958754</v>
      </c>
      <c r="R109" s="15">
        <f t="shared" si="44"/>
        <v>145821216.74755538</v>
      </c>
      <c r="S109" s="15">
        <f t="shared" si="44"/>
        <v>140709641.71677485</v>
      </c>
      <c r="T109" s="15">
        <f t="shared" si="44"/>
        <v>135377708.66546217</v>
      </c>
      <c r="U109" s="15">
        <f t="shared" si="44"/>
        <v>129815918.04466803</v>
      </c>
      <c r="V109" s="15">
        <f t="shared" si="44"/>
        <v>124014360.78356589</v>
      </c>
      <c r="W109" s="15">
        <f t="shared" si="44"/>
        <v>117962700.63512233</v>
      </c>
      <c r="X109" s="15">
        <f t="shared" si="44"/>
        <v>111650155.76069622</v>
      </c>
      <c r="Y109" s="15">
        <f t="shared" si="44"/>
        <v>105065479.520757</v>
      </c>
      <c r="Z109" s="15">
        <f t="shared" si="44"/>
        <v>98196940.437498316</v>
      </c>
      <c r="AA109" s="15">
        <f t="shared" si="44"/>
        <v>91032301.293647617</v>
      </c>
      <c r="AB109" s="15">
        <f t="shared" si="44"/>
        <v>83558797.330233634</v>
      </c>
      <c r="AC109" s="15">
        <f t="shared" si="44"/>
        <v>75763113.504467949</v>
      </c>
      <c r="AD109" s="15">
        <f t="shared" si="44"/>
        <v>67631360.767222747</v>
      </c>
      <c r="AE109" s="15">
        <f t="shared" si="44"/>
        <v>59149051.317839682</v>
      </c>
      <c r="AF109" s="15">
        <f t="shared" si="44"/>
        <v>50301072.792183287</v>
      </c>
      <c r="AG109" s="15">
        <f t="shared" si="44"/>
        <v>41071661.337951243</v>
      </c>
      <c r="AH109" s="15">
        <f t="shared" si="44"/>
        <v>31444373.529271767</v>
      </c>
      <c r="AI109" s="15">
        <f t="shared" si="44"/>
        <v>21402057.070550129</v>
      </c>
      <c r="AJ109" s="15">
        <f>AI113</f>
        <v>10926820.237369349</v>
      </c>
      <c r="AK109" s="15">
        <f t="shared" si="44"/>
        <v>-3.9115548133850098E-8</v>
      </c>
      <c r="AL109" s="15">
        <f t="shared" si="44"/>
        <v>-3.9115548133850098E-8</v>
      </c>
      <c r="AM109" s="15">
        <f t="shared" si="44"/>
        <v>-3.9115548133850098E-8</v>
      </c>
      <c r="AN109" s="15">
        <f t="shared" si="44"/>
        <v>-3.9115548133850098E-8</v>
      </c>
      <c r="AO109" s="15">
        <f t="shared" si="44"/>
        <v>-3.9115548133850098E-8</v>
      </c>
      <c r="AP109" s="15">
        <f t="shared" si="44"/>
        <v>-3.9115548133850098E-8</v>
      </c>
      <c r="AQ109" s="15">
        <f t="shared" si="44"/>
        <v>-3.9115548133850098E-8</v>
      </c>
      <c r="AR109" s="15">
        <f t="shared" si="44"/>
        <v>-3.9115548133850098E-8</v>
      </c>
      <c r="AS109" s="15">
        <f t="shared" si="44"/>
        <v>-3.9115548133850098E-8</v>
      </c>
      <c r="AT109" s="15">
        <f t="shared" si="44"/>
        <v>-3.9115548133850098E-8</v>
      </c>
      <c r="AU109" s="15">
        <f t="shared" si="44"/>
        <v>-3.9115548133850098E-8</v>
      </c>
      <c r="AV109" s="15">
        <f t="shared" si="44"/>
        <v>-3.9115548133850098E-8</v>
      </c>
      <c r="AW109" s="15">
        <f t="shared" si="44"/>
        <v>-3.9115548133850098E-8</v>
      </c>
      <c r="AX109" s="15">
        <f t="shared" si="44"/>
        <v>-3.9115548133850098E-8</v>
      </c>
      <c r="AY109" s="15">
        <f t="shared" si="44"/>
        <v>-3.9115548133850098E-8</v>
      </c>
      <c r="AZ109" s="15">
        <f t="shared" si="44"/>
        <v>-3.9115548133850098E-8</v>
      </c>
      <c r="BA109" s="15">
        <f t="shared" si="44"/>
        <v>-3.9115548133850098E-8</v>
      </c>
      <c r="BB109" s="15">
        <f t="shared" si="44"/>
        <v>-3.9115548133850098E-8</v>
      </c>
      <c r="BC109" s="15">
        <f t="shared" si="44"/>
        <v>-3.9115548133850098E-8</v>
      </c>
      <c r="BD109" s="15">
        <f t="shared" si="44"/>
        <v>-3.9115548133850098E-8</v>
      </c>
      <c r="BE109" s="15">
        <f t="shared" si="44"/>
        <v>-3.9115548133850098E-8</v>
      </c>
    </row>
    <row r="110" spans="1:57" s="15" customFormat="1">
      <c r="B110" s="15" t="s">
        <v>422</v>
      </c>
      <c r="F110" s="15">
        <f>IF($F108&gt;=1,($C99/HLOOKUP($F108,'Annuity Calc'!$H$7:$BE$11,2,FALSE))*HLOOKUP(F108,'Annuity Calc'!$H$7:$BE$11,3,FALSE),(IF(F108&lt;=(-1),F108,0)))</f>
        <v>3080316.6815847731</v>
      </c>
      <c r="G110" s="15">
        <f>IF($F108&gt;=1,($C99/HLOOKUP($F108,'Annuity Calc'!$H$7:$BE$11,2,FALSE))*HLOOKUP(G108,'Annuity Calc'!$H$7:$BE$11,3,FALSE),(IF(G108&lt;=(-1),G108,0)))</f>
        <v>3213107.9411239265</v>
      </c>
      <c r="H110" s="15">
        <f>IF($F108&gt;=1,($C99/HLOOKUP($F108,'Annuity Calc'!$H$7:$BE$11,2,FALSE))*HLOOKUP(H108,'Annuity Calc'!$H$7:$BE$11,3,FALSE),(IF(H108&lt;=(-1),H108,0)))</f>
        <v>3351623.7804491189</v>
      </c>
      <c r="I110" s="15">
        <f>IF($F108&gt;=1,($C99/HLOOKUP($F108,'Annuity Calc'!$H$7:$BE$11,2,FALSE))*HLOOKUP(I108,'Annuity Calc'!$H$7:$BE$11,3,FALSE),(IF(I108&lt;=(-1),I108,0)))</f>
        <v>3496110.9839785416</v>
      </c>
      <c r="J110" s="15">
        <f>IF($F108&gt;=1,($C99/HLOOKUP($F108,'Annuity Calc'!$H$7:$BE$11,2,FALSE))*HLOOKUP(J108,'Annuity Calc'!$H$7:$BE$11,3,FALSE),(IF(J108&lt;=(-1),J108,0)))</f>
        <v>3646826.9749111142</v>
      </c>
      <c r="K110" s="15">
        <f>IF($F108&gt;=1,($C99/HLOOKUP($F108,'Annuity Calc'!$H$7:$BE$11,2,FALSE))*HLOOKUP(K108,'Annuity Calc'!$H$7:$BE$11,3,FALSE),(IF(K108&lt;=(-1),K108,0)))</f>
        <v>3804040.2738601891</v>
      </c>
      <c r="L110" s="15">
        <f>IF($F108&gt;=1,($C99/HLOOKUP($F108,'Annuity Calc'!$H$7:$BE$11,2,FALSE))*HLOOKUP(L108,'Annuity Calc'!$H$7:$BE$11,3,FALSE),(IF(L108&lt;=(-1),L108,0)))</f>
        <v>3968030.9772587996</v>
      </c>
      <c r="M110" s="15">
        <f>IF($F108&gt;=1,($C99/HLOOKUP($F108,'Annuity Calc'!$H$7:$BE$11,2,FALSE))*HLOOKUP(M108,'Annuity Calc'!$H$7:$BE$11,3,FALSE),(IF(M108&lt;=(-1),M108,0)))</f>
        <v>4139091.256388762</v>
      </c>
      <c r="N110" s="15">
        <f>IF($F108&gt;=1,($C99/HLOOKUP($F108,'Annuity Calc'!$H$7:$BE$11,2,FALSE))*HLOOKUP(N108,'Annuity Calc'!$H$7:$BE$11,3,FALSE),(IF(N108&lt;=(-1),N108,0)))</f>
        <v>4317525.8779227352</v>
      </c>
      <c r="O110" s="15">
        <f>IF($F108&gt;=1,($C99/HLOOKUP($F108,'Annuity Calc'!$H$7:$BE$11,2,FALSE))*HLOOKUP(O108,'Annuity Calc'!$H$7:$BE$11,3,FALSE),(IF(O108&lt;=(-1),O108,0)))</f>
        <v>4503652.7469066344</v>
      </c>
      <c r="P110" s="15">
        <f>IF($F108&gt;=1,($C99/HLOOKUP($F108,'Annuity Calc'!$H$7:$BE$11,2,FALSE))*HLOOKUP(P108,'Annuity Calc'!$H$7:$BE$11,3,FALSE),(IF(P108&lt;=(-1),P108,0)))</f>
        <v>4697803.4731498258</v>
      </c>
      <c r="Q110" s="15">
        <f>IF($F108&gt;=1,($C99/HLOOKUP($F108,'Annuity Calc'!$H$7:$BE$11,2,FALSE))*HLOOKUP(Q108,'Annuity Calc'!$H$7:$BE$11,3,FALSE),(IF(Q108&lt;=(-1),Q108,0)))</f>
        <v>4900323.9620321654</v>
      </c>
      <c r="R110" s="15">
        <f>IF($F108&gt;=1,($C99/HLOOKUP($F108,'Annuity Calc'!$H$7:$BE$11,2,FALSE))*HLOOKUP(R108,'Annuity Calc'!$H$7:$BE$11,3,FALSE),(IF(R108&lt;=(-1),R108,0)))</f>
        <v>5111575.0307805128</v>
      </c>
      <c r="S110" s="15">
        <f>IF($F108&gt;=1,($C99/HLOOKUP($F108,'Annuity Calc'!$H$7:$BE$11,2,FALSE))*HLOOKUP(S108,'Annuity Calc'!$H$7:$BE$11,3,FALSE),(IF(S108&lt;=(-1),S108,0)))</f>
        <v>5331933.0513126794</v>
      </c>
      <c r="T110" s="15">
        <f>IF($F108&gt;=1,($C99/HLOOKUP($F108,'Annuity Calc'!$H$7:$BE$11,2,FALSE))*HLOOKUP(T108,'Annuity Calc'!$H$7:$BE$11,3,FALSE),(IF(T108&lt;=(-1),T108,0)))</f>
        <v>5561790.6207941324</v>
      </c>
      <c r="U110" s="15">
        <f>IF($F108&gt;=1,($C99/HLOOKUP($F108,'Annuity Calc'!$H$7:$BE$11,2,FALSE))*HLOOKUP(U108,'Annuity Calc'!$H$7:$BE$11,3,FALSE),(IF(U108&lt;=(-1),U108,0)))</f>
        <v>5801557.2611021437</v>
      </c>
      <c r="V110" s="15">
        <f>IF($F108&gt;=1,($C99/HLOOKUP($F108,'Annuity Calc'!$H$7:$BE$11,2,FALSE))*HLOOKUP(V108,'Annuity Calc'!$H$7:$BE$11,3,FALSE),(IF(V108&lt;=(-1),V108,0)))</f>
        <v>6051660.1484435583</v>
      </c>
      <c r="W110" s="15">
        <f>IF($F108&gt;=1,($C99/HLOOKUP($F108,'Annuity Calc'!$H$7:$BE$11,2,FALSE))*HLOOKUP(W108,'Annuity Calc'!$H$7:$BE$11,3,FALSE),(IF(W108&lt;=(-1),W108,0)))</f>
        <v>6312544.8744261097</v>
      </c>
      <c r="X110" s="15">
        <f>IF($F108&gt;=1,($C99/HLOOKUP($F108,'Annuity Calc'!$H$7:$BE$11,2,FALSE))*HLOOKUP(X108,'Annuity Calc'!$H$7:$BE$11,3,FALSE),(IF(X108&lt;=(-1),X108,0)))</f>
        <v>6584676.2399392175</v>
      </c>
      <c r="Y110" s="15">
        <f>IF($F108&gt;=1,($C99/HLOOKUP($F108,'Annuity Calc'!$H$7:$BE$11,2,FALSE))*HLOOKUP(Y108,'Annuity Calc'!$H$7:$BE$11,3,FALSE),(IF(Y108&lt;=(-1),Y108,0)))</f>
        <v>6868539.0832586931</v>
      </c>
      <c r="Z110" s="15">
        <f>IF($F108&gt;=1,($C99/HLOOKUP($F108,'Annuity Calc'!$H$7:$BE$11,2,FALSE))*HLOOKUP(Z108,'Annuity Calc'!$H$7:$BE$11,3,FALSE),(IF(Z108&lt;=(-1),Z108,0)))</f>
        <v>7164639.1438507009</v>
      </c>
      <c r="AA110" s="15">
        <f>IF($F108&gt;=1,($C99/HLOOKUP($F108,'Annuity Calc'!$H$7:$BE$11,2,FALSE))*HLOOKUP(AA108,'Annuity Calc'!$H$7:$BE$11,3,FALSE),(IF(AA108&lt;=(-1),AA108,0)))</f>
        <v>7473503.9634139864</v>
      </c>
      <c r="AB110" s="15">
        <f>IF($F108&gt;=1,($C99/HLOOKUP($F108,'Annuity Calc'!$H$7:$BE$11,2,FALSE))*HLOOKUP(AB108,'Annuity Calc'!$H$7:$BE$11,3,FALSE),(IF(AB108&lt;=(-1),AB108,0)))</f>
        <v>7795683.8257656787</v>
      </c>
      <c r="AC110" s="15">
        <f>IF($F108&gt;=1,($C99/HLOOKUP($F108,'Annuity Calc'!$H$7:$BE$11,2,FALSE))*HLOOKUP(AC108,'Annuity Calc'!$H$7:$BE$11,3,FALSE),(IF(AC108&lt;=(-1),AC108,0)))</f>
        <v>8131752.7372452077</v>
      </c>
      <c r="AD110" s="15">
        <f>IF($F108&gt;=1,($C99/HLOOKUP($F108,'Annuity Calc'!$H$7:$BE$11,2,FALSE))*HLOOKUP(AD108,'Annuity Calc'!$H$7:$BE$11,3,FALSE),(IF(AD108&lt;=(-1),AD108,0)))</f>
        <v>8482309.4493830632</v>
      </c>
      <c r="AE110" s="15">
        <f>IF($F108&gt;=1,($C99/HLOOKUP($F108,'Annuity Calc'!$H$7:$BE$11,2,FALSE))*HLOOKUP(AE108,'Annuity Calc'!$H$7:$BE$11,3,FALSE),(IF(AE108&lt;=(-1),AE108,0)))</f>
        <v>8847978.5256563965</v>
      </c>
      <c r="AF110" s="15">
        <f>IF($F108&gt;=1,($C99/HLOOKUP($F108,'Annuity Calc'!$H$7:$BE$11,2,FALSE))*HLOOKUP(AF108,'Annuity Calc'!$H$7:$BE$11,3,FALSE),(IF(AF108&lt;=(-1),AF108,0)))</f>
        <v>9229411.4542320427</v>
      </c>
      <c r="AG110" s="15">
        <f>IF($F108&gt;=1,($C99/HLOOKUP($F108,'Annuity Calc'!$H$7:$BE$11,2,FALSE))*HLOOKUP(AG108,'Annuity Calc'!$H$7:$BE$11,3,FALSE),(IF(AG108&lt;=(-1),AG108,0)))</f>
        <v>9627287.8086794764</v>
      </c>
      <c r="AH110" s="15">
        <f>IF($F108&gt;=1,($C99/HLOOKUP($F108,'Annuity Calc'!$H$7:$BE$11,2,FALSE))*HLOOKUP(AH108,'Annuity Calc'!$H$7:$BE$11,3,FALSE),(IF(AH108&lt;=(-1),AH108,0)))</f>
        <v>10042316.45872164</v>
      </c>
      <c r="AI110" s="15">
        <f>IF($F108&gt;=1,($C99/HLOOKUP($F108,'Annuity Calc'!$H$7:$BE$11,2,FALSE))*HLOOKUP(AI108,'Annuity Calc'!$H$7:$BE$11,3,FALSE),(IF(AI108&lt;=(-1),AI108,0)))</f>
        <v>10475236.83318078</v>
      </c>
      <c r="AJ110" s="15">
        <f>IFERROR(IF($F108&gt;=1,($C99/HLOOKUP($F108,'Annuity Calc'!$H$7:$BE$11,2,FALSE))*HLOOKUP(AJ108,'Annuity Calc'!$H$7:$BE$11,3,FALSE),(IF(AJ108&lt;=(-1),AJ108,0))),0)</f>
        <v>10926820.237369388</v>
      </c>
      <c r="AK110" s="15">
        <f>IFERROR(IF($F108&gt;=1,($C99/HLOOKUP($F108,'Annuity Calc'!$H$7:$BE$11,2,FALSE))*HLOOKUP(AK108,'Annuity Calc'!$H$7:$BE$11,3,FALSE),(IF(AK108&lt;=(-1),AK108,0))),0)</f>
        <v>0</v>
      </c>
      <c r="AL110" s="15">
        <f>IFERROR(IF($F108&gt;=1,($C99/HLOOKUP($F108,'Annuity Calc'!$H$7:$BE$11,2,FALSE))*HLOOKUP(AL108,'Annuity Calc'!$H$7:$BE$11,3,FALSE),(IF(AL108&lt;=(-1),AL108,0))),0)</f>
        <v>0</v>
      </c>
      <c r="AM110" s="15">
        <f>IFERROR(IF($F108&gt;=1,($C99/HLOOKUP($F108,'Annuity Calc'!$H$7:$BE$11,2,FALSE))*HLOOKUP(AM108,'Annuity Calc'!$H$7:$BE$11,3,FALSE),(IF(AM108&lt;=(-1),AM108,0))),0)</f>
        <v>0</v>
      </c>
      <c r="AN110" s="15">
        <f>IFERROR(IF($F108&gt;=1,($C99/HLOOKUP($F108,'Annuity Calc'!$H$7:$BE$11,2,FALSE))*HLOOKUP(AN108,'Annuity Calc'!$H$7:$BE$11,3,FALSE),(IF(AN108&lt;=(-1),AN108,0))),0)</f>
        <v>0</v>
      </c>
      <c r="AO110" s="15">
        <f>IFERROR(IF($F108&gt;=1,($C99/HLOOKUP($F108,'Annuity Calc'!$H$7:$BE$11,2,FALSE))*HLOOKUP(AO108,'Annuity Calc'!$H$7:$BE$11,3,FALSE),(IF(AO108&lt;=(-1),AO108,0))),0)</f>
        <v>0</v>
      </c>
      <c r="AP110" s="15">
        <f>IFERROR(IF($F108&gt;=1,($C99/HLOOKUP($F108,'Annuity Calc'!$H$7:$BE$11,2,FALSE))*HLOOKUP(AP108,'Annuity Calc'!$H$7:$BE$11,3,FALSE),(IF(AP108&lt;=(-1),AP108,0))),0)</f>
        <v>0</v>
      </c>
      <c r="AQ110" s="15">
        <f>IFERROR(IF($F108&gt;=1,($C99/HLOOKUP($F108,'Annuity Calc'!$H$7:$BE$11,2,FALSE))*HLOOKUP(AQ108,'Annuity Calc'!$H$7:$BE$11,3,FALSE),(IF(AQ108&lt;=(-1),AQ108,0))),0)</f>
        <v>0</v>
      </c>
      <c r="AR110" s="15">
        <f>IFERROR(IF($F108&gt;=1,($C99/HLOOKUP($F108,'Annuity Calc'!$H$7:$BE$11,2,FALSE))*HLOOKUP(AR108,'Annuity Calc'!$H$7:$BE$11,3,FALSE),(IF(AR108&lt;=(-1),AR108,0))),0)</f>
        <v>0</v>
      </c>
      <c r="AS110" s="15">
        <f>IFERROR(IF($F108&gt;=1,($C99/HLOOKUP($F108,'Annuity Calc'!$H$7:$BE$11,2,FALSE))*HLOOKUP(AS108,'Annuity Calc'!$H$7:$BE$11,3,FALSE),(IF(AS108&lt;=(-1),AS108,0))),0)</f>
        <v>0</v>
      </c>
      <c r="AT110" s="15">
        <f>IFERROR(IF($F108&gt;=1,($C99/HLOOKUP($F108,'Annuity Calc'!$H$7:$BE$11,2,FALSE))*HLOOKUP(AT108,'Annuity Calc'!$H$7:$BE$11,3,FALSE),(IF(AT108&lt;=(-1),AT108,0))),0)</f>
        <v>0</v>
      </c>
      <c r="AU110" s="15">
        <f>IFERROR(IF($F108&gt;=1,($C99/HLOOKUP($F108,'Annuity Calc'!$H$7:$BE$11,2,FALSE))*HLOOKUP(AU108,'Annuity Calc'!$H$7:$BE$11,3,FALSE),(IF(AU108&lt;=(-1),AU108,0))),0)</f>
        <v>0</v>
      </c>
      <c r="AV110" s="15">
        <f>IFERROR(IF($F108&gt;=1,($C99/HLOOKUP($F108,'Annuity Calc'!$H$7:$BE$11,2,FALSE))*HLOOKUP(AV108,'Annuity Calc'!$H$7:$BE$11,3,FALSE),(IF(AV108&lt;=(-1),AV108,0))),0)</f>
        <v>0</v>
      </c>
      <c r="AW110" s="15">
        <f>IFERROR(IF($F108&gt;=1,($C99/HLOOKUP($F108,'Annuity Calc'!$H$7:$BE$11,2,FALSE))*HLOOKUP(AW108,'Annuity Calc'!$H$7:$BE$11,3,FALSE),(IF(AW108&lt;=(-1),AW108,0))),0)</f>
        <v>0</v>
      </c>
      <c r="AX110" s="15">
        <f>IFERROR(IF($F108&gt;=1,($C99/HLOOKUP($F108,'Annuity Calc'!$H$7:$BE$11,2,FALSE))*HLOOKUP(AX108,'Annuity Calc'!$H$7:$BE$11,3,FALSE),(IF(AX108&lt;=(-1),AX108,0))),0)</f>
        <v>0</v>
      </c>
      <c r="AY110" s="15">
        <f>IFERROR(IF($F108&gt;=1,($C99/HLOOKUP($F108,'Annuity Calc'!$H$7:$BE$11,2,FALSE))*HLOOKUP(AY108,'Annuity Calc'!$H$7:$BE$11,3,FALSE),(IF(AY108&lt;=(-1),AY108,0))),0)</f>
        <v>0</v>
      </c>
      <c r="AZ110" s="15">
        <f>IFERROR(IF($F108&gt;=1,($C99/HLOOKUP($F108,'Annuity Calc'!$H$7:$BE$11,2,FALSE))*HLOOKUP(AZ108,'Annuity Calc'!$H$7:$BE$11,3,FALSE),(IF(AZ108&lt;=(-1),AZ108,0))),0)</f>
        <v>0</v>
      </c>
      <c r="BA110" s="15">
        <f>IFERROR(IF($F108&gt;=1,($C99/HLOOKUP($F108,'Annuity Calc'!$H$7:$BE$11,2,FALSE))*HLOOKUP(BA108,'Annuity Calc'!$H$7:$BE$11,3,FALSE),(IF(BA108&lt;=(-1),BA108,0))),0)</f>
        <v>0</v>
      </c>
      <c r="BB110" s="15">
        <f>IFERROR(IF($F108&gt;=1,($C99/HLOOKUP($F108,'Annuity Calc'!$H$7:$BE$11,2,FALSE))*HLOOKUP(BB108,'Annuity Calc'!$H$7:$BE$11,3,FALSE),(IF(BB108&lt;=(-1),BB108,0))),0)</f>
        <v>0</v>
      </c>
      <c r="BC110" s="15">
        <f>IFERROR(IF($F108&gt;=1,($C99/HLOOKUP($F108,'Annuity Calc'!$H$7:$BE$11,2,FALSE))*HLOOKUP(BC108,'Annuity Calc'!$H$7:$BE$11,3,FALSE),(IF(BC108&lt;=(-1),BC108,0))),0)</f>
        <v>0</v>
      </c>
      <c r="BD110" s="15">
        <f>IFERROR(IF($F108&gt;=1,($C99/HLOOKUP($F108,'Annuity Calc'!$H$7:$BE$11,2,FALSE))*HLOOKUP(BD108,'Annuity Calc'!$H$7:$BE$11,3,FALSE),(IF(BD108&lt;=(-1),BD108,0))),0)</f>
        <v>0</v>
      </c>
      <c r="BE110" s="15">
        <f>IFERROR(IF($F108&gt;=1,($C99/HLOOKUP($F108,'Annuity Calc'!$H$7:$BE$11,2,FALSE))*HLOOKUP(BE108,'Annuity Calc'!$H$7:$BE$11,3,FALSE),(IF(BE108&lt;=(-1),BE108,0))),0)</f>
        <v>0</v>
      </c>
    </row>
    <row r="111" spans="1:57" s="15" customFormat="1">
      <c r="B111" s="15" t="s">
        <v>423</v>
      </c>
      <c r="F111" s="15">
        <f>IF($F108&gt;=1,($C99/HLOOKUP($F108,'Annuity Calc'!$H$7:$BE$11,2,FALSE))*HLOOKUP(F108,'Annuity Calc'!$H$7:$BE$11,4,FALSE),(IF(F108&lt;=(-1),F108,0)))</f>
        <v>8077059.4627931109</v>
      </c>
      <c r="G111" s="15">
        <f>IF($F108&gt;=1,($C99/HLOOKUP($F108,'Annuity Calc'!$H$7:$BE$11,2,FALSE))*HLOOKUP(G108,'Annuity Calc'!$H$7:$BE$11,4,FALSE),(IF(G108&lt;=(-1),G108,0)))</f>
        <v>7944268.2032539565</v>
      </c>
      <c r="H111" s="15">
        <f>IF($F108&gt;=1,($C99/HLOOKUP($F108,'Annuity Calc'!$H$7:$BE$11,2,FALSE))*HLOOKUP(H108,'Annuity Calc'!$H$7:$BE$11,4,FALSE),(IF(H108&lt;=(-1),H108,0)))</f>
        <v>7805752.3639287641</v>
      </c>
      <c r="I111" s="15">
        <f>IF($F108&gt;=1,($C99/HLOOKUP($F108,'Annuity Calc'!$H$7:$BE$11,2,FALSE))*HLOOKUP(I108,'Annuity Calc'!$H$7:$BE$11,4,FALSE),(IF(I108&lt;=(-1),I108,0)))</f>
        <v>7661265.160399342</v>
      </c>
      <c r="J111" s="15">
        <f>IF($F108&gt;=1,($C99/HLOOKUP($F108,'Annuity Calc'!$H$7:$BE$11,2,FALSE))*HLOOKUP(J108,'Annuity Calc'!$H$7:$BE$11,4,FALSE),(IF(J108&lt;=(-1),J108,0)))</f>
        <v>7510549.1694667693</v>
      </c>
      <c r="K111" s="15">
        <f>IF($F108&gt;=1,($C99/HLOOKUP($F108,'Annuity Calc'!$H$7:$BE$11,2,FALSE))*HLOOKUP(K108,'Annuity Calc'!$H$7:$BE$11,4,FALSE),(IF(K108&lt;=(-1),K108,0)))</f>
        <v>7353335.8705176944</v>
      </c>
      <c r="L111" s="15">
        <f>IF($F108&gt;=1,($C99/HLOOKUP($F108,'Annuity Calc'!$H$7:$BE$11,2,FALSE))*HLOOKUP(L108,'Annuity Calc'!$H$7:$BE$11,4,FALSE),(IF(L108&lt;=(-1),L108,0)))</f>
        <v>7189345.167119083</v>
      </c>
      <c r="M111" s="15">
        <f>IF($F108&gt;=1,($C99/HLOOKUP($F108,'Annuity Calc'!$H$7:$BE$11,2,FALSE))*HLOOKUP(M108,'Annuity Calc'!$H$7:$BE$11,4,FALSE),(IF(M108&lt;=(-1),M108,0)))</f>
        <v>7018284.8879891206</v>
      </c>
      <c r="N111" s="15">
        <f>IF($F108&gt;=1,($C99/HLOOKUP($F108,'Annuity Calc'!$H$7:$BE$11,2,FALSE))*HLOOKUP(N108,'Annuity Calc'!$H$7:$BE$11,4,FALSE),(IF(N108&lt;=(-1),N108,0)))</f>
        <v>6839850.2664551474</v>
      </c>
      <c r="O111" s="15">
        <f>IF($F108&gt;=1,($C99/HLOOKUP($F108,'Annuity Calc'!$H$7:$BE$11,2,FALSE))*HLOOKUP(O108,'Annuity Calc'!$H$7:$BE$11,4,FALSE),(IF(O108&lt;=(-1),O108,0)))</f>
        <v>6653723.3974712482</v>
      </c>
      <c r="P111" s="15">
        <f>IF($F108&gt;=1,($C99/HLOOKUP($F108,'Annuity Calc'!$H$7:$BE$11,2,FALSE))*HLOOKUP(P108,'Annuity Calc'!$H$7:$BE$11,4,FALSE),(IF(P108&lt;=(-1),P108,0)))</f>
        <v>6459572.6712280577</v>
      </c>
      <c r="Q111" s="15">
        <f>IF($F108&gt;=1,($C99/HLOOKUP($F108,'Annuity Calc'!$H$7:$BE$11,2,FALSE))*HLOOKUP(Q108,'Annuity Calc'!$H$7:$BE$11,4,FALSE),(IF(Q108&lt;=(-1),Q108,0)))</f>
        <v>6257052.1823457172</v>
      </c>
      <c r="R111" s="15">
        <f>IF($F108&gt;=1,($C99/HLOOKUP($F108,'Annuity Calc'!$H$7:$BE$11,2,FALSE))*HLOOKUP(R108,'Annuity Calc'!$H$7:$BE$11,4,FALSE),(IF(R108&lt;=(-1),R108,0)))</f>
        <v>6045801.1135973698</v>
      </c>
      <c r="S111" s="15">
        <f>IF($F108&gt;=1,($C99/HLOOKUP($F108,'Annuity Calc'!$H$7:$BE$11,2,FALSE))*HLOOKUP(S108,'Annuity Calc'!$H$7:$BE$11,4,FALSE),(IF(S108&lt;=(-1),S108,0)))</f>
        <v>5825443.0930652032</v>
      </c>
      <c r="T111" s="15">
        <f>IF($F108&gt;=1,($C99/HLOOKUP($F108,'Annuity Calc'!$H$7:$BE$11,2,FALSE))*HLOOKUP(T108,'Annuity Calc'!$H$7:$BE$11,4,FALSE),(IF(T108&lt;=(-1),T108,0)))</f>
        <v>5595585.5235837502</v>
      </c>
      <c r="U111" s="15">
        <f>IF($F108&gt;=1,($C99/HLOOKUP($F108,'Annuity Calc'!$H$7:$BE$11,2,FALSE))*HLOOKUP(U108,'Annuity Calc'!$H$7:$BE$11,4,FALSE),(IF(U108&lt;=(-1),U108,0)))</f>
        <v>5355818.8832757389</v>
      </c>
      <c r="V111" s="15">
        <f>IF($F108&gt;=1,($C99/HLOOKUP($F108,'Annuity Calc'!$H$7:$BE$11,2,FALSE))*HLOOKUP(V108,'Annuity Calc'!$H$7:$BE$11,4,FALSE),(IF(V108&lt;=(-1),V108,0)))</f>
        <v>5105715.9959343243</v>
      </c>
      <c r="W111" s="15">
        <f>IF($F108&gt;=1,($C99/HLOOKUP($F108,'Annuity Calc'!$H$7:$BE$11,2,FALSE))*HLOOKUP(W108,'Annuity Calc'!$H$7:$BE$11,4,FALSE),(IF(W108&lt;=(-1),W108,0)))</f>
        <v>4844831.2699517738</v>
      </c>
      <c r="X111" s="15">
        <f>IF($F108&gt;=1,($C99/HLOOKUP($F108,'Annuity Calc'!$H$7:$BE$11,2,FALSE))*HLOOKUP(X108,'Annuity Calc'!$H$7:$BE$11,4,FALSE),(IF(X108&lt;=(-1),X108,0)))</f>
        <v>4572699.9044386651</v>
      </c>
      <c r="Y111" s="15">
        <f>IF($F108&gt;=1,($C99/HLOOKUP($F108,'Annuity Calc'!$H$7:$BE$11,2,FALSE))*HLOOKUP(Y108,'Annuity Calc'!$H$7:$BE$11,4,FALSE),(IF(Y108&lt;=(-1),Y108,0)))</f>
        <v>4288837.0611191895</v>
      </c>
      <c r="Z111" s="15">
        <f>IF($F108&gt;=1,($C99/HLOOKUP($F108,'Annuity Calc'!$H$7:$BE$11,2,FALSE))*HLOOKUP(Z108,'Annuity Calc'!$H$7:$BE$11,4,FALSE),(IF(Z108&lt;=(-1),Z108,0)))</f>
        <v>3992737.0005271817</v>
      </c>
      <c r="AA111" s="15">
        <f>IF($F108&gt;=1,($C99/HLOOKUP($F108,'Annuity Calc'!$H$7:$BE$11,2,FALSE))*HLOOKUP(AA108,'Annuity Calc'!$H$7:$BE$11,4,FALSE),(IF(AA108&lt;=(-1),AA108,0)))</f>
        <v>3683872.1809638962</v>
      </c>
      <c r="AB111" s="15">
        <f>IF($F108&gt;=1,($C99/HLOOKUP($F108,'Annuity Calc'!$H$7:$BE$11,2,FALSE))*HLOOKUP(AB108,'Annuity Calc'!$H$7:$BE$11,4,FALSE),(IF(AB108&lt;=(-1),AB108,0)))</f>
        <v>3361692.3186122039</v>
      </c>
      <c r="AC111" s="15">
        <f>IF($F108&gt;=1,($C99/HLOOKUP($F108,'Annuity Calc'!$H$7:$BE$11,2,FALSE))*HLOOKUP(AC108,'Annuity Calc'!$H$7:$BE$11,4,FALSE),(IF(AC108&lt;=(-1),AC108,0)))</f>
        <v>3025623.4071326749</v>
      </c>
      <c r="AD111" s="15">
        <f>IF($F108&gt;=1,($C99/HLOOKUP($F108,'Annuity Calc'!$H$7:$BE$11,2,FALSE))*HLOOKUP(AD108,'Annuity Calc'!$H$7:$BE$11,4,FALSE),(IF(AD108&lt;=(-1),AD108,0)))</f>
        <v>2675066.6949948189</v>
      </c>
      <c r="AE111" s="15">
        <f>IF($F108&gt;=1,($C99/HLOOKUP($F108,'Annuity Calc'!$H$7:$BE$11,2,FALSE))*HLOOKUP(AE108,'Annuity Calc'!$H$7:$BE$11,4,FALSE),(IF(AE108&lt;=(-1),AE108,0)))</f>
        <v>2309397.6187214861</v>
      </c>
      <c r="AF111" s="15">
        <f>IF($F108&gt;=1,($C99/HLOOKUP($F108,'Annuity Calc'!$H$7:$BE$11,2,FALSE))*HLOOKUP(AF108,'Annuity Calc'!$H$7:$BE$11,4,FALSE),(IF(AF108&lt;=(-1),AF108,0)))</f>
        <v>1927964.6901458395</v>
      </c>
      <c r="AG111" s="15">
        <f>IF($F108&gt;=1,($C99/HLOOKUP($F108,'Annuity Calc'!$H$7:$BE$11,2,FALSE))*HLOOKUP(AG108,'Annuity Calc'!$H$7:$BE$11,4,FALSE),(IF(AG108&lt;=(-1),AG108,0)))</f>
        <v>1530088.335698406</v>
      </c>
      <c r="AH111" s="15">
        <f>IF($F108&gt;=1,($C99/HLOOKUP($F108,'Annuity Calc'!$H$7:$BE$11,2,FALSE))*HLOOKUP(AH108,'Annuity Calc'!$H$7:$BE$11,4,FALSE),(IF(AH108&lt;=(-1),AH108,0)))</f>
        <v>1115059.685656243</v>
      </c>
      <c r="AI111" s="15">
        <f>IF($F108&gt;=1,($C99/HLOOKUP($F108,'Annuity Calc'!$H$7:$BE$11,2,FALSE))*HLOOKUP(AI108,'Annuity Calc'!$H$7:$BE$11,4,FALSE),(IF(AI108&lt;=(-1),AI108,0)))</f>
        <v>682139.31119710277</v>
      </c>
      <c r="AJ111" s="15">
        <f>IF($F108&gt;=1,($C99/HLOOKUP($F108,'Annuity Calc'!$H$7:$BE$11,2,FALSE))*HLOOKUP(AJ108,'Annuity Calc'!$H$7:$BE$11,4,FALSE),(IF(AJ108&lt;=(-1),AJ108,0)))</f>
        <v>230555.9070084941</v>
      </c>
      <c r="AK111" s="15" t="e">
        <f>IF($F108&gt;=1,($C99/HLOOKUP($F108,'Annuity Calc'!$H$7:$BE$11,2,FALSE))*HLOOKUP(AK108,'Annuity Calc'!$H$7:$BE$11,4,FALSE),(IF(AK108&lt;=(-1),AK108,0)))</f>
        <v>#N/A</v>
      </c>
      <c r="AL111" s="15" t="e">
        <f>IF($F108&gt;=1,($C99/HLOOKUP($F108,'Annuity Calc'!$H$7:$BE$11,2,FALSE))*HLOOKUP(AL108,'Annuity Calc'!$H$7:$BE$11,4,FALSE),(IF(AL108&lt;=(-1),AL108,0)))</f>
        <v>#N/A</v>
      </c>
      <c r="AM111" s="15" t="e">
        <f>IF($F108&gt;=1,($C99/HLOOKUP($F108,'Annuity Calc'!$H$7:$BE$11,2,FALSE))*HLOOKUP(AM108,'Annuity Calc'!$H$7:$BE$11,4,FALSE),(IF(AM108&lt;=(-1),AM108,0)))</f>
        <v>#N/A</v>
      </c>
      <c r="AN111" s="15" t="e">
        <f>IF($F108&gt;=1,($C99/HLOOKUP($F108,'Annuity Calc'!$H$7:$BE$11,2,FALSE))*HLOOKUP(AN108,'Annuity Calc'!$H$7:$BE$11,4,FALSE),(IF(AN108&lt;=(-1),AN108,0)))</f>
        <v>#N/A</v>
      </c>
      <c r="AO111" s="15" t="e">
        <f>IF($F108&gt;=1,($C99/HLOOKUP($F108,'Annuity Calc'!$H$7:$BE$11,2,FALSE))*HLOOKUP(AO108,'Annuity Calc'!$H$7:$BE$11,4,FALSE),(IF(AO108&lt;=(-1),AO108,0)))</f>
        <v>#N/A</v>
      </c>
      <c r="AP111" s="15" t="e">
        <f>IF($F108&gt;=1,($C99/HLOOKUP($F108,'Annuity Calc'!$H$7:$BE$11,2,FALSE))*HLOOKUP(AP108,'Annuity Calc'!$H$7:$BE$11,4,FALSE),(IF(AP108&lt;=(-1),AP108,0)))</f>
        <v>#N/A</v>
      </c>
      <c r="AQ111" s="15" t="e">
        <f>IF($F108&gt;=1,($C99/HLOOKUP($F108,'Annuity Calc'!$H$7:$BE$11,2,FALSE))*HLOOKUP(AQ108,'Annuity Calc'!$H$7:$BE$11,4,FALSE),(IF(AQ108&lt;=(-1),AQ108,0)))</f>
        <v>#N/A</v>
      </c>
      <c r="AR111" s="15" t="e">
        <f>IF($F108&gt;=1,($C99/HLOOKUP($F108,'Annuity Calc'!$H$7:$BE$11,2,FALSE))*HLOOKUP(AR108,'Annuity Calc'!$H$7:$BE$11,4,FALSE),(IF(AR108&lt;=(-1),AR108,0)))</f>
        <v>#N/A</v>
      </c>
      <c r="AS111" s="15" t="e">
        <f>IF($F108&gt;=1,($C99/HLOOKUP($F108,'Annuity Calc'!$H$7:$BE$11,2,FALSE))*HLOOKUP(AS108,'Annuity Calc'!$H$7:$BE$11,4,FALSE),(IF(AS108&lt;=(-1),AS108,0)))</f>
        <v>#N/A</v>
      </c>
      <c r="AT111" s="15" t="e">
        <f>IF($F108&gt;=1,($C99/HLOOKUP($F108,'Annuity Calc'!$H$7:$BE$11,2,FALSE))*HLOOKUP(AT108,'Annuity Calc'!$H$7:$BE$11,4,FALSE),(IF(AT108&lt;=(-1),AT108,0)))</f>
        <v>#N/A</v>
      </c>
      <c r="AU111" s="15" t="e">
        <f>IF($F108&gt;=1,($C99/HLOOKUP($F108,'Annuity Calc'!$H$7:$BE$11,2,FALSE))*HLOOKUP(AU108,'Annuity Calc'!$H$7:$BE$11,4,FALSE),(IF(AU108&lt;=(-1),AU108,0)))</f>
        <v>#N/A</v>
      </c>
      <c r="AV111" s="15" t="e">
        <f>IF($F108&gt;=1,($C99/HLOOKUP($F108,'Annuity Calc'!$H$7:$BE$11,2,FALSE))*HLOOKUP(AV108,'Annuity Calc'!$H$7:$BE$11,4,FALSE),(IF(AV108&lt;=(-1),AV108,0)))</f>
        <v>#N/A</v>
      </c>
      <c r="AW111" s="15" t="e">
        <f>IF($F108&gt;=1,($C99/HLOOKUP($F108,'Annuity Calc'!$H$7:$BE$11,2,FALSE))*HLOOKUP(AW108,'Annuity Calc'!$H$7:$BE$11,4,FALSE),(IF(AW108&lt;=(-1),AW108,0)))</f>
        <v>#N/A</v>
      </c>
      <c r="AX111" s="15" t="e">
        <f>IF($F108&gt;=1,($C99/HLOOKUP($F108,'Annuity Calc'!$H$7:$BE$11,2,FALSE))*HLOOKUP(AX108,'Annuity Calc'!$H$7:$BE$11,4,FALSE),(IF(AX108&lt;=(-1),AX108,0)))</f>
        <v>#N/A</v>
      </c>
      <c r="AY111" s="15" t="e">
        <f>IF($F108&gt;=1,($C99/HLOOKUP($F108,'Annuity Calc'!$H$7:$BE$11,2,FALSE))*HLOOKUP(AY108,'Annuity Calc'!$H$7:$BE$11,4,FALSE),(IF(AY108&lt;=(-1),AY108,0)))</f>
        <v>#N/A</v>
      </c>
      <c r="AZ111" s="15" t="e">
        <f>IF($F108&gt;=1,($C99/HLOOKUP($F108,'Annuity Calc'!$H$7:$BE$11,2,FALSE))*HLOOKUP(AZ108,'Annuity Calc'!$H$7:$BE$11,4,FALSE),(IF(AZ108&lt;=(-1),AZ108,0)))</f>
        <v>#N/A</v>
      </c>
      <c r="BA111" s="15" t="e">
        <f>IF($F108&gt;=1,($C99/HLOOKUP($F108,'Annuity Calc'!$H$7:$BE$11,2,FALSE))*HLOOKUP(BA108,'Annuity Calc'!$H$7:$BE$11,4,FALSE),(IF(BA108&lt;=(-1),BA108,0)))</f>
        <v>#N/A</v>
      </c>
      <c r="BB111" s="15" t="e">
        <f>IF($F108&gt;=1,($C99/HLOOKUP($F108,'Annuity Calc'!$H$7:$BE$11,2,FALSE))*HLOOKUP(BB108,'Annuity Calc'!$H$7:$BE$11,4,FALSE),(IF(BB108&lt;=(-1),BB108,0)))</f>
        <v>#N/A</v>
      </c>
      <c r="BC111" s="15" t="e">
        <f>IF($F108&gt;=1,($C99/HLOOKUP($F108,'Annuity Calc'!$H$7:$BE$11,2,FALSE))*HLOOKUP(BC108,'Annuity Calc'!$H$7:$BE$11,4,FALSE),(IF(BC108&lt;=(-1),BC108,0)))</f>
        <v>#N/A</v>
      </c>
      <c r="BD111" s="15" t="e">
        <f>IF($F108&gt;=1,($C99/HLOOKUP($F108,'Annuity Calc'!$H$7:$BE$11,2,FALSE))*HLOOKUP(BD108,'Annuity Calc'!$H$7:$BE$11,4,FALSE),(IF(BD108&lt;=(-1),BD108,0)))</f>
        <v>#N/A</v>
      </c>
      <c r="BE111" s="15" t="e">
        <f>IF($F108&gt;=1,($C99/HLOOKUP($F108,'Annuity Calc'!$H$7:$BE$11,2,FALSE))*HLOOKUP(BE108,'Annuity Calc'!$H$7:$BE$11,4,FALSE),(IF(BE108&lt;=(-1),BE108,0)))</f>
        <v>#N/A</v>
      </c>
    </row>
    <row r="112" spans="1:57" s="15" customFormat="1">
      <c r="B112" s="15" t="s">
        <v>147</v>
      </c>
      <c r="F112" s="15">
        <f>IF($F108&gt;=1,($C99/HLOOKUP($F108,'Annuity Calc'!$H$7:$BE$11,2,FALSE))*HLOOKUP(F108,'Annuity Calc'!$H$7:$BE$11,5,FALSE),(IF(F108&lt;=(-1),F108,0)))</f>
        <v>11157376.144377884</v>
      </c>
      <c r="G112" s="15">
        <f>IF($F108&gt;=1,($C99/HLOOKUP($F108,'Annuity Calc'!$H$7:$BE$11,2,FALSE))*HLOOKUP(G108,'Annuity Calc'!$H$7:$BE$11,5,FALSE),(IF(G108&lt;=(-1),G108,0)))</f>
        <v>11157376.144377884</v>
      </c>
      <c r="H112" s="15">
        <f>IF($F108&gt;=1,($C99/HLOOKUP($F108,'Annuity Calc'!$H$7:$BE$11,2,FALSE))*HLOOKUP(H108,'Annuity Calc'!$H$7:$BE$11,5,FALSE),(IF(H108&lt;=(-1),H108,0)))</f>
        <v>11157376.144377884</v>
      </c>
      <c r="I112" s="15">
        <f>IF($F108&gt;=1,($C99/HLOOKUP($F108,'Annuity Calc'!$H$7:$BE$11,2,FALSE))*HLOOKUP(I108,'Annuity Calc'!$H$7:$BE$11,5,FALSE),(IF(I108&lt;=(-1),I108,0)))</f>
        <v>11157376.144377884</v>
      </c>
      <c r="J112" s="15">
        <f>IF($F108&gt;=1,($C99/HLOOKUP($F108,'Annuity Calc'!$H$7:$BE$11,2,FALSE))*HLOOKUP(J108,'Annuity Calc'!$H$7:$BE$11,5,FALSE),(IF(J108&lt;=(-1),J108,0)))</f>
        <v>11157376.144377884</v>
      </c>
      <c r="K112" s="15">
        <f>IF($F108&gt;=1,($C99/HLOOKUP($F108,'Annuity Calc'!$H$7:$BE$11,2,FALSE))*HLOOKUP(K108,'Annuity Calc'!$H$7:$BE$11,5,FALSE),(IF(K108&lt;=(-1),K108,0)))</f>
        <v>11157376.144377884</v>
      </c>
      <c r="L112" s="15">
        <f>IF($F108&gt;=1,($C99/HLOOKUP($F108,'Annuity Calc'!$H$7:$BE$11,2,FALSE))*HLOOKUP(L108,'Annuity Calc'!$H$7:$BE$11,5,FALSE),(IF(L108&lt;=(-1),L108,0)))</f>
        <v>11157376.144377884</v>
      </c>
      <c r="M112" s="15">
        <f>IF($F108&gt;=1,($C99/HLOOKUP($F108,'Annuity Calc'!$H$7:$BE$11,2,FALSE))*HLOOKUP(M108,'Annuity Calc'!$H$7:$BE$11,5,FALSE),(IF(M108&lt;=(-1),M108,0)))</f>
        <v>11157376.144377884</v>
      </c>
      <c r="N112" s="15">
        <f>IF($F108&gt;=1,($C99/HLOOKUP($F108,'Annuity Calc'!$H$7:$BE$11,2,FALSE))*HLOOKUP(N108,'Annuity Calc'!$H$7:$BE$11,5,FALSE),(IF(N108&lt;=(-1),N108,0)))</f>
        <v>11157376.144377884</v>
      </c>
      <c r="O112" s="15">
        <f>IF($F108&gt;=1,($C99/HLOOKUP($F108,'Annuity Calc'!$H$7:$BE$11,2,FALSE))*HLOOKUP(O108,'Annuity Calc'!$H$7:$BE$11,5,FALSE),(IF(O108&lt;=(-1),O108,0)))</f>
        <v>11157376.144377884</v>
      </c>
      <c r="P112" s="15">
        <f>IF($F108&gt;=1,($C99/HLOOKUP($F108,'Annuity Calc'!$H$7:$BE$11,2,FALSE))*HLOOKUP(P108,'Annuity Calc'!$H$7:$BE$11,5,FALSE),(IF(P108&lt;=(-1),P108,0)))</f>
        <v>11157376.144377884</v>
      </c>
      <c r="Q112" s="15">
        <f>IF($F108&gt;=1,($C99/HLOOKUP($F108,'Annuity Calc'!$H$7:$BE$11,2,FALSE))*HLOOKUP(Q108,'Annuity Calc'!$H$7:$BE$11,5,FALSE),(IF(Q108&lt;=(-1),Q108,0)))</f>
        <v>11157376.144377884</v>
      </c>
      <c r="R112" s="15">
        <f>IF($F108&gt;=1,($C99/HLOOKUP($F108,'Annuity Calc'!$H$7:$BE$11,2,FALSE))*HLOOKUP(R108,'Annuity Calc'!$H$7:$BE$11,5,FALSE),(IF(R108&lt;=(-1),R108,0)))</f>
        <v>11157376.144377884</v>
      </c>
      <c r="S112" s="15">
        <f>IF($F108&gt;=1,($C99/HLOOKUP($F108,'Annuity Calc'!$H$7:$BE$11,2,FALSE))*HLOOKUP(S108,'Annuity Calc'!$H$7:$BE$11,5,FALSE),(IF(S108&lt;=(-1),S108,0)))</f>
        <v>11157376.144377884</v>
      </c>
      <c r="T112" s="15">
        <f>IF($F108&gt;=1,($C99/HLOOKUP($F108,'Annuity Calc'!$H$7:$BE$11,2,FALSE))*HLOOKUP(T108,'Annuity Calc'!$H$7:$BE$11,5,FALSE),(IF(T108&lt;=(-1),T108,0)))</f>
        <v>11157376.144377884</v>
      </c>
      <c r="U112" s="15">
        <f>IF($F108&gt;=1,($C99/HLOOKUP($F108,'Annuity Calc'!$H$7:$BE$11,2,FALSE))*HLOOKUP(U108,'Annuity Calc'!$H$7:$BE$11,5,FALSE),(IF(U108&lt;=(-1),U108,0)))</f>
        <v>11157376.144377884</v>
      </c>
      <c r="V112" s="15">
        <f>IF($F108&gt;=1,($C99/HLOOKUP($F108,'Annuity Calc'!$H$7:$BE$11,2,FALSE))*HLOOKUP(V108,'Annuity Calc'!$H$7:$BE$11,5,FALSE),(IF(V108&lt;=(-1),V108,0)))</f>
        <v>11157376.144377884</v>
      </c>
      <c r="W112" s="15">
        <f>IF($F108&gt;=1,($C99/HLOOKUP($F108,'Annuity Calc'!$H$7:$BE$11,2,FALSE))*HLOOKUP(W108,'Annuity Calc'!$H$7:$BE$11,5,FALSE),(IF(W108&lt;=(-1),W108,0)))</f>
        <v>11157376.144377884</v>
      </c>
      <c r="X112" s="15">
        <f>IF($F108&gt;=1,($C99/HLOOKUP($F108,'Annuity Calc'!$H$7:$BE$11,2,FALSE))*HLOOKUP(X108,'Annuity Calc'!$H$7:$BE$11,5,FALSE),(IF(X108&lt;=(-1),X108,0)))</f>
        <v>11157376.144377884</v>
      </c>
      <c r="Y112" s="15">
        <f>IF($F108&gt;=1,($C99/HLOOKUP($F108,'Annuity Calc'!$H$7:$BE$11,2,FALSE))*HLOOKUP(Y108,'Annuity Calc'!$H$7:$BE$11,5,FALSE),(IF(Y108&lt;=(-1),Y108,0)))</f>
        <v>11157376.144377884</v>
      </c>
      <c r="Z112" s="15">
        <f>IF($F108&gt;=1,($C99/HLOOKUP($F108,'Annuity Calc'!$H$7:$BE$11,2,FALSE))*HLOOKUP(Z108,'Annuity Calc'!$H$7:$BE$11,5,FALSE),(IF(Z108&lt;=(-1),Z108,0)))</f>
        <v>11157376.144377884</v>
      </c>
      <c r="AA112" s="15">
        <f>IF($F108&gt;=1,($C99/HLOOKUP($F108,'Annuity Calc'!$H$7:$BE$11,2,FALSE))*HLOOKUP(AA108,'Annuity Calc'!$H$7:$BE$11,5,FALSE),(IF(AA108&lt;=(-1),AA108,0)))</f>
        <v>11157376.144377884</v>
      </c>
      <c r="AB112" s="15">
        <f>IF($F108&gt;=1,($C99/HLOOKUP($F108,'Annuity Calc'!$H$7:$BE$11,2,FALSE))*HLOOKUP(AB108,'Annuity Calc'!$H$7:$BE$11,5,FALSE),(IF(AB108&lt;=(-1),AB108,0)))</f>
        <v>11157376.144377884</v>
      </c>
      <c r="AC112" s="15">
        <f>IF($F108&gt;=1,($C99/HLOOKUP($F108,'Annuity Calc'!$H$7:$BE$11,2,FALSE))*HLOOKUP(AC108,'Annuity Calc'!$H$7:$BE$11,5,FALSE),(IF(AC108&lt;=(-1),AC108,0)))</f>
        <v>11157376.144377884</v>
      </c>
      <c r="AD112" s="15">
        <f>IF($F108&gt;=1,($C99/HLOOKUP($F108,'Annuity Calc'!$H$7:$BE$11,2,FALSE))*HLOOKUP(AD108,'Annuity Calc'!$H$7:$BE$11,5,FALSE),(IF(AD108&lt;=(-1),AD108,0)))</f>
        <v>11157376.144377884</v>
      </c>
      <c r="AE112" s="15">
        <f>IF($F108&gt;=1,($C99/HLOOKUP($F108,'Annuity Calc'!$H$7:$BE$11,2,FALSE))*HLOOKUP(AE108,'Annuity Calc'!$H$7:$BE$11,5,FALSE),(IF(AE108&lt;=(-1),AE108,0)))</f>
        <v>11157376.144377884</v>
      </c>
      <c r="AF112" s="15">
        <f>IF($F108&gt;=1,($C99/HLOOKUP($F108,'Annuity Calc'!$H$7:$BE$11,2,FALSE))*HLOOKUP(AF108,'Annuity Calc'!$H$7:$BE$11,5,FALSE),(IF(AF108&lt;=(-1),AF108,0)))</f>
        <v>11157376.144377884</v>
      </c>
      <c r="AG112" s="15">
        <f>IF($F108&gt;=1,($C99/HLOOKUP($F108,'Annuity Calc'!$H$7:$BE$11,2,FALSE))*HLOOKUP(AG108,'Annuity Calc'!$H$7:$BE$11,5,FALSE),(IF(AG108&lt;=(-1),AG108,0)))</f>
        <v>11157376.144377884</v>
      </c>
      <c r="AH112" s="15">
        <f>IF($F108&gt;=1,($C99/HLOOKUP($F108,'Annuity Calc'!$H$7:$BE$11,2,FALSE))*HLOOKUP(AH108,'Annuity Calc'!$H$7:$BE$11,5,FALSE),(IF(AH108&lt;=(-1),AH108,0)))</f>
        <v>11157376.144377884</v>
      </c>
      <c r="AI112" s="15">
        <f>IF($F108&gt;=1,($C99/HLOOKUP($F108,'Annuity Calc'!$H$7:$BE$11,2,FALSE))*HLOOKUP(AI108,'Annuity Calc'!$H$7:$BE$11,5,FALSE),(IF(AI108&lt;=(-1),AI108,0)))</f>
        <v>11157376.144377884</v>
      </c>
      <c r="AJ112" s="15">
        <f>IF($F108&gt;=1,($C99/HLOOKUP($F108,'Annuity Calc'!$H$7:$BE$11,2,FALSE))*HLOOKUP(AJ108,'Annuity Calc'!$H$7:$BE$11,5,FALSE),(IF(AJ108&lt;=(-1),AJ108,0)))</f>
        <v>11157376.144377884</v>
      </c>
      <c r="AK112" s="15" t="e">
        <f>IF($F108&gt;=1,($C99/HLOOKUP($F108,'Annuity Calc'!$H$7:$BE$11,2,FALSE))*HLOOKUP(AK108,'Annuity Calc'!$H$7:$BE$11,5,FALSE),(IF(AK108&lt;=(-1),AK108,0)))</f>
        <v>#N/A</v>
      </c>
      <c r="AL112" s="15" t="e">
        <f>IF($F108&gt;=1,($C99/HLOOKUP($F108,'Annuity Calc'!$H$7:$BE$11,2,FALSE))*HLOOKUP(AL108,'Annuity Calc'!$H$7:$BE$11,5,FALSE),(IF(AL108&lt;=(-1),AL108,0)))</f>
        <v>#N/A</v>
      </c>
      <c r="AM112" s="15" t="e">
        <f>IF($F108&gt;=1,($C99/HLOOKUP($F108,'Annuity Calc'!$H$7:$BE$11,2,FALSE))*HLOOKUP(AM108,'Annuity Calc'!$H$7:$BE$11,5,FALSE),(IF(AM108&lt;=(-1),AM108,0)))</f>
        <v>#N/A</v>
      </c>
      <c r="AN112" s="15" t="e">
        <f>IF($F108&gt;=1,($C99/HLOOKUP($F108,'Annuity Calc'!$H$7:$BE$11,2,FALSE))*HLOOKUP(AN108,'Annuity Calc'!$H$7:$BE$11,5,FALSE),(IF(AN108&lt;=(-1),AN108,0)))</f>
        <v>#N/A</v>
      </c>
      <c r="AO112" s="15" t="e">
        <f>IF($F108&gt;=1,($C99/HLOOKUP($F108,'Annuity Calc'!$H$7:$BE$11,2,FALSE))*HLOOKUP(AO108,'Annuity Calc'!$H$7:$BE$11,5,FALSE),(IF(AO108&lt;=(-1),AO108,0)))</f>
        <v>#N/A</v>
      </c>
      <c r="AP112" s="15" t="e">
        <f>IF($F108&gt;=1,($C99/HLOOKUP($F108,'Annuity Calc'!$H$7:$BE$11,2,FALSE))*HLOOKUP(AP108,'Annuity Calc'!$H$7:$BE$11,5,FALSE),(IF(AP108&lt;=(-1),AP108,0)))</f>
        <v>#N/A</v>
      </c>
      <c r="AQ112" s="15" t="e">
        <f>IF($F108&gt;=1,($C99/HLOOKUP($F108,'Annuity Calc'!$H$7:$BE$11,2,FALSE))*HLOOKUP(AQ108,'Annuity Calc'!$H$7:$BE$11,5,FALSE),(IF(AQ108&lt;=(-1),AQ108,0)))</f>
        <v>#N/A</v>
      </c>
      <c r="AR112" s="15" t="e">
        <f>IF($F108&gt;=1,($C99/HLOOKUP($F108,'Annuity Calc'!$H$7:$BE$11,2,FALSE))*HLOOKUP(AR108,'Annuity Calc'!$H$7:$BE$11,5,FALSE),(IF(AR108&lt;=(-1),AR108,0)))</f>
        <v>#N/A</v>
      </c>
      <c r="AS112" s="15" t="e">
        <f>IF($F108&gt;=1,($C99/HLOOKUP($F108,'Annuity Calc'!$H$7:$BE$11,2,FALSE))*HLOOKUP(AS108,'Annuity Calc'!$H$7:$BE$11,5,FALSE),(IF(AS108&lt;=(-1),AS108,0)))</f>
        <v>#N/A</v>
      </c>
      <c r="AT112" s="15" t="e">
        <f>IF($F108&gt;=1,($C99/HLOOKUP($F108,'Annuity Calc'!$H$7:$BE$11,2,FALSE))*HLOOKUP(AT108,'Annuity Calc'!$H$7:$BE$11,5,FALSE),(IF(AT108&lt;=(-1),AT108,0)))</f>
        <v>#N/A</v>
      </c>
      <c r="AU112" s="15" t="e">
        <f>IF($F108&gt;=1,($C99/HLOOKUP($F108,'Annuity Calc'!$H$7:$BE$11,2,FALSE))*HLOOKUP(AU108,'Annuity Calc'!$H$7:$BE$11,5,FALSE),(IF(AU108&lt;=(-1),AU108,0)))</f>
        <v>#N/A</v>
      </c>
      <c r="AV112" s="15" t="e">
        <f>IF($F108&gt;=1,($C99/HLOOKUP($F108,'Annuity Calc'!$H$7:$BE$11,2,FALSE))*HLOOKUP(AV108,'Annuity Calc'!$H$7:$BE$11,5,FALSE),(IF(AV108&lt;=(-1),AV108,0)))</f>
        <v>#N/A</v>
      </c>
      <c r="AW112" s="15" t="e">
        <f>IF($F108&gt;=1,($C99/HLOOKUP($F108,'Annuity Calc'!$H$7:$BE$11,2,FALSE))*HLOOKUP(AW108,'Annuity Calc'!$H$7:$BE$11,5,FALSE),(IF(AW108&lt;=(-1),AW108,0)))</f>
        <v>#N/A</v>
      </c>
      <c r="AX112" s="15" t="e">
        <f>IF($F108&gt;=1,($C99/HLOOKUP($F108,'Annuity Calc'!$H$7:$BE$11,2,FALSE))*HLOOKUP(AX108,'Annuity Calc'!$H$7:$BE$11,5,FALSE),(IF(AX108&lt;=(-1),AX108,0)))</f>
        <v>#N/A</v>
      </c>
      <c r="AY112" s="15" t="e">
        <f>IF($F108&gt;=1,($C99/HLOOKUP($F108,'Annuity Calc'!$H$7:$BE$11,2,FALSE))*HLOOKUP(AY108,'Annuity Calc'!$H$7:$BE$11,5,FALSE),(IF(AY108&lt;=(-1),AY108,0)))</f>
        <v>#N/A</v>
      </c>
      <c r="AZ112" s="15" t="e">
        <f>IF($F108&gt;=1,($C99/HLOOKUP($F108,'Annuity Calc'!$H$7:$BE$11,2,FALSE))*HLOOKUP(AZ108,'Annuity Calc'!$H$7:$BE$11,5,FALSE),(IF(AZ108&lt;=(-1),AZ108,0)))</f>
        <v>#N/A</v>
      </c>
      <c r="BA112" s="15" t="e">
        <f>IF($F108&gt;=1,($C99/HLOOKUP($F108,'Annuity Calc'!$H$7:$BE$11,2,FALSE))*HLOOKUP(BA108,'Annuity Calc'!$H$7:$BE$11,5,FALSE),(IF(BA108&lt;=(-1),BA108,0)))</f>
        <v>#N/A</v>
      </c>
      <c r="BB112" s="15" t="e">
        <f>IF($F108&gt;=1,($C99/HLOOKUP($F108,'Annuity Calc'!$H$7:$BE$11,2,FALSE))*HLOOKUP(BB108,'Annuity Calc'!$H$7:$BE$11,5,FALSE),(IF(BB108&lt;=(-1),BB108,0)))</f>
        <v>#N/A</v>
      </c>
      <c r="BC112" s="15" t="e">
        <f>IF($F108&gt;=1,($C99/HLOOKUP($F108,'Annuity Calc'!$H$7:$BE$11,2,FALSE))*HLOOKUP(BC108,'Annuity Calc'!$H$7:$BE$11,5,FALSE),(IF(BC108&lt;=(-1),BC108,0)))</f>
        <v>#N/A</v>
      </c>
      <c r="BD112" s="15" t="e">
        <f>IF($F108&gt;=1,($C99/HLOOKUP($F108,'Annuity Calc'!$H$7:$BE$11,2,FALSE))*HLOOKUP(BD108,'Annuity Calc'!$H$7:$BE$11,5,FALSE),(IF(BD108&lt;=(-1),BD108,0)))</f>
        <v>#N/A</v>
      </c>
      <c r="BE112" s="15" t="e">
        <f>IF($F108&gt;=1,($C99/HLOOKUP($F108,'Annuity Calc'!$H$7:$BE$11,2,FALSE))*HLOOKUP(BE108,'Annuity Calc'!$H$7:$BE$11,5,FALSE),(IF(BE108&lt;=(-1),BE108,0)))</f>
        <v>#N/A</v>
      </c>
    </row>
    <row r="113" spans="1:57" s="15" customFormat="1">
      <c r="B113" s="15" t="s">
        <v>320</v>
      </c>
      <c r="F113" s="15">
        <f>F109-F110</f>
        <v>189859354.99553722</v>
      </c>
      <c r="G113" s="15">
        <f t="shared" ref="G113:BE113" si="45">G109-G110</f>
        <v>186646247.05441329</v>
      </c>
      <c r="H113" s="15">
        <f t="shared" si="45"/>
        <v>183294623.27396417</v>
      </c>
      <c r="I113" s="15">
        <f t="shared" si="45"/>
        <v>179798512.28998563</v>
      </c>
      <c r="J113" s="15">
        <f t="shared" si="45"/>
        <v>176151685.3150745</v>
      </c>
      <c r="K113" s="15">
        <f t="shared" si="45"/>
        <v>172347645.04121432</v>
      </c>
      <c r="L113" s="15">
        <f t="shared" si="45"/>
        <v>168379614.06395552</v>
      </c>
      <c r="M113" s="15">
        <f t="shared" si="45"/>
        <v>164240522.80756676</v>
      </c>
      <c r="N113" s="15">
        <f t="shared" si="45"/>
        <v>159922996.92964402</v>
      </c>
      <c r="O113" s="15">
        <f t="shared" si="45"/>
        <v>155419344.18273738</v>
      </c>
      <c r="P113" s="15">
        <f t="shared" si="45"/>
        <v>150721540.70958754</v>
      </c>
      <c r="Q113" s="15">
        <f t="shared" si="45"/>
        <v>145821216.74755538</v>
      </c>
      <c r="R113" s="15">
        <f t="shared" si="45"/>
        <v>140709641.71677485</v>
      </c>
      <c r="S113" s="15">
        <f t="shared" si="45"/>
        <v>135377708.66546217</v>
      </c>
      <c r="T113" s="15">
        <f t="shared" si="45"/>
        <v>129815918.04466803</v>
      </c>
      <c r="U113" s="15">
        <f t="shared" si="45"/>
        <v>124014360.78356589</v>
      </c>
      <c r="V113" s="15">
        <f t="shared" si="45"/>
        <v>117962700.63512233</v>
      </c>
      <c r="W113" s="15">
        <f t="shared" si="45"/>
        <v>111650155.76069622</v>
      </c>
      <c r="X113" s="15">
        <f t="shared" si="45"/>
        <v>105065479.520757</v>
      </c>
      <c r="Y113" s="15">
        <f t="shared" si="45"/>
        <v>98196940.437498316</v>
      </c>
      <c r="Z113" s="15">
        <f t="shared" si="45"/>
        <v>91032301.293647617</v>
      </c>
      <c r="AA113" s="15">
        <f t="shared" si="45"/>
        <v>83558797.330233634</v>
      </c>
      <c r="AB113" s="15">
        <f t="shared" si="45"/>
        <v>75763113.504467949</v>
      </c>
      <c r="AC113" s="15">
        <f t="shared" si="45"/>
        <v>67631360.767222747</v>
      </c>
      <c r="AD113" s="15">
        <f t="shared" si="45"/>
        <v>59149051.317839682</v>
      </c>
      <c r="AE113" s="15">
        <f t="shared" si="45"/>
        <v>50301072.792183287</v>
      </c>
      <c r="AF113" s="15">
        <f t="shared" si="45"/>
        <v>41071661.337951243</v>
      </c>
      <c r="AG113" s="15">
        <f t="shared" si="45"/>
        <v>31444373.529271767</v>
      </c>
      <c r="AH113" s="15">
        <f t="shared" si="45"/>
        <v>21402057.070550129</v>
      </c>
      <c r="AI113" s="15">
        <f t="shared" si="45"/>
        <v>10926820.237369349</v>
      </c>
      <c r="AJ113" s="15">
        <f t="shared" si="45"/>
        <v>-3.9115548133850098E-8</v>
      </c>
      <c r="AK113" s="15">
        <f t="shared" si="45"/>
        <v>-3.9115548133850098E-8</v>
      </c>
      <c r="AL113" s="15">
        <f t="shared" si="45"/>
        <v>-3.9115548133850098E-8</v>
      </c>
      <c r="AM113" s="15">
        <f t="shared" si="45"/>
        <v>-3.9115548133850098E-8</v>
      </c>
      <c r="AN113" s="15">
        <f t="shared" si="45"/>
        <v>-3.9115548133850098E-8</v>
      </c>
      <c r="AO113" s="15">
        <f t="shared" si="45"/>
        <v>-3.9115548133850098E-8</v>
      </c>
      <c r="AP113" s="15">
        <f t="shared" si="45"/>
        <v>-3.9115548133850098E-8</v>
      </c>
      <c r="AQ113" s="15">
        <f t="shared" si="45"/>
        <v>-3.9115548133850098E-8</v>
      </c>
      <c r="AR113" s="15">
        <f t="shared" si="45"/>
        <v>-3.9115548133850098E-8</v>
      </c>
      <c r="AS113" s="15">
        <f t="shared" si="45"/>
        <v>-3.9115548133850098E-8</v>
      </c>
      <c r="AT113" s="15">
        <f t="shared" si="45"/>
        <v>-3.9115548133850098E-8</v>
      </c>
      <c r="AU113" s="15">
        <f t="shared" si="45"/>
        <v>-3.9115548133850098E-8</v>
      </c>
      <c r="AV113" s="15">
        <f t="shared" si="45"/>
        <v>-3.9115548133850098E-8</v>
      </c>
      <c r="AW113" s="15">
        <f t="shared" si="45"/>
        <v>-3.9115548133850098E-8</v>
      </c>
      <c r="AX113" s="15">
        <f t="shared" si="45"/>
        <v>-3.9115548133850098E-8</v>
      </c>
      <c r="AY113" s="15">
        <f t="shared" si="45"/>
        <v>-3.9115548133850098E-8</v>
      </c>
      <c r="AZ113" s="15">
        <f t="shared" si="45"/>
        <v>-3.9115548133850098E-8</v>
      </c>
      <c r="BA113" s="15">
        <f t="shared" si="45"/>
        <v>-3.9115548133850098E-8</v>
      </c>
      <c r="BB113" s="15">
        <f t="shared" si="45"/>
        <v>-3.9115548133850098E-8</v>
      </c>
      <c r="BC113" s="15">
        <f t="shared" si="45"/>
        <v>-3.9115548133850098E-8</v>
      </c>
      <c r="BD113" s="15">
        <f t="shared" si="45"/>
        <v>-3.9115548133850098E-8</v>
      </c>
      <c r="BE113" s="15">
        <f t="shared" si="45"/>
        <v>-3.9115548133850098E-8</v>
      </c>
    </row>
    <row r="119" spans="1:57" s="78" customFormat="1" ht="18.75">
      <c r="A119" s="203" t="s">
        <v>894</v>
      </c>
    </row>
  </sheetData>
  <mergeCells count="2">
    <mergeCell ref="A64:B64"/>
    <mergeCell ref="A67:B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008D-F5AB-484B-B2A6-3D1EA2A50AA6}">
  <sheetPr>
    <tabColor theme="4"/>
  </sheetPr>
  <dimension ref="L10:L13"/>
  <sheetViews>
    <sheetView showGridLines="0" workbookViewId="0">
      <selection activeCell="L14" sqref="L14"/>
    </sheetView>
  </sheetViews>
  <sheetFormatPr defaultRowHeight="15"/>
  <cols>
    <col min="12" max="12" width="42.5703125" bestFit="1" customWidth="1"/>
  </cols>
  <sheetData>
    <row r="10" spans="12:12" ht="18.75">
      <c r="L10" s="203" t="s">
        <v>904</v>
      </c>
    </row>
    <row r="13" spans="12:12" ht="18.75">
      <c r="L13" s="205" t="s">
        <v>905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CDD8-9B7D-4F98-89EB-732ECB638F5F}">
  <dimension ref="A1:K59"/>
  <sheetViews>
    <sheetView showGridLines="0" workbookViewId="0">
      <selection activeCell="I53" sqref="I53"/>
    </sheetView>
  </sheetViews>
  <sheetFormatPr defaultRowHeight="15"/>
  <cols>
    <col min="1" max="1" width="36.85546875" customWidth="1"/>
    <col min="3" max="5" width="9.5703125" bestFit="1" customWidth="1"/>
    <col min="10" max="10" width="12" bestFit="1" customWidth="1"/>
  </cols>
  <sheetData>
    <row r="1" spans="1:11" s="78" customFormat="1" ht="18.75">
      <c r="A1" s="205" t="s">
        <v>904</v>
      </c>
    </row>
    <row r="4" spans="1:11" s="205" customFormat="1" ht="18.75">
      <c r="A4" s="205" t="s">
        <v>13</v>
      </c>
      <c r="B4" s="205">
        <v>2015</v>
      </c>
      <c r="C4" s="205">
        <v>2016</v>
      </c>
      <c r="D4" s="205">
        <v>2017</v>
      </c>
      <c r="E4" s="205">
        <v>2018</v>
      </c>
      <c r="F4" s="205">
        <v>2019</v>
      </c>
      <c r="G4" s="205">
        <v>2020</v>
      </c>
      <c r="H4" s="205">
        <v>2021</v>
      </c>
      <c r="I4" s="205">
        <v>2022</v>
      </c>
      <c r="J4" s="205">
        <v>2023</v>
      </c>
      <c r="K4" s="205">
        <v>2024</v>
      </c>
    </row>
    <row r="5" spans="1:11">
      <c r="A5" s="16" t="s">
        <v>470</v>
      </c>
    </row>
    <row r="6" spans="1:11">
      <c r="C6" s="164">
        <v>2016</v>
      </c>
      <c r="D6" s="164">
        <v>2017</v>
      </c>
      <c r="E6" s="164">
        <v>2018</v>
      </c>
    </row>
    <row r="7" spans="1:11" ht="31.5" customHeight="1">
      <c r="A7" s="47" t="s">
        <v>471</v>
      </c>
      <c r="C7" s="79" t="s">
        <v>472</v>
      </c>
      <c r="D7" s="79" t="s">
        <v>472</v>
      </c>
      <c r="E7" s="79" t="s">
        <v>472</v>
      </c>
    </row>
    <row r="8" spans="1:11">
      <c r="A8" t="s">
        <v>473</v>
      </c>
      <c r="C8" s="81">
        <f>4.79*Inputs!C254</f>
        <v>4.8040744368266406</v>
      </c>
      <c r="D8" s="81">
        <f>4.87*Inputs!C254</f>
        <v>4.8843095004897163</v>
      </c>
      <c r="E8" s="81">
        <f>4.86*Inputs!C254</f>
        <v>4.874280117531832</v>
      </c>
    </row>
    <row r="9" spans="1:11">
      <c r="A9" t="s">
        <v>474</v>
      </c>
      <c r="C9" s="81">
        <f>SUM(CR!B81:B84)*Inputs!E264</f>
        <v>5.4478817733990148</v>
      </c>
      <c r="D9" s="81">
        <f>SUM(CR!C81:C84)*Inputs!F264</f>
        <v>5.7782139352306183</v>
      </c>
      <c r="E9" s="81">
        <f>SUM(CR!D81:D84)*Inputs!G264</f>
        <v>5.83</v>
      </c>
    </row>
    <row r="10" spans="1:11">
      <c r="A10" t="s">
        <v>475</v>
      </c>
      <c r="C10" s="81">
        <f>C9-C8</f>
        <v>0.64380733657237421</v>
      </c>
      <c r="D10" s="81">
        <f t="shared" ref="D10:E10" si="0">D9-D8</f>
        <v>0.89390443474090198</v>
      </c>
      <c r="E10" s="81">
        <f t="shared" si="0"/>
        <v>0.95571988246816808</v>
      </c>
    </row>
    <row r="11" spans="1:11">
      <c r="A11" t="s">
        <v>476</v>
      </c>
      <c r="C11" s="81">
        <f>IF(C10&gt;0,C10,0)</f>
        <v>0.64380733657237421</v>
      </c>
      <c r="D11" s="81">
        <f t="shared" ref="D11:E11" si="1">IF(D10&gt;0,D10,0)</f>
        <v>0.89390443474090198</v>
      </c>
      <c r="E11" s="81">
        <f t="shared" si="1"/>
        <v>0.95571988246816808</v>
      </c>
    </row>
    <row r="13" spans="1:11">
      <c r="A13" t="s">
        <v>477</v>
      </c>
      <c r="C13" s="15">
        <f>C9-C8</f>
        <v>0.64380733657237421</v>
      </c>
      <c r="D13" s="15">
        <f>C13</f>
        <v>0.64380733657237421</v>
      </c>
      <c r="E13" s="15">
        <f t="shared" ref="E13:I15" si="2">D13</f>
        <v>0.64380733657237421</v>
      </c>
      <c r="F13" s="15">
        <f t="shared" si="2"/>
        <v>0.64380733657237421</v>
      </c>
      <c r="G13" s="15">
        <f>F13</f>
        <v>0.64380733657237421</v>
      </c>
    </row>
    <row r="14" spans="1:11">
      <c r="A14" t="s">
        <v>478</v>
      </c>
      <c r="D14" s="81">
        <f>D9-D8-C11</f>
        <v>0.25009709816852776</v>
      </c>
      <c r="E14" s="81">
        <f>D14</f>
        <v>0.25009709816852776</v>
      </c>
      <c r="F14" s="81">
        <f t="shared" si="2"/>
        <v>0.25009709816852776</v>
      </c>
      <c r="G14" s="81">
        <f t="shared" si="2"/>
        <v>0.25009709816852776</v>
      </c>
      <c r="H14" s="81">
        <f t="shared" si="2"/>
        <v>0.25009709816852776</v>
      </c>
    </row>
    <row r="15" spans="1:11">
      <c r="A15" t="s">
        <v>479</v>
      </c>
      <c r="E15" s="81">
        <f>E9-E8-D11</f>
        <v>6.1815447727266104E-2</v>
      </c>
      <c r="F15" s="81">
        <f>E15</f>
        <v>6.1815447727266104E-2</v>
      </c>
      <c r="G15" s="81">
        <f t="shared" si="2"/>
        <v>6.1815447727266104E-2</v>
      </c>
      <c r="H15" s="81">
        <f t="shared" si="2"/>
        <v>6.1815447727266104E-2</v>
      </c>
      <c r="I15" s="81">
        <f t="shared" si="2"/>
        <v>6.1815447727266104E-2</v>
      </c>
    </row>
    <row r="16" spans="1:11">
      <c r="A16" t="s">
        <v>480</v>
      </c>
      <c r="G16" s="81">
        <f>IF(SUM(G13:G15)&gt;0,SUM(G13:G15),0)</f>
        <v>0.95571988246816808</v>
      </c>
      <c r="H16" s="81">
        <f t="shared" ref="H16:I16" si="3">IF(SUM(H13:H15)&gt;0,SUM(H13:H15),0)</f>
        <v>0.31191254589579387</v>
      </c>
      <c r="I16" s="81">
        <f t="shared" si="3"/>
        <v>6.1815447727266104E-2</v>
      </c>
    </row>
    <row r="18" spans="1:11">
      <c r="A18" t="s">
        <v>481</v>
      </c>
      <c r="G18">
        <f>E9</f>
        <v>5.83</v>
      </c>
      <c r="H18">
        <f>G18</f>
        <v>5.83</v>
      </c>
      <c r="I18">
        <f t="shared" ref="I18:K18" si="4">H18</f>
        <v>5.83</v>
      </c>
      <c r="J18">
        <f t="shared" si="4"/>
        <v>5.83</v>
      </c>
      <c r="K18">
        <f t="shared" si="4"/>
        <v>5.83</v>
      </c>
    </row>
    <row r="19" spans="1:11">
      <c r="A19" t="s">
        <v>482</v>
      </c>
      <c r="G19" s="81">
        <f>G18-G16</f>
        <v>4.874280117531832</v>
      </c>
      <c r="H19" s="81">
        <f t="shared" ref="H19:K19" si="5">H18-H16</f>
        <v>5.5180874541042062</v>
      </c>
      <c r="I19" s="81">
        <f t="shared" si="5"/>
        <v>5.768184552272734</v>
      </c>
      <c r="J19" s="81">
        <f t="shared" si="5"/>
        <v>5.83</v>
      </c>
      <c r="K19" s="81">
        <f t="shared" si="5"/>
        <v>5.83</v>
      </c>
    </row>
    <row r="20" spans="1:11">
      <c r="A20" t="s">
        <v>483</v>
      </c>
      <c r="G20" s="15">
        <f>+Inputs!C80</f>
        <v>34018556.55397772</v>
      </c>
      <c r="H20" s="15">
        <f>+Inputs!D80</f>
        <v>35104317.684868567</v>
      </c>
      <c r="I20" s="15">
        <f>+Inputs!E80</f>
        <v>36130831.308006816</v>
      </c>
      <c r="J20" s="15">
        <f>+Inputs!F80</f>
        <v>37127689.655356698</v>
      </c>
      <c r="K20" s="15">
        <f>+Inputs!G80</f>
        <v>38137380.204426758</v>
      </c>
    </row>
    <row r="21" spans="1:11">
      <c r="A21" t="s">
        <v>489</v>
      </c>
      <c r="G21" s="153">
        <f>G16*G20</f>
        <v>32512210.871504314</v>
      </c>
      <c r="H21" s="153">
        <f>H16*H20</f>
        <v>10949477.101022094</v>
      </c>
      <c r="I21" s="153">
        <f>I16*I20</f>
        <v>2233443.5140627651</v>
      </c>
      <c r="J21" s="15"/>
      <c r="K21" s="15"/>
    </row>
    <row r="22" spans="1:11">
      <c r="G22" s="153"/>
      <c r="H22" s="153"/>
      <c r="I22" s="153"/>
    </row>
    <row r="24" spans="1:11">
      <c r="A24" t="s">
        <v>484</v>
      </c>
    </row>
    <row r="25" spans="1:11">
      <c r="C25" s="164">
        <v>2016</v>
      </c>
      <c r="D25" s="164">
        <v>2017</v>
      </c>
      <c r="E25" s="164">
        <v>2018</v>
      </c>
    </row>
    <row r="26" spans="1:11">
      <c r="A26" t="s">
        <v>485</v>
      </c>
      <c r="C26" s="79" t="s">
        <v>488</v>
      </c>
      <c r="D26" s="79" t="s">
        <v>488</v>
      </c>
      <c r="E26" s="79" t="s">
        <v>488</v>
      </c>
    </row>
    <row r="27" spans="1:11">
      <c r="A27" t="s">
        <v>486</v>
      </c>
      <c r="C27" s="15">
        <f>37400000*Inputs!C254</f>
        <v>37509892.262487762</v>
      </c>
      <c r="D27" s="15">
        <f>39300000*Inputs!C254</f>
        <v>39415475.024485797</v>
      </c>
      <c r="E27" s="15">
        <f>40000000*Inputs!C254</f>
        <v>40117531.831537709</v>
      </c>
    </row>
    <row r="28" spans="1:11">
      <c r="A28" t="s">
        <v>474</v>
      </c>
      <c r="C28" s="15">
        <f>CR!B88*Inputs!E264</f>
        <v>47275507.38916257</v>
      </c>
      <c r="D28" s="15">
        <f>CR!C88*Inputs!F264</f>
        <v>51855199.214916579</v>
      </c>
      <c r="E28" s="15">
        <f>CR!D88*Inputs!G264</f>
        <v>54855000</v>
      </c>
    </row>
    <row r="29" spans="1:11">
      <c r="A29" t="s">
        <v>475</v>
      </c>
      <c r="C29" s="15">
        <f>C28-C27</f>
        <v>9765615.1266748086</v>
      </c>
      <c r="D29" s="15">
        <f t="shared" ref="D29" si="6">D28-D27</f>
        <v>12439724.190430783</v>
      </c>
      <c r="E29" s="15">
        <f>E28-E27</f>
        <v>14737468.168462291</v>
      </c>
    </row>
    <row r="30" spans="1:11">
      <c r="A30" t="s">
        <v>476</v>
      </c>
      <c r="C30" s="15">
        <f>IF(C29&gt;0,C29,0)</f>
        <v>9765615.1266748086</v>
      </c>
      <c r="D30" s="15">
        <f t="shared" ref="D30:E30" si="7">IF(D29&gt;0,D29,0)</f>
        <v>12439724.190430783</v>
      </c>
      <c r="E30" s="15">
        <f t="shared" si="7"/>
        <v>14737468.168462291</v>
      </c>
    </row>
    <row r="32" spans="1:11">
      <c r="A32" t="s">
        <v>477</v>
      </c>
      <c r="C32" s="15">
        <f>C28-C27</f>
        <v>9765615.1266748086</v>
      </c>
      <c r="D32" s="15">
        <f>C32</f>
        <v>9765615.1266748086</v>
      </c>
      <c r="E32" s="15">
        <f t="shared" ref="E32:I34" si="8">D32</f>
        <v>9765615.1266748086</v>
      </c>
      <c r="F32" s="15">
        <f t="shared" si="8"/>
        <v>9765615.1266748086</v>
      </c>
      <c r="G32" s="15">
        <f t="shared" si="8"/>
        <v>9765615.1266748086</v>
      </c>
      <c r="H32" s="15"/>
    </row>
    <row r="33" spans="1:11">
      <c r="A33" t="s">
        <v>478</v>
      </c>
      <c r="C33" s="15"/>
      <c r="D33" s="15">
        <f>D28-D27-C30</f>
        <v>2674109.0637559742</v>
      </c>
      <c r="E33" s="15">
        <f>D33</f>
        <v>2674109.0637559742</v>
      </c>
      <c r="F33" s="15">
        <f t="shared" si="8"/>
        <v>2674109.0637559742</v>
      </c>
      <c r="G33" s="15">
        <f t="shared" si="8"/>
        <v>2674109.0637559742</v>
      </c>
      <c r="H33" s="15">
        <f t="shared" si="8"/>
        <v>2674109.0637559742</v>
      </c>
    </row>
    <row r="34" spans="1:11">
      <c r="A34" t="s">
        <v>479</v>
      </c>
      <c r="C34" s="15"/>
      <c r="E34" s="15">
        <f>E28-E27-D30</f>
        <v>2297743.9780315086</v>
      </c>
      <c r="F34" s="15">
        <f>+E34</f>
        <v>2297743.9780315086</v>
      </c>
      <c r="G34" s="15">
        <f t="shared" si="8"/>
        <v>2297743.9780315086</v>
      </c>
      <c r="H34" s="15">
        <f t="shared" si="8"/>
        <v>2297743.9780315086</v>
      </c>
      <c r="I34" s="15">
        <f t="shared" si="8"/>
        <v>2297743.9780315086</v>
      </c>
    </row>
    <row r="35" spans="1:11">
      <c r="A35" t="s">
        <v>480</v>
      </c>
      <c r="G35" s="153">
        <f>IF(SUM(G32:G34)&gt;0,SUM(G32:G34),0)</f>
        <v>14737468.168462291</v>
      </c>
      <c r="H35" s="153">
        <f>IF(SUM(H32:H34)&gt;0,SUM(H32:H34),0)</f>
        <v>4971853.0417874828</v>
      </c>
      <c r="I35" s="153">
        <f t="shared" ref="I35" si="9">IF(SUM(I32:I34)&gt;0,SUM(I32:I34),0)</f>
        <v>2297743.9780315086</v>
      </c>
    </row>
    <row r="37" spans="1:11">
      <c r="A37" t="s">
        <v>481</v>
      </c>
      <c r="G37" s="15">
        <f>E28</f>
        <v>54855000</v>
      </c>
      <c r="H37" s="15">
        <f>G37</f>
        <v>54855000</v>
      </c>
      <c r="I37" s="15">
        <f t="shared" ref="I37:K37" si="10">H37</f>
        <v>54855000</v>
      </c>
      <c r="J37" s="15">
        <f t="shared" si="10"/>
        <v>54855000</v>
      </c>
      <c r="K37" s="15">
        <f t="shared" si="10"/>
        <v>54855000</v>
      </c>
    </row>
    <row r="38" spans="1:11">
      <c r="A38" t="s">
        <v>487</v>
      </c>
      <c r="G38" s="15">
        <f>G37-G35</f>
        <v>40117531.831537709</v>
      </c>
      <c r="H38" s="15">
        <f t="shared" ref="H38" si="11">H37-H35</f>
        <v>49883146.958212517</v>
      </c>
      <c r="I38" s="15">
        <f>I37-I35</f>
        <v>52557256.021968491</v>
      </c>
      <c r="J38" s="15">
        <f>J37</f>
        <v>54855000</v>
      </c>
      <c r="K38" s="15">
        <f>K37</f>
        <v>54855000</v>
      </c>
    </row>
    <row r="41" spans="1:11" s="205" customFormat="1" ht="18.75">
      <c r="A41" s="205" t="s">
        <v>9</v>
      </c>
      <c r="B41" s="205">
        <v>2015</v>
      </c>
      <c r="C41" s="205">
        <v>2016</v>
      </c>
      <c r="D41" s="205">
        <v>2017</v>
      </c>
      <c r="E41" s="205">
        <v>2018</v>
      </c>
      <c r="F41" s="205">
        <v>2019</v>
      </c>
      <c r="G41" s="205">
        <v>2020</v>
      </c>
      <c r="H41" s="205">
        <v>2021</v>
      </c>
      <c r="I41" s="205">
        <v>2022</v>
      </c>
      <c r="J41" s="205">
        <v>2023</v>
      </c>
      <c r="K41" s="205">
        <v>2024</v>
      </c>
    </row>
    <row r="43" spans="1:11">
      <c r="C43" s="82">
        <v>2016</v>
      </c>
      <c r="D43" s="82">
        <v>2017</v>
      </c>
      <c r="E43" s="82">
        <v>2018</v>
      </c>
    </row>
    <row r="44" spans="1:11">
      <c r="A44" s="82" t="s">
        <v>906</v>
      </c>
      <c r="C44" s="207" t="s">
        <v>488</v>
      </c>
      <c r="D44" s="207" t="s">
        <v>488</v>
      </c>
      <c r="E44" s="207" t="s">
        <v>488</v>
      </c>
    </row>
    <row r="45" spans="1:11">
      <c r="A45" t="s">
        <v>486</v>
      </c>
      <c r="C45" s="15">
        <f>140100000*Inputs!C254</f>
        <v>140511655.23996082</v>
      </c>
      <c r="D45" s="15">
        <f>140040000*Inputs!C254</f>
        <v>140451478.94221354</v>
      </c>
      <c r="E45" s="15">
        <f>140260000*Inputs!C254</f>
        <v>140672125.36728698</v>
      </c>
    </row>
    <row r="46" spans="1:11">
      <c r="A46" t="s">
        <v>907</v>
      </c>
      <c r="C46" s="15">
        <f>167873000*Inputs!E264</f>
        <v>169361529.06403944</v>
      </c>
      <c r="D46" s="15">
        <f>177769000*Inputs!F264</f>
        <v>178641271.83513248</v>
      </c>
      <c r="E46" s="15">
        <f>181666000*Inputs!G264</f>
        <v>181666000</v>
      </c>
    </row>
    <row r="47" spans="1:11">
      <c r="A47" t="s">
        <v>908</v>
      </c>
      <c r="C47" s="15">
        <f>C46-C45</f>
        <v>28849873.824078619</v>
      </c>
      <c r="D47" s="15">
        <f>D46-D45</f>
        <v>38189792.892918944</v>
      </c>
      <c r="E47" s="15">
        <f>E46-E45</f>
        <v>40993874.63271302</v>
      </c>
    </row>
    <row r="48" spans="1:11">
      <c r="A48" t="s">
        <v>909</v>
      </c>
      <c r="C48" s="15">
        <f>IF(C47&lt;0,C47,0)</f>
        <v>0</v>
      </c>
      <c r="D48" s="15">
        <f t="shared" ref="D48:E48" si="12">IF(D47&lt;0,D47,0)</f>
        <v>0</v>
      </c>
      <c r="E48" s="15">
        <f t="shared" si="12"/>
        <v>0</v>
      </c>
    </row>
    <row r="50" spans="1:11">
      <c r="A50" t="s">
        <v>477</v>
      </c>
      <c r="C50" s="15">
        <f>E46-C45</f>
        <v>41154344.760039181</v>
      </c>
      <c r="D50" s="15">
        <f>C50</f>
        <v>41154344.760039181</v>
      </c>
      <c r="E50" s="15">
        <f t="shared" ref="E50:I52" si="13">D50</f>
        <v>41154344.760039181</v>
      </c>
      <c r="F50" s="15">
        <f t="shared" si="13"/>
        <v>41154344.760039181</v>
      </c>
      <c r="G50" s="15">
        <f t="shared" si="13"/>
        <v>41154344.760039181</v>
      </c>
      <c r="H50" s="15"/>
      <c r="I50" s="15"/>
      <c r="J50" s="15"/>
      <c r="K50" s="15"/>
    </row>
    <row r="51" spans="1:11">
      <c r="A51" t="s">
        <v>478</v>
      </c>
      <c r="C51" s="15"/>
      <c r="D51" s="15">
        <f>D46-D45-C48</f>
        <v>38189792.892918944</v>
      </c>
      <c r="E51" s="15">
        <f>D51</f>
        <v>38189792.892918944</v>
      </c>
      <c r="F51" s="15">
        <f t="shared" si="13"/>
        <v>38189792.892918944</v>
      </c>
      <c r="G51" s="15">
        <f t="shared" si="13"/>
        <v>38189792.892918944</v>
      </c>
      <c r="H51" s="15">
        <f t="shared" si="13"/>
        <v>38189792.892918944</v>
      </c>
      <c r="I51" s="15"/>
      <c r="J51" s="15"/>
      <c r="K51" s="15"/>
    </row>
    <row r="52" spans="1:11">
      <c r="A52" t="s">
        <v>479</v>
      </c>
      <c r="C52" s="15"/>
      <c r="D52" s="15"/>
      <c r="E52" s="15">
        <f>E46-E45-D48</f>
        <v>40993874.63271302</v>
      </c>
      <c r="F52" s="15">
        <f>E52</f>
        <v>40993874.63271302</v>
      </c>
      <c r="G52" s="15">
        <f t="shared" si="13"/>
        <v>40993874.63271302</v>
      </c>
      <c r="H52" s="15">
        <f t="shared" si="13"/>
        <v>40993874.63271302</v>
      </c>
      <c r="I52" s="15">
        <f t="shared" si="13"/>
        <v>40993874.63271302</v>
      </c>
      <c r="J52" s="15"/>
      <c r="K52" s="15"/>
    </row>
    <row r="53" spans="1:11">
      <c r="A53" t="s">
        <v>480</v>
      </c>
      <c r="C53" s="15"/>
      <c r="D53" s="15"/>
      <c r="E53" s="15"/>
      <c r="F53" s="15"/>
      <c r="G53" s="208">
        <f>IF(SUM(G50:G52)&lt;0,SUM(G50:G52),0)</f>
        <v>0</v>
      </c>
      <c r="H53" s="209">
        <f t="shared" ref="H53:I53" si="14">IF(SUM(H50:H52)&lt;0,SUM(H50:H52),0)</f>
        <v>0</v>
      </c>
      <c r="I53" s="210">
        <f t="shared" si="14"/>
        <v>0</v>
      </c>
      <c r="J53" s="15"/>
      <c r="K53" s="15"/>
    </row>
    <row r="54" spans="1:11"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t="s">
        <v>481</v>
      </c>
      <c r="C55" s="15"/>
      <c r="D55" s="15"/>
      <c r="E55" s="15"/>
      <c r="F55" s="15"/>
      <c r="G55" s="15">
        <f>E46</f>
        <v>181666000</v>
      </c>
      <c r="H55" s="15">
        <f>G55</f>
        <v>181666000</v>
      </c>
      <c r="I55" s="15">
        <f t="shared" ref="I55:K55" si="15">H55</f>
        <v>181666000</v>
      </c>
      <c r="J55" s="15">
        <f t="shared" si="15"/>
        <v>181666000</v>
      </c>
      <c r="K55" s="15">
        <f t="shared" si="15"/>
        <v>181666000</v>
      </c>
    </row>
    <row r="56" spans="1:11">
      <c r="A56" t="s">
        <v>487</v>
      </c>
      <c r="C56" s="17"/>
      <c r="D56" s="17"/>
      <c r="E56" s="17"/>
      <c r="F56" s="17"/>
      <c r="G56" s="17">
        <f>G55-G53</f>
        <v>181666000</v>
      </c>
      <c r="H56" s="17">
        <f t="shared" ref="H56:I56" si="16">H55-H53</f>
        <v>181666000</v>
      </c>
      <c r="I56" s="17">
        <f t="shared" si="16"/>
        <v>181666000</v>
      </c>
      <c r="J56" s="17">
        <f>J55</f>
        <v>181666000</v>
      </c>
      <c r="K56" s="17">
        <f>K55</f>
        <v>181666000</v>
      </c>
    </row>
    <row r="59" spans="1:11" s="78" customFormat="1" ht="18.75">
      <c r="A59" s="214" t="s">
        <v>894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1987-ECA2-420F-8B42-B2CB90311FF4}">
  <dimension ref="A1:O28"/>
  <sheetViews>
    <sheetView showGridLines="0" workbookViewId="0">
      <selection activeCell="P11" sqref="P11"/>
    </sheetView>
  </sheetViews>
  <sheetFormatPr defaultRowHeight="15"/>
  <cols>
    <col min="1" max="1" width="36.85546875" customWidth="1"/>
    <col min="3" max="5" width="9.5703125" bestFit="1" customWidth="1"/>
    <col min="10" max="10" width="12" bestFit="1" customWidth="1"/>
  </cols>
  <sheetData>
    <row r="1" spans="1:12" s="78" customFormat="1" ht="18.75">
      <c r="A1" s="214" t="s">
        <v>919</v>
      </c>
    </row>
    <row r="2" spans="1:12">
      <c r="A2" s="221" t="s">
        <v>468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>
      <c r="A3" s="221" t="s">
        <v>469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7" spans="1:12" s="12" customFormat="1" ht="18.75">
      <c r="A7" s="12" t="s">
        <v>13</v>
      </c>
      <c r="B7" s="12">
        <v>2020</v>
      </c>
      <c r="C7" s="12">
        <v>2021</v>
      </c>
      <c r="D7" s="203">
        <v>2022</v>
      </c>
      <c r="E7" s="203">
        <v>2023</v>
      </c>
      <c r="F7" s="203">
        <v>2024</v>
      </c>
      <c r="G7" s="203">
        <v>2025</v>
      </c>
      <c r="H7" s="203">
        <v>2026</v>
      </c>
      <c r="I7" s="203">
        <v>2027</v>
      </c>
      <c r="J7" s="203">
        <v>2028</v>
      </c>
      <c r="K7" s="203">
        <v>2029</v>
      </c>
    </row>
    <row r="8" spans="1:12">
      <c r="A8" s="16" t="s">
        <v>470</v>
      </c>
    </row>
    <row r="9" spans="1:12">
      <c r="C9" s="14">
        <v>2021</v>
      </c>
      <c r="D9" s="14">
        <v>2022</v>
      </c>
      <c r="E9" s="14">
        <v>2023</v>
      </c>
    </row>
    <row r="10" spans="1:12" ht="55.5" customHeight="1">
      <c r="A10" s="47" t="s">
        <v>914</v>
      </c>
      <c r="C10" s="79" t="s">
        <v>472</v>
      </c>
      <c r="D10" s="79" t="s">
        <v>472</v>
      </c>
      <c r="E10" s="79" t="s">
        <v>472</v>
      </c>
    </row>
    <row r="11" spans="1:12">
      <c r="A11" t="s">
        <v>473</v>
      </c>
      <c r="C11" s="81">
        <f>+CR!F18+CR!F26+CR!F50+CR!F65</f>
        <v>5.5658407941349823</v>
      </c>
      <c r="D11" s="81">
        <f>+CR!G18+CR!G26+CR!G50+CR!G65</f>
        <v>5.7822479978482271</v>
      </c>
      <c r="E11" s="81">
        <f>+CR!H18+CR!H26+CR!H50+CR!H65</f>
        <v>5.8361819077480774</v>
      </c>
      <c r="F11" s="206" t="s">
        <v>891</v>
      </c>
    </row>
    <row r="12" spans="1:12">
      <c r="A12" t="s">
        <v>474</v>
      </c>
      <c r="C12" s="81">
        <v>5.58</v>
      </c>
      <c r="D12" s="81">
        <v>5.8</v>
      </c>
      <c r="E12" s="81">
        <v>5.9</v>
      </c>
      <c r="F12" s="206" t="s">
        <v>915</v>
      </c>
    </row>
    <row r="13" spans="1:12">
      <c r="A13" t="s">
        <v>475</v>
      </c>
      <c r="C13" s="81">
        <f>C12-C11</f>
        <v>1.4159205865017732E-2</v>
      </c>
      <c r="D13" s="81">
        <f t="shared" ref="D13:E13" si="0">D12-D11</f>
        <v>1.775200215177275E-2</v>
      </c>
      <c r="E13" s="81">
        <f t="shared" si="0"/>
        <v>6.381809225192292E-2</v>
      </c>
    </row>
    <row r="14" spans="1:12">
      <c r="A14" t="s">
        <v>476</v>
      </c>
      <c r="C14" s="81">
        <f>IF(C13&gt;0,C13,0)</f>
        <v>1.4159205865017732E-2</v>
      </c>
      <c r="D14" s="81">
        <f t="shared" ref="D14:E14" si="1">IF(D13&gt;0,D13,0)</f>
        <v>1.775200215177275E-2</v>
      </c>
      <c r="E14" s="81">
        <f t="shared" si="1"/>
        <v>6.381809225192292E-2</v>
      </c>
    </row>
    <row r="16" spans="1:12">
      <c r="A16" t="s">
        <v>916</v>
      </c>
      <c r="C16" s="15">
        <f>C12-C11</f>
        <v>1.4159205865017732E-2</v>
      </c>
      <c r="D16" s="15">
        <f>C16</f>
        <v>1.4159205865017732E-2</v>
      </c>
      <c r="E16" s="15">
        <f t="shared" ref="E16:I18" si="2">D16</f>
        <v>1.4159205865017732E-2</v>
      </c>
      <c r="F16" s="15">
        <f t="shared" si="2"/>
        <v>1.4159205865017732E-2</v>
      </c>
      <c r="G16" s="15">
        <f>F16</f>
        <v>1.4159205865017732E-2</v>
      </c>
    </row>
    <row r="17" spans="1:15">
      <c r="A17" t="s">
        <v>917</v>
      </c>
      <c r="D17" s="81">
        <f>D12-D11-C14</f>
        <v>3.5927962867550178E-3</v>
      </c>
      <c r="E17" s="81">
        <f>D17</f>
        <v>3.5927962867550178E-3</v>
      </c>
      <c r="F17" s="81">
        <f t="shared" si="2"/>
        <v>3.5927962867550178E-3</v>
      </c>
      <c r="G17" s="81">
        <f t="shared" si="2"/>
        <v>3.5927962867550178E-3</v>
      </c>
      <c r="H17" s="81">
        <f t="shared" si="2"/>
        <v>3.5927962867550178E-3</v>
      </c>
    </row>
    <row r="18" spans="1:15">
      <c r="A18" t="s">
        <v>918</v>
      </c>
      <c r="E18" s="81">
        <f>E12-E11-D14</f>
        <v>4.606609010015017E-2</v>
      </c>
      <c r="F18" s="81">
        <f>E18</f>
        <v>4.606609010015017E-2</v>
      </c>
      <c r="G18" s="81">
        <f t="shared" si="2"/>
        <v>4.606609010015017E-2</v>
      </c>
      <c r="H18" s="81">
        <f t="shared" si="2"/>
        <v>4.606609010015017E-2</v>
      </c>
      <c r="I18" s="81">
        <f t="shared" si="2"/>
        <v>4.606609010015017E-2</v>
      </c>
    </row>
    <row r="19" spans="1:15">
      <c r="A19" t="s">
        <v>480</v>
      </c>
      <c r="G19" s="171">
        <f>IF(SUM(G16:G18)&gt;0,SUM(G16:G18),0)</f>
        <v>6.381809225192292E-2</v>
      </c>
      <c r="H19" s="171">
        <f t="shared" ref="H19:I19" si="3">IF(SUM(H16:H18)&gt;0,SUM(H16:H18),0)</f>
        <v>4.9658886386905188E-2</v>
      </c>
      <c r="I19" s="171">
        <f t="shared" si="3"/>
        <v>4.606609010015017E-2</v>
      </c>
      <c r="J19" s="222" t="s">
        <v>893</v>
      </c>
      <c r="K19" s="223"/>
      <c r="L19" s="223"/>
      <c r="M19" s="223"/>
      <c r="N19" s="223"/>
      <c r="O19" s="223"/>
    </row>
    <row r="20" spans="1:15">
      <c r="J20" s="223"/>
      <c r="K20" s="223"/>
      <c r="L20" s="223"/>
      <c r="M20" s="223"/>
      <c r="N20" s="223"/>
      <c r="O20" s="223"/>
    </row>
    <row r="21" spans="1:15">
      <c r="A21" t="s">
        <v>892</v>
      </c>
      <c r="G21">
        <f>E12</f>
        <v>5.9</v>
      </c>
      <c r="H21">
        <f>G21</f>
        <v>5.9</v>
      </c>
      <c r="I21">
        <f t="shared" ref="I21:K21" si="4">H21</f>
        <v>5.9</v>
      </c>
      <c r="J21">
        <f t="shared" si="4"/>
        <v>5.9</v>
      </c>
      <c r="K21">
        <f t="shared" si="4"/>
        <v>5.9</v>
      </c>
    </row>
    <row r="22" spans="1:15">
      <c r="A22" t="s">
        <v>482</v>
      </c>
      <c r="G22" s="81">
        <f>G21-G19</f>
        <v>5.8361819077480774</v>
      </c>
      <c r="H22" s="81">
        <f t="shared" ref="H22:K22" si="5">H21-H19</f>
        <v>5.8503411136130952</v>
      </c>
      <c r="I22" s="81">
        <f t="shared" si="5"/>
        <v>5.8539339098998502</v>
      </c>
      <c r="J22" s="81">
        <f>+J21</f>
        <v>5.9</v>
      </c>
      <c r="K22" s="81">
        <f t="shared" si="5"/>
        <v>5.9</v>
      </c>
    </row>
    <row r="23" spans="1:15">
      <c r="A23" t="s">
        <v>483</v>
      </c>
      <c r="G23" s="15">
        <v>39000000</v>
      </c>
      <c r="H23" s="15">
        <v>39000000</v>
      </c>
      <c r="I23" s="15">
        <v>39000000</v>
      </c>
      <c r="J23" s="15">
        <v>39000000</v>
      </c>
      <c r="K23" s="15">
        <v>39000000</v>
      </c>
    </row>
    <row r="24" spans="1:15">
      <c r="A24" t="s">
        <v>489</v>
      </c>
      <c r="G24" s="215">
        <f>G19*G23</f>
        <v>2488905.597824994</v>
      </c>
      <c r="H24" s="215">
        <f>H19*H23</f>
        <v>1936696.5690893023</v>
      </c>
      <c r="I24" s="215">
        <f>I19*I23</f>
        <v>1796577.5139058565</v>
      </c>
      <c r="J24" s="15"/>
      <c r="K24" s="15"/>
    </row>
    <row r="25" spans="1:15">
      <c r="G25" s="215"/>
      <c r="H25" s="215"/>
      <c r="I25" s="215"/>
    </row>
    <row r="28" spans="1:15" s="78" customFormat="1" ht="18.75">
      <c r="A28" s="203" t="s">
        <v>894</v>
      </c>
    </row>
  </sheetData>
  <mergeCells count="3">
    <mergeCell ref="A2:L2"/>
    <mergeCell ref="A3:K3"/>
    <mergeCell ref="J19:O2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9808-6B24-45AD-A66B-2C8ED077DDF3}">
  <dimension ref="L7:L9"/>
  <sheetViews>
    <sheetView showGridLines="0" workbookViewId="0">
      <selection activeCell="P15" sqref="P15"/>
    </sheetView>
  </sheetViews>
  <sheetFormatPr defaultRowHeight="15"/>
  <cols>
    <col min="12" max="13" width="24" bestFit="1" customWidth="1"/>
  </cols>
  <sheetData>
    <row r="7" spans="12:12" ht="18.75">
      <c r="L7" s="203" t="s">
        <v>900</v>
      </c>
    </row>
    <row r="9" spans="12:12" ht="18.75">
      <c r="L9" s="203" t="s">
        <v>901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CDB7-9F11-4043-B82F-A7E9C7716378}">
  <dimension ref="A1:BO62"/>
  <sheetViews>
    <sheetView showGridLines="0" workbookViewId="0">
      <selection activeCell="G45" sqref="G45"/>
    </sheetView>
  </sheetViews>
  <sheetFormatPr defaultRowHeight="15"/>
  <cols>
    <col min="1" max="1" width="28.85546875" customWidth="1"/>
    <col min="2" max="2" width="10" bestFit="1" customWidth="1"/>
    <col min="4" max="4" width="13" customWidth="1"/>
    <col min="5" max="5" width="17.85546875" customWidth="1"/>
  </cols>
  <sheetData>
    <row r="1" spans="1:67" s="8" customFormat="1" ht="18.75" customHeight="1">
      <c r="A1" s="97" t="s">
        <v>758</v>
      </c>
    </row>
    <row r="2" spans="1:67">
      <c r="A2" t="s">
        <v>759</v>
      </c>
    </row>
    <row r="4" spans="1:67">
      <c r="A4" s="14" t="s">
        <v>760</v>
      </c>
    </row>
    <row r="5" spans="1:67">
      <c r="A5" s="13" t="s">
        <v>761</v>
      </c>
    </row>
    <row r="6" spans="1:67">
      <c r="A6" t="s">
        <v>762</v>
      </c>
      <c r="B6">
        <f>Inputs!F212</f>
        <v>24700000</v>
      </c>
      <c r="E6" s="16">
        <v>2019</v>
      </c>
      <c r="F6" s="16">
        <v>2020</v>
      </c>
      <c r="G6" s="16">
        <v>2021</v>
      </c>
      <c r="H6" s="16">
        <v>2022</v>
      </c>
      <c r="I6" s="16">
        <v>2023</v>
      </c>
      <c r="J6" s="16">
        <v>2024</v>
      </c>
      <c r="K6" s="16">
        <v>2025</v>
      </c>
      <c r="L6" s="16">
        <v>2026</v>
      </c>
      <c r="M6" s="16">
        <v>2027</v>
      </c>
      <c r="N6" s="16">
        <v>2028</v>
      </c>
      <c r="O6" s="16">
        <v>2029</v>
      </c>
      <c r="P6" s="16">
        <v>2030</v>
      </c>
      <c r="Q6" s="16">
        <v>2031</v>
      </c>
      <c r="R6" s="16">
        <v>2032</v>
      </c>
      <c r="S6" s="16">
        <v>2033</v>
      </c>
      <c r="T6" s="16">
        <v>2034</v>
      </c>
      <c r="U6" s="16">
        <v>2035</v>
      </c>
      <c r="V6" s="16">
        <v>2036</v>
      </c>
      <c r="W6" s="16">
        <v>2037</v>
      </c>
      <c r="X6" s="16">
        <v>2038</v>
      </c>
      <c r="Y6" s="16">
        <v>2039</v>
      </c>
      <c r="Z6" s="16">
        <v>2040</v>
      </c>
      <c r="AA6" s="16">
        <v>2041</v>
      </c>
      <c r="AB6" s="16">
        <v>2042</v>
      </c>
      <c r="AC6" s="16">
        <v>2043</v>
      </c>
      <c r="AD6" s="16">
        <v>2044</v>
      </c>
      <c r="AE6" s="16">
        <v>2045</v>
      </c>
      <c r="AF6" s="16">
        <v>2046</v>
      </c>
      <c r="AG6" s="16">
        <v>2047</v>
      </c>
      <c r="AH6" s="16">
        <v>2048</v>
      </c>
      <c r="AI6" s="16">
        <v>2049</v>
      </c>
      <c r="AJ6" s="16">
        <v>2050</v>
      </c>
      <c r="AK6" s="16">
        <v>2051</v>
      </c>
      <c r="AL6" s="16">
        <v>2052</v>
      </c>
      <c r="AM6" s="16">
        <v>2053</v>
      </c>
      <c r="AN6" s="16">
        <v>2054</v>
      </c>
      <c r="AO6" s="16">
        <v>2055</v>
      </c>
      <c r="AP6" s="16">
        <v>2056</v>
      </c>
      <c r="AQ6" s="16">
        <v>2057</v>
      </c>
      <c r="AR6" s="16">
        <v>2058</v>
      </c>
      <c r="AS6" s="16">
        <v>2059</v>
      </c>
      <c r="AT6" s="16">
        <v>2060</v>
      </c>
      <c r="AU6" s="16">
        <v>2061</v>
      </c>
      <c r="AV6" s="16">
        <v>2062</v>
      </c>
      <c r="AW6" s="16">
        <v>2063</v>
      </c>
      <c r="AX6" s="16">
        <v>2064</v>
      </c>
      <c r="AY6" s="16">
        <v>2065</v>
      </c>
      <c r="AZ6" s="16">
        <v>2066</v>
      </c>
      <c r="BA6" s="16">
        <v>2067</v>
      </c>
      <c r="BB6" s="16">
        <v>2068</v>
      </c>
      <c r="BC6" s="16">
        <v>2069</v>
      </c>
      <c r="BD6" s="16">
        <v>2070</v>
      </c>
      <c r="BE6" s="16">
        <v>2071</v>
      </c>
      <c r="BF6" s="16">
        <v>2072</v>
      </c>
      <c r="BG6" s="16">
        <v>2073</v>
      </c>
      <c r="BH6" s="16">
        <v>2074</v>
      </c>
      <c r="BI6" s="16">
        <v>2075</v>
      </c>
      <c r="BJ6" s="16">
        <v>2076</v>
      </c>
      <c r="BK6" s="16">
        <v>2077</v>
      </c>
      <c r="BL6" s="16">
        <v>2078</v>
      </c>
      <c r="BM6" s="16">
        <v>2079</v>
      </c>
      <c r="BN6" s="16">
        <v>2080</v>
      </c>
      <c r="BO6" s="16">
        <v>2081</v>
      </c>
    </row>
    <row r="7" spans="1:67">
      <c r="A7" t="s">
        <v>60</v>
      </c>
      <c r="B7">
        <f>Inputs!D212</f>
        <v>50</v>
      </c>
      <c r="E7">
        <f>B7</f>
        <v>50</v>
      </c>
      <c r="F7">
        <f>E7</f>
        <v>50</v>
      </c>
      <c r="G7">
        <f>F7</f>
        <v>50</v>
      </c>
      <c r="H7">
        <f>G7</f>
        <v>50</v>
      </c>
      <c r="I7">
        <f t="shared" ref="I7:BO7" si="0">IF(H7&gt;0,H7-1,0)</f>
        <v>49</v>
      </c>
      <c r="J7">
        <f t="shared" si="0"/>
        <v>48</v>
      </c>
      <c r="K7">
        <f t="shared" si="0"/>
        <v>47</v>
      </c>
      <c r="L7">
        <f t="shared" si="0"/>
        <v>46</v>
      </c>
      <c r="M7">
        <f t="shared" si="0"/>
        <v>45</v>
      </c>
      <c r="N7">
        <f t="shared" si="0"/>
        <v>44</v>
      </c>
      <c r="O7">
        <f t="shared" si="0"/>
        <v>43</v>
      </c>
      <c r="P7">
        <f t="shared" si="0"/>
        <v>42</v>
      </c>
      <c r="Q7">
        <f t="shared" si="0"/>
        <v>41</v>
      </c>
      <c r="R7">
        <f t="shared" si="0"/>
        <v>40</v>
      </c>
      <c r="S7">
        <f t="shared" si="0"/>
        <v>39</v>
      </c>
      <c r="T7">
        <f t="shared" si="0"/>
        <v>38</v>
      </c>
      <c r="U7">
        <f t="shared" si="0"/>
        <v>37</v>
      </c>
      <c r="V7">
        <f t="shared" si="0"/>
        <v>36</v>
      </c>
      <c r="W7">
        <f t="shared" si="0"/>
        <v>35</v>
      </c>
      <c r="X7">
        <f t="shared" si="0"/>
        <v>34</v>
      </c>
      <c r="Y7">
        <f t="shared" si="0"/>
        <v>33</v>
      </c>
      <c r="Z7">
        <f t="shared" si="0"/>
        <v>32</v>
      </c>
      <c r="AA7">
        <f t="shared" si="0"/>
        <v>31</v>
      </c>
      <c r="AB7">
        <f t="shared" si="0"/>
        <v>30</v>
      </c>
      <c r="AC7">
        <f t="shared" si="0"/>
        <v>29</v>
      </c>
      <c r="AD7">
        <f t="shared" si="0"/>
        <v>28</v>
      </c>
      <c r="AE7">
        <f t="shared" si="0"/>
        <v>27</v>
      </c>
      <c r="AF7">
        <f t="shared" si="0"/>
        <v>26</v>
      </c>
      <c r="AG7">
        <f t="shared" si="0"/>
        <v>25</v>
      </c>
      <c r="AH7">
        <f t="shared" si="0"/>
        <v>24</v>
      </c>
      <c r="AI7">
        <f t="shared" si="0"/>
        <v>23</v>
      </c>
      <c r="AJ7">
        <f t="shared" si="0"/>
        <v>22</v>
      </c>
      <c r="AK7">
        <f t="shared" si="0"/>
        <v>21</v>
      </c>
      <c r="AL7">
        <f t="shared" si="0"/>
        <v>20</v>
      </c>
      <c r="AM7">
        <f t="shared" si="0"/>
        <v>19</v>
      </c>
      <c r="AN7">
        <f t="shared" si="0"/>
        <v>18</v>
      </c>
      <c r="AO7">
        <f t="shared" si="0"/>
        <v>17</v>
      </c>
      <c r="AP7">
        <f t="shared" si="0"/>
        <v>16</v>
      </c>
      <c r="AQ7">
        <f t="shared" si="0"/>
        <v>15</v>
      </c>
      <c r="AR7">
        <f t="shared" si="0"/>
        <v>14</v>
      </c>
      <c r="AS7">
        <f t="shared" si="0"/>
        <v>13</v>
      </c>
      <c r="AT7">
        <f t="shared" si="0"/>
        <v>12</v>
      </c>
      <c r="AU7">
        <f t="shared" si="0"/>
        <v>11</v>
      </c>
      <c r="AV7">
        <f t="shared" si="0"/>
        <v>10</v>
      </c>
      <c r="AW7">
        <f t="shared" si="0"/>
        <v>9</v>
      </c>
      <c r="AX7">
        <f t="shared" si="0"/>
        <v>8</v>
      </c>
      <c r="AY7">
        <f t="shared" si="0"/>
        <v>7</v>
      </c>
      <c r="AZ7">
        <f t="shared" si="0"/>
        <v>6</v>
      </c>
      <c r="BA7">
        <f t="shared" si="0"/>
        <v>5</v>
      </c>
      <c r="BB7">
        <f t="shared" si="0"/>
        <v>4</v>
      </c>
      <c r="BC7">
        <f t="shared" si="0"/>
        <v>3</v>
      </c>
      <c r="BD7">
        <f t="shared" si="0"/>
        <v>2</v>
      </c>
      <c r="BE7">
        <f t="shared" si="0"/>
        <v>1</v>
      </c>
      <c r="BF7">
        <f t="shared" si="0"/>
        <v>0</v>
      </c>
      <c r="BG7">
        <f t="shared" si="0"/>
        <v>0</v>
      </c>
      <c r="BH7">
        <f t="shared" si="0"/>
        <v>0</v>
      </c>
      <c r="BI7">
        <f t="shared" si="0"/>
        <v>0</v>
      </c>
      <c r="BJ7">
        <f t="shared" si="0"/>
        <v>0</v>
      </c>
      <c r="BK7">
        <f t="shared" si="0"/>
        <v>0</v>
      </c>
      <c r="BL7">
        <f t="shared" si="0"/>
        <v>0</v>
      </c>
      <c r="BM7">
        <f t="shared" si="0"/>
        <v>0</v>
      </c>
      <c r="BN7">
        <f t="shared" si="0"/>
        <v>0</v>
      </c>
      <c r="BO7">
        <f t="shared" si="0"/>
        <v>0</v>
      </c>
    </row>
    <row r="8" spans="1:67">
      <c r="E8">
        <f>B6</f>
        <v>24700000</v>
      </c>
      <c r="F8">
        <f>E12</f>
        <v>24553146.722826283</v>
      </c>
      <c r="G8">
        <f t="shared" ref="G8:BO8" si="1">F12</f>
        <v>24406293.445652567</v>
      </c>
      <c r="H8">
        <f t="shared" si="1"/>
        <v>24259440.16847885</v>
      </c>
      <c r="I8">
        <f t="shared" si="1"/>
        <v>24112586.891305134</v>
      </c>
      <c r="J8">
        <f t="shared" si="1"/>
        <v>23959402.826209538</v>
      </c>
      <c r="K8">
        <f t="shared" si="1"/>
        <v>23799615.055375833</v>
      </c>
      <c r="L8">
        <f t="shared" si="1"/>
        <v>23632938.895606402</v>
      </c>
      <c r="M8">
        <f t="shared" si="1"/>
        <v>23459077.391121197</v>
      </c>
      <c r="N8">
        <f t="shared" si="1"/>
        <v>23277720.784491468</v>
      </c>
      <c r="O8">
        <f t="shared" si="1"/>
        <v>23088545.964765634</v>
      </c>
      <c r="P8">
        <f t="shared" si="1"/>
        <v>22891215.891804099</v>
      </c>
      <c r="Q8">
        <f t="shared" si="1"/>
        <v>22685378.995797332</v>
      </c>
      <c r="R8">
        <f t="shared" si="1"/>
        <v>22470668.550897434</v>
      </c>
      <c r="S8">
        <f t="shared" si="1"/>
        <v>22246702.021847188</v>
      </c>
      <c r="T8">
        <f t="shared" si="1"/>
        <v>22013080.382442545</v>
      </c>
      <c r="U8">
        <f t="shared" si="1"/>
        <v>21769387.404614285</v>
      </c>
      <c r="V8">
        <f t="shared" si="1"/>
        <v>21515188.916862283</v>
      </c>
      <c r="W8">
        <f t="shared" si="1"/>
        <v>21250032.030721135</v>
      </c>
      <c r="X8">
        <f t="shared" si="1"/>
        <v>20973444.333879042</v>
      </c>
      <c r="Y8">
        <f t="shared" si="1"/>
        <v>20684933.048512343</v>
      </c>
      <c r="Z8">
        <f t="shared" si="1"/>
        <v>20383984.15333619</v>
      </c>
      <c r="AA8">
        <f t="shared" si="1"/>
        <v>20070061.467807155</v>
      </c>
      <c r="AB8">
        <f t="shared" si="1"/>
        <v>19742605.696846183</v>
      </c>
      <c r="AC8">
        <f t="shared" si="1"/>
        <v>19401033.434379894</v>
      </c>
      <c r="AD8">
        <f t="shared" si="1"/>
        <v>19044736.123924971</v>
      </c>
      <c r="AE8">
        <f t="shared" si="1"/>
        <v>18673078.974363703</v>
      </c>
      <c r="AF8">
        <f t="shared" si="1"/>
        <v>18285399.828979079</v>
      </c>
      <c r="AG8">
        <f t="shared" si="1"/>
        <v>17881007.985734373</v>
      </c>
      <c r="AH8">
        <f t="shared" si="1"/>
        <v>17459182.966695484</v>
      </c>
      <c r="AI8">
        <f t="shared" si="1"/>
        <v>17019173.234403513</v>
      </c>
      <c r="AJ8">
        <f t="shared" si="1"/>
        <v>16560194.852910684</v>
      </c>
      <c r="AK8">
        <f t="shared" si="1"/>
        <v>16081430.091094026</v>
      </c>
      <c r="AL8">
        <f t="shared" si="1"/>
        <v>15582025.965758456</v>
      </c>
      <c r="AM8">
        <f t="shared" si="1"/>
        <v>15061092.7219336</v>
      </c>
      <c r="AN8">
        <f t="shared" si="1"/>
        <v>14517702.2476568</v>
      </c>
      <c r="AO8">
        <f t="shared" si="1"/>
        <v>13950886.42041802</v>
      </c>
      <c r="AP8">
        <f t="shared" si="1"/>
        <v>13359635.382320648</v>
      </c>
      <c r="AQ8">
        <f t="shared" si="1"/>
        <v>12742895.740885133</v>
      </c>
      <c r="AR8">
        <f t="shared" si="1"/>
        <v>12099568.692289969</v>
      </c>
      <c r="AS8">
        <f t="shared" si="1"/>
        <v>11428508.063706333</v>
      </c>
      <c r="AT8">
        <f t="shared" si="1"/>
        <v>10728518.271238511</v>
      </c>
      <c r="AU8">
        <f t="shared" si="1"/>
        <v>9998352.1898319405</v>
      </c>
      <c r="AV8">
        <f t="shared" si="1"/>
        <v>9236708.9313538019</v>
      </c>
      <c r="AW8">
        <f t="shared" si="1"/>
        <v>8442231.526887536</v>
      </c>
      <c r="AX8">
        <f t="shared" si="1"/>
        <v>7613504.5091119679</v>
      </c>
      <c r="AY8">
        <f t="shared" si="1"/>
        <v>6749051.3904577307</v>
      </c>
      <c r="AZ8">
        <f t="shared" si="1"/>
        <v>5847332.0325479936</v>
      </c>
      <c r="BA8">
        <f t="shared" si="1"/>
        <v>4906739.9022367951</v>
      </c>
      <c r="BB8">
        <f t="shared" si="1"/>
        <v>3925599.2093562502</v>
      </c>
      <c r="BC8">
        <f t="shared" si="1"/>
        <v>2902161.9210731527</v>
      </c>
      <c r="BD8">
        <f t="shared" si="1"/>
        <v>1834604.6475356403</v>
      </c>
      <c r="BE8">
        <f t="shared" si="1"/>
        <v>721025.39326129784</v>
      </c>
      <c r="BF8">
        <f t="shared" si="1"/>
        <v>-440559.83152114274</v>
      </c>
      <c r="BG8" t="e">
        <f t="shared" si="1"/>
        <v>#N/A</v>
      </c>
      <c r="BH8" t="e">
        <f t="shared" si="1"/>
        <v>#N/A</v>
      </c>
      <c r="BI8" t="e">
        <f t="shared" si="1"/>
        <v>#N/A</v>
      </c>
      <c r="BJ8" t="e">
        <f t="shared" si="1"/>
        <v>#N/A</v>
      </c>
      <c r="BK8" t="e">
        <f t="shared" si="1"/>
        <v>#N/A</v>
      </c>
      <c r="BL8" t="e">
        <f t="shared" si="1"/>
        <v>#N/A</v>
      </c>
      <c r="BM8" t="e">
        <f t="shared" si="1"/>
        <v>#N/A</v>
      </c>
      <c r="BN8" t="e">
        <f t="shared" si="1"/>
        <v>#N/A</v>
      </c>
      <c r="BO8" t="e">
        <f t="shared" si="1"/>
        <v>#N/A</v>
      </c>
    </row>
    <row r="9" spans="1:67">
      <c r="D9" t="s">
        <v>444</v>
      </c>
      <c r="E9">
        <f>IF($E7&gt;=1,($B6/HLOOKUP($E7,'Annuity Calc'!$H$7:$BE$11,2,FALSE))*HLOOKUP(E7,'Annuity Calc'!$H$7:$BE$11,3,FALSE),(IF(E7&lt;=(-1),E7,0)))</f>
        <v>146853.27717371524</v>
      </c>
      <c r="F9">
        <f>IF($E7&gt;=1,($B6/HLOOKUP($E7,'Annuity Calc'!$H$7:$BE$11,2,FALSE))*HLOOKUP(F7,'Annuity Calc'!$H$7:$BE$11,3,FALSE),(IF(F7&lt;=(-1),F7,0)))</f>
        <v>146853.27717371524</v>
      </c>
      <c r="G9">
        <f>IF($E7&gt;=1,($B6/HLOOKUP($E7,'Annuity Calc'!$H$7:$BE$11,2,FALSE))*HLOOKUP(G7,'Annuity Calc'!$H$7:$BE$11,3,FALSE),(IF(G7&lt;=(-1),G7,0)))</f>
        <v>146853.27717371524</v>
      </c>
      <c r="H9">
        <f>IF($E7&gt;=1,($B6/HLOOKUP($E7,'Annuity Calc'!$H$7:$BE$11,2,FALSE))*HLOOKUP(H7,'Annuity Calc'!$H$7:$BE$11,3,FALSE),(IF(H7&lt;=(-1),H7,0)))</f>
        <v>146853.27717371524</v>
      </c>
      <c r="I9">
        <f>IF($E7&gt;=1,($B6/HLOOKUP($E7,'Annuity Calc'!$H$7:$BE$11,2,FALSE))*HLOOKUP(I7,'Annuity Calc'!$H$7:$BE$11,3,FALSE),(IF(I7&lt;=(-1),I7,0)))</f>
        <v>153184.06509559779</v>
      </c>
      <c r="J9">
        <f>IF($E7&gt;=1,($B6/HLOOKUP($E7,'Annuity Calc'!$H$7:$BE$11,2,FALSE))*HLOOKUP(J7,'Annuity Calc'!$H$7:$BE$11,3,FALSE),(IF(J7&lt;=(-1),J7,0)))</f>
        <v>159787.77083370605</v>
      </c>
      <c r="K9">
        <f>IF($E7&gt;=1,($B6/HLOOKUP($E7,'Annuity Calc'!$H$7:$BE$11,2,FALSE))*HLOOKUP(K7,'Annuity Calc'!$H$7:$BE$11,3,FALSE),(IF(K7&lt;=(-1),K7,0)))</f>
        <v>166676.15976943224</v>
      </c>
      <c r="L9">
        <f>IF($E7&gt;=1,($B6/HLOOKUP($E7,'Annuity Calc'!$H$7:$BE$11,2,FALSE))*HLOOKUP(L7,'Annuity Calc'!$H$7:$BE$11,3,FALSE),(IF(L7&lt;=(-1),L7,0)))</f>
        <v>173861.50448520514</v>
      </c>
      <c r="M9">
        <f>IF($E7&gt;=1,($B6/HLOOKUP($E7,'Annuity Calc'!$H$7:$BE$11,2,FALSE))*HLOOKUP(M7,'Annuity Calc'!$H$7:$BE$11,3,FALSE),(IF(M7&lt;=(-1),M7,0)))</f>
        <v>181356.60662973029</v>
      </c>
      <c r="N9">
        <f>IF($E7&gt;=1,($B6/HLOOKUP($E7,'Annuity Calc'!$H$7:$BE$11,2,FALSE))*HLOOKUP(N7,'Annuity Calc'!$H$7:$BE$11,3,FALSE),(IF(N7&lt;=(-1),N7,0)))</f>
        <v>189174.81972583267</v>
      </c>
      <c r="O9">
        <f>IF($E7&gt;=1,($B6/HLOOKUP($E7,'Annuity Calc'!$H$7:$BE$11,2,FALSE))*HLOOKUP(O7,'Annuity Calc'!$H$7:$BE$11,3,FALSE),(IF(O7&lt;=(-1),O7,0)))</f>
        <v>197330.07296153627</v>
      </c>
      <c r="P9">
        <f>IF($E7&gt;=1,($B6/HLOOKUP($E7,'Annuity Calc'!$H$7:$BE$11,2,FALSE))*HLOOKUP(P7,'Annuity Calc'!$H$7:$BE$11,3,FALSE),(IF(P7&lt;=(-1),P7,0)))</f>
        <v>205836.89600676755</v>
      </c>
      <c r="Q9">
        <f>IF($E7&gt;=1,($B6/HLOOKUP($E7,'Annuity Calc'!$H$7:$BE$11,2,FALSE))*HLOOKUP(Q7,'Annuity Calc'!$H$7:$BE$11,3,FALSE),(IF(Q7&lt;=(-1),Q7,0)))</f>
        <v>214710.44489989826</v>
      </c>
      <c r="R9">
        <f>IF($E7&gt;=1,($B6/HLOOKUP($E7,'Annuity Calc'!$H$7:$BE$11,2,FALSE))*HLOOKUP(R7,'Annuity Calc'!$H$7:$BE$11,3,FALSE),(IF(R7&lt;=(-1),R7,0)))</f>
        <v>223966.52905024626</v>
      </c>
      <c r="S9">
        <f>IF($E7&gt;=1,($B6/HLOOKUP($E7,'Annuity Calc'!$H$7:$BE$11,2,FALSE))*HLOOKUP(S7,'Annuity Calc'!$H$7:$BE$11,3,FALSE),(IF(S7&lt;=(-1),S7,0)))</f>
        <v>233621.63940464449</v>
      </c>
      <c r="T9">
        <f>IF($E7&gt;=1,($B6/HLOOKUP($E7,'Annuity Calc'!$H$7:$BE$11,2,FALSE))*HLOOKUP(T7,'Annuity Calc'!$H$7:$BE$11,3,FALSE),(IF(T7&lt;=(-1),T7,0)))</f>
        <v>243692.97782825876</v>
      </c>
      <c r="U9">
        <f>IF($E7&gt;=1,($B6/HLOOKUP($E7,'Annuity Calc'!$H$7:$BE$11,2,FALSE))*HLOOKUP(U7,'Annuity Calc'!$H$7:$BE$11,3,FALSE),(IF(U7&lt;=(-1),U7,0)))</f>
        <v>254198.48775200231</v>
      </c>
      <c r="V9">
        <f>IF($E7&gt;=1,($B6/HLOOKUP($E7,'Annuity Calc'!$H$7:$BE$11,2,FALSE))*HLOOKUP(V7,'Annuity Calc'!$H$7:$BE$11,3,FALSE),(IF(V7&lt;=(-1),V7,0)))</f>
        <v>265156.8861411477</v>
      </c>
      <c r="W9">
        <f>IF($E7&gt;=1,($B6/HLOOKUP($E7,'Annuity Calc'!$H$7:$BE$11,2,FALSE))*HLOOKUP(W7,'Annuity Calc'!$H$7:$BE$11,3,FALSE),(IF(W7&lt;=(-1),W7,0)))</f>
        <v>276587.69684209401</v>
      </c>
      <c r="X9">
        <f>IF($E7&gt;=1,($B6/HLOOKUP($E7,'Annuity Calc'!$H$7:$BE$11,2,FALSE))*HLOOKUP(X7,'Annuity Calc'!$H$7:$BE$11,3,FALSE),(IF(X7&lt;=(-1),X7,0)))</f>
        <v>288511.28536669968</v>
      </c>
      <c r="Y9">
        <f>IF($E7&gt;=1,($B6/HLOOKUP($E7,'Annuity Calc'!$H$7:$BE$11,2,FALSE))*HLOOKUP(Y7,'Annuity Calc'!$H$7:$BE$11,3,FALSE),(IF(Y7&lt;=(-1),Y7,0)))</f>
        <v>300948.89517615392</v>
      </c>
      <c r="Z9">
        <f>IF($E7&gt;=1,($B6/HLOOKUP($E7,'Annuity Calc'!$H$7:$BE$11,2,FALSE))*HLOOKUP(Z7,'Annuity Calc'!$H$7:$BE$11,3,FALSE),(IF(Z7&lt;=(-1),Z7,0)))</f>
        <v>313922.68552903348</v>
      </c>
      <c r="AA9">
        <f>IF($E7&gt;=1,($B6/HLOOKUP($E7,'Annuity Calc'!$H$7:$BE$11,2,FALSE))*HLOOKUP(AA7,'Annuity Calc'!$H$7:$BE$11,3,FALSE),(IF(AA7&lt;=(-1),AA7,0)))</f>
        <v>327455.77096097253</v>
      </c>
      <c r="AB9">
        <f>IF($E7&gt;=1,($B6/HLOOKUP($E7,'Annuity Calc'!$H$7:$BE$11,2,FALSE))*HLOOKUP(AB7,'Annuity Calc'!$H$7:$BE$11,3,FALSE),(IF(AB7&lt;=(-1),AB7,0)))</f>
        <v>341572.26246628771</v>
      </c>
      <c r="AC9">
        <f>IF($E7&gt;=1,($B6/HLOOKUP($E7,'Annuity Calc'!$H$7:$BE$11,2,FALSE))*HLOOKUP(AC7,'Annuity Calc'!$H$7:$BE$11,3,FALSE),(IF(AC7&lt;=(-1),AC7,0)))</f>
        <v>356297.31045492541</v>
      </c>
      <c r="AD9">
        <f>IF($E7&gt;=1,($B6/HLOOKUP($E7,'Annuity Calc'!$H$7:$BE$11,2,FALSE))*HLOOKUP(AD7,'Annuity Calc'!$H$7:$BE$11,3,FALSE),(IF(AD7&lt;=(-1),AD7,0)))</f>
        <v>371657.149561267</v>
      </c>
      <c r="AE9">
        <f>IF($E7&gt;=1,($B6/HLOOKUP($E7,'Annuity Calc'!$H$7:$BE$11,2,FALSE))*HLOOKUP(AE7,'Annuity Calc'!$H$7:$BE$11,3,FALSE),(IF(AE7&lt;=(-1),AE7,0)))</f>
        <v>387679.14538462542</v>
      </c>
      <c r="AF9">
        <f>IF($E7&gt;=1,($B6/HLOOKUP($E7,'Annuity Calc'!$H$7:$BE$11,2,FALSE))*HLOOKUP(AF7,'Annuity Calc'!$H$7:$BE$11,3,FALSE),(IF(AF7&lt;=(-1),AF7,0)))</f>
        <v>404391.8432447043</v>
      </c>
      <c r="AG9">
        <f>IF($E7&gt;=1,($B6/HLOOKUP($E7,'Annuity Calc'!$H$7:$BE$11,2,FALSE))*HLOOKUP(AG7,'Annuity Calc'!$H$7:$BE$11,3,FALSE),(IF(AG7&lt;=(-1),AG7,0)))</f>
        <v>421825.01903888804</v>
      </c>
      <c r="AH9">
        <f>IF($E7&gt;=1,($B6/HLOOKUP($E7,'Annuity Calc'!$H$7:$BE$11,2,FALSE))*HLOOKUP(AH7,'Annuity Calc'!$H$7:$BE$11,3,FALSE),(IF(AH7&lt;=(-1),AH7,0)))</f>
        <v>440009.73229196906</v>
      </c>
      <c r="AI9">
        <f>IF($E7&gt;=1,($B6/HLOOKUP($E7,'Annuity Calc'!$H$7:$BE$11,2,FALSE))*HLOOKUP(AI7,'Annuity Calc'!$H$7:$BE$11,3,FALSE),(IF(AI7&lt;=(-1),AI7,0)))</f>
        <v>458978.38149282831</v>
      </c>
      <c r="AJ9">
        <f>IF($E7&gt;=1,($B6/HLOOKUP($E7,'Annuity Calc'!$H$7:$BE$11,2,FALSE))*HLOOKUP(AJ7,'Annuity Calc'!$H$7:$BE$11,3,FALSE),(IF(AJ7&lt;=(-1),AJ7,0)))</f>
        <v>478764.76181665843</v>
      </c>
      <c r="AK9">
        <f>IF($E7&gt;=1,($B6/HLOOKUP($E7,'Annuity Calc'!$H$7:$BE$11,2,FALSE))*HLOOKUP(AK7,'Annuity Calc'!$H$7:$BE$11,3,FALSE),(IF(AK7&lt;=(-1),AK7,0)))</f>
        <v>499404.12533557042</v>
      </c>
      <c r="AL9">
        <f>IF($E7&gt;=1,($B6/HLOOKUP($E7,'Annuity Calc'!$H$7:$BE$11,2,FALSE))*HLOOKUP(AL7,'Annuity Calc'!$H$7:$BE$11,3,FALSE),(IF(AL7&lt;=(-1),AL7,0)))</f>
        <v>520933.24382485542</v>
      </c>
      <c r="AM9">
        <f>IF($E7&gt;=1,($B6/HLOOKUP($E7,'Annuity Calc'!$H$7:$BE$11,2,FALSE))*HLOOKUP(AM7,'Annuity Calc'!$H$7:$BE$11,3,FALSE),(IF(AM7&lt;=(-1),AM7,0)))</f>
        <v>543390.47427680041</v>
      </c>
      <c r="AN9">
        <f>IF($E7&gt;=1,($B6/HLOOKUP($E7,'Annuity Calc'!$H$7:$BE$11,2,FALSE))*HLOOKUP(AN7,'Annuity Calc'!$H$7:$BE$11,3,FALSE),(IF(AN7&lt;=(-1),AN7,0)))</f>
        <v>566815.82723877905</v>
      </c>
      <c r="AO9">
        <f>IF($E7&gt;=1,($B6/HLOOKUP($E7,'Annuity Calc'!$H$7:$BE$11,2,FALSE))*HLOOKUP(AO7,'Annuity Calc'!$H$7:$BE$11,3,FALSE),(IF(AO7&lt;=(-1),AO7,0)))</f>
        <v>591251.03809737181</v>
      </c>
      <c r="AP9">
        <f>IF($E7&gt;=1,($B6/HLOOKUP($E7,'Annuity Calc'!$H$7:$BE$11,2,FALSE))*HLOOKUP(AP7,'Annuity Calc'!$H$7:$BE$11,3,FALSE),(IF(AP7&lt;=(-1),AP7,0)))</f>
        <v>616739.64143551583</v>
      </c>
      <c r="AQ9">
        <f>IF($E7&gt;=1,($B6/HLOOKUP($E7,'Annuity Calc'!$H$7:$BE$11,2,FALSE))*HLOOKUP(AQ7,'Annuity Calc'!$H$7:$BE$11,3,FALSE),(IF(AQ7&lt;=(-1),AQ7,0)))</f>
        <v>643327.04859516316</v>
      </c>
      <c r="AR9">
        <f>IF($E7&gt;=1,($B6/HLOOKUP($E7,'Annuity Calc'!$H$7:$BE$11,2,FALSE))*HLOOKUP(AR7,'Annuity Calc'!$H$7:$BE$11,3,FALSE),(IF(AR7&lt;=(-1),AR7,0)))</f>
        <v>671060.6285836359</v>
      </c>
      <c r="AS9">
        <f>IF($E7&gt;=1,($B6/HLOOKUP($E7,'Annuity Calc'!$H$7:$BE$11,2,FALSE))*HLOOKUP(AS7,'Annuity Calc'!$H$7:$BE$11,3,FALSE),(IF(AS7&lt;=(-1),AS7,0)))</f>
        <v>699989.79246782162</v>
      </c>
      <c r="AT9">
        <f>IF($E7&gt;=1,($B6/HLOOKUP($E7,'Annuity Calc'!$H$7:$BE$11,2,FALSE))*HLOOKUP(AT7,'Annuity Calc'!$H$7:$BE$11,3,FALSE),(IF(AT7&lt;=(-1),AT7,0)))</f>
        <v>730166.0814065712</v>
      </c>
      <c r="AU9">
        <f>IF($E7&gt;=1,($B6/HLOOKUP($E7,'Annuity Calc'!$H$7:$BE$11,2,FALSE))*HLOOKUP(AU7,'Annuity Calc'!$H$7:$BE$11,3,FALSE),(IF(AU7&lt;=(-1),AU7,0)))</f>
        <v>761643.2584781386</v>
      </c>
      <c r="AV9">
        <f>IF($E7&gt;=1,($B6/HLOOKUP($E7,'Annuity Calc'!$H$7:$BE$11,2,FALSE))*HLOOKUP(AV7,'Annuity Calc'!$H$7:$BE$11,3,FALSE),(IF(AV7&lt;=(-1),AV7,0)))</f>
        <v>794477.40446626558</v>
      </c>
      <c r="AW9">
        <f>IF($E7&gt;=1,($B6/HLOOKUP($E7,'Annuity Calc'!$H$7:$BE$11,2,FALSE))*HLOOKUP(AW7,'Annuity Calc'!$H$7:$BE$11,3,FALSE),(IF(AW7&lt;=(-1),AW7,0)))</f>
        <v>828727.01777556841</v>
      </c>
      <c r="AX9">
        <f>IF($E7&gt;=1,($B6/HLOOKUP($E7,'Annuity Calc'!$H$7:$BE$11,2,FALSE))*HLOOKUP(AX7,'Annuity Calc'!$H$7:$BE$11,3,FALSE),(IF(AX7&lt;=(-1),AX7,0)))</f>
        <v>864453.11865423725</v>
      </c>
      <c r="AY9">
        <f>IF($E7&gt;=1,($B6/HLOOKUP($E7,'Annuity Calc'!$H$7:$BE$11,2,FALSE))*HLOOKUP(AY7,'Annuity Calc'!$H$7:$BE$11,3,FALSE),(IF(AY7&lt;=(-1),AY7,0)))</f>
        <v>901719.35790973704</v>
      </c>
      <c r="AZ9">
        <f>IF($E7&gt;=1,($B6/HLOOKUP($E7,'Annuity Calc'!$H$7:$BE$11,2,FALSE))*HLOOKUP(AZ7,'Annuity Calc'!$H$7:$BE$11,3,FALSE),(IF(AZ7&lt;=(-1),AZ7,0)))</f>
        <v>940592.13031119877</v>
      </c>
      <c r="BA9">
        <f>IF($E7&gt;=1,($B6/HLOOKUP($E7,'Annuity Calc'!$H$7:$BE$11,2,FALSE))*HLOOKUP(BA7,'Annuity Calc'!$H$7:$BE$11,3,FALSE),(IF(BA7&lt;=(-1),BA7,0)))</f>
        <v>981140.6928805447</v>
      </c>
      <c r="BB9">
        <f>IF($E7&gt;=1,($B6/HLOOKUP($E7,'Annuity Calc'!$H$7:$BE$11,2,FALSE))*HLOOKUP(BB7,'Annuity Calc'!$H$7:$BE$11,3,FALSE),(IF(BB7&lt;=(-1),BB7,0)))</f>
        <v>1023437.2882830976</v>
      </c>
      <c r="BC9">
        <f>IF($E7&gt;=1,($B6/HLOOKUP($E7,'Annuity Calc'!$H$7:$BE$11,2,FALSE))*HLOOKUP(BC7,'Annuity Calc'!$H$7:$BE$11,3,FALSE),(IF(BC7&lt;=(-1),BC7,0)))</f>
        <v>1067557.2735375124</v>
      </c>
      <c r="BD9">
        <f>IF($E7&gt;=1,($B6/HLOOKUP($E7,'Annuity Calc'!$H$7:$BE$11,2,FALSE))*HLOOKUP(BD7,'Annuity Calc'!$H$7:$BE$11,3,FALSE),(IF(BD7&lt;=(-1),BD7,0)))</f>
        <v>1113579.2542743424</v>
      </c>
      <c r="BE9">
        <f>IF($E7&gt;=1,($B6/HLOOKUP($E7,'Annuity Calc'!$H$7:$BE$11,2,FALSE))*HLOOKUP(BE7,'Annuity Calc'!$H$7:$BE$11,3,FALSE),(IF(BE7&lt;=(-1),BE7,0)))</f>
        <v>1161585.2247824406</v>
      </c>
      <c r="BF9" t="e">
        <f>IF($E7&gt;=1,($B6/HLOOKUP($E7,'Annuity Calc'!$H$7:$BE$11,2,FALSE))*HLOOKUP(BF7,'Annuity Calc'!$H$7:$BE$11,3,FALSE),(IF(BF7&lt;=(-1),BF7,0)))</f>
        <v>#N/A</v>
      </c>
      <c r="BG9" t="e">
        <f>IF($E7&gt;=1,($B6/HLOOKUP($E7,'Annuity Calc'!$H$7:$BE$11,2,FALSE))*HLOOKUP(BG7,'Annuity Calc'!$H$7:$BE$11,3,FALSE),(IF(BG7&lt;=(-1),BG7,0)))</f>
        <v>#N/A</v>
      </c>
      <c r="BH9" t="e">
        <f>IF($E7&gt;=1,($B6/HLOOKUP($E7,'Annuity Calc'!$H$7:$BE$11,2,FALSE))*HLOOKUP(BH7,'Annuity Calc'!$H$7:$BE$11,3,FALSE),(IF(BH7&lt;=(-1),BH7,0)))</f>
        <v>#N/A</v>
      </c>
      <c r="BI9" t="e">
        <f>IF($E7&gt;=1,($B6/HLOOKUP($E7,'Annuity Calc'!$H$7:$BE$11,2,FALSE))*HLOOKUP(BI7,'Annuity Calc'!$H$7:$BE$11,3,FALSE),(IF(BI7&lt;=(-1),BI7,0)))</f>
        <v>#N/A</v>
      </c>
      <c r="BJ9" t="e">
        <f>IF($E7&gt;=1,($B6/HLOOKUP($E7,'Annuity Calc'!$H$7:$BE$11,2,FALSE))*HLOOKUP(BJ7,'Annuity Calc'!$H$7:$BE$11,3,FALSE),(IF(BJ7&lt;=(-1),BJ7,0)))</f>
        <v>#N/A</v>
      </c>
      <c r="BK9" t="e">
        <f>IF($E7&gt;=1,($B6/HLOOKUP($E7,'Annuity Calc'!$H$7:$BE$11,2,FALSE))*HLOOKUP(BK7,'Annuity Calc'!$H$7:$BE$11,3,FALSE),(IF(BK7&lt;=(-1),BK7,0)))</f>
        <v>#N/A</v>
      </c>
      <c r="BL9" t="e">
        <f>IF($E7&gt;=1,($B6/HLOOKUP($E7,'Annuity Calc'!$H$7:$BE$11,2,FALSE))*HLOOKUP(BL7,'Annuity Calc'!$H$7:$BE$11,3,FALSE),(IF(BL7&lt;=(-1),BL7,0)))</f>
        <v>#N/A</v>
      </c>
      <c r="BM9" t="e">
        <f>IF($E7&gt;=1,($B6/HLOOKUP($E7,'Annuity Calc'!$H$7:$BE$11,2,FALSE))*HLOOKUP(BM7,'Annuity Calc'!$H$7:$BE$11,3,FALSE),(IF(BM7&lt;=(-1),BM7,0)))</f>
        <v>#N/A</v>
      </c>
      <c r="BN9" t="e">
        <f>IF($E7&gt;=1,($B6/HLOOKUP($E7,'Annuity Calc'!$H$7:$BE$11,2,FALSE))*HLOOKUP(BN7,'Annuity Calc'!$H$7:$BE$11,3,FALSE),(IF(BN7&lt;=(-1),BN7,0)))</f>
        <v>#N/A</v>
      </c>
      <c r="BO9" t="e">
        <f>IF($E7&gt;=1,($B6/HLOOKUP($E7,'Annuity Calc'!$H$7:$BE$11,2,FALSE))*HLOOKUP(BO7,'Annuity Calc'!$H$7:$BE$11,3,FALSE),(IF(BO7&lt;=(-1),BO7,0)))</f>
        <v>#N/A</v>
      </c>
    </row>
    <row r="10" spans="1:67">
      <c r="D10" t="s">
        <v>455</v>
      </c>
      <c r="E10">
        <f>IF($E7&gt;=1,($B6/HLOOKUP($E7,'Annuity Calc'!$H$7:$BE$11,2,FALSE))*HLOOKUP(E7,'Annuity Calc'!$H$7:$BE$11,4,FALSE),(IF(E7&lt;=(-1),E7,0)))</f>
        <v>1039241.3958516348</v>
      </c>
      <c r="F10">
        <f>IF($E7&gt;=1,($B6/HLOOKUP($E7,'Annuity Calc'!$H$7:$BE$11,2,FALSE))*HLOOKUP(F7,'Annuity Calc'!$H$7:$BE$11,4,FALSE),(IF(F7&lt;=(-1),F7,0)))</f>
        <v>1039241.3958516348</v>
      </c>
      <c r="G10">
        <f>IF($E7&gt;=1,($B6/HLOOKUP($E7,'Annuity Calc'!$H$7:$BE$11,2,FALSE))*HLOOKUP(G7,'Annuity Calc'!$H$7:$BE$11,4,FALSE),(IF(G7&lt;=(-1),G7,0)))</f>
        <v>1039241.3958516348</v>
      </c>
      <c r="H10">
        <f>IF($E7&gt;=1,($B6/HLOOKUP($E7,'Annuity Calc'!$H$7:$BE$11,2,FALSE))*HLOOKUP(H7,'Annuity Calc'!$H$7:$BE$11,4,FALSE),(IF(H7&lt;=(-1),H7,0)))</f>
        <v>1039241.3958516348</v>
      </c>
      <c r="I10">
        <f>IF($E7&gt;=1,($B6/HLOOKUP($E7,'Annuity Calc'!$H$7:$BE$11,2,FALSE))*HLOOKUP(I7,'Annuity Calc'!$H$7:$BE$11,4,FALSE),(IF(I7&lt;=(-1),I7,0)))</f>
        <v>1032910.6079297523</v>
      </c>
      <c r="J10">
        <f>IF($E7&gt;=1,($B6/HLOOKUP($E7,'Annuity Calc'!$H$7:$BE$11,2,FALSE))*HLOOKUP(J7,'Annuity Calc'!$H$7:$BE$11,4,FALSE),(IF(J7&lt;=(-1),J7,0)))</f>
        <v>1026306.902191644</v>
      </c>
      <c r="K10">
        <f>IF($E7&gt;=1,($B6/HLOOKUP($E7,'Annuity Calc'!$H$7:$BE$11,2,FALSE))*HLOOKUP(K7,'Annuity Calc'!$H$7:$BE$11,4,FALSE),(IF(K7&lt;=(-1),K7,0)))</f>
        <v>1019418.5132559177</v>
      </c>
      <c r="L10">
        <f>IF($E7&gt;=1,($B6/HLOOKUP($E7,'Annuity Calc'!$H$7:$BE$11,2,FALSE))*HLOOKUP(L7,'Annuity Calc'!$H$7:$BE$11,4,FALSE),(IF(L7&lt;=(-1),L7,0)))</f>
        <v>1012233.1685401449</v>
      </c>
      <c r="M10">
        <f>IF($E7&gt;=1,($B6/HLOOKUP($E7,'Annuity Calc'!$H$7:$BE$11,2,FALSE))*HLOOKUP(M7,'Annuity Calc'!$H$7:$BE$11,4,FALSE),(IF(M7&lt;=(-1),M7,0)))</f>
        <v>1004738.0663956198</v>
      </c>
      <c r="N10">
        <f>IF($E7&gt;=1,($B6/HLOOKUP($E7,'Annuity Calc'!$H$7:$BE$11,2,FALSE))*HLOOKUP(N7,'Annuity Calc'!$H$7:$BE$11,4,FALSE),(IF(N7&lt;=(-1),N7,0)))</f>
        <v>996919.8532995173</v>
      </c>
      <c r="O10">
        <f>IF($E7&gt;=1,($B6/HLOOKUP($E7,'Annuity Calc'!$H$7:$BE$11,2,FALSE))*HLOOKUP(O7,'Annuity Calc'!$H$7:$BE$11,4,FALSE),(IF(O7&lt;=(-1),O7,0)))</f>
        <v>988764.60006381373</v>
      </c>
      <c r="P10">
        <f>IF($E7&gt;=1,($B6/HLOOKUP($E7,'Annuity Calc'!$H$7:$BE$11,2,FALSE))*HLOOKUP(P7,'Annuity Calc'!$H$7:$BE$11,4,FALSE),(IF(P7&lt;=(-1),P7,0)))</f>
        <v>980257.77701858245</v>
      </c>
      <c r="Q10">
        <f>IF($E7&gt;=1,($B6/HLOOKUP($E7,'Annuity Calc'!$H$7:$BE$11,2,FALSE))*HLOOKUP(Q7,'Annuity Calc'!$H$7:$BE$11,4,FALSE),(IF(Q7&lt;=(-1),Q7,0)))</f>
        <v>971384.22812545183</v>
      </c>
      <c r="R10">
        <f>IF($E7&gt;=1,($B6/HLOOKUP($E7,'Annuity Calc'!$H$7:$BE$11,2,FALSE))*HLOOKUP(R7,'Annuity Calc'!$H$7:$BE$11,4,FALSE),(IF(R7&lt;=(-1),R7,0)))</f>
        <v>962128.14397510374</v>
      </c>
      <c r="S10">
        <f>IF($E7&gt;=1,($B6/HLOOKUP($E7,'Annuity Calc'!$H$7:$BE$11,2,FALSE))*HLOOKUP(S7,'Annuity Calc'!$H$7:$BE$11,4,FALSE),(IF(S7&lt;=(-1),S7,0)))</f>
        <v>952473.03362070548</v>
      </c>
      <c r="T10">
        <f>IF($E7&gt;=1,($B6/HLOOKUP($E7,'Annuity Calc'!$H$7:$BE$11,2,FALSE))*HLOOKUP(T7,'Annuity Calc'!$H$7:$BE$11,4,FALSE),(IF(T7&lt;=(-1),T7,0)))</f>
        <v>942401.69519709132</v>
      </c>
      <c r="U10">
        <f>IF($E7&gt;=1,($B6/HLOOKUP($E7,'Annuity Calc'!$H$7:$BE$11,2,FALSE))*HLOOKUP(U7,'Annuity Calc'!$H$7:$BE$11,4,FALSE),(IF(U7&lt;=(-1),U7,0)))</f>
        <v>931896.18527334766</v>
      </c>
      <c r="V10">
        <f>IF($E7&gt;=1,($B6/HLOOKUP($E7,'Annuity Calc'!$H$7:$BE$11,2,FALSE))*HLOOKUP(V7,'Annuity Calc'!$H$7:$BE$11,4,FALSE),(IF(V7&lt;=(-1),V7,0)))</f>
        <v>920937.78688420227</v>
      </c>
      <c r="W10">
        <f>IF($E7&gt;=1,($B6/HLOOKUP($E7,'Annuity Calc'!$H$7:$BE$11,2,FALSE))*HLOOKUP(W7,'Annuity Calc'!$H$7:$BE$11,4,FALSE),(IF(W7&lt;=(-1),W7,0)))</f>
        <v>909506.97618325602</v>
      </c>
      <c r="X10">
        <f>IF($E7&gt;=1,($B6/HLOOKUP($E7,'Annuity Calc'!$H$7:$BE$11,2,FALSE))*HLOOKUP(X7,'Annuity Calc'!$H$7:$BE$11,4,FALSE),(IF(X7&lt;=(-1),X7,0)))</f>
        <v>897583.38765865052</v>
      </c>
      <c r="Y10">
        <f>IF($E7&gt;=1,($B6/HLOOKUP($E7,'Annuity Calc'!$H$7:$BE$11,2,FALSE))*HLOOKUP(Y7,'Annuity Calc'!$H$7:$BE$11,4,FALSE),(IF(Y7&lt;=(-1),Y7,0)))</f>
        <v>885145.77784919611</v>
      </c>
      <c r="Z10">
        <f>IF($E7&gt;=1,($B6/HLOOKUP($E7,'Annuity Calc'!$H$7:$BE$11,2,FALSE))*HLOOKUP(Z7,'Annuity Calc'!$H$7:$BE$11,4,FALSE),(IF(Z7&lt;=(-1),Z7,0)))</f>
        <v>872171.98749631655</v>
      </c>
      <c r="AA10">
        <f>IF($E7&gt;=1,($B6/HLOOKUP($E7,'Annuity Calc'!$H$7:$BE$11,2,FALSE))*HLOOKUP(AA7,'Annuity Calc'!$H$7:$BE$11,4,FALSE),(IF(AA7&lt;=(-1),AA7,0)))</f>
        <v>858638.90206437756</v>
      </c>
      <c r="AB10">
        <f>IF($E7&gt;=1,($B6/HLOOKUP($E7,'Annuity Calc'!$H$7:$BE$11,2,FALSE))*HLOOKUP(AB7,'Annuity Calc'!$H$7:$BE$11,4,FALSE),(IF(AB7&lt;=(-1),AB7,0)))</f>
        <v>844522.41055906238</v>
      </c>
      <c r="AC10">
        <f>IF($E7&gt;=1,($B6/HLOOKUP($E7,'Annuity Calc'!$H$7:$BE$11,2,FALSE))*HLOOKUP(AC7,'Annuity Calc'!$H$7:$BE$11,4,FALSE),(IF(AC7&lt;=(-1),AC7,0)))</f>
        <v>829797.36257042468</v>
      </c>
      <c r="AD10">
        <f>IF($E7&gt;=1,($B6/HLOOKUP($E7,'Annuity Calc'!$H$7:$BE$11,2,FALSE))*HLOOKUP(AD7,'Annuity Calc'!$H$7:$BE$11,4,FALSE),(IF(AD7&lt;=(-1),AD7,0)))</f>
        <v>814437.52346408309</v>
      </c>
      <c r="AE10">
        <f>IF($E7&gt;=1,($B6/HLOOKUP($E7,'Annuity Calc'!$H$7:$BE$11,2,FALSE))*HLOOKUP(AE7,'Annuity Calc'!$H$7:$BE$11,4,FALSE),(IF(AE7&lt;=(-1),AE7,0)))</f>
        <v>798415.52764072479</v>
      </c>
      <c r="AF10">
        <f>IF($E7&gt;=1,($B6/HLOOKUP($E7,'Annuity Calc'!$H$7:$BE$11,2,FALSE))*HLOOKUP(AF7,'Annuity Calc'!$H$7:$BE$11,4,FALSE),(IF(AF7&lt;=(-1),AF7,0)))</f>
        <v>781702.82978064578</v>
      </c>
      <c r="AG10">
        <f>IF($E7&gt;=1,($B6/HLOOKUP($E7,'Annuity Calc'!$H$7:$BE$11,2,FALSE))*HLOOKUP(AG7,'Annuity Calc'!$H$7:$BE$11,4,FALSE),(IF(AG7&lt;=(-1),AG7,0)))</f>
        <v>764269.65398646193</v>
      </c>
      <c r="AH10">
        <f>IF($E7&gt;=1,($B6/HLOOKUP($E7,'Annuity Calc'!$H$7:$BE$11,2,FALSE))*HLOOKUP(AH7,'Annuity Calc'!$H$7:$BE$11,4,FALSE),(IF(AH7&lt;=(-1),AH7,0)))</f>
        <v>746084.94073338096</v>
      </c>
      <c r="AI10">
        <f>IF($E7&gt;=1,($B6/HLOOKUP($E7,'Annuity Calc'!$H$7:$BE$11,2,FALSE))*HLOOKUP(AI7,'Annuity Calc'!$H$7:$BE$11,4,FALSE),(IF(AI7&lt;=(-1),AI7,0)))</f>
        <v>727116.29153252172</v>
      </c>
      <c r="AJ10">
        <f>IF($E7&gt;=1,($B6/HLOOKUP($E7,'Annuity Calc'!$H$7:$BE$11,2,FALSE))*HLOOKUP(AJ7,'Annuity Calc'!$H$7:$BE$11,4,FALSE),(IF(AJ7&lt;=(-1),AJ7,0)))</f>
        <v>707329.91120869166</v>
      </c>
      <c r="AK10">
        <f>IF($E7&gt;=1,($B6/HLOOKUP($E7,'Annuity Calc'!$H$7:$BE$11,2,FALSE))*HLOOKUP(AK7,'Annuity Calc'!$H$7:$BE$11,4,FALSE),(IF(AK7&lt;=(-1),AK7,0)))</f>
        <v>686690.54768977955</v>
      </c>
      <c r="AL10">
        <f>IF($E7&gt;=1,($B6/HLOOKUP($E7,'Annuity Calc'!$H$7:$BE$11,2,FALSE))*HLOOKUP(AL7,'Annuity Calc'!$H$7:$BE$11,4,FALSE),(IF(AL7&lt;=(-1),AL7,0)))</f>
        <v>665161.42920049455</v>
      </c>
      <c r="AM10">
        <f>IF($E7&gt;=1,($B6/HLOOKUP($E7,'Annuity Calc'!$H$7:$BE$11,2,FALSE))*HLOOKUP(AM7,'Annuity Calc'!$H$7:$BE$11,4,FALSE),(IF(AM7&lt;=(-1),AM7,0)))</f>
        <v>642704.19874854968</v>
      </c>
      <c r="AN10">
        <f>IF($E7&gt;=1,($B6/HLOOKUP($E7,'Annuity Calc'!$H$7:$BE$11,2,FALSE))*HLOOKUP(AN7,'Annuity Calc'!$H$7:$BE$11,4,FALSE),(IF(AN7&lt;=(-1),AN7,0)))</f>
        <v>619278.84578657092</v>
      </c>
      <c r="AO10">
        <f>IF($E7&gt;=1,($B6/HLOOKUP($E7,'Annuity Calc'!$H$7:$BE$11,2,FALSE))*HLOOKUP(AO7,'Annuity Calc'!$H$7:$BE$11,4,FALSE),(IF(AO7&lt;=(-1),AO7,0)))</f>
        <v>594843.63492797816</v>
      </c>
      <c r="AP10">
        <f>IF($E7&gt;=1,($B6/HLOOKUP($E7,'Annuity Calc'!$H$7:$BE$11,2,FALSE))*HLOOKUP(AP7,'Annuity Calc'!$H$7:$BE$11,4,FALSE),(IF(AP7&lt;=(-1),AP7,0)))</f>
        <v>569355.03158983425</v>
      </c>
      <c r="AQ10">
        <f>IF($E7&gt;=1,($B6/HLOOKUP($E7,'Annuity Calc'!$H$7:$BE$11,2,FALSE))*HLOOKUP(AQ7,'Annuity Calc'!$H$7:$BE$11,4,FALSE),(IF(AQ7&lt;=(-1),AQ7,0)))</f>
        <v>542767.62443018693</v>
      </c>
      <c r="AR10">
        <f>IF($E7&gt;=1,($B6/HLOOKUP($E7,'Annuity Calc'!$H$7:$BE$11,2,FALSE))*HLOOKUP(AR7,'Annuity Calc'!$H$7:$BE$11,4,FALSE),(IF(AR7&lt;=(-1),AR7,0)))</f>
        <v>515034.04444171418</v>
      </c>
      <c r="AS10">
        <f>IF($E7&gt;=1,($B6/HLOOKUP($E7,'Annuity Calc'!$H$7:$BE$11,2,FALSE))*HLOOKUP(AS7,'Annuity Calc'!$H$7:$BE$11,4,FALSE),(IF(AS7&lt;=(-1),AS7,0)))</f>
        <v>486104.88055752846</v>
      </c>
      <c r="AT10">
        <f>IF($E7&gt;=1,($B6/HLOOKUP($E7,'Annuity Calc'!$H$7:$BE$11,2,FALSE))*HLOOKUP(AT7,'Annuity Calc'!$H$7:$BE$11,4,FALSE),(IF(AT7&lt;=(-1),AT7,0)))</f>
        <v>455928.59161877882</v>
      </c>
      <c r="AU10">
        <f>IF($E7&gt;=1,($B6/HLOOKUP($E7,'Annuity Calc'!$H$7:$BE$11,2,FALSE))*HLOOKUP(AU7,'Annuity Calc'!$H$7:$BE$11,4,FALSE),(IF(AU7&lt;=(-1),AU7,0)))</f>
        <v>424451.41454721143</v>
      </c>
      <c r="AV10">
        <f>IF($E7&gt;=1,($B6/HLOOKUP($E7,'Annuity Calc'!$H$7:$BE$11,2,FALSE))*HLOOKUP(AV7,'Annuity Calc'!$H$7:$BE$11,4,FALSE),(IF(AV7&lt;=(-1),AV7,0)))</f>
        <v>391617.26855908445</v>
      </c>
      <c r="AW10">
        <f>IF($E7&gt;=1,($B6/HLOOKUP($E7,'Annuity Calc'!$H$7:$BE$11,2,FALSE))*HLOOKUP(AW7,'Annuity Calc'!$H$7:$BE$11,4,FALSE),(IF(AW7&lt;=(-1),AW7,0)))</f>
        <v>357367.65524978162</v>
      </c>
      <c r="AX10">
        <f>IF($E7&gt;=1,($B6/HLOOKUP($E7,'Annuity Calc'!$H$7:$BE$11,2,FALSE))*HLOOKUP(AX7,'Annuity Calc'!$H$7:$BE$11,4,FALSE),(IF(AX7&lt;=(-1),AX7,0)))</f>
        <v>321641.55437111278</v>
      </c>
      <c r="AY10">
        <f>IF($E7&gt;=1,($B6/HLOOKUP($E7,'Annuity Calc'!$H$7:$BE$11,2,FALSE))*HLOOKUP(AY7,'Annuity Calc'!$H$7:$BE$11,4,FALSE),(IF(AY7&lt;=(-1),AY7,0)))</f>
        <v>284375.31511561299</v>
      </c>
      <c r="AZ10">
        <f>IF($E7&gt;=1,($B6/HLOOKUP($E7,'Annuity Calc'!$H$7:$BE$11,2,FALSE))*HLOOKUP(AZ7,'Annuity Calc'!$H$7:$BE$11,4,FALSE),(IF(AZ7&lt;=(-1),AZ7,0)))</f>
        <v>245502.54271415123</v>
      </c>
      <c r="BA10">
        <f>IF($E7&gt;=1,($B6/HLOOKUP($E7,'Annuity Calc'!$H$7:$BE$11,2,FALSE))*HLOOKUP(BA7,'Annuity Calc'!$H$7:$BE$11,4,FALSE),(IF(BA7&lt;=(-1),BA7,0)))</f>
        <v>204953.98014480536</v>
      </c>
      <c r="BB10">
        <f>IF($E7&gt;=1,($B6/HLOOKUP($E7,'Annuity Calc'!$H$7:$BE$11,2,FALSE))*HLOOKUP(BB7,'Annuity Calc'!$H$7:$BE$11,4,FALSE),(IF(BB7&lt;=(-1),BB7,0)))</f>
        <v>162657.38474225247</v>
      </c>
      <c r="BC10">
        <f>IF($E7&gt;=1,($B6/HLOOKUP($E7,'Annuity Calc'!$H$7:$BE$11,2,FALSE))*HLOOKUP(BC7,'Annuity Calc'!$H$7:$BE$11,4,FALSE),(IF(BC7&lt;=(-1),BC7,0)))</f>
        <v>118537.39948783768</v>
      </c>
      <c r="BD10">
        <f>IF($E7&gt;=1,($B6/HLOOKUP($E7,'Annuity Calc'!$H$7:$BE$11,2,FALSE))*HLOOKUP(BD7,'Annuity Calc'!$H$7:$BE$11,4,FALSE),(IF(BD7&lt;=(-1),BD7,0)))</f>
        <v>72515.41875100763</v>
      </c>
      <c r="BE10">
        <f>IF($E7&gt;=1,($B6/HLOOKUP($E7,'Annuity Calc'!$H$7:$BE$11,2,FALSE))*HLOOKUP(BE7,'Annuity Calc'!$H$7:$BE$11,4,FALSE),(IF(BE7&lt;=(-1),BE7,0)))</f>
        <v>24509.448242909497</v>
      </c>
      <c r="BF10" t="e">
        <f>IF($E7&gt;=1,($B6/HLOOKUP($E7,'Annuity Calc'!$H$7:$BE$11,2,FALSE))*HLOOKUP(BF7,'Annuity Calc'!$H$7:$BE$11,4,FALSE),(IF(BF7&lt;=(-1),BF7,0)))</f>
        <v>#N/A</v>
      </c>
      <c r="BG10" t="e">
        <f>IF($E7&gt;=1,($B6/HLOOKUP($E7,'Annuity Calc'!$H$7:$BE$11,2,FALSE))*HLOOKUP(BG7,'Annuity Calc'!$H$7:$BE$11,4,FALSE),(IF(BG7&lt;=(-1),BG7,0)))</f>
        <v>#N/A</v>
      </c>
      <c r="BH10" t="e">
        <f>IF($E7&gt;=1,($B6/HLOOKUP($E7,'Annuity Calc'!$H$7:$BE$11,2,FALSE))*HLOOKUP(BH7,'Annuity Calc'!$H$7:$BE$11,4,FALSE),(IF(BH7&lt;=(-1),BH7,0)))</f>
        <v>#N/A</v>
      </c>
      <c r="BI10" t="e">
        <f>IF($E7&gt;=1,($B6/HLOOKUP($E7,'Annuity Calc'!$H$7:$BE$11,2,FALSE))*HLOOKUP(BI7,'Annuity Calc'!$H$7:$BE$11,4,FALSE),(IF(BI7&lt;=(-1),BI7,0)))</f>
        <v>#N/A</v>
      </c>
      <c r="BJ10" t="e">
        <f>IF($E7&gt;=1,($B6/HLOOKUP($E7,'Annuity Calc'!$H$7:$BE$11,2,FALSE))*HLOOKUP(BJ7,'Annuity Calc'!$H$7:$BE$11,4,FALSE),(IF(BJ7&lt;=(-1),BJ7,0)))</f>
        <v>#N/A</v>
      </c>
      <c r="BK10" t="e">
        <f>IF($E7&gt;=1,($B6/HLOOKUP($E7,'Annuity Calc'!$H$7:$BE$11,2,FALSE))*HLOOKUP(BK7,'Annuity Calc'!$H$7:$BE$11,4,FALSE),(IF(BK7&lt;=(-1),BK7,0)))</f>
        <v>#N/A</v>
      </c>
      <c r="BL10" t="e">
        <f>IF($E7&gt;=1,($B6/HLOOKUP($E7,'Annuity Calc'!$H$7:$BE$11,2,FALSE))*HLOOKUP(BL7,'Annuity Calc'!$H$7:$BE$11,4,FALSE),(IF(BL7&lt;=(-1),BL7,0)))</f>
        <v>#N/A</v>
      </c>
      <c r="BM10" t="e">
        <f>IF($E7&gt;=1,($B6/HLOOKUP($E7,'Annuity Calc'!$H$7:$BE$11,2,FALSE))*HLOOKUP(BM7,'Annuity Calc'!$H$7:$BE$11,4,FALSE),(IF(BM7&lt;=(-1),BM7,0)))</f>
        <v>#N/A</v>
      </c>
      <c r="BN10" t="e">
        <f>IF($E7&gt;=1,($B6/HLOOKUP($E7,'Annuity Calc'!$H$7:$BE$11,2,FALSE))*HLOOKUP(BN7,'Annuity Calc'!$H$7:$BE$11,4,FALSE),(IF(BN7&lt;=(-1),BN7,0)))</f>
        <v>#N/A</v>
      </c>
      <c r="BO10" t="e">
        <f>IF($E7&gt;=1,($B6/HLOOKUP($E7,'Annuity Calc'!$H$7:$BE$11,2,FALSE))*HLOOKUP(BO7,'Annuity Calc'!$H$7:$BE$11,4,FALSE),(IF(BO7&lt;=(-1),BO7,0)))</f>
        <v>#N/A</v>
      </c>
    </row>
    <row r="11" spans="1:67">
      <c r="D11" t="s">
        <v>445</v>
      </c>
      <c r="E11">
        <f>IF($E7&gt;=1,($B6/HLOOKUP($E7,'Annuity Calc'!$H$7:$BE$11,2,FALSE))*HLOOKUP(E7,'Annuity Calc'!$H$7:$BE$11,5,FALSE),(IF(E7&lt;=(-1),E7,0)))</f>
        <v>1186094.6730253501</v>
      </c>
      <c r="F11">
        <f>IF($E7&gt;=1,($B6/HLOOKUP($E7,'Annuity Calc'!$H$7:$BE$11,2,FALSE))*HLOOKUP(F7,'Annuity Calc'!$H$7:$BE$11,5,FALSE),(IF(F7&lt;=(-1),F7,0)))</f>
        <v>1186094.6730253501</v>
      </c>
      <c r="G11">
        <f>IF($E7&gt;=1,($B6/HLOOKUP($E7,'Annuity Calc'!$H$7:$BE$11,2,FALSE))*HLOOKUP(G7,'Annuity Calc'!$H$7:$BE$11,5,FALSE),(IF(G7&lt;=(-1),G7,0)))</f>
        <v>1186094.6730253501</v>
      </c>
      <c r="H11">
        <f>IF($E7&gt;=1,($B6/HLOOKUP($E7,'Annuity Calc'!$H$7:$BE$11,2,FALSE))*HLOOKUP(H7,'Annuity Calc'!$H$7:$BE$11,5,FALSE),(IF(H7&lt;=(-1),H7,0)))</f>
        <v>1186094.6730253501</v>
      </c>
      <c r="I11">
        <f>IF($E7&gt;=1,($B6/HLOOKUP($E7,'Annuity Calc'!$H$7:$BE$11,2,FALSE))*HLOOKUP(I7,'Annuity Calc'!$H$7:$BE$11,5,FALSE),(IF(I7&lt;=(-1),I7,0)))</f>
        <v>1186094.6730253501</v>
      </c>
      <c r="J11">
        <f>IF($E7&gt;=1,($B6/HLOOKUP($E7,'Annuity Calc'!$H$7:$BE$11,2,FALSE))*HLOOKUP(J7,'Annuity Calc'!$H$7:$BE$11,5,FALSE),(IF(J7&lt;=(-1),J7,0)))</f>
        <v>1186094.6730253501</v>
      </c>
      <c r="K11">
        <f>IF($E7&gt;=1,($B6/HLOOKUP($E7,'Annuity Calc'!$H$7:$BE$11,2,FALSE))*HLOOKUP(K7,'Annuity Calc'!$H$7:$BE$11,5,FALSE),(IF(K7&lt;=(-1),K7,0)))</f>
        <v>1186094.6730253501</v>
      </c>
      <c r="L11">
        <f>IF($E7&gt;=1,($B6/HLOOKUP($E7,'Annuity Calc'!$H$7:$BE$11,2,FALSE))*HLOOKUP(L7,'Annuity Calc'!$H$7:$BE$11,5,FALSE),(IF(L7&lt;=(-1),L7,0)))</f>
        <v>1186094.6730253501</v>
      </c>
      <c r="M11">
        <f>IF($E7&gt;=1,($B6/HLOOKUP($E7,'Annuity Calc'!$H$7:$BE$11,2,FALSE))*HLOOKUP(M7,'Annuity Calc'!$H$7:$BE$11,5,FALSE),(IF(M7&lt;=(-1),M7,0)))</f>
        <v>1186094.6730253501</v>
      </c>
      <c r="N11">
        <f>IF($E7&gt;=1,($B6/HLOOKUP($E7,'Annuity Calc'!$H$7:$BE$11,2,FALSE))*HLOOKUP(N7,'Annuity Calc'!$H$7:$BE$11,5,FALSE),(IF(N7&lt;=(-1),N7,0)))</f>
        <v>1186094.6730253501</v>
      </c>
      <c r="O11">
        <f>IF($E7&gt;=1,($B6/HLOOKUP($E7,'Annuity Calc'!$H$7:$BE$11,2,FALSE))*HLOOKUP(O7,'Annuity Calc'!$H$7:$BE$11,5,FALSE),(IF(O7&lt;=(-1),O7,0)))</f>
        <v>1186094.6730253501</v>
      </c>
      <c r="P11">
        <f>IF($E7&gt;=1,($B6/HLOOKUP($E7,'Annuity Calc'!$H$7:$BE$11,2,FALSE))*HLOOKUP(P7,'Annuity Calc'!$H$7:$BE$11,5,FALSE),(IF(P7&lt;=(-1),P7,0)))</f>
        <v>1186094.6730253501</v>
      </c>
      <c r="Q11">
        <f>IF($E7&gt;=1,($B6/HLOOKUP($E7,'Annuity Calc'!$H$7:$BE$11,2,FALSE))*HLOOKUP(Q7,'Annuity Calc'!$H$7:$BE$11,5,FALSE),(IF(Q7&lt;=(-1),Q7,0)))</f>
        <v>1186094.6730253501</v>
      </c>
      <c r="R11">
        <f>IF($E7&gt;=1,($B6/HLOOKUP($E7,'Annuity Calc'!$H$7:$BE$11,2,FALSE))*HLOOKUP(R7,'Annuity Calc'!$H$7:$BE$11,5,FALSE),(IF(R7&lt;=(-1),R7,0)))</f>
        <v>1186094.6730253501</v>
      </c>
      <c r="S11">
        <f>IF($E7&gt;=1,($B6/HLOOKUP($E7,'Annuity Calc'!$H$7:$BE$11,2,FALSE))*HLOOKUP(S7,'Annuity Calc'!$H$7:$BE$11,5,FALSE),(IF(S7&lt;=(-1),S7,0)))</f>
        <v>1186094.6730253501</v>
      </c>
      <c r="T11">
        <f>IF($E7&gt;=1,($B6/HLOOKUP($E7,'Annuity Calc'!$H$7:$BE$11,2,FALSE))*HLOOKUP(T7,'Annuity Calc'!$H$7:$BE$11,5,FALSE),(IF(T7&lt;=(-1),T7,0)))</f>
        <v>1186094.6730253501</v>
      </c>
      <c r="U11">
        <f>IF($E7&gt;=1,($B6/HLOOKUP($E7,'Annuity Calc'!$H$7:$BE$11,2,FALSE))*HLOOKUP(U7,'Annuity Calc'!$H$7:$BE$11,5,FALSE),(IF(U7&lt;=(-1),U7,0)))</f>
        <v>1186094.6730253501</v>
      </c>
      <c r="V11">
        <f>IF($E7&gt;=1,($B6/HLOOKUP($E7,'Annuity Calc'!$H$7:$BE$11,2,FALSE))*HLOOKUP(V7,'Annuity Calc'!$H$7:$BE$11,5,FALSE),(IF(V7&lt;=(-1),V7,0)))</f>
        <v>1186094.6730253501</v>
      </c>
      <c r="W11">
        <f>IF($E7&gt;=1,($B6/HLOOKUP($E7,'Annuity Calc'!$H$7:$BE$11,2,FALSE))*HLOOKUP(W7,'Annuity Calc'!$H$7:$BE$11,5,FALSE),(IF(W7&lt;=(-1),W7,0)))</f>
        <v>1186094.6730253501</v>
      </c>
      <c r="X11">
        <f>IF($E7&gt;=1,($B6/HLOOKUP($E7,'Annuity Calc'!$H$7:$BE$11,2,FALSE))*HLOOKUP(X7,'Annuity Calc'!$H$7:$BE$11,5,FALSE),(IF(X7&lt;=(-1),X7,0)))</f>
        <v>1186094.6730253501</v>
      </c>
      <c r="Y11">
        <f>IF($E7&gt;=1,($B6/HLOOKUP($E7,'Annuity Calc'!$H$7:$BE$11,2,FALSE))*HLOOKUP(Y7,'Annuity Calc'!$H$7:$BE$11,5,FALSE),(IF(Y7&lt;=(-1),Y7,0)))</f>
        <v>1186094.6730253501</v>
      </c>
      <c r="Z11">
        <f>IF($E7&gt;=1,($B6/HLOOKUP($E7,'Annuity Calc'!$H$7:$BE$11,2,FALSE))*HLOOKUP(Z7,'Annuity Calc'!$H$7:$BE$11,5,FALSE),(IF(Z7&lt;=(-1),Z7,0)))</f>
        <v>1186094.6730253501</v>
      </c>
      <c r="AA11">
        <f>IF($E7&gt;=1,($B6/HLOOKUP($E7,'Annuity Calc'!$H$7:$BE$11,2,FALSE))*HLOOKUP(AA7,'Annuity Calc'!$H$7:$BE$11,5,FALSE),(IF(AA7&lt;=(-1),AA7,0)))</f>
        <v>1186094.6730253501</v>
      </c>
      <c r="AB11">
        <f>IF($E7&gt;=1,($B6/HLOOKUP($E7,'Annuity Calc'!$H$7:$BE$11,2,FALSE))*HLOOKUP(AB7,'Annuity Calc'!$H$7:$BE$11,5,FALSE),(IF(AB7&lt;=(-1),AB7,0)))</f>
        <v>1186094.6730253501</v>
      </c>
      <c r="AC11">
        <f>IF($E7&gt;=1,($B6/HLOOKUP($E7,'Annuity Calc'!$H$7:$BE$11,2,FALSE))*HLOOKUP(AC7,'Annuity Calc'!$H$7:$BE$11,5,FALSE),(IF(AC7&lt;=(-1),AC7,0)))</f>
        <v>1186094.6730253501</v>
      </c>
      <c r="AD11">
        <f>IF($E7&gt;=1,($B6/HLOOKUP($E7,'Annuity Calc'!$H$7:$BE$11,2,FALSE))*HLOOKUP(AD7,'Annuity Calc'!$H$7:$BE$11,5,FALSE),(IF(AD7&lt;=(-1),AD7,0)))</f>
        <v>1186094.6730253501</v>
      </c>
      <c r="AE11">
        <f>IF($E7&gt;=1,($B6/HLOOKUP($E7,'Annuity Calc'!$H$7:$BE$11,2,FALSE))*HLOOKUP(AE7,'Annuity Calc'!$H$7:$BE$11,5,FALSE),(IF(AE7&lt;=(-1),AE7,0)))</f>
        <v>1186094.6730253501</v>
      </c>
      <c r="AF11">
        <f>IF($E7&gt;=1,($B6/HLOOKUP($E7,'Annuity Calc'!$H$7:$BE$11,2,FALSE))*HLOOKUP(AF7,'Annuity Calc'!$H$7:$BE$11,5,FALSE),(IF(AF7&lt;=(-1),AF7,0)))</f>
        <v>1186094.6730253501</v>
      </c>
      <c r="AG11">
        <f>IF($E7&gt;=1,($B6/HLOOKUP($E7,'Annuity Calc'!$H$7:$BE$11,2,FALSE))*HLOOKUP(AG7,'Annuity Calc'!$H$7:$BE$11,5,FALSE),(IF(AG7&lt;=(-1),AG7,0)))</f>
        <v>1186094.6730253501</v>
      </c>
      <c r="AH11">
        <f>IF($E7&gt;=1,($B6/HLOOKUP($E7,'Annuity Calc'!$H$7:$BE$11,2,FALSE))*HLOOKUP(AH7,'Annuity Calc'!$H$7:$BE$11,5,FALSE),(IF(AH7&lt;=(-1),AH7,0)))</f>
        <v>1186094.6730253501</v>
      </c>
      <c r="AI11">
        <f>IF($E7&gt;=1,($B6/HLOOKUP($E7,'Annuity Calc'!$H$7:$BE$11,2,FALSE))*HLOOKUP(AI7,'Annuity Calc'!$H$7:$BE$11,5,FALSE),(IF(AI7&lt;=(-1),AI7,0)))</f>
        <v>1186094.6730253501</v>
      </c>
      <c r="AJ11">
        <f>IF($E7&gt;=1,($B6/HLOOKUP($E7,'Annuity Calc'!$H$7:$BE$11,2,FALSE))*HLOOKUP(AJ7,'Annuity Calc'!$H$7:$BE$11,5,FALSE),(IF(AJ7&lt;=(-1),AJ7,0)))</f>
        <v>1186094.6730253501</v>
      </c>
      <c r="AK11">
        <f>IF($E7&gt;=1,($B6/HLOOKUP($E7,'Annuity Calc'!$H$7:$BE$11,2,FALSE))*HLOOKUP(AK7,'Annuity Calc'!$H$7:$BE$11,5,FALSE),(IF(AK7&lt;=(-1),AK7,0)))</f>
        <v>1186094.6730253501</v>
      </c>
      <c r="AL11">
        <f>IF($E7&gt;=1,($B6/HLOOKUP($E7,'Annuity Calc'!$H$7:$BE$11,2,FALSE))*HLOOKUP(AL7,'Annuity Calc'!$H$7:$BE$11,5,FALSE),(IF(AL7&lt;=(-1),AL7,0)))</f>
        <v>1186094.6730253501</v>
      </c>
      <c r="AM11">
        <f>IF($E7&gt;=1,($B6/HLOOKUP($E7,'Annuity Calc'!$H$7:$BE$11,2,FALSE))*HLOOKUP(AM7,'Annuity Calc'!$H$7:$BE$11,5,FALSE),(IF(AM7&lt;=(-1),AM7,0)))</f>
        <v>1186094.6730253501</v>
      </c>
      <c r="AN11">
        <f>IF($E7&gt;=1,($B6/HLOOKUP($E7,'Annuity Calc'!$H$7:$BE$11,2,FALSE))*HLOOKUP(AN7,'Annuity Calc'!$H$7:$BE$11,5,FALSE),(IF(AN7&lt;=(-1),AN7,0)))</f>
        <v>1186094.6730253501</v>
      </c>
      <c r="AO11">
        <f>IF($E7&gt;=1,($B6/HLOOKUP($E7,'Annuity Calc'!$H$7:$BE$11,2,FALSE))*HLOOKUP(AO7,'Annuity Calc'!$H$7:$BE$11,5,FALSE),(IF(AO7&lt;=(-1),AO7,0)))</f>
        <v>1186094.6730253501</v>
      </c>
      <c r="AP11">
        <f>IF($E7&gt;=1,($B6/HLOOKUP($E7,'Annuity Calc'!$H$7:$BE$11,2,FALSE))*HLOOKUP(AP7,'Annuity Calc'!$H$7:$BE$11,5,FALSE),(IF(AP7&lt;=(-1),AP7,0)))</f>
        <v>1186094.6730253501</v>
      </c>
      <c r="AQ11">
        <f>IF($E7&gt;=1,($B6/HLOOKUP($E7,'Annuity Calc'!$H$7:$BE$11,2,FALSE))*HLOOKUP(AQ7,'Annuity Calc'!$H$7:$BE$11,5,FALSE),(IF(AQ7&lt;=(-1),AQ7,0)))</f>
        <v>1186094.6730253501</v>
      </c>
      <c r="AR11">
        <f>IF($E7&gt;=1,($B6/HLOOKUP($E7,'Annuity Calc'!$H$7:$BE$11,2,FALSE))*HLOOKUP(AR7,'Annuity Calc'!$H$7:$BE$11,5,FALSE),(IF(AR7&lt;=(-1),AR7,0)))</f>
        <v>1186094.6730253501</v>
      </c>
      <c r="AS11">
        <f>IF($E7&gt;=1,($B6/HLOOKUP($E7,'Annuity Calc'!$H$7:$BE$11,2,FALSE))*HLOOKUP(AS7,'Annuity Calc'!$H$7:$BE$11,5,FALSE),(IF(AS7&lt;=(-1),AS7,0)))</f>
        <v>1186094.6730253501</v>
      </c>
      <c r="AT11">
        <f>IF($E7&gt;=1,($B6/HLOOKUP($E7,'Annuity Calc'!$H$7:$BE$11,2,FALSE))*HLOOKUP(AT7,'Annuity Calc'!$H$7:$BE$11,5,FALSE),(IF(AT7&lt;=(-1),AT7,0)))</f>
        <v>1186094.6730253501</v>
      </c>
      <c r="AU11">
        <f>IF($E7&gt;=1,($B6/HLOOKUP($E7,'Annuity Calc'!$H$7:$BE$11,2,FALSE))*HLOOKUP(AU7,'Annuity Calc'!$H$7:$BE$11,5,FALSE),(IF(AU7&lt;=(-1),AU7,0)))</f>
        <v>1186094.6730253501</v>
      </c>
      <c r="AV11">
        <f>IF($E7&gt;=1,($B6/HLOOKUP($E7,'Annuity Calc'!$H$7:$BE$11,2,FALSE))*HLOOKUP(AV7,'Annuity Calc'!$H$7:$BE$11,5,FALSE),(IF(AV7&lt;=(-1),AV7,0)))</f>
        <v>1186094.6730253501</v>
      </c>
      <c r="AW11">
        <f>IF($E7&gt;=1,($B6/HLOOKUP($E7,'Annuity Calc'!$H$7:$BE$11,2,FALSE))*HLOOKUP(AW7,'Annuity Calc'!$H$7:$BE$11,5,FALSE),(IF(AW7&lt;=(-1),AW7,0)))</f>
        <v>1186094.6730253501</v>
      </c>
      <c r="AX11">
        <f>IF($E7&gt;=1,($B6/HLOOKUP($E7,'Annuity Calc'!$H$7:$BE$11,2,FALSE))*HLOOKUP(AX7,'Annuity Calc'!$H$7:$BE$11,5,FALSE),(IF(AX7&lt;=(-1),AX7,0)))</f>
        <v>1186094.6730253501</v>
      </c>
      <c r="AY11">
        <f>IF($E7&gt;=1,($B6/HLOOKUP($E7,'Annuity Calc'!$H$7:$BE$11,2,FALSE))*HLOOKUP(AY7,'Annuity Calc'!$H$7:$BE$11,5,FALSE),(IF(AY7&lt;=(-1),AY7,0)))</f>
        <v>1186094.6730253501</v>
      </c>
      <c r="AZ11">
        <f>IF($E7&gt;=1,($B6/HLOOKUP($E7,'Annuity Calc'!$H$7:$BE$11,2,FALSE))*HLOOKUP(AZ7,'Annuity Calc'!$H$7:$BE$11,5,FALSE),(IF(AZ7&lt;=(-1),AZ7,0)))</f>
        <v>1186094.6730253501</v>
      </c>
      <c r="BA11">
        <f>IF($E7&gt;=1,($B6/HLOOKUP($E7,'Annuity Calc'!$H$7:$BE$11,2,FALSE))*HLOOKUP(BA7,'Annuity Calc'!$H$7:$BE$11,5,FALSE),(IF(BA7&lt;=(-1),BA7,0)))</f>
        <v>1186094.6730253501</v>
      </c>
      <c r="BB11">
        <f>IF($E7&gt;=1,($B6/HLOOKUP($E7,'Annuity Calc'!$H$7:$BE$11,2,FALSE))*HLOOKUP(BB7,'Annuity Calc'!$H$7:$BE$11,5,FALSE),(IF(BB7&lt;=(-1),BB7,0)))</f>
        <v>1186094.6730253501</v>
      </c>
      <c r="BC11">
        <f>IF($E7&gt;=1,($B6/HLOOKUP($E7,'Annuity Calc'!$H$7:$BE$11,2,FALSE))*HLOOKUP(BC7,'Annuity Calc'!$H$7:$BE$11,5,FALSE),(IF(BC7&lt;=(-1),BC7,0)))</f>
        <v>1186094.6730253501</v>
      </c>
      <c r="BD11">
        <f>IF($E7&gt;=1,($B6/HLOOKUP($E7,'Annuity Calc'!$H$7:$BE$11,2,FALSE))*HLOOKUP(BD7,'Annuity Calc'!$H$7:$BE$11,5,FALSE),(IF(BD7&lt;=(-1),BD7,0)))</f>
        <v>1186094.6730253501</v>
      </c>
      <c r="BE11">
        <f>IF($E7&gt;=1,($B6/HLOOKUP($E7,'Annuity Calc'!$H$7:$BE$11,2,FALSE))*HLOOKUP(BE7,'Annuity Calc'!$H$7:$BE$11,5,FALSE),(IF(BE7&lt;=(-1),BE7,0)))</f>
        <v>1186094.6730253501</v>
      </c>
      <c r="BF11" t="e">
        <f>IF($E7&gt;=1,($B6/HLOOKUP($E7,'Annuity Calc'!$H$7:$BE$11,2,FALSE))*HLOOKUP(BF7,'Annuity Calc'!$H$7:$BE$11,5,FALSE),(IF(BF7&lt;=(-1),BF7,0)))</f>
        <v>#N/A</v>
      </c>
      <c r="BG11" t="e">
        <f>IF($E7&gt;=1,($B6/HLOOKUP($E7,'Annuity Calc'!$H$7:$BE$11,2,FALSE))*HLOOKUP(BG7,'Annuity Calc'!$H$7:$BE$11,5,FALSE),(IF(BG7&lt;=(-1),BG7,0)))</f>
        <v>#N/A</v>
      </c>
      <c r="BH11" t="e">
        <f>IF($E7&gt;=1,($B6/HLOOKUP($E7,'Annuity Calc'!$H$7:$BE$11,2,FALSE))*HLOOKUP(BH7,'Annuity Calc'!$H$7:$BE$11,5,FALSE),(IF(BH7&lt;=(-1),BH7,0)))</f>
        <v>#N/A</v>
      </c>
      <c r="BI11" t="e">
        <f>IF($E7&gt;=1,($B6/HLOOKUP($E7,'Annuity Calc'!$H$7:$BE$11,2,FALSE))*HLOOKUP(BI7,'Annuity Calc'!$H$7:$BE$11,5,FALSE),(IF(BI7&lt;=(-1),BI7,0)))</f>
        <v>#N/A</v>
      </c>
      <c r="BJ11" t="e">
        <f>IF($E7&gt;=1,($B6/HLOOKUP($E7,'Annuity Calc'!$H$7:$BE$11,2,FALSE))*HLOOKUP(BJ7,'Annuity Calc'!$H$7:$BE$11,5,FALSE),(IF(BJ7&lt;=(-1),BJ7,0)))</f>
        <v>#N/A</v>
      </c>
      <c r="BK11" t="e">
        <f>IF($E7&gt;=1,($B6/HLOOKUP($E7,'Annuity Calc'!$H$7:$BE$11,2,FALSE))*HLOOKUP(BK7,'Annuity Calc'!$H$7:$BE$11,5,FALSE),(IF(BK7&lt;=(-1),BK7,0)))</f>
        <v>#N/A</v>
      </c>
      <c r="BL11" t="e">
        <f>IF($E7&gt;=1,($B6/HLOOKUP($E7,'Annuity Calc'!$H$7:$BE$11,2,FALSE))*HLOOKUP(BL7,'Annuity Calc'!$H$7:$BE$11,5,FALSE),(IF(BL7&lt;=(-1),BL7,0)))</f>
        <v>#N/A</v>
      </c>
      <c r="BM11" t="e">
        <f>IF($E7&gt;=1,($B6/HLOOKUP($E7,'Annuity Calc'!$H$7:$BE$11,2,FALSE))*HLOOKUP(BM7,'Annuity Calc'!$H$7:$BE$11,5,FALSE),(IF(BM7&lt;=(-1),BM7,0)))</f>
        <v>#N/A</v>
      </c>
      <c r="BN11" t="e">
        <f>IF($E7&gt;=1,($B6/HLOOKUP($E7,'Annuity Calc'!$H$7:$BE$11,2,FALSE))*HLOOKUP(BN7,'Annuity Calc'!$H$7:$BE$11,5,FALSE),(IF(BN7&lt;=(-1),BN7,0)))</f>
        <v>#N/A</v>
      </c>
      <c r="BO11" t="e">
        <f>IF($E7&gt;=1,($B6/HLOOKUP($E7,'Annuity Calc'!$H$7:$BE$11,2,FALSE))*HLOOKUP(BO7,'Annuity Calc'!$H$7:$BE$11,5,FALSE),(IF(BO7&lt;=(-1),BO7,0)))</f>
        <v>#N/A</v>
      </c>
    </row>
    <row r="12" spans="1:67">
      <c r="E12">
        <f>E8-E9</f>
        <v>24553146.722826283</v>
      </c>
      <c r="F12">
        <f>F8-F9</f>
        <v>24406293.445652567</v>
      </c>
      <c r="G12">
        <f t="shared" ref="G12:BO12" si="2">G8-G9</f>
        <v>24259440.16847885</v>
      </c>
      <c r="H12">
        <f t="shared" si="2"/>
        <v>24112586.891305134</v>
      </c>
      <c r="I12">
        <f t="shared" si="2"/>
        <v>23959402.826209538</v>
      </c>
      <c r="J12">
        <f t="shared" si="2"/>
        <v>23799615.055375833</v>
      </c>
      <c r="K12">
        <f t="shared" si="2"/>
        <v>23632938.895606402</v>
      </c>
      <c r="L12">
        <f t="shared" si="2"/>
        <v>23459077.391121197</v>
      </c>
      <c r="M12">
        <f t="shared" si="2"/>
        <v>23277720.784491468</v>
      </c>
      <c r="N12">
        <f t="shared" si="2"/>
        <v>23088545.964765634</v>
      </c>
      <c r="O12">
        <f t="shared" si="2"/>
        <v>22891215.891804099</v>
      </c>
      <c r="P12">
        <f t="shared" si="2"/>
        <v>22685378.995797332</v>
      </c>
      <c r="Q12">
        <f t="shared" si="2"/>
        <v>22470668.550897434</v>
      </c>
      <c r="R12">
        <f t="shared" si="2"/>
        <v>22246702.021847188</v>
      </c>
      <c r="S12">
        <f t="shared" si="2"/>
        <v>22013080.382442545</v>
      </c>
      <c r="T12">
        <f t="shared" si="2"/>
        <v>21769387.404614285</v>
      </c>
      <c r="U12">
        <f t="shared" si="2"/>
        <v>21515188.916862283</v>
      </c>
      <c r="V12">
        <f t="shared" si="2"/>
        <v>21250032.030721135</v>
      </c>
      <c r="W12">
        <f t="shared" si="2"/>
        <v>20973444.333879042</v>
      </c>
      <c r="X12">
        <f t="shared" si="2"/>
        <v>20684933.048512343</v>
      </c>
      <c r="Y12">
        <f t="shared" si="2"/>
        <v>20383984.15333619</v>
      </c>
      <c r="Z12">
        <f t="shared" si="2"/>
        <v>20070061.467807155</v>
      </c>
      <c r="AA12">
        <f t="shared" si="2"/>
        <v>19742605.696846183</v>
      </c>
      <c r="AB12">
        <f t="shared" si="2"/>
        <v>19401033.434379894</v>
      </c>
      <c r="AC12">
        <f t="shared" si="2"/>
        <v>19044736.123924971</v>
      </c>
      <c r="AD12">
        <f t="shared" si="2"/>
        <v>18673078.974363703</v>
      </c>
      <c r="AE12">
        <f t="shared" si="2"/>
        <v>18285399.828979079</v>
      </c>
      <c r="AF12">
        <f t="shared" si="2"/>
        <v>17881007.985734373</v>
      </c>
      <c r="AG12">
        <f t="shared" si="2"/>
        <v>17459182.966695484</v>
      </c>
      <c r="AH12">
        <f t="shared" si="2"/>
        <v>17019173.234403513</v>
      </c>
      <c r="AI12">
        <f t="shared" si="2"/>
        <v>16560194.852910684</v>
      </c>
      <c r="AJ12">
        <f t="shared" si="2"/>
        <v>16081430.091094026</v>
      </c>
      <c r="AK12">
        <f t="shared" si="2"/>
        <v>15582025.965758456</v>
      </c>
      <c r="AL12">
        <f t="shared" si="2"/>
        <v>15061092.7219336</v>
      </c>
      <c r="AM12">
        <f t="shared" si="2"/>
        <v>14517702.2476568</v>
      </c>
      <c r="AN12">
        <f t="shared" si="2"/>
        <v>13950886.42041802</v>
      </c>
      <c r="AO12">
        <f t="shared" si="2"/>
        <v>13359635.382320648</v>
      </c>
      <c r="AP12">
        <f t="shared" si="2"/>
        <v>12742895.740885133</v>
      </c>
      <c r="AQ12">
        <f t="shared" si="2"/>
        <v>12099568.692289969</v>
      </c>
      <c r="AR12">
        <f t="shared" si="2"/>
        <v>11428508.063706333</v>
      </c>
      <c r="AS12">
        <f t="shared" si="2"/>
        <v>10728518.271238511</v>
      </c>
      <c r="AT12">
        <f t="shared" si="2"/>
        <v>9998352.1898319405</v>
      </c>
      <c r="AU12">
        <f t="shared" si="2"/>
        <v>9236708.9313538019</v>
      </c>
      <c r="AV12">
        <f t="shared" si="2"/>
        <v>8442231.526887536</v>
      </c>
      <c r="AW12">
        <f t="shared" si="2"/>
        <v>7613504.5091119679</v>
      </c>
      <c r="AX12">
        <f t="shared" si="2"/>
        <v>6749051.3904577307</v>
      </c>
      <c r="AY12">
        <f t="shared" si="2"/>
        <v>5847332.0325479936</v>
      </c>
      <c r="AZ12">
        <f t="shared" si="2"/>
        <v>4906739.9022367951</v>
      </c>
      <c r="BA12">
        <f t="shared" si="2"/>
        <v>3925599.2093562502</v>
      </c>
      <c r="BB12">
        <f t="shared" si="2"/>
        <v>2902161.9210731527</v>
      </c>
      <c r="BC12">
        <f t="shared" si="2"/>
        <v>1834604.6475356403</v>
      </c>
      <c r="BD12">
        <f t="shared" si="2"/>
        <v>721025.39326129784</v>
      </c>
      <c r="BE12">
        <f t="shared" si="2"/>
        <v>-440559.83152114274</v>
      </c>
      <c r="BF12" t="e">
        <f t="shared" si="2"/>
        <v>#N/A</v>
      </c>
      <c r="BG12" t="e">
        <f t="shared" si="2"/>
        <v>#N/A</v>
      </c>
      <c r="BH12" t="e">
        <f t="shared" si="2"/>
        <v>#N/A</v>
      </c>
      <c r="BI12" t="e">
        <f t="shared" si="2"/>
        <v>#N/A</v>
      </c>
      <c r="BJ12" t="e">
        <f t="shared" si="2"/>
        <v>#N/A</v>
      </c>
      <c r="BK12" t="e">
        <f t="shared" si="2"/>
        <v>#N/A</v>
      </c>
      <c r="BL12" t="e">
        <f t="shared" si="2"/>
        <v>#N/A</v>
      </c>
      <c r="BM12" t="e">
        <f t="shared" si="2"/>
        <v>#N/A</v>
      </c>
      <c r="BN12" t="e">
        <f t="shared" si="2"/>
        <v>#N/A</v>
      </c>
      <c r="BO12" t="e">
        <f t="shared" si="2"/>
        <v>#N/A</v>
      </c>
    </row>
    <row r="14" spans="1:67">
      <c r="E14" t="s">
        <v>763</v>
      </c>
      <c r="F14">
        <f>AVERAGE(Inputs!C80:'Inputs'!G80)</f>
        <v>36103755.081327312</v>
      </c>
      <c r="G14" s="212"/>
    </row>
    <row r="15" spans="1:67">
      <c r="E15" s="14" t="s">
        <v>764</v>
      </c>
      <c r="F15" s="139">
        <f>E11/F14</f>
        <v>3.2852390848363375E-2</v>
      </c>
      <c r="G15" s="212"/>
    </row>
    <row r="18" spans="1:67">
      <c r="A18" s="14" t="s">
        <v>765</v>
      </c>
    </row>
    <row r="19" spans="1:67">
      <c r="A19" s="13" t="s">
        <v>761</v>
      </c>
    </row>
    <row r="20" spans="1:67">
      <c r="A20" t="s">
        <v>766</v>
      </c>
      <c r="B20">
        <f>Inputs!F213</f>
        <v>209700000</v>
      </c>
      <c r="E20" s="16">
        <v>2019</v>
      </c>
      <c r="F20" s="16">
        <v>2020</v>
      </c>
      <c r="G20" s="16">
        <v>2021</v>
      </c>
      <c r="H20" s="16">
        <v>2022</v>
      </c>
      <c r="I20" s="16">
        <v>2023</v>
      </c>
      <c r="J20" s="16">
        <v>2024</v>
      </c>
      <c r="K20" s="16">
        <v>2025</v>
      </c>
      <c r="L20" s="16">
        <v>2026</v>
      </c>
      <c r="M20" s="16">
        <v>2027</v>
      </c>
      <c r="N20" s="16">
        <v>2028</v>
      </c>
      <c r="O20" s="16">
        <v>2029</v>
      </c>
      <c r="P20" s="16">
        <v>2030</v>
      </c>
      <c r="Q20" s="16">
        <v>2031</v>
      </c>
      <c r="R20" s="16">
        <v>2032</v>
      </c>
      <c r="S20" s="16">
        <v>2033</v>
      </c>
      <c r="T20" s="16">
        <v>2034</v>
      </c>
      <c r="U20" s="16">
        <v>2035</v>
      </c>
      <c r="V20" s="16">
        <v>2036</v>
      </c>
      <c r="W20" s="16">
        <v>2037</v>
      </c>
      <c r="X20" s="16">
        <v>2038</v>
      </c>
      <c r="Y20" s="16">
        <v>2039</v>
      </c>
      <c r="Z20" s="16">
        <v>2040</v>
      </c>
      <c r="AA20" s="16">
        <v>2041</v>
      </c>
      <c r="AB20" s="16">
        <v>2042</v>
      </c>
      <c r="AC20" s="16">
        <v>2043</v>
      </c>
      <c r="AD20" s="16">
        <v>2044</v>
      </c>
      <c r="AE20" s="16">
        <v>2045</v>
      </c>
      <c r="AF20" s="16">
        <v>2046</v>
      </c>
      <c r="AG20" s="16">
        <v>2047</v>
      </c>
      <c r="AH20" s="16">
        <v>2048</v>
      </c>
      <c r="AI20" s="16">
        <v>2049</v>
      </c>
      <c r="AJ20" s="16">
        <v>2050</v>
      </c>
      <c r="AK20" s="16">
        <v>2051</v>
      </c>
      <c r="AL20" s="16">
        <v>2052</v>
      </c>
      <c r="AM20" s="16">
        <v>2053</v>
      </c>
      <c r="AN20" s="16">
        <v>2054</v>
      </c>
      <c r="AO20" s="16">
        <v>2055</v>
      </c>
      <c r="AP20" s="16">
        <v>2056</v>
      </c>
      <c r="AQ20" s="16">
        <v>2057</v>
      </c>
      <c r="AR20" s="16">
        <v>2058</v>
      </c>
      <c r="AS20" s="16">
        <v>2059</v>
      </c>
      <c r="AT20" s="16">
        <v>2060</v>
      </c>
      <c r="AU20" s="16">
        <v>2061</v>
      </c>
      <c r="AV20" s="16">
        <v>2062</v>
      </c>
      <c r="AW20" s="16">
        <v>2063</v>
      </c>
      <c r="AX20" s="16">
        <v>2064</v>
      </c>
      <c r="AY20" s="16">
        <v>2065</v>
      </c>
      <c r="AZ20" s="16">
        <v>2066</v>
      </c>
      <c r="BA20" s="16">
        <v>2067</v>
      </c>
      <c r="BB20" s="16">
        <v>2068</v>
      </c>
      <c r="BC20" s="16">
        <v>2069</v>
      </c>
      <c r="BD20" s="16">
        <v>2070</v>
      </c>
      <c r="BE20" s="16">
        <v>2071</v>
      </c>
      <c r="BF20" s="16">
        <v>2072</v>
      </c>
      <c r="BG20" s="16">
        <v>2073</v>
      </c>
      <c r="BH20" s="16">
        <v>2074</v>
      </c>
      <c r="BI20" s="16">
        <v>2075</v>
      </c>
      <c r="BJ20" s="16">
        <v>2076</v>
      </c>
      <c r="BK20" s="16">
        <v>2077</v>
      </c>
      <c r="BL20" s="16">
        <v>2078</v>
      </c>
      <c r="BM20" s="16">
        <v>2079</v>
      </c>
      <c r="BN20" s="16">
        <v>2080</v>
      </c>
      <c r="BO20" s="16">
        <v>2081</v>
      </c>
    </row>
    <row r="21" spans="1:67">
      <c r="A21" t="s">
        <v>60</v>
      </c>
      <c r="B21">
        <f>Inputs!D213</f>
        <v>50</v>
      </c>
      <c r="E21">
        <f>B21</f>
        <v>50</v>
      </c>
      <c r="F21">
        <f>IF(E21&gt;0,E21-1,0)</f>
        <v>49</v>
      </c>
      <c r="G21">
        <f t="shared" ref="G21:BO21" si="3">IF(F21&gt;0,F21-1,0)</f>
        <v>48</v>
      </c>
      <c r="H21">
        <f t="shared" si="3"/>
        <v>47</v>
      </c>
      <c r="I21">
        <f t="shared" si="3"/>
        <v>46</v>
      </c>
      <c r="J21">
        <f t="shared" si="3"/>
        <v>45</v>
      </c>
      <c r="K21">
        <f t="shared" si="3"/>
        <v>44</v>
      </c>
      <c r="L21">
        <f t="shared" si="3"/>
        <v>43</v>
      </c>
      <c r="M21">
        <f t="shared" si="3"/>
        <v>42</v>
      </c>
      <c r="N21">
        <f t="shared" si="3"/>
        <v>41</v>
      </c>
      <c r="O21">
        <f t="shared" si="3"/>
        <v>40</v>
      </c>
      <c r="P21">
        <f t="shared" si="3"/>
        <v>39</v>
      </c>
      <c r="Q21">
        <f t="shared" si="3"/>
        <v>38</v>
      </c>
      <c r="R21">
        <f t="shared" si="3"/>
        <v>37</v>
      </c>
      <c r="S21">
        <f t="shared" si="3"/>
        <v>36</v>
      </c>
      <c r="T21">
        <f t="shared" si="3"/>
        <v>35</v>
      </c>
      <c r="U21">
        <f t="shared" si="3"/>
        <v>34</v>
      </c>
      <c r="V21">
        <f t="shared" si="3"/>
        <v>33</v>
      </c>
      <c r="W21">
        <f t="shared" si="3"/>
        <v>32</v>
      </c>
      <c r="X21">
        <f t="shared" si="3"/>
        <v>31</v>
      </c>
      <c r="Y21">
        <f t="shared" si="3"/>
        <v>30</v>
      </c>
      <c r="Z21">
        <f t="shared" si="3"/>
        <v>29</v>
      </c>
      <c r="AA21">
        <f t="shared" si="3"/>
        <v>28</v>
      </c>
      <c r="AB21">
        <f t="shared" si="3"/>
        <v>27</v>
      </c>
      <c r="AC21">
        <f t="shared" si="3"/>
        <v>26</v>
      </c>
      <c r="AD21">
        <f t="shared" si="3"/>
        <v>25</v>
      </c>
      <c r="AE21">
        <f t="shared" si="3"/>
        <v>24</v>
      </c>
      <c r="AF21">
        <f t="shared" si="3"/>
        <v>23</v>
      </c>
      <c r="AG21">
        <f t="shared" si="3"/>
        <v>22</v>
      </c>
      <c r="AH21">
        <f t="shared" si="3"/>
        <v>21</v>
      </c>
      <c r="AI21">
        <f t="shared" si="3"/>
        <v>20</v>
      </c>
      <c r="AJ21">
        <f t="shared" si="3"/>
        <v>19</v>
      </c>
      <c r="AK21">
        <f t="shared" si="3"/>
        <v>18</v>
      </c>
      <c r="AL21">
        <f t="shared" si="3"/>
        <v>17</v>
      </c>
      <c r="AM21">
        <f t="shared" si="3"/>
        <v>16</v>
      </c>
      <c r="AN21">
        <f t="shared" si="3"/>
        <v>15</v>
      </c>
      <c r="AO21">
        <f t="shared" si="3"/>
        <v>14</v>
      </c>
      <c r="AP21">
        <f t="shared" si="3"/>
        <v>13</v>
      </c>
      <c r="AQ21">
        <f t="shared" si="3"/>
        <v>12</v>
      </c>
      <c r="AR21">
        <f t="shared" si="3"/>
        <v>11</v>
      </c>
      <c r="AS21">
        <f t="shared" si="3"/>
        <v>10</v>
      </c>
      <c r="AT21">
        <f t="shared" si="3"/>
        <v>9</v>
      </c>
      <c r="AU21">
        <f t="shared" si="3"/>
        <v>8</v>
      </c>
      <c r="AV21">
        <f t="shared" si="3"/>
        <v>7</v>
      </c>
      <c r="AW21">
        <f t="shared" si="3"/>
        <v>6</v>
      </c>
      <c r="AX21">
        <f t="shared" si="3"/>
        <v>5</v>
      </c>
      <c r="AY21">
        <f t="shared" si="3"/>
        <v>4</v>
      </c>
      <c r="AZ21">
        <f t="shared" si="3"/>
        <v>3</v>
      </c>
      <c r="BA21">
        <f t="shared" si="3"/>
        <v>2</v>
      </c>
      <c r="BB21">
        <f t="shared" si="3"/>
        <v>1</v>
      </c>
      <c r="BC21">
        <f t="shared" si="3"/>
        <v>0</v>
      </c>
      <c r="BD21">
        <f t="shared" si="3"/>
        <v>0</v>
      </c>
      <c r="BE21">
        <f t="shared" si="3"/>
        <v>0</v>
      </c>
      <c r="BF21">
        <f t="shared" si="3"/>
        <v>0</v>
      </c>
      <c r="BG21">
        <f t="shared" si="3"/>
        <v>0</v>
      </c>
      <c r="BH21">
        <f t="shared" si="3"/>
        <v>0</v>
      </c>
      <c r="BI21">
        <f t="shared" si="3"/>
        <v>0</v>
      </c>
      <c r="BJ21">
        <f t="shared" si="3"/>
        <v>0</v>
      </c>
      <c r="BK21">
        <f t="shared" si="3"/>
        <v>0</v>
      </c>
      <c r="BL21">
        <f t="shared" si="3"/>
        <v>0</v>
      </c>
      <c r="BM21">
        <f t="shared" si="3"/>
        <v>0</v>
      </c>
      <c r="BN21">
        <f t="shared" si="3"/>
        <v>0</v>
      </c>
      <c r="BO21">
        <f t="shared" si="3"/>
        <v>0</v>
      </c>
    </row>
    <row r="22" spans="1:67">
      <c r="E22">
        <f>B20</f>
        <v>209700000</v>
      </c>
      <c r="F22">
        <f>E26</f>
        <v>208453233.51322559</v>
      </c>
      <c r="G22">
        <f t="shared" ref="G22:BO22" si="4">F26</f>
        <v>207152719.40591601</v>
      </c>
      <c r="H22">
        <f t="shared" si="4"/>
        <v>205796140.63895941</v>
      </c>
      <c r="I22">
        <f t="shared" si="4"/>
        <v>204381080.28658491</v>
      </c>
      <c r="J22">
        <f t="shared" si="4"/>
        <v>202905017.23028743</v>
      </c>
      <c r="K22">
        <f t="shared" si="4"/>
        <v>201365321.66711923</v>
      </c>
      <c r="L22">
        <f t="shared" si="4"/>
        <v>199759250.42434567</v>
      </c>
      <c r="M22">
        <f t="shared" si="4"/>
        <v>198083942.07211757</v>
      </c>
      <c r="N22">
        <f t="shared" si="4"/>
        <v>196336411.82545283</v>
      </c>
      <c r="O22">
        <f t="shared" si="4"/>
        <v>194513546.22644439</v>
      </c>
      <c r="P22">
        <f t="shared" si="4"/>
        <v>192612097.59722024</v>
      </c>
      <c r="Q22">
        <f t="shared" si="4"/>
        <v>190628678.25377271</v>
      </c>
      <c r="R22">
        <f t="shared" si="4"/>
        <v>188559754.47034818</v>
      </c>
      <c r="S22">
        <f t="shared" si="4"/>
        <v>186401640.18364394</v>
      </c>
      <c r="T22">
        <f t="shared" si="4"/>
        <v>184150490.4255954</v>
      </c>
      <c r="U22">
        <f t="shared" si="4"/>
        <v>181802294.47305343</v>
      </c>
      <c r="V22">
        <f t="shared" si="4"/>
        <v>179352868.70214668</v>
      </c>
      <c r="W22">
        <f t="shared" si="4"/>
        <v>176797849.13459852</v>
      </c>
      <c r="X22">
        <f t="shared" si="4"/>
        <v>174132683.66271842</v>
      </c>
      <c r="Y22">
        <f t="shared" si="4"/>
        <v>171352623.93921575</v>
      </c>
      <c r="Z22">
        <f t="shared" si="4"/>
        <v>168452716.91738659</v>
      </c>
      <c r="AA22">
        <f t="shared" si="4"/>
        <v>165427796.02660125</v>
      </c>
      <c r="AB22">
        <f t="shared" si="4"/>
        <v>162272471.96737057</v>
      </c>
      <c r="AC22">
        <f t="shared" si="4"/>
        <v>158981123.10959098</v>
      </c>
      <c r="AD22">
        <f t="shared" si="4"/>
        <v>155547885.47686166</v>
      </c>
      <c r="AE22">
        <f t="shared" si="4"/>
        <v>151966642.29902947</v>
      </c>
      <c r="AF22">
        <f t="shared" si="4"/>
        <v>148231013.11434826</v>
      </c>
      <c r="AG22">
        <f t="shared" si="4"/>
        <v>144334342.40183628</v>
      </c>
      <c r="AH22">
        <f t="shared" si="4"/>
        <v>140269687.72357905</v>
      </c>
      <c r="AI22">
        <f t="shared" si="4"/>
        <v>136029807.35585156</v>
      </c>
      <c r="AJ22">
        <f t="shared" si="4"/>
        <v>131607147.38702273</v>
      </c>
      <c r="AK22">
        <f t="shared" si="4"/>
        <v>126993828.25925572</v>
      </c>
      <c r="AL22">
        <f t="shared" si="4"/>
        <v>122181630.73002608</v>
      </c>
      <c r="AM22">
        <f t="shared" si="4"/>
        <v>117161981.22844636</v>
      </c>
      <c r="AN22">
        <f t="shared" si="4"/>
        <v>111925936.58030759</v>
      </c>
      <c r="AO22">
        <f t="shared" si="4"/>
        <v>106464168.07462315</v>
      </c>
      <c r="AP22">
        <f t="shared" si="4"/>
        <v>100766944.84328759</v>
      </c>
      <c r="AQ22">
        <f t="shared" si="4"/>
        <v>94824116.524238914</v>
      </c>
      <c r="AR22">
        <f t="shared" si="4"/>
        <v>88625095.177236572</v>
      </c>
      <c r="AS22">
        <f t="shared" si="4"/>
        <v>82158836.420035541</v>
      </c>
      <c r="AT22">
        <f t="shared" si="4"/>
        <v>75413819.751348257</v>
      </c>
      <c r="AU22">
        <f t="shared" si="4"/>
        <v>68378028.025537059</v>
      </c>
      <c r="AV22">
        <f t="shared" si="4"/>
        <v>61038926.042468496</v>
      </c>
      <c r="AW22">
        <f t="shared" si="4"/>
        <v>53383438.214384615</v>
      </c>
      <c r="AX22">
        <f t="shared" si="4"/>
        <v>45397925.270001687</v>
      </c>
      <c r="AY22">
        <f t="shared" si="4"/>
        <v>37068159.954331636</v>
      </c>
      <c r="AZ22">
        <f t="shared" si="4"/>
        <v>28379301.680932224</v>
      </c>
      <c r="BA22">
        <f t="shared" si="4"/>
        <v>19315870.09142549</v>
      </c>
      <c r="BB22">
        <f t="shared" si="4"/>
        <v>9861717.475177329</v>
      </c>
      <c r="BC22">
        <f t="shared" si="4"/>
        <v>9.3132257461547852E-8</v>
      </c>
      <c r="BD22" t="e">
        <f t="shared" si="4"/>
        <v>#N/A</v>
      </c>
      <c r="BE22" t="e">
        <f t="shared" si="4"/>
        <v>#N/A</v>
      </c>
      <c r="BF22" t="e">
        <f t="shared" si="4"/>
        <v>#N/A</v>
      </c>
      <c r="BG22" t="e">
        <f t="shared" si="4"/>
        <v>#N/A</v>
      </c>
      <c r="BH22" t="e">
        <f t="shared" si="4"/>
        <v>#N/A</v>
      </c>
      <c r="BI22" t="e">
        <f t="shared" si="4"/>
        <v>#N/A</v>
      </c>
      <c r="BJ22" t="e">
        <f t="shared" si="4"/>
        <v>#N/A</v>
      </c>
      <c r="BK22" t="e">
        <f t="shared" si="4"/>
        <v>#N/A</v>
      </c>
      <c r="BL22" t="e">
        <f t="shared" si="4"/>
        <v>#N/A</v>
      </c>
      <c r="BM22" t="e">
        <f t="shared" si="4"/>
        <v>#N/A</v>
      </c>
      <c r="BN22" t="e">
        <f t="shared" si="4"/>
        <v>#N/A</v>
      </c>
      <c r="BO22" t="e">
        <f t="shared" si="4"/>
        <v>#N/A</v>
      </c>
    </row>
    <row r="23" spans="1:67">
      <c r="D23" t="s">
        <v>444</v>
      </c>
      <c r="E23">
        <f>IF($E21&gt;=1,($B20/HLOOKUP($E21,'Annuity Calc'!$H$7:$BE$11,2,FALSE))*HLOOKUP(E21,'Annuity Calc'!$H$7:$BE$11,3,FALSE),(IF(E21&lt;=(-1),E21,0)))</f>
        <v>1246766.4867744162</v>
      </c>
      <c r="F23">
        <f>IF($E21&gt;=1,($B20/HLOOKUP($E21,'Annuity Calc'!$H$7:$BE$11,2,FALSE))*HLOOKUP(F21,'Annuity Calc'!$H$7:$BE$11,3,FALSE),(IF(F21&lt;=(-1),F21,0)))</f>
        <v>1300514.1073095892</v>
      </c>
      <c r="G23">
        <f>IF($E21&gt;=1,($B20/HLOOKUP($E21,'Annuity Calc'!$H$7:$BE$11,2,FALSE))*HLOOKUP(G21,'Annuity Calc'!$H$7:$BE$11,3,FALSE),(IF(G21&lt;=(-1),G21,0)))</f>
        <v>1356578.7669566055</v>
      </c>
      <c r="H23">
        <f>IF($E21&gt;=1,($B20/HLOOKUP($E21,'Annuity Calc'!$H$7:$BE$11,2,FALSE))*HLOOKUP(H21,'Annuity Calc'!$H$7:$BE$11,3,FALSE),(IF(H21&lt;=(-1),H21,0)))</f>
        <v>1415060.3523744915</v>
      </c>
      <c r="I23">
        <f>IF($E21&gt;=1,($B20/HLOOKUP($E21,'Annuity Calc'!$H$7:$BE$11,2,FALSE))*HLOOKUP(I21,'Annuity Calc'!$H$7:$BE$11,3,FALSE),(IF(I21&lt;=(-1),I21,0)))</f>
        <v>1476063.0562974701</v>
      </c>
      <c r="J23">
        <f>IF($E21&gt;=1,($B20/HLOOKUP($E21,'Annuity Calc'!$H$7:$BE$11,2,FALSE))*HLOOKUP(J21,'Annuity Calc'!$H$7:$BE$11,3,FALSE),(IF(J21&lt;=(-1),J21,0)))</f>
        <v>1539695.5631681958</v>
      </c>
      <c r="K23">
        <f>IF($E21&gt;=1,($B20/HLOOKUP($E21,'Annuity Calc'!$H$7:$BE$11,2,FALSE))*HLOOKUP(K21,'Annuity Calc'!$H$7:$BE$11,3,FALSE),(IF(K21&lt;=(-1),K21,0)))</f>
        <v>1606071.2427735671</v>
      </c>
      <c r="L23">
        <f>IF($E21&gt;=1,($B20/HLOOKUP($E21,'Annuity Calc'!$H$7:$BE$11,2,FALSE))*HLOOKUP(L21,'Annuity Calc'!$H$7:$BE$11,3,FALSE),(IF(L21&lt;=(-1),L21,0)))</f>
        <v>1675308.3522281034</v>
      </c>
      <c r="M23">
        <f>IF($E21&gt;=1,($B20/HLOOKUP($E21,'Annuity Calc'!$H$7:$BE$11,2,FALSE))*HLOOKUP(M21,'Annuity Calc'!$H$7:$BE$11,3,FALSE),(IF(M21&lt;=(-1),M21,0)))</f>
        <v>1747530.2466647429</v>
      </c>
      <c r="N23">
        <f>IF($E21&gt;=1,($B20/HLOOKUP($E21,'Annuity Calc'!$H$7:$BE$11,2,FALSE))*HLOOKUP(N21,'Annuity Calc'!$H$7:$BE$11,3,FALSE),(IF(N21&lt;=(-1),N21,0)))</f>
        <v>1822865.5990084477</v>
      </c>
      <c r="O23">
        <f>IF($E21&gt;=1,($B20/HLOOKUP($E21,'Annuity Calc'!$H$7:$BE$11,2,FALSE))*HLOOKUP(O21,'Annuity Calc'!$H$7:$BE$11,3,FALSE),(IF(O21&lt;=(-1),O21,0)))</f>
        <v>1901448.6292241553</v>
      </c>
      <c r="P23">
        <f>IF($E21&gt;=1,($B20/HLOOKUP($E21,'Annuity Calc'!$H$7:$BE$11,2,FALSE))*HLOOKUP(P21,'Annuity Calc'!$H$7:$BE$11,3,FALSE),(IF(P21&lt;=(-1),P21,0)))</f>
        <v>1983419.3434475281</v>
      </c>
      <c r="Q23">
        <f>IF($E21&gt;=1,($B20/HLOOKUP($E21,'Annuity Calc'!$H$7:$BE$11,2,FALSE))*HLOOKUP(Q21,'Annuity Calc'!$H$7:$BE$11,3,FALSE),(IF(Q21&lt;=(-1),Q21,0)))</f>
        <v>2068923.7834245285</v>
      </c>
      <c r="R23">
        <f>IF($E21&gt;=1,($B20/HLOOKUP($E21,'Annuity Calc'!$H$7:$BE$11,2,FALSE))*HLOOKUP(R21,'Annuity Calc'!$H$7:$BE$11,3,FALSE),(IF(R21&lt;=(-1),R21,0)))</f>
        <v>2158114.286704246</v>
      </c>
      <c r="S23">
        <f>IF($E21&gt;=1,($B20/HLOOKUP($E21,'Annuity Calc'!$H$7:$BE$11,2,FALSE))*HLOOKUP(S21,'Annuity Calc'!$H$7:$BE$11,3,FALSE),(IF(S21&lt;=(-1),S21,0)))</f>
        <v>2251149.7580485293</v>
      </c>
      <c r="T23">
        <f>IF($E21&gt;=1,($B20/HLOOKUP($E21,'Annuity Calc'!$H$7:$BE$11,2,FALSE))*HLOOKUP(T21,'Annuity Calc'!$H$7:$BE$11,3,FALSE),(IF(T21&lt;=(-1),T21,0)))</f>
        <v>2348195.9525419883</v>
      </c>
      <c r="U23">
        <f>IF($E21&gt;=1,($B20/HLOOKUP($E21,'Annuity Calc'!$H$7:$BE$11,2,FALSE))*HLOOKUP(U21,'Annuity Calc'!$H$7:$BE$11,3,FALSE),(IF(U21&lt;=(-1),U21,0)))</f>
        <v>2449425.7709067576</v>
      </c>
      <c r="V23">
        <f>IF($E21&gt;=1,($B20/HLOOKUP($E21,'Annuity Calc'!$H$7:$BE$11,2,FALSE))*HLOOKUP(V21,'Annuity Calc'!$H$7:$BE$11,3,FALSE),(IF(V21&lt;=(-1),V21,0)))</f>
        <v>2555019.5675481567</v>
      </c>
      <c r="W23">
        <f>IF($E21&gt;=1,($B20/HLOOKUP($E21,'Annuity Calc'!$H$7:$BE$11,2,FALSE))*HLOOKUP(W21,'Annuity Calc'!$H$7:$BE$11,3,FALSE),(IF(W21&lt;=(-1),W21,0)))</f>
        <v>2665165.4718800937</v>
      </c>
      <c r="X23">
        <f>IF($E21&gt;=1,($B20/HLOOKUP($E21,'Annuity Calc'!$H$7:$BE$11,2,FALSE))*HLOOKUP(X21,'Annuity Calc'!$H$7:$BE$11,3,FALSE),(IF(X21&lt;=(-1),X21,0)))</f>
        <v>2780059.723502669</v>
      </c>
      <c r="Y23">
        <f>IF($E21&gt;=1,($B20/HLOOKUP($E21,'Annuity Calc'!$H$7:$BE$11,2,FALSE))*HLOOKUP(Y21,'Annuity Calc'!$H$7:$BE$11,3,FALSE),(IF(Y21&lt;=(-1),Y21,0)))</f>
        <v>2899907.0218291711</v>
      </c>
      <c r="Z23">
        <f>IF($E21&gt;=1,($B20/HLOOKUP($E21,'Annuity Calc'!$H$7:$BE$11,2,FALSE))*HLOOKUP(Z21,'Annuity Calc'!$H$7:$BE$11,3,FALSE),(IF(Z21&lt;=(-1),Z21,0)))</f>
        <v>3024920.8907853379</v>
      </c>
      <c r="AA23">
        <f>IF($E21&gt;=1,($B20/HLOOKUP($E21,'Annuity Calc'!$H$7:$BE$11,2,FALSE))*HLOOKUP(AA21,'Annuity Calc'!$H$7:$BE$11,3,FALSE),(IF(AA21&lt;=(-1),AA21,0)))</f>
        <v>3155324.059230675</v>
      </c>
      <c r="AB23">
        <f>IF($E21&gt;=1,($B20/HLOOKUP($E21,'Annuity Calc'!$H$7:$BE$11,2,FALSE))*HLOOKUP(AB21,'Annuity Calc'!$H$7:$BE$11,3,FALSE),(IF(AB21&lt;=(-1),AB21,0)))</f>
        <v>3291348.8577795923</v>
      </c>
      <c r="AC23">
        <f>IF($E21&gt;=1,($B20/HLOOKUP($E21,'Annuity Calc'!$H$7:$BE$11,2,FALSE))*HLOOKUP(AC21,'Annuity Calc'!$H$7:$BE$11,3,FALSE),(IF(AC21&lt;=(-1),AC21,0)))</f>
        <v>3433237.6327293315</v>
      </c>
      <c r="AD23">
        <f>IF($E21&gt;=1,($B20/HLOOKUP($E21,'Annuity Calc'!$H$7:$BE$11,2,FALSE))*HLOOKUP(AD21,'Annuity Calc'!$H$7:$BE$11,3,FALSE),(IF(AD21&lt;=(-1),AD21,0)))</f>
        <v>3581243.1778321788</v>
      </c>
      <c r="AE23">
        <f>IF($E21&gt;=1,($B20/HLOOKUP($E21,'Annuity Calc'!$H$7:$BE$11,2,FALSE))*HLOOKUP(AE21,'Annuity Calc'!$H$7:$BE$11,3,FALSE),(IF(AE21&lt;=(-1),AE21,0)))</f>
        <v>3735629.1846812107</v>
      </c>
      <c r="AF23">
        <f>IF($E21&gt;=1,($B20/HLOOKUP($E21,'Annuity Calc'!$H$7:$BE$11,2,FALSE))*HLOOKUP(AF21,'Annuity Calc'!$H$7:$BE$11,3,FALSE),(IF(AF21&lt;=(-1),AF21,0)))</f>
        <v>3896670.7125119874</v>
      </c>
      <c r="AG23">
        <f>IF($E21&gt;=1,($B20/HLOOKUP($E21,'Annuity Calc'!$H$7:$BE$11,2,FALSE))*HLOOKUP(AG21,'Annuity Calc'!$H$7:$BE$11,3,FALSE),(IF(AG21&lt;=(-1),AG21,0)))</f>
        <v>4064654.6782572172</v>
      </c>
      <c r="AH23">
        <f>IF($E21&gt;=1,($B20/HLOOKUP($E21,'Annuity Calc'!$H$7:$BE$11,2,FALSE))*HLOOKUP(AH21,'Annuity Calc'!$H$7:$BE$11,3,FALSE),(IF(AH21&lt;=(-1),AH21,0)))</f>
        <v>4239880.3677274948</v>
      </c>
      <c r="AI23">
        <f>IF($E21&gt;=1,($B20/HLOOKUP($E21,'Annuity Calc'!$H$7:$BE$11,2,FALSE))*HLOOKUP(AI21,'Annuity Calc'!$H$7:$BE$11,3,FALSE),(IF(AI21&lt;=(-1),AI21,0)))</f>
        <v>4422659.9688288327</v>
      </c>
      <c r="AJ23">
        <f>IF($E21&gt;=1,($B20/HLOOKUP($E21,'Annuity Calc'!$H$7:$BE$11,2,FALSE))*HLOOKUP(AJ21,'Annuity Calc'!$H$7:$BE$11,3,FALSE),(IF(AJ21&lt;=(-1),AJ21,0)))</f>
        <v>4613319.127767005</v>
      </c>
      <c r="AK23">
        <f>IF($E21&gt;=1,($B20/HLOOKUP($E21,'Annuity Calc'!$H$7:$BE$11,2,FALSE))*HLOOKUP(AK21,'Annuity Calc'!$H$7:$BE$11,3,FALSE),(IF(AK21&lt;=(-1),AK21,0)))</f>
        <v>4812197.5292296344</v>
      </c>
      <c r="AL23">
        <f>IF($E21&gt;=1,($B20/HLOOKUP($E21,'Annuity Calc'!$H$7:$BE$11,2,FALSE))*HLOOKUP(AL21,'Annuity Calc'!$H$7:$BE$11,3,FALSE),(IF(AL21&lt;=(-1),AL21,0)))</f>
        <v>5019649.5015797112</v>
      </c>
      <c r="AM23">
        <f>IF($E21&gt;=1,($B20/HLOOKUP($E21,'Annuity Calc'!$H$7:$BE$11,2,FALSE))*HLOOKUP(AM21,'Annuity Calc'!$H$7:$BE$11,3,FALSE),(IF(AM21&lt;=(-1),AM21,0)))</f>
        <v>5236044.6481387708</v>
      </c>
      <c r="AN23">
        <f>IF($E21&gt;=1,($B20/HLOOKUP($E21,'Annuity Calc'!$H$7:$BE$11,2,FALSE))*HLOOKUP(AN21,'Annuity Calc'!$H$7:$BE$11,3,FALSE),(IF(AN21&lt;=(-1),AN21,0)))</f>
        <v>5461768.505684441</v>
      </c>
      <c r="AO23">
        <f>IF($E21&gt;=1,($B20/HLOOKUP($E21,'Annuity Calc'!$H$7:$BE$11,2,FALSE))*HLOOKUP(AO21,'Annuity Calc'!$H$7:$BE$11,3,FALSE),(IF(AO21&lt;=(-1),AO21,0)))</f>
        <v>5697223.2313355636</v>
      </c>
      <c r="AP23">
        <f>IF($E21&gt;=1,($B20/HLOOKUP($E21,'Annuity Calc'!$H$7:$BE$11,2,FALSE))*HLOOKUP(AP21,'Annuity Calc'!$H$7:$BE$11,3,FALSE),(IF(AP21&lt;=(-1),AP21,0)))</f>
        <v>5942828.3190486711</v>
      </c>
      <c r="AQ23">
        <f>IF($E21&gt;=1,($B20/HLOOKUP($E21,'Annuity Calc'!$H$7:$BE$11,2,FALSE))*HLOOKUP(AQ21,'Annuity Calc'!$H$7:$BE$11,3,FALSE),(IF(AQ21&lt;=(-1),AQ21,0)))</f>
        <v>6199021.347002347</v>
      </c>
      <c r="AR23">
        <f>IF($E21&gt;=1,($B20/HLOOKUP($E21,'Annuity Calc'!$H$7:$BE$11,2,FALSE))*HLOOKUP(AR21,'Annuity Calc'!$H$7:$BE$11,3,FALSE),(IF(AR21&lt;=(-1),AR21,0)))</f>
        <v>6466258.7572010383</v>
      </c>
      <c r="AS23">
        <f>IF($E21&gt;=1,($B20/HLOOKUP($E21,'Annuity Calc'!$H$7:$BE$11,2,FALSE))*HLOOKUP(AS21,'Annuity Calc'!$H$7:$BE$11,3,FALSE),(IF(AS21&lt;=(-1),AS21,0)))</f>
        <v>6745016.6686872821</v>
      </c>
      <c r="AT23">
        <f>IF($E21&gt;=1,($B20/HLOOKUP($E21,'Annuity Calc'!$H$7:$BE$11,2,FALSE))*HLOOKUP(AT21,'Annuity Calc'!$H$7:$BE$11,3,FALSE),(IF(AT21&lt;=(-1),AT21,0)))</f>
        <v>7035791.7258112011</v>
      </c>
      <c r="AU23">
        <f>IF($E21&gt;=1,($B20/HLOOKUP($E21,'Annuity Calc'!$H$7:$BE$11,2,FALSE))*HLOOKUP(AU21,'Annuity Calc'!$H$7:$BE$11,3,FALSE),(IF(AU21&lt;=(-1),AU21,0)))</f>
        <v>7339101.983068564</v>
      </c>
      <c r="AV23">
        <f>IF($E21&gt;=1,($B20/HLOOKUP($E21,'Annuity Calc'!$H$7:$BE$11,2,FALSE))*HLOOKUP(AV21,'Annuity Calc'!$H$7:$BE$11,3,FALSE),(IF(AV21&lt;=(-1),AV21,0)))</f>
        <v>7655487.8280838802</v>
      </c>
      <c r="AW23">
        <f>IF($E21&gt;=1,($B20/HLOOKUP($E21,'Annuity Calc'!$H$7:$BE$11,2,FALSE))*HLOOKUP(AW21,'Annuity Calc'!$H$7:$BE$11,3,FALSE),(IF(AW21&lt;=(-1),AW21,0)))</f>
        <v>7985512.9443829302</v>
      </c>
      <c r="AX23">
        <f>IF($E21&gt;=1,($B20/HLOOKUP($E21,'Annuity Calc'!$H$7:$BE$11,2,FALSE))*HLOOKUP(AX21,'Annuity Calc'!$H$7:$BE$11,3,FALSE),(IF(AX21&lt;=(-1),AX21,0)))</f>
        <v>8329765.3156700488</v>
      </c>
      <c r="AY23">
        <f>IF($E21&gt;=1,($B20/HLOOKUP($E21,'Annuity Calc'!$H$7:$BE$11,2,FALSE))*HLOOKUP(AY21,'Annuity Calc'!$H$7:$BE$11,3,FALSE),(IF(AY21&lt;=(-1),AY21,0)))</f>
        <v>8688858.2733994145</v>
      </c>
      <c r="AZ23">
        <f>IF($E21&gt;=1,($B20/HLOOKUP($E21,'Annuity Calc'!$H$7:$BE$11,2,FALSE))*HLOOKUP(AZ21,'Annuity Calc'!$H$7:$BE$11,3,FALSE),(IF(AZ21&lt;=(-1),AZ21,0)))</f>
        <v>9063431.5895067342</v>
      </c>
      <c r="BA23">
        <f>IF($E21&gt;=1,($B20/HLOOKUP($E21,'Annuity Calc'!$H$7:$BE$11,2,FALSE))*HLOOKUP(BA21,'Annuity Calc'!$H$7:$BE$11,3,FALSE),(IF(BA21&lt;=(-1),BA21,0)))</f>
        <v>9454152.6162481606</v>
      </c>
      <c r="BB23">
        <f>IF($E21&gt;=1,($B20/HLOOKUP($E21,'Annuity Calc'!$H$7:$BE$11,2,FALSE))*HLOOKUP(BB21,'Annuity Calc'!$H$7:$BE$11,3,FALSE),(IF(BB21&lt;=(-1),BB21,0)))</f>
        <v>9861717.4751772359</v>
      </c>
      <c r="BC23" t="e">
        <f>IF($E21&gt;=1,($B20/HLOOKUP($E21,'Annuity Calc'!$H$7:$BE$11,2,FALSE))*HLOOKUP(BC21,'Annuity Calc'!$H$7:$BE$11,3,FALSE),(IF(BC21&lt;=(-1),BC21,0)))</f>
        <v>#N/A</v>
      </c>
      <c r="BD23" t="e">
        <f>IF($E21&gt;=1,($B20/HLOOKUP($E21,'Annuity Calc'!$H$7:$BE$11,2,FALSE))*HLOOKUP(BD21,'Annuity Calc'!$H$7:$BE$11,3,FALSE),(IF(BD21&lt;=(-1),BD21,0)))</f>
        <v>#N/A</v>
      </c>
      <c r="BE23" t="e">
        <f>IF($E21&gt;=1,($B20/HLOOKUP($E21,'Annuity Calc'!$H$7:$BE$11,2,FALSE))*HLOOKUP(BE21,'Annuity Calc'!$H$7:$BE$11,3,FALSE),(IF(BE21&lt;=(-1),BE21,0)))</f>
        <v>#N/A</v>
      </c>
      <c r="BF23" t="e">
        <f>IF($E21&gt;=1,($B20/HLOOKUP($E21,'Annuity Calc'!$H$7:$BE$11,2,FALSE))*HLOOKUP(BF21,'Annuity Calc'!$H$7:$BE$11,3,FALSE),(IF(BF21&lt;=(-1),BF21,0)))</f>
        <v>#N/A</v>
      </c>
      <c r="BG23" t="e">
        <f>IF($E21&gt;=1,($B20/HLOOKUP($E21,'Annuity Calc'!$H$7:$BE$11,2,FALSE))*HLOOKUP(BG21,'Annuity Calc'!$H$7:$BE$11,3,FALSE),(IF(BG21&lt;=(-1),BG21,0)))</f>
        <v>#N/A</v>
      </c>
      <c r="BH23" t="e">
        <f>IF($E21&gt;=1,($B20/HLOOKUP($E21,'Annuity Calc'!$H$7:$BE$11,2,FALSE))*HLOOKUP(BH21,'Annuity Calc'!$H$7:$BE$11,3,FALSE),(IF(BH21&lt;=(-1),BH21,0)))</f>
        <v>#N/A</v>
      </c>
      <c r="BI23" t="e">
        <f>IF($E21&gt;=1,($B20/HLOOKUP($E21,'Annuity Calc'!$H$7:$BE$11,2,FALSE))*HLOOKUP(BI21,'Annuity Calc'!$H$7:$BE$11,3,FALSE),(IF(BI21&lt;=(-1),BI21,0)))</f>
        <v>#N/A</v>
      </c>
      <c r="BJ23" t="e">
        <f>IF($E21&gt;=1,($B20/HLOOKUP($E21,'Annuity Calc'!$H$7:$BE$11,2,FALSE))*HLOOKUP(BJ21,'Annuity Calc'!$H$7:$BE$11,3,FALSE),(IF(BJ21&lt;=(-1),BJ21,0)))</f>
        <v>#N/A</v>
      </c>
      <c r="BK23" t="e">
        <f>IF($E21&gt;=1,($B20/HLOOKUP($E21,'Annuity Calc'!$H$7:$BE$11,2,FALSE))*HLOOKUP(BK21,'Annuity Calc'!$H$7:$BE$11,3,FALSE),(IF(BK21&lt;=(-1),BK21,0)))</f>
        <v>#N/A</v>
      </c>
      <c r="BL23" t="e">
        <f>IF($E21&gt;=1,($B20/HLOOKUP($E21,'Annuity Calc'!$H$7:$BE$11,2,FALSE))*HLOOKUP(BL21,'Annuity Calc'!$H$7:$BE$11,3,FALSE),(IF(BL21&lt;=(-1),BL21,0)))</f>
        <v>#N/A</v>
      </c>
      <c r="BM23" t="e">
        <f>IF($E21&gt;=1,($B20/HLOOKUP($E21,'Annuity Calc'!$H$7:$BE$11,2,FALSE))*HLOOKUP(BM21,'Annuity Calc'!$H$7:$BE$11,3,FALSE),(IF(BM21&lt;=(-1),BM21,0)))</f>
        <v>#N/A</v>
      </c>
      <c r="BN23" t="e">
        <f>IF($E21&gt;=1,($B20/HLOOKUP($E21,'Annuity Calc'!$H$7:$BE$11,2,FALSE))*HLOOKUP(BN21,'Annuity Calc'!$H$7:$BE$11,3,FALSE),(IF(BN21&lt;=(-1),BN21,0)))</f>
        <v>#N/A</v>
      </c>
      <c r="BO23" t="e">
        <f>IF($E21&gt;=1,($B20/HLOOKUP($E21,'Annuity Calc'!$H$7:$BE$11,2,FALSE))*HLOOKUP(BO21,'Annuity Calc'!$H$7:$BE$11,3,FALSE),(IF(BO21&lt;=(-1),BO21,0)))</f>
        <v>#N/A</v>
      </c>
    </row>
    <row r="24" spans="1:67">
      <c r="D24" t="s">
        <v>455</v>
      </c>
      <c r="E24">
        <f>IF($E21&gt;=1,($B20/HLOOKUP($E21,'Annuity Calc'!$H$7:$BE$11,2,FALSE))*HLOOKUP(E21,'Annuity Calc'!$H$7:$BE$11,4,FALSE),(IF(E21&lt;=(-1),E21,0)))</f>
        <v>8823033.2271290608</v>
      </c>
      <c r="F24">
        <f>IF($E21&gt;=1,($B20/HLOOKUP($E21,'Annuity Calc'!$H$7:$BE$11,2,FALSE))*HLOOKUP(F21,'Annuity Calc'!$H$7:$BE$11,4,FALSE),(IF(F21&lt;=(-1),F21,0)))</f>
        <v>8769285.6065938883</v>
      </c>
      <c r="G24">
        <f>IF($E21&gt;=1,($B20/HLOOKUP($E21,'Annuity Calc'!$H$7:$BE$11,2,FALSE))*HLOOKUP(G21,'Annuity Calc'!$H$7:$BE$11,4,FALSE),(IF(G21&lt;=(-1),G21,0)))</f>
        <v>8713220.9469468705</v>
      </c>
      <c r="H24">
        <f>IF($E21&gt;=1,($B20/HLOOKUP($E21,'Annuity Calc'!$H$7:$BE$11,2,FALSE))*HLOOKUP(H21,'Annuity Calc'!$H$7:$BE$11,4,FALSE),(IF(H21&lt;=(-1),H21,0)))</f>
        <v>8654739.3615289852</v>
      </c>
      <c r="I24">
        <f>IF($E21&gt;=1,($B20/HLOOKUP($E21,'Annuity Calc'!$H$7:$BE$11,2,FALSE))*HLOOKUP(I21,'Annuity Calc'!$H$7:$BE$11,4,FALSE),(IF(I21&lt;=(-1),I21,0)))</f>
        <v>8593736.6576060075</v>
      </c>
      <c r="J24">
        <f>IF($E21&gt;=1,($B20/HLOOKUP($E21,'Annuity Calc'!$H$7:$BE$11,2,FALSE))*HLOOKUP(J21,'Annuity Calc'!$H$7:$BE$11,4,FALSE),(IF(J21&lt;=(-1),J21,0)))</f>
        <v>8530104.1507352814</v>
      </c>
      <c r="K24">
        <f>IF($E21&gt;=1,($B20/HLOOKUP($E21,'Annuity Calc'!$H$7:$BE$11,2,FALSE))*HLOOKUP(K21,'Annuity Calc'!$H$7:$BE$11,4,FALSE),(IF(K21&lt;=(-1),K21,0)))</f>
        <v>8463728.4711299092</v>
      </c>
      <c r="L24">
        <f>IF($E21&gt;=1,($B20/HLOOKUP($E21,'Annuity Calc'!$H$7:$BE$11,2,FALSE))*HLOOKUP(L21,'Annuity Calc'!$H$7:$BE$11,4,FALSE),(IF(L21&lt;=(-1),L21,0)))</f>
        <v>8394491.3616753723</v>
      </c>
      <c r="M24">
        <f>IF($E21&gt;=1,($B20/HLOOKUP($E21,'Annuity Calc'!$H$7:$BE$11,2,FALSE))*HLOOKUP(M21,'Annuity Calc'!$H$7:$BE$11,4,FALSE),(IF(M21&lt;=(-1),M21,0)))</f>
        <v>8322269.4672387335</v>
      </c>
      <c r="N24">
        <f>IF($E21&gt;=1,($B20/HLOOKUP($E21,'Annuity Calc'!$H$7:$BE$11,2,FALSE))*HLOOKUP(N21,'Annuity Calc'!$H$7:$BE$11,4,FALSE),(IF(N21&lt;=(-1),N21,0)))</f>
        <v>8246934.114895029</v>
      </c>
      <c r="O24">
        <f>IF($E21&gt;=1,($B20/HLOOKUP($E21,'Annuity Calc'!$H$7:$BE$11,2,FALSE))*HLOOKUP(O21,'Annuity Calc'!$H$7:$BE$11,4,FALSE),(IF(O21&lt;=(-1),O21,0)))</f>
        <v>8168351.0846793205</v>
      </c>
      <c r="P24">
        <f>IF($E21&gt;=1,($B20/HLOOKUP($E21,'Annuity Calc'!$H$7:$BE$11,2,FALSE))*HLOOKUP(P21,'Annuity Calc'!$H$7:$BE$11,4,FALSE),(IF(P21&lt;=(-1),P21,0)))</f>
        <v>8086380.3704559486</v>
      </c>
      <c r="Q24">
        <f>IF($E21&gt;=1,($B20/HLOOKUP($E21,'Annuity Calc'!$H$7:$BE$11,2,FALSE))*HLOOKUP(Q21,'Annuity Calc'!$H$7:$BE$11,4,FALSE),(IF(Q21&lt;=(-1),Q21,0)))</f>
        <v>8000875.9304789482</v>
      </c>
      <c r="R24">
        <f>IF($E21&gt;=1,($B20/HLOOKUP($E21,'Annuity Calc'!$H$7:$BE$11,2,FALSE))*HLOOKUP(R21,'Annuity Calc'!$H$7:$BE$11,4,FALSE),(IF(R21&lt;=(-1),R21,0)))</f>
        <v>7911685.4271992305</v>
      </c>
      <c r="S24">
        <f>IF($E21&gt;=1,($B20/HLOOKUP($E21,'Annuity Calc'!$H$7:$BE$11,2,FALSE))*HLOOKUP(S21,'Annuity Calc'!$H$7:$BE$11,4,FALSE),(IF(S21&lt;=(-1),S21,0)))</f>
        <v>7818649.9558549467</v>
      </c>
      <c r="T24">
        <f>IF($E21&gt;=1,($B20/HLOOKUP($E21,'Annuity Calc'!$H$7:$BE$11,2,FALSE))*HLOOKUP(T21,'Annuity Calc'!$H$7:$BE$11,4,FALSE),(IF(T21&lt;=(-1),T21,0)))</f>
        <v>7721603.7613614881</v>
      </c>
      <c r="U24">
        <f>IF($E21&gt;=1,($B20/HLOOKUP($E21,'Annuity Calc'!$H$7:$BE$11,2,FALSE))*HLOOKUP(U21,'Annuity Calc'!$H$7:$BE$11,4,FALSE),(IF(U21&lt;=(-1),U21,0)))</f>
        <v>7620373.9429967199</v>
      </c>
      <c r="V24">
        <f>IF($E21&gt;=1,($B20/HLOOKUP($E21,'Annuity Calc'!$H$7:$BE$11,2,FALSE))*HLOOKUP(V21,'Annuity Calc'!$H$7:$BE$11,4,FALSE),(IF(V21&lt;=(-1),V21,0)))</f>
        <v>7514780.1463553198</v>
      </c>
      <c r="W24">
        <f>IF($E21&gt;=1,($B20/HLOOKUP($E21,'Annuity Calc'!$H$7:$BE$11,2,FALSE))*HLOOKUP(W21,'Annuity Calc'!$H$7:$BE$11,4,FALSE),(IF(W21&lt;=(-1),W21,0)))</f>
        <v>7404634.2420233823</v>
      </c>
      <c r="X24">
        <f>IF($E21&gt;=1,($B20/HLOOKUP($E21,'Annuity Calc'!$H$7:$BE$11,2,FALSE))*HLOOKUP(X21,'Annuity Calc'!$H$7:$BE$11,4,FALSE),(IF(X21&lt;=(-1),X21,0)))</f>
        <v>7289739.9904008079</v>
      </c>
      <c r="Y24">
        <f>IF($E21&gt;=1,($B20/HLOOKUP($E21,'Annuity Calc'!$H$7:$BE$11,2,FALSE))*HLOOKUP(Y21,'Annuity Calc'!$H$7:$BE$11,4,FALSE),(IF(Y21&lt;=(-1),Y21,0)))</f>
        <v>7169892.6920743063</v>
      </c>
      <c r="Z24">
        <f>IF($E21&gt;=1,($B20/HLOOKUP($E21,'Annuity Calc'!$H$7:$BE$11,2,FALSE))*HLOOKUP(Z21,'Annuity Calc'!$H$7:$BE$11,4,FALSE),(IF(Z21&lt;=(-1),Z21,0)))</f>
        <v>7044878.8231181391</v>
      </c>
      <c r="AA24">
        <f>IF($E21&gt;=1,($B20/HLOOKUP($E21,'Annuity Calc'!$H$7:$BE$11,2,FALSE))*HLOOKUP(AA21,'Annuity Calc'!$H$7:$BE$11,4,FALSE),(IF(AA21&lt;=(-1),AA21,0)))</f>
        <v>6914475.6546728024</v>
      </c>
      <c r="AB24">
        <f>IF($E21&gt;=1,($B20/HLOOKUP($E21,'Annuity Calc'!$H$7:$BE$11,2,FALSE))*HLOOKUP(AB21,'Annuity Calc'!$H$7:$BE$11,4,FALSE),(IF(AB21&lt;=(-1),AB21,0)))</f>
        <v>6778450.8561238851</v>
      </c>
      <c r="AC24">
        <f>IF($E21&gt;=1,($B20/HLOOKUP($E21,'Annuity Calc'!$H$7:$BE$11,2,FALSE))*HLOOKUP(AC21,'Annuity Calc'!$H$7:$BE$11,4,FALSE),(IF(AC21&lt;=(-1),AC21,0)))</f>
        <v>6636562.0811741464</v>
      </c>
      <c r="AD24">
        <f>IF($E21&gt;=1,($B20/HLOOKUP($E21,'Annuity Calc'!$H$7:$BE$11,2,FALSE))*HLOOKUP(AD21,'Annuity Calc'!$H$7:$BE$11,4,FALSE),(IF(AD21&lt;=(-1),AD21,0)))</f>
        <v>6488556.5360712977</v>
      </c>
      <c r="AE24">
        <f>IF($E21&gt;=1,($B20/HLOOKUP($E21,'Annuity Calc'!$H$7:$BE$11,2,FALSE))*HLOOKUP(AE21,'Annuity Calc'!$H$7:$BE$11,4,FALSE),(IF(AE21&lt;=(-1),AE21,0)))</f>
        <v>6334170.5292222658</v>
      </c>
      <c r="AF24">
        <f>IF($E21&gt;=1,($B20/HLOOKUP($E21,'Annuity Calc'!$H$7:$BE$11,2,FALSE))*HLOOKUP(AF21,'Annuity Calc'!$H$7:$BE$11,4,FALSE),(IF(AF21&lt;=(-1),AF21,0)))</f>
        <v>6173129.0013914891</v>
      </c>
      <c r="AG24">
        <f>IF($E21&gt;=1,($B20/HLOOKUP($E21,'Annuity Calc'!$H$7:$BE$11,2,FALSE))*HLOOKUP(AG21,'Annuity Calc'!$H$7:$BE$11,4,FALSE),(IF(AG21&lt;=(-1),AG21,0)))</f>
        <v>6005145.0356462598</v>
      </c>
      <c r="AH24">
        <f>IF($E21&gt;=1,($B20/HLOOKUP($E21,'Annuity Calc'!$H$7:$BE$11,2,FALSE))*HLOOKUP(AH21,'Annuity Calc'!$H$7:$BE$11,4,FALSE),(IF(AH21&lt;=(-1),AH21,0)))</f>
        <v>5829919.3461759826</v>
      </c>
      <c r="AI24">
        <f>IF($E21&gt;=1,($B20/HLOOKUP($E21,'Annuity Calc'!$H$7:$BE$11,2,FALSE))*HLOOKUP(AI21,'Annuity Calc'!$H$7:$BE$11,4,FALSE),(IF(AI21&lt;=(-1),AI21,0)))</f>
        <v>5647139.7450746438</v>
      </c>
      <c r="AJ24">
        <f>IF($E21&gt;=1,($B20/HLOOKUP($E21,'Annuity Calc'!$H$7:$BE$11,2,FALSE))*HLOOKUP(AJ21,'Annuity Calc'!$H$7:$BE$11,4,FALSE),(IF(AJ21&lt;=(-1),AJ21,0)))</f>
        <v>5456480.5861364715</v>
      </c>
      <c r="AK24">
        <f>IF($E21&gt;=1,($B20/HLOOKUP($E21,'Annuity Calc'!$H$7:$BE$11,2,FALSE))*HLOOKUP(AK21,'Annuity Calc'!$H$7:$BE$11,4,FALSE),(IF(AK21&lt;=(-1),AK21,0)))</f>
        <v>5257602.184673843</v>
      </c>
      <c r="AL24">
        <f>IF($E21&gt;=1,($B20/HLOOKUP($E21,'Annuity Calc'!$H$7:$BE$11,2,FALSE))*HLOOKUP(AL21,'Annuity Calc'!$H$7:$BE$11,4,FALSE),(IF(AL21&lt;=(-1),AL21,0)))</f>
        <v>5050150.2123237653</v>
      </c>
      <c r="AM24">
        <f>IF($E21&gt;=1,($B20/HLOOKUP($E21,'Annuity Calc'!$H$7:$BE$11,2,FALSE))*HLOOKUP(AM21,'Annuity Calc'!$H$7:$BE$11,4,FALSE),(IF(AM21&lt;=(-1),AM21,0)))</f>
        <v>4833755.0657647057</v>
      </c>
      <c r="AN24">
        <f>IF($E21&gt;=1,($B20/HLOOKUP($E21,'Annuity Calc'!$H$7:$BE$11,2,FALSE))*HLOOKUP(AN21,'Annuity Calc'!$H$7:$BE$11,4,FALSE),(IF(AN21&lt;=(-1),AN21,0)))</f>
        <v>4608031.2082190355</v>
      </c>
      <c r="AO24">
        <f>IF($E21&gt;=1,($B20/HLOOKUP($E21,'Annuity Calc'!$H$7:$BE$11,2,FALSE))*HLOOKUP(AO21,'Annuity Calc'!$H$7:$BE$11,4,FALSE),(IF(AO21&lt;=(-1),AO21,0)))</f>
        <v>4372576.4825679129</v>
      </c>
      <c r="AP24">
        <f>IF($E21&gt;=1,($B20/HLOOKUP($E21,'Annuity Calc'!$H$7:$BE$11,2,FALSE))*HLOOKUP(AP21,'Annuity Calc'!$H$7:$BE$11,4,FALSE),(IF(AP21&lt;=(-1),AP21,0)))</f>
        <v>4126971.3948548059</v>
      </c>
      <c r="AQ24">
        <f>IF($E21&gt;=1,($B20/HLOOKUP($E21,'Annuity Calc'!$H$7:$BE$11,2,FALSE))*HLOOKUP(AQ21,'Annuity Calc'!$H$7:$BE$11,4,FALSE),(IF(AQ21&lt;=(-1),AQ21,0)))</f>
        <v>3870778.3669011299</v>
      </c>
      <c r="AR24">
        <f>IF($E21&gt;=1,($B20/HLOOKUP($E21,'Annuity Calc'!$H$7:$BE$11,2,FALSE))*HLOOKUP(AR21,'Annuity Calc'!$H$7:$BE$11,4,FALSE),(IF(AR21&lt;=(-1),AR21,0)))</f>
        <v>3603540.9567024382</v>
      </c>
      <c r="AS24">
        <f>IF($E21&gt;=1,($B20/HLOOKUP($E21,'Annuity Calc'!$H$7:$BE$11,2,FALSE))*HLOOKUP(AS21,'Annuity Calc'!$H$7:$BE$11,4,FALSE),(IF(AS21&lt;=(-1),AS21,0)))</f>
        <v>3324783.0452161944</v>
      </c>
      <c r="AT24">
        <f>IF($E21&gt;=1,($B20/HLOOKUP($E21,'Annuity Calc'!$H$7:$BE$11,2,FALSE))*HLOOKUP(AT21,'Annuity Calc'!$H$7:$BE$11,4,FALSE),(IF(AT21&lt;=(-1),AT21,0)))</f>
        <v>3034007.9880922753</v>
      </c>
      <c r="AU24">
        <f>IF($E21&gt;=1,($B20/HLOOKUP($E21,'Annuity Calc'!$H$7:$BE$11,2,FALSE))*HLOOKUP(AU21,'Annuity Calc'!$H$7:$BE$11,4,FALSE),(IF(AU21&lt;=(-1),AU21,0)))</f>
        <v>2730697.7308349125</v>
      </c>
      <c r="AV24">
        <f>IF($E21&gt;=1,($B20/HLOOKUP($E21,'Annuity Calc'!$H$7:$BE$11,2,FALSE))*HLOOKUP(AV21,'Annuity Calc'!$H$7:$BE$11,4,FALSE),(IF(AV21&lt;=(-1),AV21,0)))</f>
        <v>2414311.8858195967</v>
      </c>
      <c r="AW24">
        <f>IF($E21&gt;=1,($B20/HLOOKUP($E21,'Annuity Calc'!$H$7:$BE$11,2,FALSE))*HLOOKUP(AW21,'Annuity Calc'!$H$7:$BE$11,4,FALSE),(IF(AW21&lt;=(-1),AW21,0)))</f>
        <v>2084286.7695205468</v>
      </c>
      <c r="AX24">
        <f>IF($E21&gt;=1,($B20/HLOOKUP($E21,'Annuity Calc'!$H$7:$BE$11,2,FALSE))*HLOOKUP(AX21,'Annuity Calc'!$H$7:$BE$11,4,FALSE),(IF(AX21&lt;=(-1),AX21,0)))</f>
        <v>1740034.3982334284</v>
      </c>
      <c r="AY24">
        <f>IF($E21&gt;=1,($B20/HLOOKUP($E21,'Annuity Calc'!$H$7:$BE$11,2,FALSE))*HLOOKUP(AY21,'Annuity Calc'!$H$7:$BE$11,4,FALSE),(IF(AY21&lt;=(-1),AY21,0)))</f>
        <v>1380941.4405040625</v>
      </c>
      <c r="AZ24">
        <f>IF($E21&gt;=1,($B20/HLOOKUP($E21,'Annuity Calc'!$H$7:$BE$11,2,FALSE))*HLOOKUP(AZ21,'Annuity Calc'!$H$7:$BE$11,4,FALSE),(IF(AZ21&lt;=(-1),AZ21,0)))</f>
        <v>1006368.1243967433</v>
      </c>
      <c r="BA24">
        <f>IF($E21&gt;=1,($B20/HLOOKUP($E21,'Annuity Calc'!$H$7:$BE$11,2,FALSE))*HLOOKUP(BA21,'Annuity Calc'!$H$7:$BE$11,4,FALSE),(IF(BA21&lt;=(-1),BA21,0)))</f>
        <v>615647.09765531577</v>
      </c>
      <c r="BB24">
        <f>IF($E21&gt;=1,($B20/HLOOKUP($E21,'Annuity Calc'!$H$7:$BE$11,2,FALSE))*HLOOKUP(BB21,'Annuity Calc'!$H$7:$BE$11,4,FALSE),(IF(BB21&lt;=(-1),BB21,0)))</f>
        <v>208082.23872623971</v>
      </c>
      <c r="BC24" t="e">
        <f>IF($E21&gt;=1,($B20/HLOOKUP($E21,'Annuity Calc'!$H$7:$BE$11,2,FALSE))*HLOOKUP(BC21,'Annuity Calc'!$H$7:$BE$11,4,FALSE),(IF(BC21&lt;=(-1),BC21,0)))</f>
        <v>#N/A</v>
      </c>
      <c r="BD24" t="e">
        <f>IF($E21&gt;=1,($B20/HLOOKUP($E21,'Annuity Calc'!$H$7:$BE$11,2,FALSE))*HLOOKUP(BD21,'Annuity Calc'!$H$7:$BE$11,4,FALSE),(IF(BD21&lt;=(-1),BD21,0)))</f>
        <v>#N/A</v>
      </c>
      <c r="BE24" t="e">
        <f>IF($E21&gt;=1,($B20/HLOOKUP($E21,'Annuity Calc'!$H$7:$BE$11,2,FALSE))*HLOOKUP(BE21,'Annuity Calc'!$H$7:$BE$11,4,FALSE),(IF(BE21&lt;=(-1),BE21,0)))</f>
        <v>#N/A</v>
      </c>
      <c r="BF24" t="e">
        <f>IF($E21&gt;=1,($B20/HLOOKUP($E21,'Annuity Calc'!$H$7:$BE$11,2,FALSE))*HLOOKUP(BF21,'Annuity Calc'!$H$7:$BE$11,4,FALSE),(IF(BF21&lt;=(-1),BF21,0)))</f>
        <v>#N/A</v>
      </c>
      <c r="BG24" t="e">
        <f>IF($E21&gt;=1,($B20/HLOOKUP($E21,'Annuity Calc'!$H$7:$BE$11,2,FALSE))*HLOOKUP(BG21,'Annuity Calc'!$H$7:$BE$11,4,FALSE),(IF(BG21&lt;=(-1),BG21,0)))</f>
        <v>#N/A</v>
      </c>
      <c r="BH24" t="e">
        <f>IF($E21&gt;=1,($B20/HLOOKUP($E21,'Annuity Calc'!$H$7:$BE$11,2,FALSE))*HLOOKUP(BH21,'Annuity Calc'!$H$7:$BE$11,4,FALSE),(IF(BH21&lt;=(-1),BH21,0)))</f>
        <v>#N/A</v>
      </c>
      <c r="BI24" t="e">
        <f>IF($E21&gt;=1,($B20/HLOOKUP($E21,'Annuity Calc'!$H$7:$BE$11,2,FALSE))*HLOOKUP(BI21,'Annuity Calc'!$H$7:$BE$11,4,FALSE),(IF(BI21&lt;=(-1),BI21,0)))</f>
        <v>#N/A</v>
      </c>
      <c r="BJ24" t="e">
        <f>IF($E21&gt;=1,($B20/HLOOKUP($E21,'Annuity Calc'!$H$7:$BE$11,2,FALSE))*HLOOKUP(BJ21,'Annuity Calc'!$H$7:$BE$11,4,FALSE),(IF(BJ21&lt;=(-1),BJ21,0)))</f>
        <v>#N/A</v>
      </c>
      <c r="BK24" t="e">
        <f>IF($E21&gt;=1,($B20/HLOOKUP($E21,'Annuity Calc'!$H$7:$BE$11,2,FALSE))*HLOOKUP(BK21,'Annuity Calc'!$H$7:$BE$11,4,FALSE),(IF(BK21&lt;=(-1),BK21,0)))</f>
        <v>#N/A</v>
      </c>
      <c r="BL24" t="e">
        <f>IF($E21&gt;=1,($B20/HLOOKUP($E21,'Annuity Calc'!$H$7:$BE$11,2,FALSE))*HLOOKUP(BL21,'Annuity Calc'!$H$7:$BE$11,4,FALSE),(IF(BL21&lt;=(-1),BL21,0)))</f>
        <v>#N/A</v>
      </c>
      <c r="BM24" t="e">
        <f>IF($E21&gt;=1,($B20/HLOOKUP($E21,'Annuity Calc'!$H$7:$BE$11,2,FALSE))*HLOOKUP(BM21,'Annuity Calc'!$H$7:$BE$11,4,FALSE),(IF(BM21&lt;=(-1),BM21,0)))</f>
        <v>#N/A</v>
      </c>
      <c r="BN24" t="e">
        <f>IF($E21&gt;=1,($B20/HLOOKUP($E21,'Annuity Calc'!$H$7:$BE$11,2,FALSE))*HLOOKUP(BN21,'Annuity Calc'!$H$7:$BE$11,4,FALSE),(IF(BN21&lt;=(-1),BN21,0)))</f>
        <v>#N/A</v>
      </c>
      <c r="BO24" t="e">
        <f>IF($E21&gt;=1,($B20/HLOOKUP($E21,'Annuity Calc'!$H$7:$BE$11,2,FALSE))*HLOOKUP(BO21,'Annuity Calc'!$H$7:$BE$11,4,FALSE),(IF(BO21&lt;=(-1),BO21,0)))</f>
        <v>#N/A</v>
      </c>
    </row>
    <row r="25" spans="1:67">
      <c r="D25" t="s">
        <v>445</v>
      </c>
      <c r="E25">
        <f>IF($E21&gt;=1,($B20/HLOOKUP($E21,'Annuity Calc'!$H$7:$BE$11,2,FALSE))*HLOOKUP(E21,'Annuity Calc'!$H$7:$BE$11,5,FALSE),(IF(E21&lt;=(-1),E21,0)))</f>
        <v>10069799.713903477</v>
      </c>
      <c r="F25">
        <f>IF($E21&gt;=1,($B20/HLOOKUP($E21,'Annuity Calc'!$H$7:$BE$11,2,FALSE))*HLOOKUP(F21,'Annuity Calc'!$H$7:$BE$11,5,FALSE),(IF(F21&lt;=(-1),F21,0)))</f>
        <v>10069799.713903477</v>
      </c>
      <c r="G25">
        <f>IF($E21&gt;=1,($B20/HLOOKUP($E21,'Annuity Calc'!$H$7:$BE$11,2,FALSE))*HLOOKUP(G21,'Annuity Calc'!$H$7:$BE$11,5,FALSE),(IF(G21&lt;=(-1),G21,0)))</f>
        <v>10069799.713903477</v>
      </c>
      <c r="H25">
        <f>IF($E21&gt;=1,($B20/HLOOKUP($E21,'Annuity Calc'!$H$7:$BE$11,2,FALSE))*HLOOKUP(H21,'Annuity Calc'!$H$7:$BE$11,5,FALSE),(IF(H21&lt;=(-1),H21,0)))</f>
        <v>10069799.713903477</v>
      </c>
      <c r="I25">
        <f>IF($E21&gt;=1,($B20/HLOOKUP($E21,'Annuity Calc'!$H$7:$BE$11,2,FALSE))*HLOOKUP(I21,'Annuity Calc'!$H$7:$BE$11,5,FALSE),(IF(I21&lt;=(-1),I21,0)))</f>
        <v>10069799.713903477</v>
      </c>
      <c r="J25">
        <f>IF($E21&gt;=1,($B20/HLOOKUP($E21,'Annuity Calc'!$H$7:$BE$11,2,FALSE))*HLOOKUP(J21,'Annuity Calc'!$H$7:$BE$11,5,FALSE),(IF(J21&lt;=(-1),J21,0)))</f>
        <v>10069799.713903477</v>
      </c>
      <c r="K25">
        <f>IF($E21&gt;=1,($B20/HLOOKUP($E21,'Annuity Calc'!$H$7:$BE$11,2,FALSE))*HLOOKUP(K21,'Annuity Calc'!$H$7:$BE$11,5,FALSE),(IF(K21&lt;=(-1),K21,0)))</f>
        <v>10069799.713903477</v>
      </c>
      <c r="L25">
        <f>IF($E21&gt;=1,($B20/HLOOKUP($E21,'Annuity Calc'!$H$7:$BE$11,2,FALSE))*HLOOKUP(L21,'Annuity Calc'!$H$7:$BE$11,5,FALSE),(IF(L21&lt;=(-1),L21,0)))</f>
        <v>10069799.713903477</v>
      </c>
      <c r="M25">
        <f>IF($E21&gt;=1,($B20/HLOOKUP($E21,'Annuity Calc'!$H$7:$BE$11,2,FALSE))*HLOOKUP(M21,'Annuity Calc'!$H$7:$BE$11,5,FALSE),(IF(M21&lt;=(-1),M21,0)))</f>
        <v>10069799.713903477</v>
      </c>
      <c r="N25">
        <f>IF($E21&gt;=1,($B20/HLOOKUP($E21,'Annuity Calc'!$H$7:$BE$11,2,FALSE))*HLOOKUP(N21,'Annuity Calc'!$H$7:$BE$11,5,FALSE),(IF(N21&lt;=(-1),N21,0)))</f>
        <v>10069799.713903477</v>
      </c>
      <c r="O25">
        <f>IF($E21&gt;=1,($B20/HLOOKUP($E21,'Annuity Calc'!$H$7:$BE$11,2,FALSE))*HLOOKUP(O21,'Annuity Calc'!$H$7:$BE$11,5,FALSE),(IF(O21&lt;=(-1),O21,0)))</f>
        <v>10069799.713903477</v>
      </c>
      <c r="P25">
        <f>IF($E21&gt;=1,($B20/HLOOKUP($E21,'Annuity Calc'!$H$7:$BE$11,2,FALSE))*HLOOKUP(P21,'Annuity Calc'!$H$7:$BE$11,5,FALSE),(IF(P21&lt;=(-1),P21,0)))</f>
        <v>10069799.713903477</v>
      </c>
      <c r="Q25">
        <f>IF($E21&gt;=1,($B20/HLOOKUP($E21,'Annuity Calc'!$H$7:$BE$11,2,FALSE))*HLOOKUP(Q21,'Annuity Calc'!$H$7:$BE$11,5,FALSE),(IF(Q21&lt;=(-1),Q21,0)))</f>
        <v>10069799.713903477</v>
      </c>
      <c r="R25">
        <f>IF($E21&gt;=1,($B20/HLOOKUP($E21,'Annuity Calc'!$H$7:$BE$11,2,FALSE))*HLOOKUP(R21,'Annuity Calc'!$H$7:$BE$11,5,FALSE),(IF(R21&lt;=(-1),R21,0)))</f>
        <v>10069799.713903477</v>
      </c>
      <c r="S25">
        <f>IF($E21&gt;=1,($B20/HLOOKUP($E21,'Annuity Calc'!$H$7:$BE$11,2,FALSE))*HLOOKUP(S21,'Annuity Calc'!$H$7:$BE$11,5,FALSE),(IF(S21&lt;=(-1),S21,0)))</f>
        <v>10069799.713903477</v>
      </c>
      <c r="T25">
        <f>IF($E21&gt;=1,($B20/HLOOKUP($E21,'Annuity Calc'!$H$7:$BE$11,2,FALSE))*HLOOKUP(T21,'Annuity Calc'!$H$7:$BE$11,5,FALSE),(IF(T21&lt;=(-1),T21,0)))</f>
        <v>10069799.713903477</v>
      </c>
      <c r="U25">
        <f>IF($E21&gt;=1,($B20/HLOOKUP($E21,'Annuity Calc'!$H$7:$BE$11,2,FALSE))*HLOOKUP(U21,'Annuity Calc'!$H$7:$BE$11,5,FALSE),(IF(U21&lt;=(-1),U21,0)))</f>
        <v>10069799.713903477</v>
      </c>
      <c r="V25">
        <f>IF($E21&gt;=1,($B20/HLOOKUP($E21,'Annuity Calc'!$H$7:$BE$11,2,FALSE))*HLOOKUP(V21,'Annuity Calc'!$H$7:$BE$11,5,FALSE),(IF(V21&lt;=(-1),V21,0)))</f>
        <v>10069799.713903477</v>
      </c>
      <c r="W25">
        <f>IF($E21&gt;=1,($B20/HLOOKUP($E21,'Annuity Calc'!$H$7:$BE$11,2,FALSE))*HLOOKUP(W21,'Annuity Calc'!$H$7:$BE$11,5,FALSE),(IF(W21&lt;=(-1),W21,0)))</f>
        <v>10069799.713903477</v>
      </c>
      <c r="X25">
        <f>IF($E21&gt;=1,($B20/HLOOKUP($E21,'Annuity Calc'!$H$7:$BE$11,2,FALSE))*HLOOKUP(X21,'Annuity Calc'!$H$7:$BE$11,5,FALSE),(IF(X21&lt;=(-1),X21,0)))</f>
        <v>10069799.713903477</v>
      </c>
      <c r="Y25">
        <f>IF($E21&gt;=1,($B20/HLOOKUP($E21,'Annuity Calc'!$H$7:$BE$11,2,FALSE))*HLOOKUP(Y21,'Annuity Calc'!$H$7:$BE$11,5,FALSE),(IF(Y21&lt;=(-1),Y21,0)))</f>
        <v>10069799.713903477</v>
      </c>
      <c r="Z25">
        <f>IF($E21&gt;=1,($B20/HLOOKUP($E21,'Annuity Calc'!$H$7:$BE$11,2,FALSE))*HLOOKUP(Z21,'Annuity Calc'!$H$7:$BE$11,5,FALSE),(IF(Z21&lt;=(-1),Z21,0)))</f>
        <v>10069799.713903477</v>
      </c>
      <c r="AA25">
        <f>IF($E21&gt;=1,($B20/HLOOKUP($E21,'Annuity Calc'!$H$7:$BE$11,2,FALSE))*HLOOKUP(AA21,'Annuity Calc'!$H$7:$BE$11,5,FALSE),(IF(AA21&lt;=(-1),AA21,0)))</f>
        <v>10069799.713903477</v>
      </c>
      <c r="AB25">
        <f>IF($E21&gt;=1,($B20/HLOOKUP($E21,'Annuity Calc'!$H$7:$BE$11,2,FALSE))*HLOOKUP(AB21,'Annuity Calc'!$H$7:$BE$11,5,FALSE),(IF(AB21&lt;=(-1),AB21,0)))</f>
        <v>10069799.713903477</v>
      </c>
      <c r="AC25">
        <f>IF($E21&gt;=1,($B20/HLOOKUP($E21,'Annuity Calc'!$H$7:$BE$11,2,FALSE))*HLOOKUP(AC21,'Annuity Calc'!$H$7:$BE$11,5,FALSE),(IF(AC21&lt;=(-1),AC21,0)))</f>
        <v>10069799.713903477</v>
      </c>
      <c r="AD25">
        <f>IF($E21&gt;=1,($B20/HLOOKUP($E21,'Annuity Calc'!$H$7:$BE$11,2,FALSE))*HLOOKUP(AD21,'Annuity Calc'!$H$7:$BE$11,5,FALSE),(IF(AD21&lt;=(-1),AD21,0)))</f>
        <v>10069799.713903477</v>
      </c>
      <c r="AE25">
        <f>IF($E21&gt;=1,($B20/HLOOKUP($E21,'Annuity Calc'!$H$7:$BE$11,2,FALSE))*HLOOKUP(AE21,'Annuity Calc'!$H$7:$BE$11,5,FALSE),(IF(AE21&lt;=(-1),AE21,0)))</f>
        <v>10069799.713903477</v>
      </c>
      <c r="AF25">
        <f>IF($E21&gt;=1,($B20/HLOOKUP($E21,'Annuity Calc'!$H$7:$BE$11,2,FALSE))*HLOOKUP(AF21,'Annuity Calc'!$H$7:$BE$11,5,FALSE),(IF(AF21&lt;=(-1),AF21,0)))</f>
        <v>10069799.713903477</v>
      </c>
      <c r="AG25">
        <f>IF($E21&gt;=1,($B20/HLOOKUP($E21,'Annuity Calc'!$H$7:$BE$11,2,FALSE))*HLOOKUP(AG21,'Annuity Calc'!$H$7:$BE$11,5,FALSE),(IF(AG21&lt;=(-1),AG21,0)))</f>
        <v>10069799.713903477</v>
      </c>
      <c r="AH25">
        <f>IF($E21&gt;=1,($B20/HLOOKUP($E21,'Annuity Calc'!$H$7:$BE$11,2,FALSE))*HLOOKUP(AH21,'Annuity Calc'!$H$7:$BE$11,5,FALSE),(IF(AH21&lt;=(-1),AH21,0)))</f>
        <v>10069799.713903477</v>
      </c>
      <c r="AI25">
        <f>IF($E21&gt;=1,($B20/HLOOKUP($E21,'Annuity Calc'!$H$7:$BE$11,2,FALSE))*HLOOKUP(AI21,'Annuity Calc'!$H$7:$BE$11,5,FALSE),(IF(AI21&lt;=(-1),AI21,0)))</f>
        <v>10069799.713903477</v>
      </c>
      <c r="AJ25">
        <f>IF($E21&gt;=1,($B20/HLOOKUP($E21,'Annuity Calc'!$H$7:$BE$11,2,FALSE))*HLOOKUP(AJ21,'Annuity Calc'!$H$7:$BE$11,5,FALSE),(IF(AJ21&lt;=(-1),AJ21,0)))</f>
        <v>10069799.713903477</v>
      </c>
      <c r="AK25">
        <f>IF($E21&gt;=1,($B20/HLOOKUP($E21,'Annuity Calc'!$H$7:$BE$11,2,FALSE))*HLOOKUP(AK21,'Annuity Calc'!$H$7:$BE$11,5,FALSE),(IF(AK21&lt;=(-1),AK21,0)))</f>
        <v>10069799.713903477</v>
      </c>
      <c r="AL25">
        <f>IF($E21&gt;=1,($B20/HLOOKUP($E21,'Annuity Calc'!$H$7:$BE$11,2,FALSE))*HLOOKUP(AL21,'Annuity Calc'!$H$7:$BE$11,5,FALSE),(IF(AL21&lt;=(-1),AL21,0)))</f>
        <v>10069799.713903477</v>
      </c>
      <c r="AM25">
        <f>IF($E21&gt;=1,($B20/HLOOKUP($E21,'Annuity Calc'!$H$7:$BE$11,2,FALSE))*HLOOKUP(AM21,'Annuity Calc'!$H$7:$BE$11,5,FALSE),(IF(AM21&lt;=(-1),AM21,0)))</f>
        <v>10069799.713903477</v>
      </c>
      <c r="AN25">
        <f>IF($E21&gt;=1,($B20/HLOOKUP($E21,'Annuity Calc'!$H$7:$BE$11,2,FALSE))*HLOOKUP(AN21,'Annuity Calc'!$H$7:$BE$11,5,FALSE),(IF(AN21&lt;=(-1),AN21,0)))</f>
        <v>10069799.713903477</v>
      </c>
      <c r="AO25">
        <f>IF($E21&gt;=1,($B20/HLOOKUP($E21,'Annuity Calc'!$H$7:$BE$11,2,FALSE))*HLOOKUP(AO21,'Annuity Calc'!$H$7:$BE$11,5,FALSE),(IF(AO21&lt;=(-1),AO21,0)))</f>
        <v>10069799.713903477</v>
      </c>
      <c r="AP25">
        <f>IF($E21&gt;=1,($B20/HLOOKUP($E21,'Annuity Calc'!$H$7:$BE$11,2,FALSE))*HLOOKUP(AP21,'Annuity Calc'!$H$7:$BE$11,5,FALSE),(IF(AP21&lt;=(-1),AP21,0)))</f>
        <v>10069799.713903477</v>
      </c>
      <c r="AQ25">
        <f>IF($E21&gt;=1,($B20/HLOOKUP($E21,'Annuity Calc'!$H$7:$BE$11,2,FALSE))*HLOOKUP(AQ21,'Annuity Calc'!$H$7:$BE$11,5,FALSE),(IF(AQ21&lt;=(-1),AQ21,0)))</f>
        <v>10069799.713903477</v>
      </c>
      <c r="AR25">
        <f>IF($E21&gt;=1,($B20/HLOOKUP($E21,'Annuity Calc'!$H$7:$BE$11,2,FALSE))*HLOOKUP(AR21,'Annuity Calc'!$H$7:$BE$11,5,FALSE),(IF(AR21&lt;=(-1),AR21,0)))</f>
        <v>10069799.713903477</v>
      </c>
      <c r="AS25">
        <f>IF($E21&gt;=1,($B20/HLOOKUP($E21,'Annuity Calc'!$H$7:$BE$11,2,FALSE))*HLOOKUP(AS21,'Annuity Calc'!$H$7:$BE$11,5,FALSE),(IF(AS21&lt;=(-1),AS21,0)))</f>
        <v>10069799.713903477</v>
      </c>
      <c r="AT25">
        <f>IF($E21&gt;=1,($B20/HLOOKUP($E21,'Annuity Calc'!$H$7:$BE$11,2,FALSE))*HLOOKUP(AT21,'Annuity Calc'!$H$7:$BE$11,5,FALSE),(IF(AT21&lt;=(-1),AT21,0)))</f>
        <v>10069799.713903477</v>
      </c>
      <c r="AU25">
        <f>IF($E21&gt;=1,($B20/HLOOKUP($E21,'Annuity Calc'!$H$7:$BE$11,2,FALSE))*HLOOKUP(AU21,'Annuity Calc'!$H$7:$BE$11,5,FALSE),(IF(AU21&lt;=(-1),AU21,0)))</f>
        <v>10069799.713903477</v>
      </c>
      <c r="AV25">
        <f>IF($E21&gt;=1,($B20/HLOOKUP($E21,'Annuity Calc'!$H$7:$BE$11,2,FALSE))*HLOOKUP(AV21,'Annuity Calc'!$H$7:$BE$11,5,FALSE),(IF(AV21&lt;=(-1),AV21,0)))</f>
        <v>10069799.713903477</v>
      </c>
      <c r="AW25">
        <f>IF($E21&gt;=1,($B20/HLOOKUP($E21,'Annuity Calc'!$H$7:$BE$11,2,FALSE))*HLOOKUP(AW21,'Annuity Calc'!$H$7:$BE$11,5,FALSE),(IF(AW21&lt;=(-1),AW21,0)))</f>
        <v>10069799.713903477</v>
      </c>
      <c r="AX25">
        <f>IF($E21&gt;=1,($B20/HLOOKUP($E21,'Annuity Calc'!$H$7:$BE$11,2,FALSE))*HLOOKUP(AX21,'Annuity Calc'!$H$7:$BE$11,5,FALSE),(IF(AX21&lt;=(-1),AX21,0)))</f>
        <v>10069799.713903477</v>
      </c>
      <c r="AY25">
        <f>IF($E21&gt;=1,($B20/HLOOKUP($E21,'Annuity Calc'!$H$7:$BE$11,2,FALSE))*HLOOKUP(AY21,'Annuity Calc'!$H$7:$BE$11,5,FALSE),(IF(AY21&lt;=(-1),AY21,0)))</f>
        <v>10069799.713903477</v>
      </c>
      <c r="AZ25">
        <f>IF($E21&gt;=1,($B20/HLOOKUP($E21,'Annuity Calc'!$H$7:$BE$11,2,FALSE))*HLOOKUP(AZ21,'Annuity Calc'!$H$7:$BE$11,5,FALSE),(IF(AZ21&lt;=(-1),AZ21,0)))</f>
        <v>10069799.713903477</v>
      </c>
      <c r="BA25">
        <f>IF($E21&gt;=1,($B20/HLOOKUP($E21,'Annuity Calc'!$H$7:$BE$11,2,FALSE))*HLOOKUP(BA21,'Annuity Calc'!$H$7:$BE$11,5,FALSE),(IF(BA21&lt;=(-1),BA21,0)))</f>
        <v>10069799.713903477</v>
      </c>
      <c r="BB25">
        <f>IF($E21&gt;=1,($B20/HLOOKUP($E21,'Annuity Calc'!$H$7:$BE$11,2,FALSE))*HLOOKUP(BB21,'Annuity Calc'!$H$7:$BE$11,5,FALSE),(IF(BB21&lt;=(-1),BB21,0)))</f>
        <v>10069799.713903477</v>
      </c>
      <c r="BC25" t="e">
        <f>IF($E21&gt;=1,($B20/HLOOKUP($E21,'Annuity Calc'!$H$7:$BE$11,2,FALSE))*HLOOKUP(BC21,'Annuity Calc'!$H$7:$BE$11,5,FALSE),(IF(BC21&lt;=(-1),BC21,0)))</f>
        <v>#N/A</v>
      </c>
      <c r="BD25" t="e">
        <f>IF($E21&gt;=1,($B20/HLOOKUP($E21,'Annuity Calc'!$H$7:$BE$11,2,FALSE))*HLOOKUP(BD21,'Annuity Calc'!$H$7:$BE$11,5,FALSE),(IF(BD21&lt;=(-1),BD21,0)))</f>
        <v>#N/A</v>
      </c>
      <c r="BE25" t="e">
        <f>IF($E21&gt;=1,($B20/HLOOKUP($E21,'Annuity Calc'!$H$7:$BE$11,2,FALSE))*HLOOKUP(BE21,'Annuity Calc'!$H$7:$BE$11,5,FALSE),(IF(BE21&lt;=(-1),BE21,0)))</f>
        <v>#N/A</v>
      </c>
      <c r="BF25" t="e">
        <f>IF($E21&gt;=1,($B20/HLOOKUP($E21,'Annuity Calc'!$H$7:$BE$11,2,FALSE))*HLOOKUP(BF21,'Annuity Calc'!$H$7:$BE$11,5,FALSE),(IF(BF21&lt;=(-1),BF21,0)))</f>
        <v>#N/A</v>
      </c>
      <c r="BG25" t="e">
        <f>IF($E21&gt;=1,($B20/HLOOKUP($E21,'Annuity Calc'!$H$7:$BE$11,2,FALSE))*HLOOKUP(BG21,'Annuity Calc'!$H$7:$BE$11,5,FALSE),(IF(BG21&lt;=(-1),BG21,0)))</f>
        <v>#N/A</v>
      </c>
      <c r="BH25" t="e">
        <f>IF($E21&gt;=1,($B20/HLOOKUP($E21,'Annuity Calc'!$H$7:$BE$11,2,FALSE))*HLOOKUP(BH21,'Annuity Calc'!$H$7:$BE$11,5,FALSE),(IF(BH21&lt;=(-1),BH21,0)))</f>
        <v>#N/A</v>
      </c>
      <c r="BI25" t="e">
        <f>IF($E21&gt;=1,($B20/HLOOKUP($E21,'Annuity Calc'!$H$7:$BE$11,2,FALSE))*HLOOKUP(BI21,'Annuity Calc'!$H$7:$BE$11,5,FALSE),(IF(BI21&lt;=(-1),BI21,0)))</f>
        <v>#N/A</v>
      </c>
      <c r="BJ25" t="e">
        <f>IF($E21&gt;=1,($B20/HLOOKUP($E21,'Annuity Calc'!$H$7:$BE$11,2,FALSE))*HLOOKUP(BJ21,'Annuity Calc'!$H$7:$BE$11,5,FALSE),(IF(BJ21&lt;=(-1),BJ21,0)))</f>
        <v>#N/A</v>
      </c>
      <c r="BK25" t="e">
        <f>IF($E21&gt;=1,($B20/HLOOKUP($E21,'Annuity Calc'!$H$7:$BE$11,2,FALSE))*HLOOKUP(BK21,'Annuity Calc'!$H$7:$BE$11,5,FALSE),(IF(BK21&lt;=(-1),BK21,0)))</f>
        <v>#N/A</v>
      </c>
      <c r="BL25" t="e">
        <f>IF($E21&gt;=1,($B20/HLOOKUP($E21,'Annuity Calc'!$H$7:$BE$11,2,FALSE))*HLOOKUP(BL21,'Annuity Calc'!$H$7:$BE$11,5,FALSE),(IF(BL21&lt;=(-1),BL21,0)))</f>
        <v>#N/A</v>
      </c>
      <c r="BM25" t="e">
        <f>IF($E21&gt;=1,($B20/HLOOKUP($E21,'Annuity Calc'!$H$7:$BE$11,2,FALSE))*HLOOKUP(BM21,'Annuity Calc'!$H$7:$BE$11,5,FALSE),(IF(BM21&lt;=(-1),BM21,0)))</f>
        <v>#N/A</v>
      </c>
      <c r="BN25" t="e">
        <f>IF($E21&gt;=1,($B20/HLOOKUP($E21,'Annuity Calc'!$H$7:$BE$11,2,FALSE))*HLOOKUP(BN21,'Annuity Calc'!$H$7:$BE$11,5,FALSE),(IF(BN21&lt;=(-1),BN21,0)))</f>
        <v>#N/A</v>
      </c>
      <c r="BO25" t="e">
        <f>IF($E21&gt;=1,($B20/HLOOKUP($E21,'Annuity Calc'!$H$7:$BE$11,2,FALSE))*HLOOKUP(BO21,'Annuity Calc'!$H$7:$BE$11,5,FALSE),(IF(BO21&lt;=(-1),BO21,0)))</f>
        <v>#N/A</v>
      </c>
    </row>
    <row r="26" spans="1:67">
      <c r="E26">
        <f>E22-E23</f>
        <v>208453233.51322559</v>
      </c>
      <c r="F26">
        <f>F22-F23</f>
        <v>207152719.40591601</v>
      </c>
      <c r="G26">
        <f t="shared" ref="G26:BO26" si="5">G22-G23</f>
        <v>205796140.63895941</v>
      </c>
      <c r="H26">
        <f t="shared" si="5"/>
        <v>204381080.28658491</v>
      </c>
      <c r="I26">
        <f t="shared" si="5"/>
        <v>202905017.23028743</v>
      </c>
      <c r="J26">
        <f t="shared" si="5"/>
        <v>201365321.66711923</v>
      </c>
      <c r="K26">
        <f t="shared" si="5"/>
        <v>199759250.42434567</v>
      </c>
      <c r="L26">
        <f t="shared" si="5"/>
        <v>198083942.07211757</v>
      </c>
      <c r="M26">
        <f t="shared" si="5"/>
        <v>196336411.82545283</v>
      </c>
      <c r="N26">
        <f t="shared" si="5"/>
        <v>194513546.22644439</v>
      </c>
      <c r="O26">
        <f t="shared" si="5"/>
        <v>192612097.59722024</v>
      </c>
      <c r="P26">
        <f t="shared" si="5"/>
        <v>190628678.25377271</v>
      </c>
      <c r="Q26">
        <f t="shared" si="5"/>
        <v>188559754.47034818</v>
      </c>
      <c r="R26">
        <f t="shared" si="5"/>
        <v>186401640.18364394</v>
      </c>
      <c r="S26">
        <f t="shared" si="5"/>
        <v>184150490.4255954</v>
      </c>
      <c r="T26">
        <f t="shared" si="5"/>
        <v>181802294.47305343</v>
      </c>
      <c r="U26">
        <f t="shared" si="5"/>
        <v>179352868.70214668</v>
      </c>
      <c r="V26">
        <f t="shared" si="5"/>
        <v>176797849.13459852</v>
      </c>
      <c r="W26">
        <f t="shared" si="5"/>
        <v>174132683.66271842</v>
      </c>
      <c r="X26">
        <f t="shared" si="5"/>
        <v>171352623.93921575</v>
      </c>
      <c r="Y26">
        <f t="shared" si="5"/>
        <v>168452716.91738659</v>
      </c>
      <c r="Z26">
        <f t="shared" si="5"/>
        <v>165427796.02660125</v>
      </c>
      <c r="AA26">
        <f t="shared" si="5"/>
        <v>162272471.96737057</v>
      </c>
      <c r="AB26">
        <f t="shared" si="5"/>
        <v>158981123.10959098</v>
      </c>
      <c r="AC26">
        <f t="shared" si="5"/>
        <v>155547885.47686166</v>
      </c>
      <c r="AD26">
        <f t="shared" si="5"/>
        <v>151966642.29902947</v>
      </c>
      <c r="AE26">
        <f t="shared" si="5"/>
        <v>148231013.11434826</v>
      </c>
      <c r="AF26">
        <f t="shared" si="5"/>
        <v>144334342.40183628</v>
      </c>
      <c r="AG26">
        <f t="shared" si="5"/>
        <v>140269687.72357905</v>
      </c>
      <c r="AH26">
        <f t="shared" si="5"/>
        <v>136029807.35585156</v>
      </c>
      <c r="AI26">
        <f t="shared" si="5"/>
        <v>131607147.38702273</v>
      </c>
      <c r="AJ26">
        <f t="shared" si="5"/>
        <v>126993828.25925572</v>
      </c>
      <c r="AK26">
        <f t="shared" si="5"/>
        <v>122181630.73002608</v>
      </c>
      <c r="AL26">
        <f t="shared" si="5"/>
        <v>117161981.22844636</v>
      </c>
      <c r="AM26">
        <f t="shared" si="5"/>
        <v>111925936.58030759</v>
      </c>
      <c r="AN26">
        <f t="shared" si="5"/>
        <v>106464168.07462315</v>
      </c>
      <c r="AO26">
        <f t="shared" si="5"/>
        <v>100766944.84328759</v>
      </c>
      <c r="AP26">
        <f t="shared" si="5"/>
        <v>94824116.524238914</v>
      </c>
      <c r="AQ26">
        <f t="shared" si="5"/>
        <v>88625095.177236572</v>
      </c>
      <c r="AR26">
        <f t="shared" si="5"/>
        <v>82158836.420035541</v>
      </c>
      <c r="AS26">
        <f t="shared" si="5"/>
        <v>75413819.751348257</v>
      </c>
      <c r="AT26">
        <f t="shared" si="5"/>
        <v>68378028.025537059</v>
      </c>
      <c r="AU26">
        <f t="shared" si="5"/>
        <v>61038926.042468496</v>
      </c>
      <c r="AV26">
        <f t="shared" si="5"/>
        <v>53383438.214384615</v>
      </c>
      <c r="AW26">
        <f t="shared" si="5"/>
        <v>45397925.270001687</v>
      </c>
      <c r="AX26">
        <f t="shared" si="5"/>
        <v>37068159.954331636</v>
      </c>
      <c r="AY26">
        <f t="shared" si="5"/>
        <v>28379301.680932224</v>
      </c>
      <c r="AZ26">
        <f t="shared" si="5"/>
        <v>19315870.09142549</v>
      </c>
      <c r="BA26">
        <f t="shared" si="5"/>
        <v>9861717.475177329</v>
      </c>
      <c r="BB26">
        <f t="shared" si="5"/>
        <v>9.3132257461547852E-8</v>
      </c>
      <c r="BC26" t="e">
        <f t="shared" si="5"/>
        <v>#N/A</v>
      </c>
      <c r="BD26" t="e">
        <f t="shared" si="5"/>
        <v>#N/A</v>
      </c>
      <c r="BE26" t="e">
        <f t="shared" si="5"/>
        <v>#N/A</v>
      </c>
      <c r="BF26" t="e">
        <f t="shared" si="5"/>
        <v>#N/A</v>
      </c>
      <c r="BG26" t="e">
        <f t="shared" si="5"/>
        <v>#N/A</v>
      </c>
      <c r="BH26" t="e">
        <f t="shared" si="5"/>
        <v>#N/A</v>
      </c>
      <c r="BI26" t="e">
        <f t="shared" si="5"/>
        <v>#N/A</v>
      </c>
      <c r="BJ26" t="e">
        <f t="shared" si="5"/>
        <v>#N/A</v>
      </c>
      <c r="BK26" t="e">
        <f t="shared" si="5"/>
        <v>#N/A</v>
      </c>
      <c r="BL26" t="e">
        <f t="shared" si="5"/>
        <v>#N/A</v>
      </c>
      <c r="BM26" t="e">
        <f t="shared" si="5"/>
        <v>#N/A</v>
      </c>
      <c r="BN26" t="e">
        <f t="shared" si="5"/>
        <v>#N/A</v>
      </c>
      <c r="BO26" t="e">
        <f t="shared" si="5"/>
        <v>#N/A</v>
      </c>
    </row>
    <row r="28" spans="1:67">
      <c r="E28" t="s">
        <v>767</v>
      </c>
      <c r="F28">
        <f>AVERAGE(Inputs!C80:'Inputs'!G80)</f>
        <v>36103755.081327312</v>
      </c>
      <c r="G28" s="212" t="s">
        <v>911</v>
      </c>
    </row>
    <row r="29" spans="1:67">
      <c r="E29" s="14" t="s">
        <v>764</v>
      </c>
      <c r="F29" s="139">
        <f>E25/F28</f>
        <v>0.27891280813367608</v>
      </c>
      <c r="G29" s="212" t="s">
        <v>912</v>
      </c>
    </row>
    <row r="30" spans="1:67">
      <c r="E30" t="s">
        <v>768</v>
      </c>
      <c r="F30">
        <f>F28*F29</f>
        <v>10069799.713903477</v>
      </c>
    </row>
    <row r="33" spans="1:67">
      <c r="A33" s="14" t="s">
        <v>769</v>
      </c>
    </row>
    <row r="34" spans="1:67">
      <c r="A34" s="13" t="s">
        <v>770</v>
      </c>
    </row>
    <row r="35" spans="1:67">
      <c r="A35" t="s">
        <v>771</v>
      </c>
      <c r="B35">
        <f>Inputs!F214</f>
        <v>12300000</v>
      </c>
      <c r="E35" s="16">
        <v>2019</v>
      </c>
      <c r="F35" s="16">
        <v>2020</v>
      </c>
      <c r="G35" s="16">
        <v>2021</v>
      </c>
      <c r="H35" s="16">
        <v>2022</v>
      </c>
      <c r="I35" s="16">
        <v>2023</v>
      </c>
      <c r="J35" s="16">
        <v>2024</v>
      </c>
      <c r="K35" s="16">
        <v>2025</v>
      </c>
      <c r="L35" s="16">
        <v>2026</v>
      </c>
      <c r="M35" s="16">
        <v>2027</v>
      </c>
      <c r="N35" s="16">
        <v>2028</v>
      </c>
      <c r="O35" s="16">
        <v>2029</v>
      </c>
      <c r="P35" s="16">
        <v>2030</v>
      </c>
      <c r="Q35" s="16">
        <v>2031</v>
      </c>
      <c r="R35" s="16">
        <v>2032</v>
      </c>
      <c r="S35" s="16">
        <v>2033</v>
      </c>
      <c r="T35" s="16">
        <v>2034</v>
      </c>
      <c r="U35" s="16">
        <v>2035</v>
      </c>
      <c r="V35" s="16">
        <v>2036</v>
      </c>
      <c r="W35" s="16">
        <v>2037</v>
      </c>
      <c r="X35" s="16">
        <v>2038</v>
      </c>
      <c r="Y35" s="16">
        <v>2039</v>
      </c>
      <c r="Z35" s="16">
        <v>2040</v>
      </c>
      <c r="AA35" s="16">
        <v>2041</v>
      </c>
      <c r="AB35" s="16">
        <v>2042</v>
      </c>
      <c r="AC35" s="16">
        <v>2043</v>
      </c>
      <c r="AD35" s="16">
        <v>2044</v>
      </c>
      <c r="AE35" s="16">
        <v>2045</v>
      </c>
      <c r="AF35" s="16">
        <v>2046</v>
      </c>
      <c r="AG35" s="16">
        <v>2047</v>
      </c>
      <c r="AH35" s="16">
        <v>2048</v>
      </c>
      <c r="AI35" s="16">
        <v>2049</v>
      </c>
      <c r="AJ35" s="16">
        <v>2050</v>
      </c>
      <c r="AK35" s="16">
        <v>2051</v>
      </c>
      <c r="AL35" s="16">
        <v>2052</v>
      </c>
      <c r="AM35" s="16">
        <v>2053</v>
      </c>
      <c r="AN35" s="16">
        <v>2054</v>
      </c>
      <c r="AO35" s="16">
        <v>2055</v>
      </c>
      <c r="AP35" s="16">
        <v>2056</v>
      </c>
      <c r="AQ35" s="16">
        <v>2057</v>
      </c>
      <c r="AR35" s="16">
        <v>2058</v>
      </c>
      <c r="AS35" s="16">
        <v>2059</v>
      </c>
      <c r="AT35" s="16">
        <v>2060</v>
      </c>
      <c r="AU35" s="16">
        <v>2061</v>
      </c>
      <c r="AV35" s="16">
        <v>2062</v>
      </c>
      <c r="AW35" s="16">
        <v>2063</v>
      </c>
      <c r="AX35" s="16">
        <v>2064</v>
      </c>
      <c r="AY35" s="16">
        <v>2065</v>
      </c>
      <c r="AZ35" s="16">
        <v>2066</v>
      </c>
      <c r="BA35" s="16">
        <v>2067</v>
      </c>
      <c r="BB35" s="16">
        <v>2068</v>
      </c>
      <c r="BC35" s="16">
        <v>2069</v>
      </c>
      <c r="BD35" s="16">
        <v>2070</v>
      </c>
      <c r="BE35" s="16">
        <v>2071</v>
      </c>
      <c r="BF35" s="16">
        <v>2072</v>
      </c>
      <c r="BG35" s="16">
        <v>2073</v>
      </c>
      <c r="BH35" s="16">
        <v>2074</v>
      </c>
      <c r="BI35" s="16">
        <v>2075</v>
      </c>
      <c r="BJ35" s="16">
        <v>2076</v>
      </c>
      <c r="BK35" s="16">
        <v>2077</v>
      </c>
      <c r="BL35" s="16">
        <v>2078</v>
      </c>
      <c r="BM35" s="16">
        <v>2079</v>
      </c>
      <c r="BN35" s="16">
        <v>2080</v>
      </c>
      <c r="BO35" s="16">
        <v>2081</v>
      </c>
    </row>
    <row r="36" spans="1:67">
      <c r="A36" t="s">
        <v>60</v>
      </c>
      <c r="B36">
        <f>Inputs!D214</f>
        <v>50</v>
      </c>
      <c r="E36">
        <f>B36</f>
        <v>50</v>
      </c>
      <c r="F36">
        <f>IF(E36&gt;0,E36-1,0)</f>
        <v>49</v>
      </c>
      <c r="G36">
        <f t="shared" ref="G36:BO36" si="6">IF(F36&gt;0,F36-1,0)</f>
        <v>48</v>
      </c>
      <c r="H36">
        <f t="shared" si="6"/>
        <v>47</v>
      </c>
      <c r="I36">
        <f t="shared" si="6"/>
        <v>46</v>
      </c>
      <c r="J36">
        <f t="shared" si="6"/>
        <v>45</v>
      </c>
      <c r="K36">
        <f t="shared" si="6"/>
        <v>44</v>
      </c>
      <c r="L36">
        <f t="shared" si="6"/>
        <v>43</v>
      </c>
      <c r="M36">
        <f t="shared" si="6"/>
        <v>42</v>
      </c>
      <c r="N36">
        <f t="shared" si="6"/>
        <v>41</v>
      </c>
      <c r="O36">
        <f t="shared" si="6"/>
        <v>40</v>
      </c>
      <c r="P36">
        <f t="shared" si="6"/>
        <v>39</v>
      </c>
      <c r="Q36">
        <f t="shared" si="6"/>
        <v>38</v>
      </c>
      <c r="R36">
        <f t="shared" si="6"/>
        <v>37</v>
      </c>
      <c r="S36">
        <f t="shared" si="6"/>
        <v>36</v>
      </c>
      <c r="T36">
        <f t="shared" si="6"/>
        <v>35</v>
      </c>
      <c r="U36">
        <f t="shared" si="6"/>
        <v>34</v>
      </c>
      <c r="V36">
        <f t="shared" si="6"/>
        <v>33</v>
      </c>
      <c r="W36">
        <f t="shared" si="6"/>
        <v>32</v>
      </c>
      <c r="X36">
        <f t="shared" si="6"/>
        <v>31</v>
      </c>
      <c r="Y36">
        <f t="shared" si="6"/>
        <v>30</v>
      </c>
      <c r="Z36">
        <f t="shared" si="6"/>
        <v>29</v>
      </c>
      <c r="AA36">
        <f t="shared" si="6"/>
        <v>28</v>
      </c>
      <c r="AB36">
        <f t="shared" si="6"/>
        <v>27</v>
      </c>
      <c r="AC36">
        <f t="shared" si="6"/>
        <v>26</v>
      </c>
      <c r="AD36">
        <f t="shared" si="6"/>
        <v>25</v>
      </c>
      <c r="AE36">
        <f t="shared" si="6"/>
        <v>24</v>
      </c>
      <c r="AF36">
        <f t="shared" si="6"/>
        <v>23</v>
      </c>
      <c r="AG36">
        <f t="shared" si="6"/>
        <v>22</v>
      </c>
      <c r="AH36">
        <f t="shared" si="6"/>
        <v>21</v>
      </c>
      <c r="AI36">
        <f t="shared" si="6"/>
        <v>20</v>
      </c>
      <c r="AJ36">
        <f t="shared" si="6"/>
        <v>19</v>
      </c>
      <c r="AK36">
        <f t="shared" si="6"/>
        <v>18</v>
      </c>
      <c r="AL36">
        <f t="shared" si="6"/>
        <v>17</v>
      </c>
      <c r="AM36">
        <f t="shared" si="6"/>
        <v>16</v>
      </c>
      <c r="AN36">
        <f t="shared" si="6"/>
        <v>15</v>
      </c>
      <c r="AO36">
        <f t="shared" si="6"/>
        <v>14</v>
      </c>
      <c r="AP36">
        <f t="shared" si="6"/>
        <v>13</v>
      </c>
      <c r="AQ36">
        <f t="shared" si="6"/>
        <v>12</v>
      </c>
      <c r="AR36">
        <f t="shared" si="6"/>
        <v>11</v>
      </c>
      <c r="AS36">
        <f t="shared" si="6"/>
        <v>10</v>
      </c>
      <c r="AT36">
        <f t="shared" si="6"/>
        <v>9</v>
      </c>
      <c r="AU36">
        <f t="shared" si="6"/>
        <v>8</v>
      </c>
      <c r="AV36">
        <f t="shared" si="6"/>
        <v>7</v>
      </c>
      <c r="AW36">
        <f t="shared" si="6"/>
        <v>6</v>
      </c>
      <c r="AX36">
        <f t="shared" si="6"/>
        <v>5</v>
      </c>
      <c r="AY36">
        <f t="shared" si="6"/>
        <v>4</v>
      </c>
      <c r="AZ36">
        <f t="shared" si="6"/>
        <v>3</v>
      </c>
      <c r="BA36">
        <f t="shared" si="6"/>
        <v>2</v>
      </c>
      <c r="BB36">
        <f t="shared" si="6"/>
        <v>1</v>
      </c>
      <c r="BC36">
        <f t="shared" si="6"/>
        <v>0</v>
      </c>
      <c r="BD36">
        <f t="shared" si="6"/>
        <v>0</v>
      </c>
      <c r="BE36">
        <f t="shared" si="6"/>
        <v>0</v>
      </c>
      <c r="BF36">
        <f t="shared" si="6"/>
        <v>0</v>
      </c>
      <c r="BG36">
        <f t="shared" si="6"/>
        <v>0</v>
      </c>
      <c r="BH36">
        <f t="shared" si="6"/>
        <v>0</v>
      </c>
      <c r="BI36">
        <f t="shared" si="6"/>
        <v>0</v>
      </c>
      <c r="BJ36">
        <f t="shared" si="6"/>
        <v>0</v>
      </c>
      <c r="BK36">
        <f t="shared" si="6"/>
        <v>0</v>
      </c>
      <c r="BL36">
        <f t="shared" si="6"/>
        <v>0</v>
      </c>
      <c r="BM36">
        <f t="shared" si="6"/>
        <v>0</v>
      </c>
      <c r="BN36">
        <f t="shared" si="6"/>
        <v>0</v>
      </c>
      <c r="BO36">
        <f t="shared" si="6"/>
        <v>0</v>
      </c>
    </row>
    <row r="37" spans="1:67">
      <c r="E37">
        <f>B35</f>
        <v>12300000</v>
      </c>
      <c r="F37">
        <f>E41</f>
        <v>12226870.635253575</v>
      </c>
      <c r="G37">
        <f t="shared" ref="G37:BO37" si="7">F41</f>
        <v>12150588.691906374</v>
      </c>
      <c r="H37">
        <f t="shared" si="7"/>
        <v>12071018.2635155</v>
      </c>
      <c r="I37">
        <f t="shared" si="7"/>
        <v>11988017.58476392</v>
      </c>
      <c r="J37">
        <f t="shared" si="7"/>
        <v>11901438.778886672</v>
      </c>
      <c r="K37">
        <f t="shared" si="7"/>
        <v>11811127.59420871</v>
      </c>
      <c r="L37">
        <f t="shared" si="7"/>
        <v>11716923.129324995</v>
      </c>
      <c r="M37">
        <f t="shared" si="7"/>
        <v>11618657.546433218</v>
      </c>
      <c r="N37">
        <f t="shared" si="7"/>
        <v>11516155.772308391</v>
      </c>
      <c r="O37">
        <f t="shared" si="7"/>
        <v>11409235.18638658</v>
      </c>
      <c r="P37">
        <f t="shared" si="7"/>
        <v>11297705.295402044</v>
      </c>
      <c r="Q37">
        <f t="shared" si="7"/>
        <v>11181367.393998113</v>
      </c>
      <c r="R37">
        <f t="shared" si="7"/>
        <v>11060014.210707117</v>
      </c>
      <c r="S37">
        <f t="shared" si="7"/>
        <v>10933429.53866867</v>
      </c>
      <c r="T37">
        <f t="shared" si="7"/>
        <v>10801387.850428341</v>
      </c>
      <c r="U37">
        <f t="shared" si="7"/>
        <v>10663653.896130456</v>
      </c>
      <c r="V37">
        <f t="shared" si="7"/>
        <v>10519982.284389144</v>
      </c>
      <c r="W37">
        <f t="shared" si="7"/>
        <v>10370117.045090897</v>
      </c>
      <c r="X37">
        <f t="shared" si="7"/>
        <v>10213791.173349718</v>
      </c>
      <c r="Y37">
        <f t="shared" si="7"/>
        <v>10050726.15380235</v>
      </c>
      <c r="Z37">
        <f t="shared" si="7"/>
        <v>9880631.4643960614</v>
      </c>
      <c r="AA37">
        <f t="shared" si="7"/>
        <v>9703204.058784904</v>
      </c>
      <c r="AB37">
        <f t="shared" si="7"/>
        <v>9518127.8264122885</v>
      </c>
      <c r="AC37">
        <f t="shared" si="7"/>
        <v>9325073.029317921</v>
      </c>
      <c r="AD37">
        <f t="shared" si="7"/>
        <v>9123695.7146656998</v>
      </c>
      <c r="AE37">
        <f t="shared" si="7"/>
        <v>8913637.1019459292</v>
      </c>
      <c r="AF37">
        <f t="shared" si="7"/>
        <v>8694522.9437600505</v>
      </c>
      <c r="AG37">
        <f t="shared" si="7"/>
        <v>8465962.8590490464</v>
      </c>
      <c r="AH37">
        <f t="shared" si="7"/>
        <v>8227549.6375775933</v>
      </c>
      <c r="AI37">
        <f t="shared" si="7"/>
        <v>7978858.5144347791</v>
      </c>
      <c r="AJ37">
        <f t="shared" si="7"/>
        <v>7719446.4132588394</v>
      </c>
      <c r="AK37">
        <f t="shared" si="7"/>
        <v>7448851.1568375984</v>
      </c>
      <c r="AL37">
        <f t="shared" si="7"/>
        <v>7166590.643678206</v>
      </c>
      <c r="AM37">
        <f t="shared" si="7"/>
        <v>6872161.9890791103</v>
      </c>
      <c r="AN37">
        <f t="shared" si="7"/>
        <v>6565040.6291739754</v>
      </c>
      <c r="AO37">
        <f t="shared" si="7"/>
        <v>6244679.3863512827</v>
      </c>
      <c r="AP37">
        <f t="shared" si="7"/>
        <v>5910507.4943845328</v>
      </c>
      <c r="AQ37">
        <f t="shared" si="7"/>
        <v>5561929.5815361841</v>
      </c>
      <c r="AR37">
        <f t="shared" si="7"/>
        <v>5198324.6098236004</v>
      </c>
      <c r="AS37">
        <f t="shared" si="7"/>
        <v>4819044.7685571592</v>
      </c>
      <c r="AT37">
        <f t="shared" si="7"/>
        <v>4423414.3201792212</v>
      </c>
      <c r="AU37">
        <f t="shared" si="7"/>
        <v>4010728.3963476629</v>
      </c>
      <c r="AV37">
        <f t="shared" si="7"/>
        <v>3580251.7421190348</v>
      </c>
      <c r="AW37">
        <f t="shared" si="7"/>
        <v>3131217.4059939431</v>
      </c>
      <c r="AX37">
        <f t="shared" si="7"/>
        <v>2662825.3734907955</v>
      </c>
      <c r="AY37">
        <f t="shared" si="7"/>
        <v>2174241.1418134393</v>
      </c>
      <c r="AZ37">
        <f t="shared" si="7"/>
        <v>1664594.2330732734</v>
      </c>
      <c r="BA37">
        <f t="shared" si="7"/>
        <v>1132976.6434169414</v>
      </c>
      <c r="BB37">
        <f t="shared" si="7"/>
        <v>578441.22529651993</v>
      </c>
      <c r="BC37">
        <f t="shared" si="7"/>
        <v>1.0477378964424133E-9</v>
      </c>
      <c r="BD37" t="e">
        <f t="shared" si="7"/>
        <v>#N/A</v>
      </c>
      <c r="BE37" t="e">
        <f t="shared" si="7"/>
        <v>#N/A</v>
      </c>
      <c r="BF37" t="e">
        <f t="shared" si="7"/>
        <v>#N/A</v>
      </c>
      <c r="BG37" t="e">
        <f t="shared" si="7"/>
        <v>#N/A</v>
      </c>
      <c r="BH37" t="e">
        <f t="shared" si="7"/>
        <v>#N/A</v>
      </c>
      <c r="BI37" t="e">
        <f t="shared" si="7"/>
        <v>#N/A</v>
      </c>
      <c r="BJ37" t="e">
        <f t="shared" si="7"/>
        <v>#N/A</v>
      </c>
      <c r="BK37" t="e">
        <f t="shared" si="7"/>
        <v>#N/A</v>
      </c>
      <c r="BL37" t="e">
        <f t="shared" si="7"/>
        <v>#N/A</v>
      </c>
      <c r="BM37" t="e">
        <f t="shared" si="7"/>
        <v>#N/A</v>
      </c>
      <c r="BN37" t="e">
        <f t="shared" si="7"/>
        <v>#N/A</v>
      </c>
      <c r="BO37" t="e">
        <f t="shared" si="7"/>
        <v>#N/A</v>
      </c>
    </row>
    <row r="38" spans="1:67">
      <c r="D38" t="s">
        <v>444</v>
      </c>
      <c r="E38">
        <f>IF($E36&gt;=1,($B35/HLOOKUP($E36,'Annuity Calc'!$H$7:$BE$11,2,FALSE))*HLOOKUP(E36,'Annuity Calc'!$H$7:$BE$11,3,FALSE),(IF(E36&lt;=(-1),E36,0)))</f>
        <v>73129.364746424995</v>
      </c>
      <c r="F38">
        <f>IF($E36&gt;=1,($B35/HLOOKUP($E36,'Annuity Calc'!$H$7:$BE$11,2,FALSE))*HLOOKUP(F36,'Annuity Calc'!$H$7:$BE$11,3,FALSE),(IF(F36&lt;=(-1),F36,0)))</f>
        <v>76281.943347200504</v>
      </c>
      <c r="G38">
        <f>IF($E36&gt;=1,($B35/HLOOKUP($E36,'Annuity Calc'!$H$7:$BE$11,2,FALSE))*HLOOKUP(G36,'Annuity Calc'!$H$7:$BE$11,3,FALSE),(IF(G36&lt;=(-1),G36,0)))</f>
        <v>79570.428390873858</v>
      </c>
      <c r="H38">
        <f>IF($E36&gt;=1,($B35/HLOOKUP($E36,'Annuity Calc'!$H$7:$BE$11,2,FALSE))*HLOOKUP(H36,'Annuity Calc'!$H$7:$BE$11,3,FALSE),(IF(H36&lt;=(-1),H36,0)))</f>
        <v>83000.678751579617</v>
      </c>
      <c r="I38">
        <f>IF($E36&gt;=1,($B35/HLOOKUP($E36,'Annuity Calc'!$H$7:$BE$11,2,FALSE))*HLOOKUP(I36,'Annuity Calc'!$H$7:$BE$11,3,FALSE),(IF(I36&lt;=(-1),I36,0)))</f>
        <v>86578.805877247898</v>
      </c>
      <c r="J38">
        <f>IF($E36&gt;=1,($B35/HLOOKUP($E36,'Annuity Calc'!$H$7:$BE$11,2,FALSE))*HLOOKUP(J36,'Annuity Calc'!$H$7:$BE$11,3,FALSE),(IF(J36&lt;=(-1),J36,0)))</f>
        <v>90311.184677962839</v>
      </c>
      <c r="K38">
        <f>IF($E36&gt;=1,($B35/HLOOKUP($E36,'Annuity Calc'!$H$7:$BE$11,2,FALSE))*HLOOKUP(K36,'Annuity Calc'!$H$7:$BE$11,3,FALSE),(IF(K36&lt;=(-1),K36,0)))</f>
        <v>94204.464883714245</v>
      </c>
      <c r="L38">
        <f>IF($E36&gt;=1,($B35/HLOOKUP($E36,'Annuity Calc'!$H$7:$BE$11,2,FALSE))*HLOOKUP(L36,'Annuity Calc'!$H$7:$BE$11,3,FALSE),(IF(L36&lt;=(-1),L36,0)))</f>
        <v>98265.582891777172</v>
      </c>
      <c r="M38">
        <f>IF($E36&gt;=1,($B35/HLOOKUP($E36,'Annuity Calc'!$H$7:$BE$11,2,FALSE))*HLOOKUP(M36,'Annuity Calc'!$H$7:$BE$11,3,FALSE),(IF(M36&lt;=(-1),M36,0)))</f>
        <v>102501.77412482756</v>
      </c>
      <c r="N38">
        <f>IF($E36&gt;=1,($B35/HLOOKUP($E36,'Annuity Calc'!$H$7:$BE$11,2,FALSE))*HLOOKUP(N36,'Annuity Calc'!$H$7:$BE$11,3,FALSE),(IF(N36&lt;=(-1),N36,0)))</f>
        <v>106920.58592181167</v>
      </c>
      <c r="O38">
        <f>IF($E36&gt;=1,($B35/HLOOKUP($E36,'Annuity Calc'!$H$7:$BE$11,2,FALSE))*HLOOKUP(O36,'Annuity Calc'!$H$7:$BE$11,3,FALSE),(IF(O36&lt;=(-1),O36,0)))</f>
        <v>111529.89098453558</v>
      </c>
      <c r="P38">
        <f>IF($E36&gt;=1,($B35/HLOOKUP($E36,'Annuity Calc'!$H$7:$BE$11,2,FALSE))*HLOOKUP(P36,'Annuity Calc'!$H$7:$BE$11,3,FALSE),(IF(P36&lt;=(-1),P36,0)))</f>
        <v>116337.90140393226</v>
      </c>
      <c r="Q38">
        <f>IF($E36&gt;=1,($B35/HLOOKUP($E36,'Annuity Calc'!$H$7:$BE$11,2,FALSE))*HLOOKUP(Q36,'Annuity Calc'!$H$7:$BE$11,3,FALSE),(IF(Q36&lt;=(-1),Q36,0)))</f>
        <v>121353.18329099525</v>
      </c>
      <c r="R38">
        <f>IF($E36&gt;=1,($B35/HLOOKUP($E36,'Annuity Calc'!$H$7:$BE$11,2,FALSE))*HLOOKUP(R36,'Annuity Calc'!$H$7:$BE$11,3,FALSE),(IF(R36&lt;=(-1),R36,0)))</f>
        <v>126584.67203844647</v>
      </c>
      <c r="S38">
        <f>IF($E36&gt;=1,($B35/HLOOKUP($E36,'Annuity Calc'!$H$7:$BE$11,2,FALSE))*HLOOKUP(S36,'Annuity Calc'!$H$7:$BE$11,3,FALSE),(IF(S36&lt;=(-1),S36,0)))</f>
        <v>132041.6882403286</v>
      </c>
      <c r="T38">
        <f>IF($E36&gt;=1,($B35/HLOOKUP($E36,'Annuity Calc'!$H$7:$BE$11,2,FALSE))*HLOOKUP(T36,'Annuity Calc'!$H$7:$BE$11,3,FALSE),(IF(T36&lt;=(-1),T36,0)))</f>
        <v>137733.95429788486</v>
      </c>
      <c r="U38">
        <f>IF($E36&gt;=1,($B35/HLOOKUP($E36,'Annuity Calc'!$H$7:$BE$11,2,FALSE))*HLOOKUP(U36,'Annuity Calc'!$H$7:$BE$11,3,FALSE),(IF(U36&lt;=(-1),U36,0)))</f>
        <v>143671.61174131196</v>
      </c>
      <c r="V38">
        <f>IF($E36&gt;=1,($B35/HLOOKUP($E36,'Annuity Calc'!$H$7:$BE$11,2,FALSE))*HLOOKUP(V36,'Annuity Calc'!$H$7:$BE$11,3,FALSE),(IF(V36&lt;=(-1),V36,0)))</f>
        <v>149865.23929824668</v>
      </c>
      <c r="W38">
        <f>IF($E36&gt;=1,($B35/HLOOKUP($E36,'Annuity Calc'!$H$7:$BE$11,2,FALSE))*HLOOKUP(W36,'Annuity Calc'!$H$7:$BE$11,3,FALSE),(IF(W36&lt;=(-1),W36,0)))</f>
        <v>156325.87174117859</v>
      </c>
      <c r="X38">
        <f>IF($E36&gt;=1,($B35/HLOOKUP($E36,'Annuity Calc'!$H$7:$BE$11,2,FALSE))*HLOOKUP(X36,'Annuity Calc'!$H$7:$BE$11,3,FALSE),(IF(X36&lt;=(-1),X36,0)))</f>
        <v>163065.01954736686</v>
      </c>
      <c r="Y38">
        <f>IF($E36&gt;=1,($B35/HLOOKUP($E36,'Annuity Calc'!$H$7:$BE$11,2,FALSE))*HLOOKUP(Y36,'Annuity Calc'!$H$7:$BE$11,3,FALSE),(IF(Y36&lt;=(-1),Y36,0)))</f>
        <v>170094.68940628902</v>
      </c>
      <c r="Z38">
        <f>IF($E36&gt;=1,($B35/HLOOKUP($E36,'Annuity Calc'!$H$7:$BE$11,2,FALSE))*HLOOKUP(Z36,'Annuity Calc'!$H$7:$BE$11,3,FALSE),(IF(Z36&lt;=(-1),Z36,0)))</f>
        <v>177427.40561115716</v>
      </c>
      <c r="AA38">
        <f>IF($E36&gt;=1,($B35/HLOOKUP($E36,'Annuity Calc'!$H$7:$BE$11,2,FALSE))*HLOOKUP(AA36,'Annuity Calc'!$H$7:$BE$11,3,FALSE),(IF(AA36&lt;=(-1),AA36,0)))</f>
        <v>185076.2323726147</v>
      </c>
      <c r="AB38">
        <f>IF($E36&gt;=1,($B35/HLOOKUP($E36,'Annuity Calc'!$H$7:$BE$11,2,FALSE))*HLOOKUP(AB36,'Annuity Calc'!$H$7:$BE$11,3,FALSE),(IF(AB36&lt;=(-1),AB36,0)))</f>
        <v>193054.79709436808</v>
      </c>
      <c r="AC38">
        <f>IF($E36&gt;=1,($B35/HLOOKUP($E36,'Annuity Calc'!$H$7:$BE$11,2,FALSE))*HLOOKUP(AC36,'Annuity Calc'!$H$7:$BE$11,3,FALSE),(IF(AC36&lt;=(-1),AC36,0)))</f>
        <v>201377.31465222116</v>
      </c>
      <c r="AD38">
        <f>IF($E36&gt;=1,($B35/HLOOKUP($E36,'Annuity Calc'!$H$7:$BE$11,2,FALSE))*HLOOKUP(AD36,'Annuity Calc'!$H$7:$BE$11,3,FALSE),(IF(AD36&lt;=(-1),AD36,0)))</f>
        <v>210058.61271977014</v>
      </c>
      <c r="AE38">
        <f>IF($E36&gt;=1,($B35/HLOOKUP($E36,'Annuity Calc'!$H$7:$BE$11,2,FALSE))*HLOOKUP(AE36,'Annuity Calc'!$H$7:$BE$11,3,FALSE),(IF(AE36&lt;=(-1),AE36,0)))</f>
        <v>219114.15818587932</v>
      </c>
      <c r="AF38">
        <f>IF($E36&gt;=1,($B35/HLOOKUP($E36,'Annuity Calc'!$H$7:$BE$11,2,FALSE))*HLOOKUP(AF36,'Annuity Calc'!$H$7:$BE$11,3,FALSE),(IF(AF36&lt;=(-1),AF36,0)))</f>
        <v>228560.08471100355</v>
      </c>
      <c r="AG38">
        <f>IF($E36&gt;=1,($B35/HLOOKUP($E36,'Annuity Calc'!$H$7:$BE$11,2,FALSE))*HLOOKUP(AG36,'Annuity Calc'!$H$7:$BE$11,3,FALSE),(IF(AG36&lt;=(-1),AG36,0)))</f>
        <v>238413.22147145335</v>
      </c>
      <c r="AH38">
        <f>IF($E36&gt;=1,($B35/HLOOKUP($E36,'Annuity Calc'!$H$7:$BE$11,2,FALSE))*HLOOKUP(AH36,'Annuity Calc'!$H$7:$BE$11,3,FALSE),(IF(AH36&lt;=(-1),AH36,0)))</f>
        <v>248691.12314281441</v>
      </c>
      <c r="AI38">
        <f>IF($E36&gt;=1,($B35/HLOOKUP($E36,'Annuity Calc'!$H$7:$BE$11,2,FALSE))*HLOOKUP(AI36,'Annuity Calc'!$H$7:$BE$11,3,FALSE),(IF(AI36&lt;=(-1),AI36,0)))</f>
        <v>259412.10117594013</v>
      </c>
      <c r="AJ38">
        <f>IF($E36&gt;=1,($B35/HLOOKUP($E36,'Annuity Calc'!$H$7:$BE$11,2,FALSE))*HLOOKUP(AJ36,'Annuity Calc'!$H$7:$BE$11,3,FALSE),(IF(AJ36&lt;=(-1),AJ36,0)))</f>
        <v>270595.25642124069</v>
      </c>
      <c r="AK38">
        <f>IF($E36&gt;=1,($B35/HLOOKUP($E36,'Annuity Calc'!$H$7:$BE$11,2,FALSE))*HLOOKUP(AK36,'Annuity Calc'!$H$7:$BE$11,3,FALSE),(IF(AK36&lt;=(-1),AK36,0)))</f>
        <v>282260.51315939199</v>
      </c>
      <c r="AL38">
        <f>IF($E36&gt;=1,($B35/HLOOKUP($E36,'Annuity Calc'!$H$7:$BE$11,2,FALSE))*HLOOKUP(AL36,'Annuity Calc'!$H$7:$BE$11,3,FALSE),(IF(AL36&lt;=(-1),AL36,0)))</f>
        <v>294428.6545990961</v>
      </c>
      <c r="AM38">
        <f>IF($E36&gt;=1,($B35/HLOOKUP($E36,'Annuity Calc'!$H$7:$BE$11,2,FALSE))*HLOOKUP(AM36,'Annuity Calc'!$H$7:$BE$11,3,FALSE),(IF(AM36&lt;=(-1),AM36,0)))</f>
        <v>307121.35990513535</v>
      </c>
      <c r="AN38">
        <f>IF($E36&gt;=1,($B35/HLOOKUP($E36,'Annuity Calc'!$H$7:$BE$11,2,FALSE))*HLOOKUP(AN36,'Annuity Calc'!$H$7:$BE$11,3,FALSE),(IF(AN36&lt;=(-1),AN36,0)))</f>
        <v>320361.24282269255</v>
      </c>
      <c r="AO38">
        <f>IF($E36&gt;=1,($B35/HLOOKUP($E36,'Annuity Calc'!$H$7:$BE$11,2,FALSE))*HLOOKUP(AO36,'Annuity Calc'!$H$7:$BE$11,3,FALSE),(IF(AO36&lt;=(-1),AO36,0)))</f>
        <v>334171.8919667498</v>
      </c>
      <c r="AP38">
        <f>IF($E36&gt;=1,($B35/HLOOKUP($E36,'Annuity Calc'!$H$7:$BE$11,2,FALSE))*HLOOKUP(AP36,'Annuity Calc'!$H$7:$BE$11,3,FALSE),(IF(AP36&lt;=(-1),AP36,0)))</f>
        <v>348577.91284834838</v>
      </c>
      <c r="AQ38">
        <f>IF($E36&gt;=1,($B35/HLOOKUP($E36,'Annuity Calc'!$H$7:$BE$11,2,FALSE))*HLOOKUP(AQ36,'Annuity Calc'!$H$7:$BE$11,3,FALSE),(IF(AQ36&lt;=(-1),AQ36,0)))</f>
        <v>363604.97171258403</v>
      </c>
      <c r="AR38">
        <f>IF($E36&gt;=1,($B35/HLOOKUP($E36,'Annuity Calc'!$H$7:$BE$11,2,FALSE))*HLOOKUP(AR36,'Annuity Calc'!$H$7:$BE$11,3,FALSE),(IF(AR36&lt;=(-1),AR36,0)))</f>
        <v>379279.84126644145</v>
      </c>
      <c r="AS38">
        <f>IF($E36&gt;=1,($B35/HLOOKUP($E36,'Annuity Calc'!$H$7:$BE$11,2,FALSE))*HLOOKUP(AS36,'Annuity Calc'!$H$7:$BE$11,3,FALSE),(IF(AS36&lt;=(-1),AS36,0)))</f>
        <v>395630.44837793789</v>
      </c>
      <c r="AT38">
        <f>IF($E36&gt;=1,($B35/HLOOKUP($E36,'Annuity Calc'!$H$7:$BE$11,2,FALSE))*HLOOKUP(AT36,'Annuity Calc'!$H$7:$BE$11,3,FALSE),(IF(AT36&lt;=(-1),AT36,0)))</f>
        <v>412685.92383155832</v>
      </c>
      <c r="AU38">
        <f>IF($E36&gt;=1,($B35/HLOOKUP($E36,'Annuity Calc'!$H$7:$BE$11,2,FALSE))*HLOOKUP(AU36,'Annuity Calc'!$H$7:$BE$11,3,FALSE),(IF(AU36&lt;=(-1),AU36,0)))</f>
        <v>430476.65422862821</v>
      </c>
      <c r="AV38">
        <f>IF($E36&gt;=1,($B35/HLOOKUP($E36,'Annuity Calc'!$H$7:$BE$11,2,FALSE))*HLOOKUP(AV36,'Annuity Calc'!$H$7:$BE$11,3,FALSE),(IF(AV36&lt;=(-1),AV36,0)))</f>
        <v>449034.33612509171</v>
      </c>
      <c r="AW38">
        <f>IF($E36&gt;=1,($B35/HLOOKUP($E36,'Annuity Calc'!$H$7:$BE$11,2,FALSE))*HLOOKUP(AW36,'Annuity Calc'!$H$7:$BE$11,3,FALSE),(IF(AW36&lt;=(-1),AW36,0)))</f>
        <v>468392.03250314755</v>
      </c>
      <c r="AX38">
        <f>IF($E36&gt;=1,($B35/HLOOKUP($E36,'Annuity Calc'!$H$7:$BE$11,2,FALSE))*HLOOKUP(AX36,'Annuity Calc'!$H$7:$BE$11,3,FALSE),(IF(AX36&lt;=(-1),AX36,0)))</f>
        <v>488584.23167735623</v>
      </c>
      <c r="AY38">
        <f>IF($E36&gt;=1,($B35/HLOOKUP($E36,'Annuity Calc'!$H$7:$BE$11,2,FALSE))*HLOOKUP(AY36,'Annuity Calc'!$H$7:$BE$11,3,FALSE),(IF(AY36&lt;=(-1),AY36,0)))</f>
        <v>509646.90874016593</v>
      </c>
      <c r="AZ38">
        <f>IF($E36&gt;=1,($B35/HLOOKUP($E36,'Annuity Calc'!$H$7:$BE$11,2,FALSE))*HLOOKUP(AZ36,'Annuity Calc'!$H$7:$BE$11,3,FALSE),(IF(AZ36&lt;=(-1),AZ36,0)))</f>
        <v>531617.58965633204</v>
      </c>
      <c r="BA38">
        <f>IF($E36&gt;=1,($B35/HLOOKUP($E36,'Annuity Calc'!$H$7:$BE$11,2,FALSE))*HLOOKUP(BA36,'Annuity Calc'!$H$7:$BE$11,3,FALSE),(IF(BA36&lt;=(-1),BA36,0)))</f>
        <v>554535.41812042147</v>
      </c>
      <c r="BB38">
        <f>IF($E36&gt;=1,($B35/HLOOKUP($E36,'Annuity Calc'!$H$7:$BE$11,2,FALSE))*HLOOKUP(BB36,'Annuity Calc'!$H$7:$BE$11,3,FALSE),(IF(BB36&lt;=(-1),BB36,0)))</f>
        <v>578441.22529651888</v>
      </c>
      <c r="BC38" t="e">
        <f>IF($E36&gt;=1,($B35/HLOOKUP($E36,'Annuity Calc'!$H$7:$BE$11,2,FALSE))*HLOOKUP(BC36,'Annuity Calc'!$H$7:$BE$11,3,FALSE),(IF(BC36&lt;=(-1),BC36,0)))</f>
        <v>#N/A</v>
      </c>
      <c r="BD38" t="e">
        <f>IF($E36&gt;=1,($B35/HLOOKUP($E36,'Annuity Calc'!$H$7:$BE$11,2,FALSE))*HLOOKUP(BD36,'Annuity Calc'!$H$7:$BE$11,3,FALSE),(IF(BD36&lt;=(-1),BD36,0)))</f>
        <v>#N/A</v>
      </c>
      <c r="BE38" t="e">
        <f>IF($E36&gt;=1,($B35/HLOOKUP($E36,'Annuity Calc'!$H$7:$BE$11,2,FALSE))*HLOOKUP(BE36,'Annuity Calc'!$H$7:$BE$11,3,FALSE),(IF(BE36&lt;=(-1),BE36,0)))</f>
        <v>#N/A</v>
      </c>
      <c r="BF38" t="e">
        <f>IF($E36&gt;=1,($B35/HLOOKUP($E36,'Annuity Calc'!$H$7:$BE$11,2,FALSE))*HLOOKUP(BF36,'Annuity Calc'!$H$7:$BE$11,3,FALSE),(IF(BF36&lt;=(-1),BF36,0)))</f>
        <v>#N/A</v>
      </c>
      <c r="BG38" t="e">
        <f>IF($E36&gt;=1,($B35/HLOOKUP($E36,'Annuity Calc'!$H$7:$BE$11,2,FALSE))*HLOOKUP(BG36,'Annuity Calc'!$H$7:$BE$11,3,FALSE),(IF(BG36&lt;=(-1),BG36,0)))</f>
        <v>#N/A</v>
      </c>
      <c r="BH38" t="e">
        <f>IF($E36&gt;=1,($B35/HLOOKUP($E36,'Annuity Calc'!$H$7:$BE$11,2,FALSE))*HLOOKUP(BH36,'Annuity Calc'!$H$7:$BE$11,3,FALSE),(IF(BH36&lt;=(-1),BH36,0)))</f>
        <v>#N/A</v>
      </c>
      <c r="BI38" t="e">
        <f>IF($E36&gt;=1,($B35/HLOOKUP($E36,'Annuity Calc'!$H$7:$BE$11,2,FALSE))*HLOOKUP(BI36,'Annuity Calc'!$H$7:$BE$11,3,FALSE),(IF(BI36&lt;=(-1),BI36,0)))</f>
        <v>#N/A</v>
      </c>
      <c r="BJ38" t="e">
        <f>IF($E36&gt;=1,($B35/HLOOKUP($E36,'Annuity Calc'!$H$7:$BE$11,2,FALSE))*HLOOKUP(BJ36,'Annuity Calc'!$H$7:$BE$11,3,FALSE),(IF(BJ36&lt;=(-1),BJ36,0)))</f>
        <v>#N/A</v>
      </c>
      <c r="BK38" t="e">
        <f>IF($E36&gt;=1,($B35/HLOOKUP($E36,'Annuity Calc'!$H$7:$BE$11,2,FALSE))*HLOOKUP(BK36,'Annuity Calc'!$H$7:$BE$11,3,FALSE),(IF(BK36&lt;=(-1),BK36,0)))</f>
        <v>#N/A</v>
      </c>
      <c r="BL38" t="e">
        <f>IF($E36&gt;=1,($B35/HLOOKUP($E36,'Annuity Calc'!$H$7:$BE$11,2,FALSE))*HLOOKUP(BL36,'Annuity Calc'!$H$7:$BE$11,3,FALSE),(IF(BL36&lt;=(-1),BL36,0)))</f>
        <v>#N/A</v>
      </c>
      <c r="BM38" t="e">
        <f>IF($E36&gt;=1,($B35/HLOOKUP($E36,'Annuity Calc'!$H$7:$BE$11,2,FALSE))*HLOOKUP(BM36,'Annuity Calc'!$H$7:$BE$11,3,FALSE),(IF(BM36&lt;=(-1),BM36,0)))</f>
        <v>#N/A</v>
      </c>
      <c r="BN38" t="e">
        <f>IF($E36&gt;=1,($B35/HLOOKUP($E36,'Annuity Calc'!$H$7:$BE$11,2,FALSE))*HLOOKUP(BN36,'Annuity Calc'!$H$7:$BE$11,3,FALSE),(IF(BN36&lt;=(-1),BN36,0)))</f>
        <v>#N/A</v>
      </c>
      <c r="BO38" t="e">
        <f>IF($E36&gt;=1,($B35/HLOOKUP($E36,'Annuity Calc'!$H$7:$BE$11,2,FALSE))*HLOOKUP(BO36,'Annuity Calc'!$H$7:$BE$11,3,FALSE),(IF(BO36&lt;=(-1),BO36,0)))</f>
        <v>#N/A</v>
      </c>
    </row>
    <row r="39" spans="1:67">
      <c r="D39" t="s">
        <v>455</v>
      </c>
      <c r="E39">
        <f>IF($E36&gt;=1,($B35/HLOOKUP($E36,'Annuity Calc'!$H$7:$BE$11,2,FALSE))*HLOOKUP(E36,'Annuity Calc'!$H$7:$BE$11,4,FALSE),(IF(E36&lt;=(-1),E36,0)))</f>
        <v>517516.97040385049</v>
      </c>
      <c r="F39">
        <f>IF($E36&gt;=1,($B35/HLOOKUP($E36,'Annuity Calc'!$H$7:$BE$11,2,FALSE))*HLOOKUP(F36,'Annuity Calc'!$H$7:$BE$11,4,FALSE),(IF(F36&lt;=(-1),F36,0)))</f>
        <v>514364.39180307498</v>
      </c>
      <c r="G39">
        <f>IF($E36&gt;=1,($B35/HLOOKUP($E36,'Annuity Calc'!$H$7:$BE$11,2,FALSE))*HLOOKUP(G36,'Annuity Calc'!$H$7:$BE$11,4,FALSE),(IF(G36&lt;=(-1),G36,0)))</f>
        <v>511075.90675940161</v>
      </c>
      <c r="H39">
        <f>IF($E36&gt;=1,($B35/HLOOKUP($E36,'Annuity Calc'!$H$7:$BE$11,2,FALSE))*HLOOKUP(H36,'Annuity Calc'!$H$7:$BE$11,4,FALSE),(IF(H36&lt;=(-1),H36,0)))</f>
        <v>507645.65639869584</v>
      </c>
      <c r="I39">
        <f>IF($E36&gt;=1,($B35/HLOOKUP($E36,'Annuity Calc'!$H$7:$BE$11,2,FALSE))*HLOOKUP(I36,'Annuity Calc'!$H$7:$BE$11,4,FALSE),(IF(I36&lt;=(-1),I36,0)))</f>
        <v>504067.52927302761</v>
      </c>
      <c r="J39">
        <f>IF($E36&gt;=1,($B35/HLOOKUP($E36,'Annuity Calc'!$H$7:$BE$11,2,FALSE))*HLOOKUP(J36,'Annuity Calc'!$H$7:$BE$11,4,FALSE),(IF(J36&lt;=(-1),J36,0)))</f>
        <v>500335.15047231264</v>
      </c>
      <c r="K39">
        <f>IF($E36&gt;=1,($B35/HLOOKUP($E36,'Annuity Calc'!$H$7:$BE$11,2,FALSE))*HLOOKUP(K36,'Annuity Calc'!$H$7:$BE$11,4,FALSE),(IF(K36&lt;=(-1),K36,0)))</f>
        <v>496441.87026656122</v>
      </c>
      <c r="L39">
        <f>IF($E36&gt;=1,($B35/HLOOKUP($E36,'Annuity Calc'!$H$7:$BE$11,2,FALSE))*HLOOKUP(L36,'Annuity Calc'!$H$7:$BE$11,4,FALSE),(IF(L36&lt;=(-1),L36,0)))</f>
        <v>492380.75225849828</v>
      </c>
      <c r="M39">
        <f>IF($E36&gt;=1,($B35/HLOOKUP($E36,'Annuity Calc'!$H$7:$BE$11,2,FALSE))*HLOOKUP(M36,'Annuity Calc'!$H$7:$BE$11,4,FALSE),(IF(M36&lt;=(-1),M36,0)))</f>
        <v>488144.56102544791</v>
      </c>
      <c r="N39">
        <f>IF($E36&gt;=1,($B35/HLOOKUP($E36,'Annuity Calc'!$H$7:$BE$11,2,FALSE))*HLOOKUP(N36,'Annuity Calc'!$H$7:$BE$11,4,FALSE),(IF(N36&lt;=(-1),N36,0)))</f>
        <v>483725.7492284638</v>
      </c>
      <c r="O39">
        <f>IF($E36&gt;=1,($B35/HLOOKUP($E36,'Annuity Calc'!$H$7:$BE$11,2,FALSE))*HLOOKUP(O36,'Annuity Calc'!$H$7:$BE$11,4,FALSE),(IF(O36&lt;=(-1),O36,0)))</f>
        <v>479116.44416573987</v>
      </c>
      <c r="P39">
        <f>IF($E36&gt;=1,($B35/HLOOKUP($E36,'Annuity Calc'!$H$7:$BE$11,2,FALSE))*HLOOKUP(P36,'Annuity Calc'!$H$7:$BE$11,4,FALSE),(IF(P36&lt;=(-1),P36,0)))</f>
        <v>474308.43374634319</v>
      </c>
      <c r="Q39">
        <f>IF($E36&gt;=1,($B35/HLOOKUP($E36,'Annuity Calc'!$H$7:$BE$11,2,FALSE))*HLOOKUP(Q36,'Annuity Calc'!$H$7:$BE$11,4,FALSE),(IF(Q36&lt;=(-1),Q36,0)))</f>
        <v>469293.15185928025</v>
      </c>
      <c r="R39">
        <f>IF($E36&gt;=1,($B35/HLOOKUP($E36,'Annuity Calc'!$H$7:$BE$11,2,FALSE))*HLOOKUP(R36,'Annuity Calc'!$H$7:$BE$11,4,FALSE),(IF(R36&lt;=(-1),R36,0)))</f>
        <v>464061.66311182897</v>
      </c>
      <c r="S39">
        <f>IF($E36&gt;=1,($B35/HLOOKUP($E36,'Annuity Calc'!$H$7:$BE$11,2,FALSE))*HLOOKUP(S36,'Annuity Calc'!$H$7:$BE$11,4,FALSE),(IF(S36&lt;=(-1),S36,0)))</f>
        <v>458604.64690994681</v>
      </c>
      <c r="T39">
        <f>IF($E36&gt;=1,($B35/HLOOKUP($E36,'Annuity Calc'!$H$7:$BE$11,2,FALSE))*HLOOKUP(T36,'Annuity Calc'!$H$7:$BE$11,4,FALSE),(IF(T36&lt;=(-1),T36,0)))</f>
        <v>452912.3808523906</v>
      </c>
      <c r="U39">
        <f>IF($E36&gt;=1,($B35/HLOOKUP($E36,'Annuity Calc'!$H$7:$BE$11,2,FALSE))*HLOOKUP(U36,'Annuity Calc'!$H$7:$BE$11,4,FALSE),(IF(U36&lt;=(-1),U36,0)))</f>
        <v>446974.72340896353</v>
      </c>
      <c r="V39">
        <f>IF($E36&gt;=1,($B35/HLOOKUP($E36,'Annuity Calc'!$H$7:$BE$11,2,FALSE))*HLOOKUP(V36,'Annuity Calc'!$H$7:$BE$11,4,FALSE),(IF(V36&lt;=(-1),V36,0)))</f>
        <v>440781.09585202875</v>
      </c>
      <c r="W39">
        <f>IF($E36&gt;=1,($B35/HLOOKUP($E36,'Annuity Calc'!$H$7:$BE$11,2,FALSE))*HLOOKUP(W36,'Annuity Calc'!$H$7:$BE$11,4,FALSE),(IF(W36&lt;=(-1),W36,0)))</f>
        <v>434320.46340909682</v>
      </c>
      <c r="X39">
        <f>IF($E36&gt;=1,($B35/HLOOKUP($E36,'Annuity Calc'!$H$7:$BE$11,2,FALSE))*HLOOKUP(X36,'Annuity Calc'!$H$7:$BE$11,4,FALSE),(IF(X36&lt;=(-1),X36,0)))</f>
        <v>427581.31560290867</v>
      </c>
      <c r="Y39">
        <f>IF($E36&gt;=1,($B35/HLOOKUP($E36,'Annuity Calc'!$H$7:$BE$11,2,FALSE))*HLOOKUP(Y36,'Annuity Calc'!$H$7:$BE$11,4,FALSE),(IF(Y36&lt;=(-1),Y36,0)))</f>
        <v>420551.64574398648</v>
      </c>
      <c r="Z39">
        <f>IF($E36&gt;=1,($B35/HLOOKUP($E36,'Annuity Calc'!$H$7:$BE$11,2,FALSE))*HLOOKUP(Z36,'Annuity Calc'!$H$7:$BE$11,4,FALSE),(IF(Z36&lt;=(-1),Z36,0)))</f>
        <v>413218.92953911831</v>
      </c>
      <c r="AA39">
        <f>IF($E36&gt;=1,($B35/HLOOKUP($E36,'Annuity Calc'!$H$7:$BE$11,2,FALSE))*HLOOKUP(AA36,'Annuity Calc'!$H$7:$BE$11,4,FALSE),(IF(AA36&lt;=(-1),AA36,0)))</f>
        <v>405570.10277766082</v>
      </c>
      <c r="AB39">
        <f>IF($E36&gt;=1,($B35/HLOOKUP($E36,'Annuity Calc'!$H$7:$BE$11,2,FALSE))*HLOOKUP(AB36,'Annuity Calc'!$H$7:$BE$11,4,FALSE),(IF(AB36&lt;=(-1),AB36,0)))</f>
        <v>397591.53805590741</v>
      </c>
      <c r="AC39">
        <f>IF($E36&gt;=1,($B35/HLOOKUP($E36,'Annuity Calc'!$H$7:$BE$11,2,FALSE))*HLOOKUP(AC36,'Annuity Calc'!$H$7:$BE$11,4,FALSE),(IF(AC36&lt;=(-1),AC36,0)))</f>
        <v>389269.02049805433</v>
      </c>
      <c r="AD39">
        <f>IF($E36&gt;=1,($B35/HLOOKUP($E36,'Annuity Calc'!$H$7:$BE$11,2,FALSE))*HLOOKUP(AD36,'Annuity Calc'!$H$7:$BE$11,4,FALSE),(IF(AD36&lt;=(-1),AD36,0)))</f>
        <v>380587.72243050532</v>
      </c>
      <c r="AE39">
        <f>IF($E36&gt;=1,($B35/HLOOKUP($E36,'Annuity Calc'!$H$7:$BE$11,2,FALSE))*HLOOKUP(AE36,'Annuity Calc'!$H$7:$BE$11,4,FALSE),(IF(AE36&lt;=(-1),AE36,0)))</f>
        <v>371532.17696439615</v>
      </c>
      <c r="AF39">
        <f>IF($E36&gt;=1,($B35/HLOOKUP($E36,'Annuity Calc'!$H$7:$BE$11,2,FALSE))*HLOOKUP(AF36,'Annuity Calc'!$H$7:$BE$11,4,FALSE),(IF(AF36&lt;=(-1),AF36,0)))</f>
        <v>362086.25043927191</v>
      </c>
      <c r="AG39">
        <f>IF($E36&gt;=1,($B35/HLOOKUP($E36,'Annuity Calc'!$H$7:$BE$11,2,FALSE))*HLOOKUP(AG36,'Annuity Calc'!$H$7:$BE$11,4,FALSE),(IF(AG36&lt;=(-1),AG36,0)))</f>
        <v>352233.11367882212</v>
      </c>
      <c r="AH39">
        <f>IF($E36&gt;=1,($B35/HLOOKUP($E36,'Annuity Calc'!$H$7:$BE$11,2,FALSE))*HLOOKUP(AH36,'Annuity Calc'!$H$7:$BE$11,4,FALSE),(IF(AH36&lt;=(-1),AH36,0)))</f>
        <v>341955.21200746106</v>
      </c>
      <c r="AI39">
        <f>IF($E36&gt;=1,($B35/HLOOKUP($E36,'Annuity Calc'!$H$7:$BE$11,2,FALSE))*HLOOKUP(AI36,'Annuity Calc'!$H$7:$BE$11,4,FALSE),(IF(AI36&lt;=(-1),AI36,0)))</f>
        <v>331234.23397433531</v>
      </c>
      <c r="AJ39">
        <f>IF($E36&gt;=1,($B35/HLOOKUP($E36,'Annuity Calc'!$H$7:$BE$11,2,FALSE))*HLOOKUP(AJ36,'Annuity Calc'!$H$7:$BE$11,4,FALSE),(IF(AJ36&lt;=(-1),AJ36,0)))</f>
        <v>320051.07872903481</v>
      </c>
      <c r="AK39">
        <f>IF($E36&gt;=1,($B35/HLOOKUP($E36,'Annuity Calc'!$H$7:$BE$11,2,FALSE))*HLOOKUP(AK36,'Annuity Calc'!$H$7:$BE$11,4,FALSE),(IF(AK36&lt;=(-1),AK36,0)))</f>
        <v>308385.8219908835</v>
      </c>
      <c r="AL39">
        <f>IF($E36&gt;=1,($B35/HLOOKUP($E36,'Annuity Calc'!$H$7:$BE$11,2,FALSE))*HLOOKUP(AL36,'Annuity Calc'!$H$7:$BE$11,4,FALSE),(IF(AL36&lt;=(-1),AL36,0)))</f>
        <v>296217.68055117939</v>
      </c>
      <c r="AM39">
        <f>IF($E36&gt;=1,($B35/HLOOKUP($E36,'Annuity Calc'!$H$7:$BE$11,2,FALSE))*HLOOKUP(AM36,'Annuity Calc'!$H$7:$BE$11,4,FALSE),(IF(AM36&lt;=(-1),AM36,0)))</f>
        <v>283524.97524514009</v>
      </c>
      <c r="AN39">
        <f>IF($E36&gt;=1,($B35/HLOOKUP($E36,'Annuity Calc'!$H$7:$BE$11,2,FALSE))*HLOOKUP(AN36,'Annuity Calc'!$H$7:$BE$11,4,FALSE),(IF(AN36&lt;=(-1),AN36,0)))</f>
        <v>270285.09232758294</v>
      </c>
      <c r="AO39">
        <f>IF($E36&gt;=1,($B35/HLOOKUP($E36,'Annuity Calc'!$H$7:$BE$11,2,FALSE))*HLOOKUP(AO36,'Annuity Calc'!$H$7:$BE$11,4,FALSE),(IF(AO36&lt;=(-1),AO36,0)))</f>
        <v>256474.44318352567</v>
      </c>
      <c r="AP39">
        <f>IF($E36&gt;=1,($B35/HLOOKUP($E36,'Annuity Calc'!$H$7:$BE$11,2,FALSE))*HLOOKUP(AP36,'Annuity Calc'!$H$7:$BE$11,4,FALSE),(IF(AP36&lt;=(-1),AP36,0)))</f>
        <v>242068.42230192712</v>
      </c>
      <c r="AQ39">
        <f>IF($E36&gt;=1,($B35/HLOOKUP($E36,'Annuity Calc'!$H$7:$BE$11,2,FALSE))*HLOOKUP(AQ36,'Annuity Calc'!$H$7:$BE$11,4,FALSE),(IF(AQ36&lt;=(-1),AQ36,0)))</f>
        <v>227041.36343769144</v>
      </c>
      <c r="AR39">
        <f>IF($E36&gt;=1,($B35/HLOOKUP($E36,'Annuity Calc'!$H$7:$BE$11,2,FALSE))*HLOOKUP(AR36,'Annuity Calc'!$H$7:$BE$11,4,FALSE),(IF(AR36&lt;=(-1),AR36,0)))</f>
        <v>211366.49388383402</v>
      </c>
      <c r="AS39">
        <f>IF($E36&gt;=1,($B35/HLOOKUP($E36,'Annuity Calc'!$H$7:$BE$11,2,FALSE))*HLOOKUP(AS36,'Annuity Calc'!$H$7:$BE$11,4,FALSE),(IF(AS36&lt;=(-1),AS36,0)))</f>
        <v>195015.88677233757</v>
      </c>
      <c r="AT39">
        <f>IF($E36&gt;=1,($B35/HLOOKUP($E36,'Annuity Calc'!$H$7:$BE$11,2,FALSE))*HLOOKUP(AT36,'Annuity Calc'!$H$7:$BE$11,4,FALSE),(IF(AT36&lt;=(-1),AT36,0)))</f>
        <v>177960.41131871715</v>
      </c>
      <c r="AU39">
        <f>IF($E36&gt;=1,($B35/HLOOKUP($E36,'Annuity Calc'!$H$7:$BE$11,2,FALSE))*HLOOKUP(AU36,'Annuity Calc'!$H$7:$BE$11,4,FALSE),(IF(AU36&lt;=(-1),AU36,0)))</f>
        <v>160169.68092164723</v>
      </c>
      <c r="AV39">
        <f>IF($E36&gt;=1,($B35/HLOOKUP($E36,'Annuity Calc'!$H$7:$BE$11,2,FALSE))*HLOOKUP(AV36,'Annuity Calc'!$H$7:$BE$11,4,FALSE),(IF(AV36&lt;=(-1),AV36,0)))</f>
        <v>141611.99902518379</v>
      </c>
      <c r="AW39">
        <f>IF($E36&gt;=1,($B35/HLOOKUP($E36,'Annuity Calc'!$H$7:$BE$11,2,FALSE))*HLOOKUP(AW36,'Annuity Calc'!$H$7:$BE$11,4,FALSE),(IF(AW36&lt;=(-1),AW36,0)))</f>
        <v>122254.30264712793</v>
      </c>
      <c r="AX39">
        <f>IF($E36&gt;=1,($B35/HLOOKUP($E36,'Annuity Calc'!$H$7:$BE$11,2,FALSE))*HLOOKUP(AX36,'Annuity Calc'!$H$7:$BE$11,4,FALSE),(IF(AX36&lt;=(-1),AX36,0)))</f>
        <v>102062.10347291926</v>
      </c>
      <c r="AY39">
        <f>IF($E36&gt;=1,($B35/HLOOKUP($E36,'Annuity Calc'!$H$7:$BE$11,2,FALSE))*HLOOKUP(AY36,'Annuity Calc'!$H$7:$BE$11,4,FALSE),(IF(AY36&lt;=(-1),AY36,0)))</f>
        <v>80999.426410109532</v>
      </c>
      <c r="AZ39">
        <f>IF($E36&gt;=1,($B35/HLOOKUP($E36,'Annuity Calc'!$H$7:$BE$11,2,FALSE))*HLOOKUP(AZ36,'Annuity Calc'!$H$7:$BE$11,4,FALSE),(IF(AZ36&lt;=(-1),AZ36,0)))</f>
        <v>59028.745493943454</v>
      </c>
      <c r="BA39">
        <f>IF($E36&gt;=1,($B35/HLOOKUP($E36,'Annuity Calc'!$H$7:$BE$11,2,FALSE))*HLOOKUP(BA36,'Annuity Calc'!$H$7:$BE$11,4,FALSE),(IF(BA36&lt;=(-1),BA36,0)))</f>
        <v>36110.917029853998</v>
      </c>
      <c r="BB39">
        <f>IF($E36&gt;=1,($B35/HLOOKUP($E36,'Annuity Calc'!$H$7:$BE$11,2,FALSE))*HLOOKUP(BB36,'Annuity Calc'!$H$7:$BE$11,4,FALSE),(IF(BB36&lt;=(-1),BB36,0)))</f>
        <v>12205.10985375655</v>
      </c>
      <c r="BC39" t="e">
        <f>IF($E36&gt;=1,($B35/HLOOKUP($E36,'Annuity Calc'!$H$7:$BE$11,2,FALSE))*HLOOKUP(BC36,'Annuity Calc'!$H$7:$BE$11,4,FALSE),(IF(BC36&lt;=(-1),BC36,0)))</f>
        <v>#N/A</v>
      </c>
      <c r="BD39" t="e">
        <f>IF($E36&gt;=1,($B35/HLOOKUP($E36,'Annuity Calc'!$H$7:$BE$11,2,FALSE))*HLOOKUP(BD36,'Annuity Calc'!$H$7:$BE$11,4,FALSE),(IF(BD36&lt;=(-1),BD36,0)))</f>
        <v>#N/A</v>
      </c>
      <c r="BE39" t="e">
        <f>IF($E36&gt;=1,($B35/HLOOKUP($E36,'Annuity Calc'!$H$7:$BE$11,2,FALSE))*HLOOKUP(BE36,'Annuity Calc'!$H$7:$BE$11,4,FALSE),(IF(BE36&lt;=(-1),BE36,0)))</f>
        <v>#N/A</v>
      </c>
      <c r="BF39" t="e">
        <f>IF($E36&gt;=1,($B35/HLOOKUP($E36,'Annuity Calc'!$H$7:$BE$11,2,FALSE))*HLOOKUP(BF36,'Annuity Calc'!$H$7:$BE$11,4,FALSE),(IF(BF36&lt;=(-1),BF36,0)))</f>
        <v>#N/A</v>
      </c>
      <c r="BG39" t="e">
        <f>IF($E36&gt;=1,($B35/HLOOKUP($E36,'Annuity Calc'!$H$7:$BE$11,2,FALSE))*HLOOKUP(BG36,'Annuity Calc'!$H$7:$BE$11,4,FALSE),(IF(BG36&lt;=(-1),BG36,0)))</f>
        <v>#N/A</v>
      </c>
      <c r="BH39" t="e">
        <f>IF($E36&gt;=1,($B35/HLOOKUP($E36,'Annuity Calc'!$H$7:$BE$11,2,FALSE))*HLOOKUP(BH36,'Annuity Calc'!$H$7:$BE$11,4,FALSE),(IF(BH36&lt;=(-1),BH36,0)))</f>
        <v>#N/A</v>
      </c>
      <c r="BI39" t="e">
        <f>IF($E36&gt;=1,($B35/HLOOKUP($E36,'Annuity Calc'!$H$7:$BE$11,2,FALSE))*HLOOKUP(BI36,'Annuity Calc'!$H$7:$BE$11,4,FALSE),(IF(BI36&lt;=(-1),BI36,0)))</f>
        <v>#N/A</v>
      </c>
      <c r="BJ39" t="e">
        <f>IF($E36&gt;=1,($B35/HLOOKUP($E36,'Annuity Calc'!$H$7:$BE$11,2,FALSE))*HLOOKUP(BJ36,'Annuity Calc'!$H$7:$BE$11,4,FALSE),(IF(BJ36&lt;=(-1),BJ36,0)))</f>
        <v>#N/A</v>
      </c>
      <c r="BK39" t="e">
        <f>IF($E36&gt;=1,($B35/HLOOKUP($E36,'Annuity Calc'!$H$7:$BE$11,2,FALSE))*HLOOKUP(BK36,'Annuity Calc'!$H$7:$BE$11,4,FALSE),(IF(BK36&lt;=(-1),BK36,0)))</f>
        <v>#N/A</v>
      </c>
      <c r="BL39" t="e">
        <f>IF($E36&gt;=1,($B35/HLOOKUP($E36,'Annuity Calc'!$H$7:$BE$11,2,FALSE))*HLOOKUP(BL36,'Annuity Calc'!$H$7:$BE$11,4,FALSE),(IF(BL36&lt;=(-1),BL36,0)))</f>
        <v>#N/A</v>
      </c>
      <c r="BM39" t="e">
        <f>IF($E36&gt;=1,($B35/HLOOKUP($E36,'Annuity Calc'!$H$7:$BE$11,2,FALSE))*HLOOKUP(BM36,'Annuity Calc'!$H$7:$BE$11,4,FALSE),(IF(BM36&lt;=(-1),BM36,0)))</f>
        <v>#N/A</v>
      </c>
      <c r="BN39" t="e">
        <f>IF($E36&gt;=1,($B35/HLOOKUP($E36,'Annuity Calc'!$H$7:$BE$11,2,FALSE))*HLOOKUP(BN36,'Annuity Calc'!$H$7:$BE$11,4,FALSE),(IF(BN36&lt;=(-1),BN36,0)))</f>
        <v>#N/A</v>
      </c>
      <c r="BO39" t="e">
        <f>IF($E36&gt;=1,($B35/HLOOKUP($E36,'Annuity Calc'!$H$7:$BE$11,2,FALSE))*HLOOKUP(BO36,'Annuity Calc'!$H$7:$BE$11,4,FALSE),(IF(BO36&lt;=(-1),BO36,0)))</f>
        <v>#N/A</v>
      </c>
    </row>
    <row r="40" spans="1:67">
      <c r="D40" t="s">
        <v>147</v>
      </c>
      <c r="E40">
        <f>IF($E36&gt;=1,($B35/HLOOKUP($E36,'Annuity Calc'!$H$7:$BE$11,2,FALSE))*HLOOKUP(E36,'Annuity Calc'!$H$7:$BE$11,5,FALSE),(IF(E36&lt;=(-1),E36,0)))</f>
        <v>590646.3351502755</v>
      </c>
      <c r="F40">
        <f>IF($E36&gt;=1,($B35/HLOOKUP($E36,'Annuity Calc'!$H$7:$BE$11,2,FALSE))*HLOOKUP(F36,'Annuity Calc'!$H$7:$BE$11,5,FALSE),(IF(F36&lt;=(-1),F36,0)))</f>
        <v>590646.3351502755</v>
      </c>
      <c r="G40">
        <f>IF($E36&gt;=1,($B35/HLOOKUP($E36,'Annuity Calc'!$H$7:$BE$11,2,FALSE))*HLOOKUP(G36,'Annuity Calc'!$H$7:$BE$11,5,FALSE),(IF(G36&lt;=(-1),G36,0)))</f>
        <v>590646.3351502755</v>
      </c>
      <c r="H40">
        <f>IF($E36&gt;=1,($B35/HLOOKUP($E36,'Annuity Calc'!$H$7:$BE$11,2,FALSE))*HLOOKUP(H36,'Annuity Calc'!$H$7:$BE$11,5,FALSE),(IF(H36&lt;=(-1),H36,0)))</f>
        <v>590646.3351502755</v>
      </c>
      <c r="I40">
        <f>IF($E36&gt;=1,($B35/HLOOKUP($E36,'Annuity Calc'!$H$7:$BE$11,2,FALSE))*HLOOKUP(I36,'Annuity Calc'!$H$7:$BE$11,5,FALSE),(IF(I36&lt;=(-1),I36,0)))</f>
        <v>590646.3351502755</v>
      </c>
      <c r="J40">
        <f>IF($E36&gt;=1,($B35/HLOOKUP($E36,'Annuity Calc'!$H$7:$BE$11,2,FALSE))*HLOOKUP(J36,'Annuity Calc'!$H$7:$BE$11,5,FALSE),(IF(J36&lt;=(-1),J36,0)))</f>
        <v>590646.3351502755</v>
      </c>
      <c r="K40">
        <f>IF($E36&gt;=1,($B35/HLOOKUP($E36,'Annuity Calc'!$H$7:$BE$11,2,FALSE))*HLOOKUP(K36,'Annuity Calc'!$H$7:$BE$11,5,FALSE),(IF(K36&lt;=(-1),K36,0)))</f>
        <v>590646.3351502755</v>
      </c>
      <c r="L40">
        <f>IF($E36&gt;=1,($B35/HLOOKUP($E36,'Annuity Calc'!$H$7:$BE$11,2,FALSE))*HLOOKUP(L36,'Annuity Calc'!$H$7:$BE$11,5,FALSE),(IF(L36&lt;=(-1),L36,0)))</f>
        <v>590646.3351502755</v>
      </c>
      <c r="M40">
        <f>IF($E36&gt;=1,($B35/HLOOKUP($E36,'Annuity Calc'!$H$7:$BE$11,2,FALSE))*HLOOKUP(M36,'Annuity Calc'!$H$7:$BE$11,5,FALSE),(IF(M36&lt;=(-1),M36,0)))</f>
        <v>590646.3351502755</v>
      </c>
      <c r="N40">
        <f>IF($E36&gt;=1,($B35/HLOOKUP($E36,'Annuity Calc'!$H$7:$BE$11,2,FALSE))*HLOOKUP(N36,'Annuity Calc'!$H$7:$BE$11,5,FALSE),(IF(N36&lt;=(-1),N36,0)))</f>
        <v>590646.3351502755</v>
      </c>
      <c r="O40">
        <f>IF($E36&gt;=1,($B35/HLOOKUP($E36,'Annuity Calc'!$H$7:$BE$11,2,FALSE))*HLOOKUP(O36,'Annuity Calc'!$H$7:$BE$11,5,FALSE),(IF(O36&lt;=(-1),O36,0)))</f>
        <v>590646.3351502755</v>
      </c>
      <c r="P40">
        <f>IF($E36&gt;=1,($B35/HLOOKUP($E36,'Annuity Calc'!$H$7:$BE$11,2,FALSE))*HLOOKUP(P36,'Annuity Calc'!$H$7:$BE$11,5,FALSE),(IF(P36&lt;=(-1),P36,0)))</f>
        <v>590646.3351502755</v>
      </c>
      <c r="Q40">
        <f>IF($E36&gt;=1,($B35/HLOOKUP($E36,'Annuity Calc'!$H$7:$BE$11,2,FALSE))*HLOOKUP(Q36,'Annuity Calc'!$H$7:$BE$11,5,FALSE),(IF(Q36&lt;=(-1),Q36,0)))</f>
        <v>590646.3351502755</v>
      </c>
      <c r="R40">
        <f>IF($E36&gt;=1,($B35/HLOOKUP($E36,'Annuity Calc'!$H$7:$BE$11,2,FALSE))*HLOOKUP(R36,'Annuity Calc'!$H$7:$BE$11,5,FALSE),(IF(R36&lt;=(-1),R36,0)))</f>
        <v>590646.3351502755</v>
      </c>
      <c r="S40">
        <f>IF($E36&gt;=1,($B35/HLOOKUP($E36,'Annuity Calc'!$H$7:$BE$11,2,FALSE))*HLOOKUP(S36,'Annuity Calc'!$H$7:$BE$11,5,FALSE),(IF(S36&lt;=(-1),S36,0)))</f>
        <v>590646.3351502755</v>
      </c>
      <c r="T40">
        <f>IF($E36&gt;=1,($B35/HLOOKUP($E36,'Annuity Calc'!$H$7:$BE$11,2,FALSE))*HLOOKUP(T36,'Annuity Calc'!$H$7:$BE$11,5,FALSE),(IF(T36&lt;=(-1),T36,0)))</f>
        <v>590646.3351502755</v>
      </c>
      <c r="U40">
        <f>IF($E36&gt;=1,($B35/HLOOKUP($E36,'Annuity Calc'!$H$7:$BE$11,2,FALSE))*HLOOKUP(U36,'Annuity Calc'!$H$7:$BE$11,5,FALSE),(IF(U36&lt;=(-1),U36,0)))</f>
        <v>590646.3351502755</v>
      </c>
      <c r="V40">
        <f>IF($E36&gt;=1,($B35/HLOOKUP($E36,'Annuity Calc'!$H$7:$BE$11,2,FALSE))*HLOOKUP(V36,'Annuity Calc'!$H$7:$BE$11,5,FALSE),(IF(V36&lt;=(-1),V36,0)))</f>
        <v>590646.3351502755</v>
      </c>
      <c r="W40">
        <f>IF($E36&gt;=1,($B35/HLOOKUP($E36,'Annuity Calc'!$H$7:$BE$11,2,FALSE))*HLOOKUP(W36,'Annuity Calc'!$H$7:$BE$11,5,FALSE),(IF(W36&lt;=(-1),W36,0)))</f>
        <v>590646.3351502755</v>
      </c>
      <c r="X40">
        <f>IF($E36&gt;=1,($B35/HLOOKUP($E36,'Annuity Calc'!$H$7:$BE$11,2,FALSE))*HLOOKUP(X36,'Annuity Calc'!$H$7:$BE$11,5,FALSE),(IF(X36&lt;=(-1),X36,0)))</f>
        <v>590646.3351502755</v>
      </c>
      <c r="Y40">
        <f>IF($E36&gt;=1,($B35/HLOOKUP($E36,'Annuity Calc'!$H$7:$BE$11,2,FALSE))*HLOOKUP(Y36,'Annuity Calc'!$H$7:$BE$11,5,FALSE),(IF(Y36&lt;=(-1),Y36,0)))</f>
        <v>590646.3351502755</v>
      </c>
      <c r="Z40">
        <f>IF($E36&gt;=1,($B35/HLOOKUP($E36,'Annuity Calc'!$H$7:$BE$11,2,FALSE))*HLOOKUP(Z36,'Annuity Calc'!$H$7:$BE$11,5,FALSE),(IF(Z36&lt;=(-1),Z36,0)))</f>
        <v>590646.3351502755</v>
      </c>
      <c r="AA40">
        <f>IF($E36&gt;=1,($B35/HLOOKUP($E36,'Annuity Calc'!$H$7:$BE$11,2,FALSE))*HLOOKUP(AA36,'Annuity Calc'!$H$7:$BE$11,5,FALSE),(IF(AA36&lt;=(-1),AA36,0)))</f>
        <v>590646.3351502755</v>
      </c>
      <c r="AB40">
        <f>IF($E36&gt;=1,($B35/HLOOKUP($E36,'Annuity Calc'!$H$7:$BE$11,2,FALSE))*HLOOKUP(AB36,'Annuity Calc'!$H$7:$BE$11,5,FALSE),(IF(AB36&lt;=(-1),AB36,0)))</f>
        <v>590646.3351502755</v>
      </c>
      <c r="AC40">
        <f>IF($E36&gt;=1,($B35/HLOOKUP($E36,'Annuity Calc'!$H$7:$BE$11,2,FALSE))*HLOOKUP(AC36,'Annuity Calc'!$H$7:$BE$11,5,FALSE),(IF(AC36&lt;=(-1),AC36,0)))</f>
        <v>590646.3351502755</v>
      </c>
      <c r="AD40">
        <f>IF($E36&gt;=1,($B35/HLOOKUP($E36,'Annuity Calc'!$H$7:$BE$11,2,FALSE))*HLOOKUP(AD36,'Annuity Calc'!$H$7:$BE$11,5,FALSE),(IF(AD36&lt;=(-1),AD36,0)))</f>
        <v>590646.3351502755</v>
      </c>
      <c r="AE40">
        <f>IF($E36&gt;=1,($B35/HLOOKUP($E36,'Annuity Calc'!$H$7:$BE$11,2,FALSE))*HLOOKUP(AE36,'Annuity Calc'!$H$7:$BE$11,5,FALSE),(IF(AE36&lt;=(-1),AE36,0)))</f>
        <v>590646.3351502755</v>
      </c>
      <c r="AF40">
        <f>IF($E36&gt;=1,($B35/HLOOKUP($E36,'Annuity Calc'!$H$7:$BE$11,2,FALSE))*HLOOKUP(AF36,'Annuity Calc'!$H$7:$BE$11,5,FALSE),(IF(AF36&lt;=(-1),AF36,0)))</f>
        <v>590646.3351502755</v>
      </c>
      <c r="AG40">
        <f>IF($E36&gt;=1,($B35/HLOOKUP($E36,'Annuity Calc'!$H$7:$BE$11,2,FALSE))*HLOOKUP(AG36,'Annuity Calc'!$H$7:$BE$11,5,FALSE),(IF(AG36&lt;=(-1),AG36,0)))</f>
        <v>590646.3351502755</v>
      </c>
      <c r="AH40">
        <f>IF($E36&gt;=1,($B35/HLOOKUP($E36,'Annuity Calc'!$H$7:$BE$11,2,FALSE))*HLOOKUP(AH36,'Annuity Calc'!$H$7:$BE$11,5,FALSE),(IF(AH36&lt;=(-1),AH36,0)))</f>
        <v>590646.3351502755</v>
      </c>
      <c r="AI40">
        <f>IF($E36&gt;=1,($B35/HLOOKUP($E36,'Annuity Calc'!$H$7:$BE$11,2,FALSE))*HLOOKUP(AI36,'Annuity Calc'!$H$7:$BE$11,5,FALSE),(IF(AI36&lt;=(-1),AI36,0)))</f>
        <v>590646.3351502755</v>
      </c>
      <c r="AJ40">
        <f>IF($E36&gt;=1,($B35/HLOOKUP($E36,'Annuity Calc'!$H$7:$BE$11,2,FALSE))*HLOOKUP(AJ36,'Annuity Calc'!$H$7:$BE$11,5,FALSE),(IF(AJ36&lt;=(-1),AJ36,0)))</f>
        <v>590646.3351502755</v>
      </c>
      <c r="AK40">
        <f>IF($E36&gt;=1,($B35/HLOOKUP($E36,'Annuity Calc'!$H$7:$BE$11,2,FALSE))*HLOOKUP(AK36,'Annuity Calc'!$H$7:$BE$11,5,FALSE),(IF(AK36&lt;=(-1),AK36,0)))</f>
        <v>590646.3351502755</v>
      </c>
      <c r="AL40">
        <f>IF($E36&gt;=1,($B35/HLOOKUP($E36,'Annuity Calc'!$H$7:$BE$11,2,FALSE))*HLOOKUP(AL36,'Annuity Calc'!$H$7:$BE$11,5,FALSE),(IF(AL36&lt;=(-1),AL36,0)))</f>
        <v>590646.3351502755</v>
      </c>
      <c r="AM40">
        <f>IF($E36&gt;=1,($B35/HLOOKUP($E36,'Annuity Calc'!$H$7:$BE$11,2,FALSE))*HLOOKUP(AM36,'Annuity Calc'!$H$7:$BE$11,5,FALSE),(IF(AM36&lt;=(-1),AM36,0)))</f>
        <v>590646.3351502755</v>
      </c>
      <c r="AN40">
        <f>IF($E36&gt;=1,($B35/HLOOKUP($E36,'Annuity Calc'!$H$7:$BE$11,2,FALSE))*HLOOKUP(AN36,'Annuity Calc'!$H$7:$BE$11,5,FALSE),(IF(AN36&lt;=(-1),AN36,0)))</f>
        <v>590646.3351502755</v>
      </c>
      <c r="AO40">
        <f>IF($E36&gt;=1,($B35/HLOOKUP($E36,'Annuity Calc'!$H$7:$BE$11,2,FALSE))*HLOOKUP(AO36,'Annuity Calc'!$H$7:$BE$11,5,FALSE),(IF(AO36&lt;=(-1),AO36,0)))</f>
        <v>590646.3351502755</v>
      </c>
      <c r="AP40">
        <f>IF($E36&gt;=1,($B35/HLOOKUP($E36,'Annuity Calc'!$H$7:$BE$11,2,FALSE))*HLOOKUP(AP36,'Annuity Calc'!$H$7:$BE$11,5,FALSE),(IF(AP36&lt;=(-1),AP36,0)))</f>
        <v>590646.3351502755</v>
      </c>
      <c r="AQ40">
        <f>IF($E36&gt;=1,($B35/HLOOKUP($E36,'Annuity Calc'!$H$7:$BE$11,2,FALSE))*HLOOKUP(AQ36,'Annuity Calc'!$H$7:$BE$11,5,FALSE),(IF(AQ36&lt;=(-1),AQ36,0)))</f>
        <v>590646.3351502755</v>
      </c>
      <c r="AR40">
        <f>IF($E36&gt;=1,($B35/HLOOKUP($E36,'Annuity Calc'!$H$7:$BE$11,2,FALSE))*HLOOKUP(AR36,'Annuity Calc'!$H$7:$BE$11,5,FALSE),(IF(AR36&lt;=(-1),AR36,0)))</f>
        <v>590646.3351502755</v>
      </c>
      <c r="AS40">
        <f>IF($E36&gt;=1,($B35/HLOOKUP($E36,'Annuity Calc'!$H$7:$BE$11,2,FALSE))*HLOOKUP(AS36,'Annuity Calc'!$H$7:$BE$11,5,FALSE),(IF(AS36&lt;=(-1),AS36,0)))</f>
        <v>590646.3351502755</v>
      </c>
      <c r="AT40">
        <f>IF($E36&gt;=1,($B35/HLOOKUP($E36,'Annuity Calc'!$H$7:$BE$11,2,FALSE))*HLOOKUP(AT36,'Annuity Calc'!$H$7:$BE$11,5,FALSE),(IF(AT36&lt;=(-1),AT36,0)))</f>
        <v>590646.3351502755</v>
      </c>
      <c r="AU40">
        <f>IF($E36&gt;=1,($B35/HLOOKUP($E36,'Annuity Calc'!$H$7:$BE$11,2,FALSE))*HLOOKUP(AU36,'Annuity Calc'!$H$7:$BE$11,5,FALSE),(IF(AU36&lt;=(-1),AU36,0)))</f>
        <v>590646.3351502755</v>
      </c>
      <c r="AV40">
        <f>IF($E36&gt;=1,($B35/HLOOKUP($E36,'Annuity Calc'!$H$7:$BE$11,2,FALSE))*HLOOKUP(AV36,'Annuity Calc'!$H$7:$BE$11,5,FALSE),(IF(AV36&lt;=(-1),AV36,0)))</f>
        <v>590646.3351502755</v>
      </c>
      <c r="AW40">
        <f>IF($E36&gt;=1,($B35/HLOOKUP($E36,'Annuity Calc'!$H$7:$BE$11,2,FALSE))*HLOOKUP(AW36,'Annuity Calc'!$H$7:$BE$11,5,FALSE),(IF(AW36&lt;=(-1),AW36,0)))</f>
        <v>590646.3351502755</v>
      </c>
      <c r="AX40">
        <f>IF($E36&gt;=1,($B35/HLOOKUP($E36,'Annuity Calc'!$H$7:$BE$11,2,FALSE))*HLOOKUP(AX36,'Annuity Calc'!$H$7:$BE$11,5,FALSE),(IF(AX36&lt;=(-1),AX36,0)))</f>
        <v>590646.3351502755</v>
      </c>
      <c r="AY40">
        <f>IF($E36&gt;=1,($B35/HLOOKUP($E36,'Annuity Calc'!$H$7:$BE$11,2,FALSE))*HLOOKUP(AY36,'Annuity Calc'!$H$7:$BE$11,5,FALSE),(IF(AY36&lt;=(-1),AY36,0)))</f>
        <v>590646.3351502755</v>
      </c>
      <c r="AZ40">
        <f>IF($E36&gt;=1,($B35/HLOOKUP($E36,'Annuity Calc'!$H$7:$BE$11,2,FALSE))*HLOOKUP(AZ36,'Annuity Calc'!$H$7:$BE$11,5,FALSE),(IF(AZ36&lt;=(-1),AZ36,0)))</f>
        <v>590646.3351502755</v>
      </c>
      <c r="BA40">
        <f>IF($E36&gt;=1,($B35/HLOOKUP($E36,'Annuity Calc'!$H$7:$BE$11,2,FALSE))*HLOOKUP(BA36,'Annuity Calc'!$H$7:$BE$11,5,FALSE),(IF(BA36&lt;=(-1),BA36,0)))</f>
        <v>590646.3351502755</v>
      </c>
      <c r="BB40">
        <f>IF($E36&gt;=1,($B35/HLOOKUP($E36,'Annuity Calc'!$H$7:$BE$11,2,FALSE))*HLOOKUP(BB36,'Annuity Calc'!$H$7:$BE$11,5,FALSE),(IF(BB36&lt;=(-1),BB36,0)))</f>
        <v>590646.3351502755</v>
      </c>
      <c r="BC40" t="e">
        <f>IF($E36&gt;=1,($B35/HLOOKUP($E36,'Annuity Calc'!$H$7:$BE$11,2,FALSE))*HLOOKUP(BC36,'Annuity Calc'!$H$7:$BE$11,5,FALSE),(IF(BC36&lt;=(-1),BC36,0)))</f>
        <v>#N/A</v>
      </c>
      <c r="BD40" t="e">
        <f>IF($E36&gt;=1,($B35/HLOOKUP($E36,'Annuity Calc'!$H$7:$BE$11,2,FALSE))*HLOOKUP(BD36,'Annuity Calc'!$H$7:$BE$11,5,FALSE),(IF(BD36&lt;=(-1),BD36,0)))</f>
        <v>#N/A</v>
      </c>
      <c r="BE40" t="e">
        <f>IF($E36&gt;=1,($B35/HLOOKUP($E36,'Annuity Calc'!$H$7:$BE$11,2,FALSE))*HLOOKUP(BE36,'Annuity Calc'!$H$7:$BE$11,5,FALSE),(IF(BE36&lt;=(-1),BE36,0)))</f>
        <v>#N/A</v>
      </c>
      <c r="BF40" t="e">
        <f>IF($E36&gt;=1,($B35/HLOOKUP($E36,'Annuity Calc'!$H$7:$BE$11,2,FALSE))*HLOOKUP(BF36,'Annuity Calc'!$H$7:$BE$11,5,FALSE),(IF(BF36&lt;=(-1),BF36,0)))</f>
        <v>#N/A</v>
      </c>
      <c r="BG40" t="e">
        <f>IF($E36&gt;=1,($B35/HLOOKUP($E36,'Annuity Calc'!$H$7:$BE$11,2,FALSE))*HLOOKUP(BG36,'Annuity Calc'!$H$7:$BE$11,5,FALSE),(IF(BG36&lt;=(-1),BG36,0)))</f>
        <v>#N/A</v>
      </c>
      <c r="BH40" t="e">
        <f>IF($E36&gt;=1,($B35/HLOOKUP($E36,'Annuity Calc'!$H$7:$BE$11,2,FALSE))*HLOOKUP(BH36,'Annuity Calc'!$H$7:$BE$11,5,FALSE),(IF(BH36&lt;=(-1),BH36,0)))</f>
        <v>#N/A</v>
      </c>
      <c r="BI40" t="e">
        <f>IF($E36&gt;=1,($B35/HLOOKUP($E36,'Annuity Calc'!$H$7:$BE$11,2,FALSE))*HLOOKUP(BI36,'Annuity Calc'!$H$7:$BE$11,5,FALSE),(IF(BI36&lt;=(-1),BI36,0)))</f>
        <v>#N/A</v>
      </c>
      <c r="BJ40" t="e">
        <f>IF($E36&gt;=1,($B35/HLOOKUP($E36,'Annuity Calc'!$H$7:$BE$11,2,FALSE))*HLOOKUP(BJ36,'Annuity Calc'!$H$7:$BE$11,5,FALSE),(IF(BJ36&lt;=(-1),BJ36,0)))</f>
        <v>#N/A</v>
      </c>
      <c r="BK40" t="e">
        <f>IF($E36&gt;=1,($B35/HLOOKUP($E36,'Annuity Calc'!$H$7:$BE$11,2,FALSE))*HLOOKUP(BK36,'Annuity Calc'!$H$7:$BE$11,5,FALSE),(IF(BK36&lt;=(-1),BK36,0)))</f>
        <v>#N/A</v>
      </c>
      <c r="BL40" t="e">
        <f>IF($E36&gt;=1,($B35/HLOOKUP($E36,'Annuity Calc'!$H$7:$BE$11,2,FALSE))*HLOOKUP(BL36,'Annuity Calc'!$H$7:$BE$11,5,FALSE),(IF(BL36&lt;=(-1),BL36,0)))</f>
        <v>#N/A</v>
      </c>
      <c r="BM40" t="e">
        <f>IF($E36&gt;=1,($B35/HLOOKUP($E36,'Annuity Calc'!$H$7:$BE$11,2,FALSE))*HLOOKUP(BM36,'Annuity Calc'!$H$7:$BE$11,5,FALSE),(IF(BM36&lt;=(-1),BM36,0)))</f>
        <v>#N/A</v>
      </c>
      <c r="BN40" t="e">
        <f>IF($E36&gt;=1,($B35/HLOOKUP($E36,'Annuity Calc'!$H$7:$BE$11,2,FALSE))*HLOOKUP(BN36,'Annuity Calc'!$H$7:$BE$11,5,FALSE),(IF(BN36&lt;=(-1),BN36,0)))</f>
        <v>#N/A</v>
      </c>
      <c r="BO40" t="e">
        <f>IF($E36&gt;=1,($B35/HLOOKUP($E36,'Annuity Calc'!$H$7:$BE$11,2,FALSE))*HLOOKUP(BO36,'Annuity Calc'!$H$7:$BE$11,5,FALSE),(IF(BO36&lt;=(-1),BO36,0)))</f>
        <v>#N/A</v>
      </c>
    </row>
    <row r="41" spans="1:67">
      <c r="E41">
        <f>E37-E38</f>
        <v>12226870.635253575</v>
      </c>
      <c r="F41">
        <f>F37-F38</f>
        <v>12150588.691906374</v>
      </c>
      <c r="G41">
        <f t="shared" ref="G41:BO41" si="8">G37-G38</f>
        <v>12071018.2635155</v>
      </c>
      <c r="H41">
        <f t="shared" si="8"/>
        <v>11988017.58476392</v>
      </c>
      <c r="I41">
        <f t="shared" si="8"/>
        <v>11901438.778886672</v>
      </c>
      <c r="J41">
        <f t="shared" si="8"/>
        <v>11811127.59420871</v>
      </c>
      <c r="K41">
        <f t="shared" si="8"/>
        <v>11716923.129324995</v>
      </c>
      <c r="L41">
        <f t="shared" si="8"/>
        <v>11618657.546433218</v>
      </c>
      <c r="M41">
        <f t="shared" si="8"/>
        <v>11516155.772308391</v>
      </c>
      <c r="N41">
        <f t="shared" si="8"/>
        <v>11409235.18638658</v>
      </c>
      <c r="O41">
        <f t="shared" si="8"/>
        <v>11297705.295402044</v>
      </c>
      <c r="P41">
        <f t="shared" si="8"/>
        <v>11181367.393998113</v>
      </c>
      <c r="Q41">
        <f t="shared" si="8"/>
        <v>11060014.210707117</v>
      </c>
      <c r="R41">
        <f t="shared" si="8"/>
        <v>10933429.53866867</v>
      </c>
      <c r="S41">
        <f t="shared" si="8"/>
        <v>10801387.850428341</v>
      </c>
      <c r="T41">
        <f t="shared" si="8"/>
        <v>10663653.896130456</v>
      </c>
      <c r="U41">
        <f t="shared" si="8"/>
        <v>10519982.284389144</v>
      </c>
      <c r="V41">
        <f t="shared" si="8"/>
        <v>10370117.045090897</v>
      </c>
      <c r="W41">
        <f t="shared" si="8"/>
        <v>10213791.173349718</v>
      </c>
      <c r="X41">
        <f t="shared" si="8"/>
        <v>10050726.15380235</v>
      </c>
      <c r="Y41">
        <f t="shared" si="8"/>
        <v>9880631.4643960614</v>
      </c>
      <c r="Z41">
        <f t="shared" si="8"/>
        <v>9703204.058784904</v>
      </c>
      <c r="AA41">
        <f t="shared" si="8"/>
        <v>9518127.8264122885</v>
      </c>
      <c r="AB41">
        <f t="shared" si="8"/>
        <v>9325073.029317921</v>
      </c>
      <c r="AC41">
        <f t="shared" si="8"/>
        <v>9123695.7146656998</v>
      </c>
      <c r="AD41">
        <f t="shared" si="8"/>
        <v>8913637.1019459292</v>
      </c>
      <c r="AE41">
        <f t="shared" si="8"/>
        <v>8694522.9437600505</v>
      </c>
      <c r="AF41">
        <f t="shared" si="8"/>
        <v>8465962.8590490464</v>
      </c>
      <c r="AG41">
        <f t="shared" si="8"/>
        <v>8227549.6375775933</v>
      </c>
      <c r="AH41">
        <f t="shared" si="8"/>
        <v>7978858.5144347791</v>
      </c>
      <c r="AI41">
        <f t="shared" si="8"/>
        <v>7719446.4132588394</v>
      </c>
      <c r="AJ41">
        <f t="shared" si="8"/>
        <v>7448851.1568375984</v>
      </c>
      <c r="AK41">
        <f t="shared" si="8"/>
        <v>7166590.643678206</v>
      </c>
      <c r="AL41">
        <f t="shared" si="8"/>
        <v>6872161.9890791103</v>
      </c>
      <c r="AM41">
        <f t="shared" si="8"/>
        <v>6565040.6291739754</v>
      </c>
      <c r="AN41">
        <f t="shared" si="8"/>
        <v>6244679.3863512827</v>
      </c>
      <c r="AO41">
        <f t="shared" si="8"/>
        <v>5910507.4943845328</v>
      </c>
      <c r="AP41">
        <f t="shared" si="8"/>
        <v>5561929.5815361841</v>
      </c>
      <c r="AQ41">
        <f t="shared" si="8"/>
        <v>5198324.6098236004</v>
      </c>
      <c r="AR41">
        <f t="shared" si="8"/>
        <v>4819044.7685571592</v>
      </c>
      <c r="AS41">
        <f t="shared" si="8"/>
        <v>4423414.3201792212</v>
      </c>
      <c r="AT41">
        <f t="shared" si="8"/>
        <v>4010728.3963476629</v>
      </c>
      <c r="AU41">
        <f t="shared" si="8"/>
        <v>3580251.7421190348</v>
      </c>
      <c r="AV41">
        <f t="shared" si="8"/>
        <v>3131217.4059939431</v>
      </c>
      <c r="AW41">
        <f t="shared" si="8"/>
        <v>2662825.3734907955</v>
      </c>
      <c r="AX41">
        <f t="shared" si="8"/>
        <v>2174241.1418134393</v>
      </c>
      <c r="AY41">
        <f t="shared" si="8"/>
        <v>1664594.2330732734</v>
      </c>
      <c r="AZ41">
        <f t="shared" si="8"/>
        <v>1132976.6434169414</v>
      </c>
      <c r="BA41">
        <f t="shared" si="8"/>
        <v>578441.22529651993</v>
      </c>
      <c r="BB41">
        <f t="shared" si="8"/>
        <v>1.0477378964424133E-9</v>
      </c>
      <c r="BC41" t="e">
        <f t="shared" si="8"/>
        <v>#N/A</v>
      </c>
      <c r="BD41" t="e">
        <f t="shared" si="8"/>
        <v>#N/A</v>
      </c>
      <c r="BE41" t="e">
        <f t="shared" si="8"/>
        <v>#N/A</v>
      </c>
      <c r="BF41" t="e">
        <f t="shared" si="8"/>
        <v>#N/A</v>
      </c>
      <c r="BG41" t="e">
        <f t="shared" si="8"/>
        <v>#N/A</v>
      </c>
      <c r="BH41" t="e">
        <f t="shared" si="8"/>
        <v>#N/A</v>
      </c>
      <c r="BI41" t="e">
        <f t="shared" si="8"/>
        <v>#N/A</v>
      </c>
      <c r="BJ41" t="e">
        <f t="shared" si="8"/>
        <v>#N/A</v>
      </c>
      <c r="BK41" t="e">
        <f t="shared" si="8"/>
        <v>#N/A</v>
      </c>
      <c r="BL41" t="e">
        <f t="shared" si="8"/>
        <v>#N/A</v>
      </c>
      <c r="BM41" t="e">
        <f t="shared" si="8"/>
        <v>#N/A</v>
      </c>
      <c r="BN41" t="e">
        <f t="shared" si="8"/>
        <v>#N/A</v>
      </c>
      <c r="BO41" t="e">
        <f t="shared" si="8"/>
        <v>#N/A</v>
      </c>
    </row>
    <row r="43" spans="1:67">
      <c r="E43" t="s">
        <v>763</v>
      </c>
      <c r="F43">
        <f>AVERAGE(Inputs!C80:'Inputs'!G80)</f>
        <v>36103755.081327312</v>
      </c>
      <c r="G43" s="212" t="s">
        <v>911</v>
      </c>
    </row>
    <row r="44" spans="1:67">
      <c r="E44" s="125" t="s">
        <v>772</v>
      </c>
      <c r="F44" s="213">
        <f>E40/F43</f>
        <v>1.635969260869917E-2</v>
      </c>
      <c r="G44" s="212" t="s">
        <v>913</v>
      </c>
    </row>
    <row r="48" spans="1:67">
      <c r="A48" s="14" t="s">
        <v>299</v>
      </c>
    </row>
    <row r="49" spans="1:67">
      <c r="A49" s="13" t="s">
        <v>770</v>
      </c>
    </row>
    <row r="50" spans="1:67">
      <c r="A50" t="s">
        <v>773</v>
      </c>
      <c r="B50">
        <f>Inputs!F211</f>
        <v>18100000</v>
      </c>
      <c r="E50" s="16">
        <v>2019</v>
      </c>
      <c r="F50" s="16">
        <v>2020</v>
      </c>
      <c r="G50" s="16">
        <v>2021</v>
      </c>
      <c r="H50" s="16">
        <v>2022</v>
      </c>
      <c r="I50" s="16">
        <v>2023</v>
      </c>
      <c r="J50" s="16">
        <v>2024</v>
      </c>
      <c r="K50" s="16">
        <v>2025</v>
      </c>
      <c r="L50" s="16">
        <v>2026</v>
      </c>
      <c r="M50" s="16">
        <v>2027</v>
      </c>
      <c r="N50" s="16">
        <v>2028</v>
      </c>
      <c r="O50" s="16">
        <v>2029</v>
      </c>
      <c r="P50" s="16">
        <v>2030</v>
      </c>
      <c r="Q50" s="16">
        <v>2031</v>
      </c>
      <c r="R50" s="16">
        <v>2032</v>
      </c>
      <c r="S50" s="16">
        <v>2033</v>
      </c>
      <c r="T50" s="16">
        <v>2034</v>
      </c>
      <c r="U50" s="16">
        <v>2035</v>
      </c>
      <c r="V50" s="16">
        <v>2036</v>
      </c>
      <c r="W50" s="16">
        <v>2037</v>
      </c>
      <c r="X50" s="16">
        <v>2038</v>
      </c>
      <c r="Y50" s="16">
        <v>2039</v>
      </c>
      <c r="Z50" s="16">
        <v>2040</v>
      </c>
      <c r="AA50" s="16">
        <v>2041</v>
      </c>
      <c r="AB50" s="16">
        <v>2042</v>
      </c>
      <c r="AC50" s="16">
        <v>2043</v>
      </c>
      <c r="AD50" s="16">
        <v>2044</v>
      </c>
      <c r="AE50" s="16">
        <v>2045</v>
      </c>
      <c r="AF50" s="16">
        <v>2046</v>
      </c>
      <c r="AG50" s="16">
        <v>2047</v>
      </c>
      <c r="AH50" s="16">
        <v>2048</v>
      </c>
      <c r="AI50" s="16">
        <v>2049</v>
      </c>
      <c r="AJ50" s="16">
        <v>2050</v>
      </c>
      <c r="AK50" s="16">
        <v>2051</v>
      </c>
      <c r="AL50" s="16">
        <v>2052</v>
      </c>
      <c r="AM50" s="16">
        <v>2053</v>
      </c>
      <c r="AN50" s="16">
        <v>2054</v>
      </c>
      <c r="AO50" s="16">
        <v>2055</v>
      </c>
      <c r="AP50" s="16">
        <v>2056</v>
      </c>
      <c r="AQ50" s="16">
        <v>2057</v>
      </c>
      <c r="AR50" s="16">
        <v>2058</v>
      </c>
      <c r="AS50" s="16">
        <v>2059</v>
      </c>
      <c r="AT50" s="16">
        <v>2060</v>
      </c>
      <c r="AU50" s="16">
        <v>2061</v>
      </c>
      <c r="AV50" s="16">
        <v>2062</v>
      </c>
      <c r="AW50" s="16">
        <v>2063</v>
      </c>
      <c r="AX50" s="16">
        <v>2064</v>
      </c>
      <c r="AY50" s="16">
        <v>2065</v>
      </c>
      <c r="AZ50" s="16">
        <v>2066</v>
      </c>
      <c r="BA50" s="16">
        <v>2067</v>
      </c>
      <c r="BB50" s="16">
        <v>2068</v>
      </c>
      <c r="BC50" s="16">
        <v>2069</v>
      </c>
      <c r="BD50" s="16">
        <v>2070</v>
      </c>
      <c r="BE50" s="16">
        <v>2071</v>
      </c>
      <c r="BF50" s="16">
        <v>2072</v>
      </c>
      <c r="BG50" s="16">
        <v>2073</v>
      </c>
      <c r="BH50" s="16">
        <v>2074</v>
      </c>
      <c r="BI50" s="16">
        <v>2075</v>
      </c>
      <c r="BJ50" s="16">
        <v>2076</v>
      </c>
      <c r="BK50" s="16">
        <v>2077</v>
      </c>
      <c r="BL50" s="16">
        <v>2078</v>
      </c>
      <c r="BM50" s="16">
        <v>2079</v>
      </c>
      <c r="BN50" s="16">
        <v>2080</v>
      </c>
      <c r="BO50" s="16">
        <v>2081</v>
      </c>
    </row>
    <row r="51" spans="1:67">
      <c r="A51" t="s">
        <v>60</v>
      </c>
      <c r="B51">
        <f>Inputs!D211</f>
        <v>20</v>
      </c>
      <c r="E51">
        <f>B51</f>
        <v>20</v>
      </c>
      <c r="F51">
        <f>IF(E51&gt;0,E51-1,0)</f>
        <v>19</v>
      </c>
      <c r="G51">
        <f t="shared" ref="G51:BO51" si="9">IF(F51&gt;0,F51-1,0)</f>
        <v>18</v>
      </c>
      <c r="H51">
        <f t="shared" si="9"/>
        <v>17</v>
      </c>
      <c r="I51">
        <f t="shared" si="9"/>
        <v>16</v>
      </c>
      <c r="J51">
        <f t="shared" si="9"/>
        <v>15</v>
      </c>
      <c r="K51">
        <f t="shared" si="9"/>
        <v>14</v>
      </c>
      <c r="L51">
        <f t="shared" si="9"/>
        <v>13</v>
      </c>
      <c r="M51">
        <f t="shared" si="9"/>
        <v>12</v>
      </c>
      <c r="N51">
        <f t="shared" si="9"/>
        <v>11</v>
      </c>
      <c r="O51">
        <f t="shared" si="9"/>
        <v>10</v>
      </c>
      <c r="P51">
        <f t="shared" si="9"/>
        <v>9</v>
      </c>
      <c r="Q51">
        <f t="shared" si="9"/>
        <v>8</v>
      </c>
      <c r="R51">
        <f t="shared" si="9"/>
        <v>7</v>
      </c>
      <c r="S51">
        <f t="shared" si="9"/>
        <v>6</v>
      </c>
      <c r="T51">
        <f t="shared" si="9"/>
        <v>5</v>
      </c>
      <c r="U51">
        <f t="shared" si="9"/>
        <v>4</v>
      </c>
      <c r="V51">
        <f t="shared" si="9"/>
        <v>3</v>
      </c>
      <c r="W51">
        <f t="shared" si="9"/>
        <v>2</v>
      </c>
      <c r="X51">
        <f t="shared" si="9"/>
        <v>1</v>
      </c>
      <c r="Y51">
        <f t="shared" si="9"/>
        <v>0</v>
      </c>
      <c r="Z51">
        <f t="shared" si="9"/>
        <v>0</v>
      </c>
      <c r="AA51">
        <f t="shared" si="9"/>
        <v>0</v>
      </c>
      <c r="AB51">
        <f t="shared" si="9"/>
        <v>0</v>
      </c>
      <c r="AC51">
        <f t="shared" si="9"/>
        <v>0</v>
      </c>
      <c r="AD51">
        <f t="shared" si="9"/>
        <v>0</v>
      </c>
      <c r="AE51">
        <f t="shared" si="9"/>
        <v>0</v>
      </c>
      <c r="AF51">
        <f t="shared" si="9"/>
        <v>0</v>
      </c>
      <c r="AG51">
        <f t="shared" si="9"/>
        <v>0</v>
      </c>
      <c r="AH51">
        <f t="shared" si="9"/>
        <v>0</v>
      </c>
      <c r="AI51">
        <f t="shared" si="9"/>
        <v>0</v>
      </c>
      <c r="AJ51">
        <f t="shared" si="9"/>
        <v>0</v>
      </c>
      <c r="AK51">
        <f t="shared" si="9"/>
        <v>0</v>
      </c>
      <c r="AL51">
        <f t="shared" si="9"/>
        <v>0</v>
      </c>
      <c r="AM51">
        <f t="shared" si="9"/>
        <v>0</v>
      </c>
      <c r="AN51">
        <f t="shared" si="9"/>
        <v>0</v>
      </c>
      <c r="AO51">
        <f t="shared" si="9"/>
        <v>0</v>
      </c>
      <c r="AP51">
        <f t="shared" si="9"/>
        <v>0</v>
      </c>
      <c r="AQ51">
        <f t="shared" si="9"/>
        <v>0</v>
      </c>
      <c r="AR51">
        <f t="shared" si="9"/>
        <v>0</v>
      </c>
      <c r="AS51">
        <f t="shared" si="9"/>
        <v>0</v>
      </c>
      <c r="AT51">
        <f t="shared" si="9"/>
        <v>0</v>
      </c>
      <c r="AU51">
        <f t="shared" si="9"/>
        <v>0</v>
      </c>
      <c r="AV51">
        <f t="shared" si="9"/>
        <v>0</v>
      </c>
      <c r="AW51">
        <f t="shared" si="9"/>
        <v>0</v>
      </c>
      <c r="AX51">
        <f t="shared" si="9"/>
        <v>0</v>
      </c>
      <c r="AY51">
        <f t="shared" si="9"/>
        <v>0</v>
      </c>
      <c r="AZ51">
        <f t="shared" si="9"/>
        <v>0</v>
      </c>
      <c r="BA51">
        <f t="shared" si="9"/>
        <v>0</v>
      </c>
      <c r="BB51">
        <f t="shared" si="9"/>
        <v>0</v>
      </c>
      <c r="BC51">
        <f t="shared" si="9"/>
        <v>0</v>
      </c>
      <c r="BD51">
        <f t="shared" si="9"/>
        <v>0</v>
      </c>
      <c r="BE51">
        <f t="shared" si="9"/>
        <v>0</v>
      </c>
      <c r="BF51">
        <f t="shared" si="9"/>
        <v>0</v>
      </c>
      <c r="BG51">
        <f t="shared" si="9"/>
        <v>0</v>
      </c>
      <c r="BH51">
        <f t="shared" si="9"/>
        <v>0</v>
      </c>
      <c r="BI51">
        <f t="shared" si="9"/>
        <v>0</v>
      </c>
      <c r="BJ51">
        <f t="shared" si="9"/>
        <v>0</v>
      </c>
      <c r="BK51">
        <f t="shared" si="9"/>
        <v>0</v>
      </c>
      <c r="BL51">
        <f t="shared" si="9"/>
        <v>0</v>
      </c>
      <c r="BM51">
        <f t="shared" si="9"/>
        <v>0</v>
      </c>
      <c r="BN51">
        <f t="shared" si="9"/>
        <v>0</v>
      </c>
      <c r="BO51">
        <f t="shared" si="9"/>
        <v>0</v>
      </c>
    </row>
    <row r="52" spans="1:67">
      <c r="E52">
        <f>B50</f>
        <v>18100000</v>
      </c>
      <c r="F52">
        <f>E56</f>
        <v>17511524.966536254</v>
      </c>
      <c r="G52">
        <f t="shared" ref="G52:BO52" si="10">F56</f>
        <v>16897681.002219334</v>
      </c>
      <c r="H52">
        <f t="shared" si="10"/>
        <v>16257374.462262232</v>
      </c>
      <c r="I52">
        <f t="shared" si="10"/>
        <v>15589464.555274596</v>
      </c>
      <c r="J52">
        <f t="shared" si="10"/>
        <v>14892761.310790915</v>
      </c>
      <c r="K52">
        <f t="shared" si="10"/>
        <v>14166023.459179631</v>
      </c>
      <c r="L52">
        <f t="shared" si="10"/>
        <v>13407956.220155949</v>
      </c>
      <c r="M52">
        <f t="shared" si="10"/>
        <v>12617208.995958297</v>
      </c>
      <c r="N52">
        <f t="shared" si="10"/>
        <v>11792372.96507851</v>
      </c>
      <c r="O52">
        <f t="shared" si="10"/>
        <v>10931978.572258662</v>
      </c>
      <c r="P52">
        <f t="shared" si="10"/>
        <v>10034492.910282621</v>
      </c>
      <c r="Q52">
        <f t="shared" si="10"/>
        <v>9098316.9888976626</v>
      </c>
      <c r="R52">
        <f t="shared" si="10"/>
        <v>8121782.8860003473</v>
      </c>
      <c r="S52">
        <f t="shared" si="10"/>
        <v>7103150.7760111261</v>
      </c>
      <c r="T52">
        <f t="shared" si="10"/>
        <v>6040605.8301433222</v>
      </c>
      <c r="U52">
        <f t="shared" si="10"/>
        <v>4932254.98304391</v>
      </c>
      <c r="V52">
        <f t="shared" si="10"/>
        <v>3776123.5600454323</v>
      </c>
      <c r="W52">
        <f t="shared" si="10"/>
        <v>2570151.759020051</v>
      </c>
      <c r="X52">
        <f t="shared" si="10"/>
        <v>1312190.9805676893</v>
      </c>
      <c r="Y52">
        <f t="shared" si="10"/>
        <v>4.6566128730773926E-9</v>
      </c>
      <c r="Z52" t="e">
        <f t="shared" si="10"/>
        <v>#N/A</v>
      </c>
      <c r="AA52" t="e">
        <f t="shared" si="10"/>
        <v>#N/A</v>
      </c>
      <c r="AB52" t="e">
        <f t="shared" si="10"/>
        <v>#N/A</v>
      </c>
      <c r="AC52" t="e">
        <f t="shared" si="10"/>
        <v>#N/A</v>
      </c>
      <c r="AD52" t="e">
        <f t="shared" si="10"/>
        <v>#N/A</v>
      </c>
      <c r="AE52" t="e">
        <f t="shared" si="10"/>
        <v>#N/A</v>
      </c>
      <c r="AF52" t="e">
        <f t="shared" si="10"/>
        <v>#N/A</v>
      </c>
      <c r="AG52" t="e">
        <f t="shared" si="10"/>
        <v>#N/A</v>
      </c>
      <c r="AH52" t="e">
        <f t="shared" si="10"/>
        <v>#N/A</v>
      </c>
      <c r="AI52" t="e">
        <f t="shared" si="10"/>
        <v>#N/A</v>
      </c>
      <c r="AJ52" t="e">
        <f t="shared" si="10"/>
        <v>#N/A</v>
      </c>
      <c r="AK52" t="e">
        <f t="shared" si="10"/>
        <v>#N/A</v>
      </c>
      <c r="AL52" t="e">
        <f t="shared" si="10"/>
        <v>#N/A</v>
      </c>
      <c r="AM52" t="e">
        <f t="shared" si="10"/>
        <v>#N/A</v>
      </c>
      <c r="AN52" t="e">
        <f t="shared" si="10"/>
        <v>#N/A</v>
      </c>
      <c r="AO52" t="e">
        <f t="shared" si="10"/>
        <v>#N/A</v>
      </c>
      <c r="AP52" t="e">
        <f t="shared" si="10"/>
        <v>#N/A</v>
      </c>
      <c r="AQ52" t="e">
        <f t="shared" si="10"/>
        <v>#N/A</v>
      </c>
      <c r="AR52" t="e">
        <f t="shared" si="10"/>
        <v>#N/A</v>
      </c>
      <c r="AS52" t="e">
        <f t="shared" si="10"/>
        <v>#N/A</v>
      </c>
      <c r="AT52" t="e">
        <f t="shared" si="10"/>
        <v>#N/A</v>
      </c>
      <c r="AU52" t="e">
        <f t="shared" si="10"/>
        <v>#N/A</v>
      </c>
      <c r="AV52" t="e">
        <f t="shared" si="10"/>
        <v>#N/A</v>
      </c>
      <c r="AW52" t="e">
        <f t="shared" si="10"/>
        <v>#N/A</v>
      </c>
      <c r="AX52" t="e">
        <f t="shared" si="10"/>
        <v>#N/A</v>
      </c>
      <c r="AY52" t="e">
        <f t="shared" si="10"/>
        <v>#N/A</v>
      </c>
      <c r="AZ52" t="e">
        <f t="shared" si="10"/>
        <v>#N/A</v>
      </c>
      <c r="BA52" t="e">
        <f t="shared" si="10"/>
        <v>#N/A</v>
      </c>
      <c r="BB52" t="e">
        <f t="shared" si="10"/>
        <v>#N/A</v>
      </c>
      <c r="BC52" t="e">
        <f t="shared" si="10"/>
        <v>#N/A</v>
      </c>
      <c r="BD52" t="e">
        <f t="shared" si="10"/>
        <v>#N/A</v>
      </c>
      <c r="BE52" t="e">
        <f t="shared" si="10"/>
        <v>#N/A</v>
      </c>
      <c r="BF52" t="e">
        <f t="shared" si="10"/>
        <v>#N/A</v>
      </c>
      <c r="BG52" t="e">
        <f t="shared" si="10"/>
        <v>#N/A</v>
      </c>
      <c r="BH52" t="e">
        <f t="shared" si="10"/>
        <v>#N/A</v>
      </c>
      <c r="BI52" t="e">
        <f t="shared" si="10"/>
        <v>#N/A</v>
      </c>
      <c r="BJ52" t="e">
        <f t="shared" si="10"/>
        <v>#N/A</v>
      </c>
      <c r="BK52" t="e">
        <f t="shared" si="10"/>
        <v>#N/A</v>
      </c>
      <c r="BL52" t="e">
        <f t="shared" si="10"/>
        <v>#N/A</v>
      </c>
      <c r="BM52" t="e">
        <f t="shared" si="10"/>
        <v>#N/A</v>
      </c>
      <c r="BN52" t="e">
        <f t="shared" si="10"/>
        <v>#N/A</v>
      </c>
      <c r="BO52" t="e">
        <f t="shared" si="10"/>
        <v>#N/A</v>
      </c>
    </row>
    <row r="53" spans="1:67">
      <c r="D53" t="s">
        <v>444</v>
      </c>
      <c r="E53">
        <f>IF($E51&gt;=1,($B50/HLOOKUP($E51,'Annuity Calc'!$H$7:$BE$11,2,FALSE))*HLOOKUP(E51,'Annuity Calc'!$H$7:$BE$11,3,FALSE),(IF(E51&lt;=(-1),E51,0)))</f>
        <v>588475.03346374794</v>
      </c>
      <c r="F53">
        <f>IF($E51&gt;=1,($B50/HLOOKUP($E51,'Annuity Calc'!$H$7:$BE$11,2,FALSE))*HLOOKUP(F51,'Annuity Calc'!$H$7:$BE$11,3,FALSE),(IF(F51&lt;=(-1),F51,0)))</f>
        <v>613843.96431692003</v>
      </c>
      <c r="G53">
        <f>IF($E51&gt;=1,($B50/HLOOKUP($E51,'Annuity Calc'!$H$7:$BE$11,2,FALSE))*HLOOKUP(G51,'Annuity Calc'!$H$7:$BE$11,3,FALSE),(IF(G51&lt;=(-1),G51,0)))</f>
        <v>640306.53995710181</v>
      </c>
      <c r="H53">
        <f>IF($E51&gt;=1,($B50/HLOOKUP($E51,'Annuity Calc'!$H$7:$BE$11,2,FALSE))*HLOOKUP(H51,'Annuity Calc'!$H$7:$BE$11,3,FALSE),(IF(H51&lt;=(-1),H51,0)))</f>
        <v>667909.90698763577</v>
      </c>
      <c r="I53">
        <f>IF($E51&gt;=1,($B50/HLOOKUP($E51,'Annuity Calc'!$H$7:$BE$11,2,FALSE))*HLOOKUP(I51,'Annuity Calc'!$H$7:$BE$11,3,FALSE),(IF(I51&lt;=(-1),I51,0)))</f>
        <v>696703.24448368058</v>
      </c>
      <c r="J53">
        <f>IF($E51&gt;=1,($B50/HLOOKUP($E51,'Annuity Calc'!$H$7:$BE$11,2,FALSE))*HLOOKUP(J51,'Annuity Calc'!$H$7:$BE$11,3,FALSE),(IF(J51&lt;=(-1),J51,0)))</f>
        <v>726737.85161128431</v>
      </c>
      <c r="K53">
        <f>IF($E51&gt;=1,($B50/HLOOKUP($E51,'Annuity Calc'!$H$7:$BE$11,2,FALSE))*HLOOKUP(K51,'Annuity Calc'!$H$7:$BE$11,3,FALSE),(IF(K51&lt;=(-1),K51,0)))</f>
        <v>758067.2390236822</v>
      </c>
      <c r="L53">
        <f>IF($E51&gt;=1,($B50/HLOOKUP($E51,'Annuity Calc'!$H$7:$BE$11,2,FALSE))*HLOOKUP(L51,'Annuity Calc'!$H$7:$BE$11,3,FALSE),(IF(L51&lt;=(-1),L51,0)))</f>
        <v>790747.22419765231</v>
      </c>
      <c r="M53">
        <f>IF($E51&gt;=1,($B50/HLOOKUP($E51,'Annuity Calc'!$H$7:$BE$11,2,FALSE))*HLOOKUP(M51,'Annuity Calc'!$H$7:$BE$11,3,FALSE),(IF(M51&lt;=(-1),M51,0)))</f>
        <v>824836.03087978624</v>
      </c>
      <c r="N53">
        <f>IF($E51&gt;=1,($B50/HLOOKUP($E51,'Annuity Calc'!$H$7:$BE$11,2,FALSE))*HLOOKUP(N51,'Annuity Calc'!$H$7:$BE$11,3,FALSE),(IF(N51&lt;=(-1),N51,0)))</f>
        <v>860394.39281984849</v>
      </c>
      <c r="O53">
        <f>IF($E51&gt;=1,($B50/HLOOKUP($E51,'Annuity Calc'!$H$7:$BE$11,2,FALSE))*HLOOKUP(O51,'Annuity Calc'!$H$7:$BE$11,3,FALSE),(IF(O51&lt;=(-1),O51,0)))</f>
        <v>897485.66197604185</v>
      </c>
      <c r="P53">
        <f>IF($E51&gt;=1,($B50/HLOOKUP($E51,'Annuity Calc'!$H$7:$BE$11,2,FALSE))*HLOOKUP(P51,'Annuity Calc'!$H$7:$BE$11,3,FALSE),(IF(P51&lt;=(-1),P51,0)))</f>
        <v>936175.92138495913</v>
      </c>
      <c r="Q53">
        <f>IF($E51&gt;=1,($B50/HLOOKUP($E51,'Annuity Calc'!$H$7:$BE$11,2,FALSE))*HLOOKUP(Q51,'Annuity Calc'!$H$7:$BE$11,3,FALSE),(IF(Q51&lt;=(-1),Q51,0)))</f>
        <v>976534.10289731505</v>
      </c>
      <c r="R53">
        <f>IF($E51&gt;=1,($B50/HLOOKUP($E51,'Annuity Calc'!$H$7:$BE$11,2,FALSE))*HLOOKUP(R51,'Annuity Calc'!$H$7:$BE$11,3,FALSE),(IF(R51&lt;=(-1),R51,0)))</f>
        <v>1018632.1099892209</v>
      </c>
      <c r="S53">
        <f>IF($E51&gt;=1,($B50/HLOOKUP($E51,'Annuity Calc'!$H$7:$BE$11,2,FALSE))*HLOOKUP(S51,'Annuity Calc'!$H$7:$BE$11,3,FALSE),(IF(S51&lt;=(-1),S51,0)))</f>
        <v>1062544.9458678041</v>
      </c>
      <c r="T53">
        <f>IF($E51&gt;=1,($B50/HLOOKUP($E51,'Annuity Calc'!$H$7:$BE$11,2,FALSE))*HLOOKUP(T51,'Annuity Calc'!$H$7:$BE$11,3,FALSE),(IF(T51&lt;=(-1),T51,0)))</f>
        <v>1108350.8470994125</v>
      </c>
      <c r="U53">
        <f>IF($E51&gt;=1,($B50/HLOOKUP($E51,'Annuity Calc'!$H$7:$BE$11,2,FALSE))*HLOOKUP(U51,'Annuity Calc'!$H$7:$BE$11,3,FALSE),(IF(U51&lt;=(-1),U51,0)))</f>
        <v>1156131.4229984779</v>
      </c>
      <c r="V53">
        <f>IF($E51&gt;=1,($B50/HLOOKUP($E51,'Annuity Calc'!$H$7:$BE$11,2,FALSE))*HLOOKUP(V51,'Annuity Calc'!$H$7:$BE$11,3,FALSE),(IF(V51&lt;=(-1),V51,0)))</f>
        <v>1205971.8010253813</v>
      </c>
      <c r="W53">
        <f>IF($E51&gt;=1,($B50/HLOOKUP($E51,'Annuity Calc'!$H$7:$BE$11,2,FALSE))*HLOOKUP(W51,'Annuity Calc'!$H$7:$BE$11,3,FALSE),(IF(W51&lt;=(-1),W51,0)))</f>
        <v>1257960.7784523617</v>
      </c>
      <c r="X53">
        <f>IF($E51&gt;=1,($B50/HLOOKUP($E51,'Annuity Calc'!$H$7:$BE$11,2,FALSE))*HLOOKUP(X51,'Annuity Calc'!$H$7:$BE$11,3,FALSE),(IF(X51&lt;=(-1),X51,0)))</f>
        <v>1312190.9805676846</v>
      </c>
      <c r="Y53" t="e">
        <f>IF($E51&gt;=1,($B50/HLOOKUP($E51,'Annuity Calc'!$H$7:$BE$11,2,FALSE))*HLOOKUP(Y51,'Annuity Calc'!$H$7:$BE$11,3,FALSE),(IF(Y51&lt;=(-1),Y51,0)))</f>
        <v>#N/A</v>
      </c>
      <c r="Z53" t="e">
        <f>IF($E51&gt;=1,($B50/HLOOKUP($E51,'Annuity Calc'!$H$7:$BE$11,2,FALSE))*HLOOKUP(Z51,'Annuity Calc'!$H$7:$BE$11,3,FALSE),(IF(Z51&lt;=(-1),Z51,0)))</f>
        <v>#N/A</v>
      </c>
      <c r="AA53" t="e">
        <f>IF($E51&gt;=1,($B50/HLOOKUP($E51,'Annuity Calc'!$H$7:$BE$11,2,FALSE))*HLOOKUP(AA51,'Annuity Calc'!$H$7:$BE$11,3,FALSE),(IF(AA51&lt;=(-1),AA51,0)))</f>
        <v>#N/A</v>
      </c>
      <c r="AB53" t="e">
        <f>IF($E51&gt;=1,($B50/HLOOKUP($E51,'Annuity Calc'!$H$7:$BE$11,2,FALSE))*HLOOKUP(AB51,'Annuity Calc'!$H$7:$BE$11,3,FALSE),(IF(AB51&lt;=(-1),AB51,0)))</f>
        <v>#N/A</v>
      </c>
      <c r="AC53" t="e">
        <f>IF($E51&gt;=1,($B50/HLOOKUP($E51,'Annuity Calc'!$H$7:$BE$11,2,FALSE))*HLOOKUP(AC51,'Annuity Calc'!$H$7:$BE$11,3,FALSE),(IF(AC51&lt;=(-1),AC51,0)))</f>
        <v>#N/A</v>
      </c>
      <c r="AD53" t="e">
        <f>IF($E51&gt;=1,($B50/HLOOKUP($E51,'Annuity Calc'!$H$7:$BE$11,2,FALSE))*HLOOKUP(AD51,'Annuity Calc'!$H$7:$BE$11,3,FALSE),(IF(AD51&lt;=(-1),AD51,0)))</f>
        <v>#N/A</v>
      </c>
      <c r="AE53" t="e">
        <f>IF($E51&gt;=1,($B50/HLOOKUP($E51,'Annuity Calc'!$H$7:$BE$11,2,FALSE))*HLOOKUP(AE51,'Annuity Calc'!$H$7:$BE$11,3,FALSE),(IF(AE51&lt;=(-1),AE51,0)))</f>
        <v>#N/A</v>
      </c>
      <c r="AF53" t="e">
        <f>IF($E51&gt;=1,($B50/HLOOKUP($E51,'Annuity Calc'!$H$7:$BE$11,2,FALSE))*HLOOKUP(AF51,'Annuity Calc'!$H$7:$BE$11,3,FALSE),(IF(AF51&lt;=(-1),AF51,0)))</f>
        <v>#N/A</v>
      </c>
      <c r="AG53" t="e">
        <f>IF($E51&gt;=1,($B50/HLOOKUP($E51,'Annuity Calc'!$H$7:$BE$11,2,FALSE))*HLOOKUP(AG51,'Annuity Calc'!$H$7:$BE$11,3,FALSE),(IF(AG51&lt;=(-1),AG51,0)))</f>
        <v>#N/A</v>
      </c>
      <c r="AH53" t="e">
        <f>IF($E51&gt;=1,($B50/HLOOKUP($E51,'Annuity Calc'!$H$7:$BE$11,2,FALSE))*HLOOKUP(AH51,'Annuity Calc'!$H$7:$BE$11,3,FALSE),(IF(AH51&lt;=(-1),AH51,0)))</f>
        <v>#N/A</v>
      </c>
      <c r="AI53" t="e">
        <f>IF($E51&gt;=1,($B50/HLOOKUP($E51,'Annuity Calc'!$H$7:$BE$11,2,FALSE))*HLOOKUP(AI51,'Annuity Calc'!$H$7:$BE$11,3,FALSE),(IF(AI51&lt;=(-1),AI51,0)))</f>
        <v>#N/A</v>
      </c>
      <c r="AJ53" t="e">
        <f>IF($E51&gt;=1,($B50/HLOOKUP($E51,'Annuity Calc'!$H$7:$BE$11,2,FALSE))*HLOOKUP(AJ51,'Annuity Calc'!$H$7:$BE$11,3,FALSE),(IF(AJ51&lt;=(-1),AJ51,0)))</f>
        <v>#N/A</v>
      </c>
      <c r="AK53" t="e">
        <f>IF($E51&gt;=1,($B50/HLOOKUP($E51,'Annuity Calc'!$H$7:$BE$11,2,FALSE))*HLOOKUP(AK51,'Annuity Calc'!$H$7:$BE$11,3,FALSE),(IF(AK51&lt;=(-1),AK51,0)))</f>
        <v>#N/A</v>
      </c>
      <c r="AL53" t="e">
        <f>IF($E51&gt;=1,($B50/HLOOKUP($E51,'Annuity Calc'!$H$7:$BE$11,2,FALSE))*HLOOKUP(AL51,'Annuity Calc'!$H$7:$BE$11,3,FALSE),(IF(AL51&lt;=(-1),AL51,0)))</f>
        <v>#N/A</v>
      </c>
      <c r="AM53" t="e">
        <f>IF($E51&gt;=1,($B50/HLOOKUP($E51,'Annuity Calc'!$H$7:$BE$11,2,FALSE))*HLOOKUP(AM51,'Annuity Calc'!$H$7:$BE$11,3,FALSE),(IF(AM51&lt;=(-1),AM51,0)))</f>
        <v>#N/A</v>
      </c>
      <c r="AN53" t="e">
        <f>IF($E51&gt;=1,($B50/HLOOKUP($E51,'Annuity Calc'!$H$7:$BE$11,2,FALSE))*HLOOKUP(AN51,'Annuity Calc'!$H$7:$BE$11,3,FALSE),(IF(AN51&lt;=(-1),AN51,0)))</f>
        <v>#N/A</v>
      </c>
      <c r="AO53" t="e">
        <f>IF($E51&gt;=1,($B50/HLOOKUP($E51,'Annuity Calc'!$H$7:$BE$11,2,FALSE))*HLOOKUP(AO51,'Annuity Calc'!$H$7:$BE$11,3,FALSE),(IF(AO51&lt;=(-1),AO51,0)))</f>
        <v>#N/A</v>
      </c>
      <c r="AP53" t="e">
        <f>IF($E51&gt;=1,($B50/HLOOKUP($E51,'Annuity Calc'!$H$7:$BE$11,2,FALSE))*HLOOKUP(AP51,'Annuity Calc'!$H$7:$BE$11,3,FALSE),(IF(AP51&lt;=(-1),AP51,0)))</f>
        <v>#N/A</v>
      </c>
      <c r="AQ53" t="e">
        <f>IF($E51&gt;=1,($B50/HLOOKUP($E51,'Annuity Calc'!$H$7:$BE$11,2,FALSE))*HLOOKUP(AQ51,'Annuity Calc'!$H$7:$BE$11,3,FALSE),(IF(AQ51&lt;=(-1),AQ51,0)))</f>
        <v>#N/A</v>
      </c>
      <c r="AR53" t="e">
        <f>IF($E51&gt;=1,($B50/HLOOKUP($E51,'Annuity Calc'!$H$7:$BE$11,2,FALSE))*HLOOKUP(AR51,'Annuity Calc'!$H$7:$BE$11,3,FALSE),(IF(AR51&lt;=(-1),AR51,0)))</f>
        <v>#N/A</v>
      </c>
      <c r="AS53" t="e">
        <f>IF($E51&gt;=1,($B50/HLOOKUP($E51,'Annuity Calc'!$H$7:$BE$11,2,FALSE))*HLOOKUP(AS51,'Annuity Calc'!$H$7:$BE$11,3,FALSE),(IF(AS51&lt;=(-1),AS51,0)))</f>
        <v>#N/A</v>
      </c>
      <c r="AT53" t="e">
        <f>IF($E51&gt;=1,($B50/HLOOKUP($E51,'Annuity Calc'!$H$7:$BE$11,2,FALSE))*HLOOKUP(AT51,'Annuity Calc'!$H$7:$BE$11,3,FALSE),(IF(AT51&lt;=(-1),AT51,0)))</f>
        <v>#N/A</v>
      </c>
      <c r="AU53" t="e">
        <f>IF($E51&gt;=1,($B50/HLOOKUP($E51,'Annuity Calc'!$H$7:$BE$11,2,FALSE))*HLOOKUP(AU51,'Annuity Calc'!$H$7:$BE$11,3,FALSE),(IF(AU51&lt;=(-1),AU51,0)))</f>
        <v>#N/A</v>
      </c>
      <c r="AV53" t="e">
        <f>IF($E51&gt;=1,($B50/HLOOKUP($E51,'Annuity Calc'!$H$7:$BE$11,2,FALSE))*HLOOKUP(AV51,'Annuity Calc'!$H$7:$BE$11,3,FALSE),(IF(AV51&lt;=(-1),AV51,0)))</f>
        <v>#N/A</v>
      </c>
      <c r="AW53" t="e">
        <f>IF($E51&gt;=1,($B50/HLOOKUP($E51,'Annuity Calc'!$H$7:$BE$11,2,FALSE))*HLOOKUP(AW51,'Annuity Calc'!$H$7:$BE$11,3,FALSE),(IF(AW51&lt;=(-1),AW51,0)))</f>
        <v>#N/A</v>
      </c>
      <c r="AX53" t="e">
        <f>IF($E51&gt;=1,($B50/HLOOKUP($E51,'Annuity Calc'!$H$7:$BE$11,2,FALSE))*HLOOKUP(AX51,'Annuity Calc'!$H$7:$BE$11,3,FALSE),(IF(AX51&lt;=(-1),AX51,0)))</f>
        <v>#N/A</v>
      </c>
      <c r="AY53" t="e">
        <f>IF($E51&gt;=1,($B50/HLOOKUP($E51,'Annuity Calc'!$H$7:$BE$11,2,FALSE))*HLOOKUP(AY51,'Annuity Calc'!$H$7:$BE$11,3,FALSE),(IF(AY51&lt;=(-1),AY51,0)))</f>
        <v>#N/A</v>
      </c>
      <c r="AZ53" t="e">
        <f>IF($E51&gt;=1,($B50/HLOOKUP($E51,'Annuity Calc'!$H$7:$BE$11,2,FALSE))*HLOOKUP(AZ51,'Annuity Calc'!$H$7:$BE$11,3,FALSE),(IF(AZ51&lt;=(-1),AZ51,0)))</f>
        <v>#N/A</v>
      </c>
      <c r="BA53" t="e">
        <f>IF($E51&gt;=1,($B50/HLOOKUP($E51,'Annuity Calc'!$H$7:$BE$11,2,FALSE))*HLOOKUP(BA51,'Annuity Calc'!$H$7:$BE$11,3,FALSE),(IF(BA51&lt;=(-1),BA51,0)))</f>
        <v>#N/A</v>
      </c>
      <c r="BB53" t="e">
        <f>IF($E51&gt;=1,($B50/HLOOKUP($E51,'Annuity Calc'!$H$7:$BE$11,2,FALSE))*HLOOKUP(BB51,'Annuity Calc'!$H$7:$BE$11,3,FALSE),(IF(BB51&lt;=(-1),BB51,0)))</f>
        <v>#N/A</v>
      </c>
      <c r="BC53" t="e">
        <f>IF($E51&gt;=1,($B50/HLOOKUP($E51,'Annuity Calc'!$H$7:$BE$11,2,FALSE))*HLOOKUP(BC51,'Annuity Calc'!$H$7:$BE$11,3,FALSE),(IF(BC51&lt;=(-1),BC51,0)))</f>
        <v>#N/A</v>
      </c>
      <c r="BD53" t="e">
        <f>IF($E51&gt;=1,($B50/HLOOKUP($E51,'Annuity Calc'!$H$7:$BE$11,2,FALSE))*HLOOKUP(BD51,'Annuity Calc'!$H$7:$BE$11,3,FALSE),(IF(BD51&lt;=(-1),BD51,0)))</f>
        <v>#N/A</v>
      </c>
      <c r="BE53" t="e">
        <f>IF($E51&gt;=1,($B50/HLOOKUP($E51,'Annuity Calc'!$H$7:$BE$11,2,FALSE))*HLOOKUP(BE51,'Annuity Calc'!$H$7:$BE$11,3,FALSE),(IF(BE51&lt;=(-1),BE51,0)))</f>
        <v>#N/A</v>
      </c>
      <c r="BF53" t="e">
        <f>IF($E51&gt;=1,($B50/HLOOKUP($E51,'Annuity Calc'!$H$7:$BE$11,2,FALSE))*HLOOKUP(BF51,'Annuity Calc'!$H$7:$BE$11,3,FALSE),(IF(BF51&lt;=(-1),BF51,0)))</f>
        <v>#N/A</v>
      </c>
      <c r="BG53" t="e">
        <f>IF($E51&gt;=1,($B50/HLOOKUP($E51,'Annuity Calc'!$H$7:$BE$11,2,FALSE))*HLOOKUP(BG51,'Annuity Calc'!$H$7:$BE$11,3,FALSE),(IF(BG51&lt;=(-1),BG51,0)))</f>
        <v>#N/A</v>
      </c>
      <c r="BH53" t="e">
        <f>IF($E51&gt;=1,($B50/HLOOKUP($E51,'Annuity Calc'!$H$7:$BE$11,2,FALSE))*HLOOKUP(BH51,'Annuity Calc'!$H$7:$BE$11,3,FALSE),(IF(BH51&lt;=(-1),BH51,0)))</f>
        <v>#N/A</v>
      </c>
      <c r="BI53" t="e">
        <f>IF($E51&gt;=1,($B50/HLOOKUP($E51,'Annuity Calc'!$H$7:$BE$11,2,FALSE))*HLOOKUP(BI51,'Annuity Calc'!$H$7:$BE$11,3,FALSE),(IF(BI51&lt;=(-1),BI51,0)))</f>
        <v>#N/A</v>
      </c>
      <c r="BJ53" t="e">
        <f>IF($E51&gt;=1,($B50/HLOOKUP($E51,'Annuity Calc'!$H$7:$BE$11,2,FALSE))*HLOOKUP(BJ51,'Annuity Calc'!$H$7:$BE$11,3,FALSE),(IF(BJ51&lt;=(-1),BJ51,0)))</f>
        <v>#N/A</v>
      </c>
      <c r="BK53" t="e">
        <f>IF($E51&gt;=1,($B50/HLOOKUP($E51,'Annuity Calc'!$H$7:$BE$11,2,FALSE))*HLOOKUP(BK51,'Annuity Calc'!$H$7:$BE$11,3,FALSE),(IF(BK51&lt;=(-1),BK51,0)))</f>
        <v>#N/A</v>
      </c>
      <c r="BL53" t="e">
        <f>IF($E51&gt;=1,($B50/HLOOKUP($E51,'Annuity Calc'!$H$7:$BE$11,2,FALSE))*HLOOKUP(BL51,'Annuity Calc'!$H$7:$BE$11,3,FALSE),(IF(BL51&lt;=(-1),BL51,0)))</f>
        <v>#N/A</v>
      </c>
      <c r="BM53" t="e">
        <f>IF($E51&gt;=1,($B50/HLOOKUP($E51,'Annuity Calc'!$H$7:$BE$11,2,FALSE))*HLOOKUP(BM51,'Annuity Calc'!$H$7:$BE$11,3,FALSE),(IF(BM51&lt;=(-1),BM51,0)))</f>
        <v>#N/A</v>
      </c>
      <c r="BN53" t="e">
        <f>IF($E51&gt;=1,($B50/HLOOKUP($E51,'Annuity Calc'!$H$7:$BE$11,2,FALSE))*HLOOKUP(BN51,'Annuity Calc'!$H$7:$BE$11,3,FALSE),(IF(BN51&lt;=(-1),BN51,0)))</f>
        <v>#N/A</v>
      </c>
      <c r="BO53" t="e">
        <f>IF($E51&gt;=1,($B50/HLOOKUP($E51,'Annuity Calc'!$H$7:$BE$11,2,FALSE))*HLOOKUP(BO51,'Annuity Calc'!$H$7:$BE$11,3,FALSE),(IF(BO51&lt;=(-1),BO51,0)))</f>
        <v>#N/A</v>
      </c>
    </row>
    <row r="54" spans="1:67">
      <c r="D54" t="s">
        <v>455</v>
      </c>
      <c r="E54">
        <f>IF($E51&gt;=1,($B50/HLOOKUP($E51,'Annuity Calc'!$H$7:$BE$11,2,FALSE))*HLOOKUP(E51,'Annuity Calc'!$H$7:$BE$11,4,FALSE),(IF(E51&lt;=(-1),E51,0)))</f>
        <v>751403.17679391487</v>
      </c>
      <c r="F54">
        <f>IF($E51&gt;=1,($B50/HLOOKUP($E51,'Annuity Calc'!$H$7:$BE$11,2,FALSE))*HLOOKUP(F51,'Annuity Calc'!$H$7:$BE$11,4,FALSE),(IF(F51&lt;=(-1),F51,0)))</f>
        <v>726034.24594074278</v>
      </c>
      <c r="G54">
        <f>IF($E51&gt;=1,($B50/HLOOKUP($E51,'Annuity Calc'!$H$7:$BE$11,2,FALSE))*HLOOKUP(G51,'Annuity Calc'!$H$7:$BE$11,4,FALSE),(IF(G51&lt;=(-1),G51,0)))</f>
        <v>699571.670300561</v>
      </c>
      <c r="H54">
        <f>IF($E51&gt;=1,($B50/HLOOKUP($E51,'Annuity Calc'!$H$7:$BE$11,2,FALSE))*HLOOKUP(H51,'Annuity Calc'!$H$7:$BE$11,4,FALSE),(IF(H51&lt;=(-1),H51,0)))</f>
        <v>671968.30327002704</v>
      </c>
      <c r="I54">
        <f>IF($E51&gt;=1,($B50/HLOOKUP($E51,'Annuity Calc'!$H$7:$BE$11,2,FALSE))*HLOOKUP(I51,'Annuity Calc'!$H$7:$BE$11,4,FALSE),(IF(I51&lt;=(-1),I51,0)))</f>
        <v>643174.96577398223</v>
      </c>
      <c r="J54">
        <f>IF($E51&gt;=1,($B50/HLOOKUP($E51,'Annuity Calc'!$H$7:$BE$11,2,FALSE))*HLOOKUP(J51,'Annuity Calc'!$H$7:$BE$11,4,FALSE),(IF(J51&lt;=(-1),J51,0)))</f>
        <v>613140.3586463785</v>
      </c>
      <c r="K54">
        <f>IF($E51&gt;=1,($B50/HLOOKUP($E51,'Annuity Calc'!$H$7:$BE$11,2,FALSE))*HLOOKUP(K51,'Annuity Calc'!$H$7:$BE$11,4,FALSE),(IF(K51&lt;=(-1),K51,0)))</f>
        <v>581810.97123398061</v>
      </c>
      <c r="L54">
        <f>IF($E51&gt;=1,($B50/HLOOKUP($E51,'Annuity Calc'!$H$7:$BE$11,2,FALSE))*HLOOKUP(L51,'Annuity Calc'!$H$7:$BE$11,4,FALSE),(IF(L51&lt;=(-1),L51,0)))</f>
        <v>549130.9860600105</v>
      </c>
      <c r="M54">
        <f>IF($E51&gt;=1,($B50/HLOOKUP($E51,'Annuity Calc'!$H$7:$BE$11,2,FALSE))*HLOOKUP(M51,'Annuity Calc'!$H$7:$BE$11,4,FALSE),(IF(M51&lt;=(-1),M51,0)))</f>
        <v>515042.17937787657</v>
      </c>
      <c r="N54">
        <f>IF($E51&gt;=1,($B50/HLOOKUP($E51,'Annuity Calc'!$H$7:$BE$11,2,FALSE))*HLOOKUP(N51,'Annuity Calc'!$H$7:$BE$11,4,FALSE),(IF(N51&lt;=(-1),N51,0)))</f>
        <v>479483.81743781426</v>
      </c>
      <c r="O54">
        <f>IF($E51&gt;=1,($B50/HLOOKUP($E51,'Annuity Calc'!$H$7:$BE$11,2,FALSE))*HLOOKUP(O51,'Annuity Calc'!$H$7:$BE$11,4,FALSE),(IF(O51&lt;=(-1),O51,0)))</f>
        <v>442392.5482816209</v>
      </c>
      <c r="P54">
        <f>IF($E51&gt;=1,($B50/HLOOKUP($E51,'Annuity Calc'!$H$7:$BE$11,2,FALSE))*HLOOKUP(P51,'Annuity Calc'!$H$7:$BE$11,4,FALSE),(IF(P51&lt;=(-1),P51,0)))</f>
        <v>403702.28887270368</v>
      </c>
      <c r="Q54">
        <f>IF($E51&gt;=1,($B50/HLOOKUP($E51,'Annuity Calc'!$H$7:$BE$11,2,FALSE))*HLOOKUP(Q51,'Annuity Calc'!$H$7:$BE$11,4,FALSE),(IF(Q51&lt;=(-1),Q51,0)))</f>
        <v>363344.10736034776</v>
      </c>
      <c r="R54">
        <f>IF($E51&gt;=1,($B50/HLOOKUP($E51,'Annuity Calc'!$H$7:$BE$11,2,FALSE))*HLOOKUP(R51,'Annuity Calc'!$H$7:$BE$11,4,FALSE),(IF(R51&lt;=(-1),R51,0)))</f>
        <v>321246.10026844189</v>
      </c>
      <c r="S54">
        <f>IF($E51&gt;=1,($B50/HLOOKUP($E51,'Annuity Calc'!$H$7:$BE$11,2,FALSE))*HLOOKUP(S51,'Annuity Calc'!$H$7:$BE$11,4,FALSE),(IF(S51&lt;=(-1),S51,0)))</f>
        <v>277333.26438985864</v>
      </c>
      <c r="T54">
        <f>IF($E51&gt;=1,($B50/HLOOKUP($E51,'Annuity Calc'!$H$7:$BE$11,2,FALSE))*HLOOKUP(T51,'Annuity Calc'!$H$7:$BE$11,4,FALSE),(IF(T51&lt;=(-1),T51,0)))</f>
        <v>231527.36315825031</v>
      </c>
      <c r="U54">
        <f>IF($E51&gt;=1,($B50/HLOOKUP($E51,'Annuity Calc'!$H$7:$BE$11,2,FALSE))*HLOOKUP(U51,'Annuity Calc'!$H$7:$BE$11,4,FALSE),(IF(U51&lt;=(-1),U51,0)))</f>
        <v>183746.78725918478</v>
      </c>
      <c r="V54">
        <f>IF($E51&gt;=1,($B50/HLOOKUP($E51,'Annuity Calc'!$H$7:$BE$11,2,FALSE))*HLOOKUP(V51,'Annuity Calc'!$H$7:$BE$11,4,FALSE),(IF(V51&lt;=(-1),V51,0)))</f>
        <v>133906.40923228144</v>
      </c>
      <c r="W54">
        <f>IF($E51&gt;=1,($B50/HLOOKUP($E51,'Annuity Calc'!$H$7:$BE$11,2,FALSE))*HLOOKUP(W51,'Annuity Calc'!$H$7:$BE$11,4,FALSE),(IF(W51&lt;=(-1),W51,0)))</f>
        <v>81917.431805301138</v>
      </c>
      <c r="X54">
        <f>IF($E51&gt;=1,($B50/HLOOKUP($E51,'Annuity Calc'!$H$7:$BE$11,2,FALSE))*HLOOKUP(X51,'Annuity Calc'!$H$7:$BE$11,4,FALSE),(IF(X51&lt;=(-1),X51,0)))</f>
        <v>27687.22968997815</v>
      </c>
      <c r="Y54" t="e">
        <f>IF($E51&gt;=1,($B50/HLOOKUP($E51,'Annuity Calc'!$H$7:$BE$11,2,FALSE))*HLOOKUP(Y51,'Annuity Calc'!$H$7:$BE$11,4,FALSE),(IF(Y51&lt;=(-1),Y51,0)))</f>
        <v>#N/A</v>
      </c>
      <c r="Z54" t="e">
        <f>IF($E51&gt;=1,($B50/HLOOKUP($E51,'Annuity Calc'!$H$7:$BE$11,2,FALSE))*HLOOKUP(Z51,'Annuity Calc'!$H$7:$BE$11,4,FALSE),(IF(Z51&lt;=(-1),Z51,0)))</f>
        <v>#N/A</v>
      </c>
      <c r="AA54" t="e">
        <f>IF($E51&gt;=1,($B50/HLOOKUP($E51,'Annuity Calc'!$H$7:$BE$11,2,FALSE))*HLOOKUP(AA51,'Annuity Calc'!$H$7:$BE$11,4,FALSE),(IF(AA51&lt;=(-1),AA51,0)))</f>
        <v>#N/A</v>
      </c>
      <c r="AB54" t="e">
        <f>IF($E51&gt;=1,($B50/HLOOKUP($E51,'Annuity Calc'!$H$7:$BE$11,2,FALSE))*HLOOKUP(AB51,'Annuity Calc'!$H$7:$BE$11,4,FALSE),(IF(AB51&lt;=(-1),AB51,0)))</f>
        <v>#N/A</v>
      </c>
      <c r="AC54" t="e">
        <f>IF($E51&gt;=1,($B50/HLOOKUP($E51,'Annuity Calc'!$H$7:$BE$11,2,FALSE))*HLOOKUP(AC51,'Annuity Calc'!$H$7:$BE$11,4,FALSE),(IF(AC51&lt;=(-1),AC51,0)))</f>
        <v>#N/A</v>
      </c>
      <c r="AD54" t="e">
        <f>IF($E51&gt;=1,($B50/HLOOKUP($E51,'Annuity Calc'!$H$7:$BE$11,2,FALSE))*HLOOKUP(AD51,'Annuity Calc'!$H$7:$BE$11,4,FALSE),(IF(AD51&lt;=(-1),AD51,0)))</f>
        <v>#N/A</v>
      </c>
      <c r="AE54" t="e">
        <f>IF($E51&gt;=1,($B50/HLOOKUP($E51,'Annuity Calc'!$H$7:$BE$11,2,FALSE))*HLOOKUP(AE51,'Annuity Calc'!$H$7:$BE$11,4,FALSE),(IF(AE51&lt;=(-1),AE51,0)))</f>
        <v>#N/A</v>
      </c>
      <c r="AF54" t="e">
        <f>IF($E51&gt;=1,($B50/HLOOKUP($E51,'Annuity Calc'!$H$7:$BE$11,2,FALSE))*HLOOKUP(AF51,'Annuity Calc'!$H$7:$BE$11,4,FALSE),(IF(AF51&lt;=(-1),AF51,0)))</f>
        <v>#N/A</v>
      </c>
      <c r="AG54" t="e">
        <f>IF($E51&gt;=1,($B50/HLOOKUP($E51,'Annuity Calc'!$H$7:$BE$11,2,FALSE))*HLOOKUP(AG51,'Annuity Calc'!$H$7:$BE$11,4,FALSE),(IF(AG51&lt;=(-1),AG51,0)))</f>
        <v>#N/A</v>
      </c>
      <c r="AH54" t="e">
        <f>IF($E51&gt;=1,($B50/HLOOKUP($E51,'Annuity Calc'!$H$7:$BE$11,2,FALSE))*HLOOKUP(AH51,'Annuity Calc'!$H$7:$BE$11,4,FALSE),(IF(AH51&lt;=(-1),AH51,0)))</f>
        <v>#N/A</v>
      </c>
      <c r="AI54" t="e">
        <f>IF($E51&gt;=1,($B50/HLOOKUP($E51,'Annuity Calc'!$H$7:$BE$11,2,FALSE))*HLOOKUP(AI51,'Annuity Calc'!$H$7:$BE$11,4,FALSE),(IF(AI51&lt;=(-1),AI51,0)))</f>
        <v>#N/A</v>
      </c>
      <c r="AJ54" t="e">
        <f>IF($E51&gt;=1,($B50/HLOOKUP($E51,'Annuity Calc'!$H$7:$BE$11,2,FALSE))*HLOOKUP(AJ51,'Annuity Calc'!$H$7:$BE$11,4,FALSE),(IF(AJ51&lt;=(-1),AJ51,0)))</f>
        <v>#N/A</v>
      </c>
      <c r="AK54" t="e">
        <f>IF($E51&gt;=1,($B50/HLOOKUP($E51,'Annuity Calc'!$H$7:$BE$11,2,FALSE))*HLOOKUP(AK51,'Annuity Calc'!$H$7:$BE$11,4,FALSE),(IF(AK51&lt;=(-1),AK51,0)))</f>
        <v>#N/A</v>
      </c>
      <c r="AL54" t="e">
        <f>IF($E51&gt;=1,($B50/HLOOKUP($E51,'Annuity Calc'!$H$7:$BE$11,2,FALSE))*HLOOKUP(AL51,'Annuity Calc'!$H$7:$BE$11,4,FALSE),(IF(AL51&lt;=(-1),AL51,0)))</f>
        <v>#N/A</v>
      </c>
      <c r="AM54" t="e">
        <f>IF($E51&gt;=1,($B50/HLOOKUP($E51,'Annuity Calc'!$H$7:$BE$11,2,FALSE))*HLOOKUP(AM51,'Annuity Calc'!$H$7:$BE$11,4,FALSE),(IF(AM51&lt;=(-1),AM51,0)))</f>
        <v>#N/A</v>
      </c>
      <c r="AN54" t="e">
        <f>IF($E51&gt;=1,($B50/HLOOKUP($E51,'Annuity Calc'!$H$7:$BE$11,2,FALSE))*HLOOKUP(AN51,'Annuity Calc'!$H$7:$BE$11,4,FALSE),(IF(AN51&lt;=(-1),AN51,0)))</f>
        <v>#N/A</v>
      </c>
      <c r="AO54" t="e">
        <f>IF($E51&gt;=1,($B50/HLOOKUP($E51,'Annuity Calc'!$H$7:$BE$11,2,FALSE))*HLOOKUP(AO51,'Annuity Calc'!$H$7:$BE$11,4,FALSE),(IF(AO51&lt;=(-1),AO51,0)))</f>
        <v>#N/A</v>
      </c>
      <c r="AP54" t="e">
        <f>IF($E51&gt;=1,($B50/HLOOKUP($E51,'Annuity Calc'!$H$7:$BE$11,2,FALSE))*HLOOKUP(AP51,'Annuity Calc'!$H$7:$BE$11,4,FALSE),(IF(AP51&lt;=(-1),AP51,0)))</f>
        <v>#N/A</v>
      </c>
      <c r="AQ54" t="e">
        <f>IF($E51&gt;=1,($B50/HLOOKUP($E51,'Annuity Calc'!$H$7:$BE$11,2,FALSE))*HLOOKUP(AQ51,'Annuity Calc'!$H$7:$BE$11,4,FALSE),(IF(AQ51&lt;=(-1),AQ51,0)))</f>
        <v>#N/A</v>
      </c>
      <c r="AR54" t="e">
        <f>IF($E51&gt;=1,($B50/HLOOKUP($E51,'Annuity Calc'!$H$7:$BE$11,2,FALSE))*HLOOKUP(AR51,'Annuity Calc'!$H$7:$BE$11,4,FALSE),(IF(AR51&lt;=(-1),AR51,0)))</f>
        <v>#N/A</v>
      </c>
      <c r="AS54" t="e">
        <f>IF($E51&gt;=1,($B50/HLOOKUP($E51,'Annuity Calc'!$H$7:$BE$11,2,FALSE))*HLOOKUP(AS51,'Annuity Calc'!$H$7:$BE$11,4,FALSE),(IF(AS51&lt;=(-1),AS51,0)))</f>
        <v>#N/A</v>
      </c>
      <c r="AT54" t="e">
        <f>IF($E51&gt;=1,($B50/HLOOKUP($E51,'Annuity Calc'!$H$7:$BE$11,2,FALSE))*HLOOKUP(AT51,'Annuity Calc'!$H$7:$BE$11,4,FALSE),(IF(AT51&lt;=(-1),AT51,0)))</f>
        <v>#N/A</v>
      </c>
      <c r="AU54" t="e">
        <f>IF($E51&gt;=1,($B50/HLOOKUP($E51,'Annuity Calc'!$H$7:$BE$11,2,FALSE))*HLOOKUP(AU51,'Annuity Calc'!$H$7:$BE$11,4,FALSE),(IF(AU51&lt;=(-1),AU51,0)))</f>
        <v>#N/A</v>
      </c>
      <c r="AV54" t="e">
        <f>IF($E51&gt;=1,($B50/HLOOKUP($E51,'Annuity Calc'!$H$7:$BE$11,2,FALSE))*HLOOKUP(AV51,'Annuity Calc'!$H$7:$BE$11,4,FALSE),(IF(AV51&lt;=(-1),AV51,0)))</f>
        <v>#N/A</v>
      </c>
      <c r="AW54" t="e">
        <f>IF($E51&gt;=1,($B50/HLOOKUP($E51,'Annuity Calc'!$H$7:$BE$11,2,FALSE))*HLOOKUP(AW51,'Annuity Calc'!$H$7:$BE$11,4,FALSE),(IF(AW51&lt;=(-1),AW51,0)))</f>
        <v>#N/A</v>
      </c>
      <c r="AX54" t="e">
        <f>IF($E51&gt;=1,($B50/HLOOKUP($E51,'Annuity Calc'!$H$7:$BE$11,2,FALSE))*HLOOKUP(AX51,'Annuity Calc'!$H$7:$BE$11,4,FALSE),(IF(AX51&lt;=(-1),AX51,0)))</f>
        <v>#N/A</v>
      </c>
      <c r="AY54" t="e">
        <f>IF($E51&gt;=1,($B50/HLOOKUP($E51,'Annuity Calc'!$H$7:$BE$11,2,FALSE))*HLOOKUP(AY51,'Annuity Calc'!$H$7:$BE$11,4,FALSE),(IF(AY51&lt;=(-1),AY51,0)))</f>
        <v>#N/A</v>
      </c>
      <c r="AZ54" t="e">
        <f>IF($E51&gt;=1,($B50/HLOOKUP($E51,'Annuity Calc'!$H$7:$BE$11,2,FALSE))*HLOOKUP(AZ51,'Annuity Calc'!$H$7:$BE$11,4,FALSE),(IF(AZ51&lt;=(-1),AZ51,0)))</f>
        <v>#N/A</v>
      </c>
      <c r="BA54" t="e">
        <f>IF($E51&gt;=1,($B50/HLOOKUP($E51,'Annuity Calc'!$H$7:$BE$11,2,FALSE))*HLOOKUP(BA51,'Annuity Calc'!$H$7:$BE$11,4,FALSE),(IF(BA51&lt;=(-1),BA51,0)))</f>
        <v>#N/A</v>
      </c>
      <c r="BB54" t="e">
        <f>IF($E51&gt;=1,($B50/HLOOKUP($E51,'Annuity Calc'!$H$7:$BE$11,2,FALSE))*HLOOKUP(BB51,'Annuity Calc'!$H$7:$BE$11,4,FALSE),(IF(BB51&lt;=(-1),BB51,0)))</f>
        <v>#N/A</v>
      </c>
      <c r="BC54" t="e">
        <f>IF($E51&gt;=1,($B50/HLOOKUP($E51,'Annuity Calc'!$H$7:$BE$11,2,FALSE))*HLOOKUP(BC51,'Annuity Calc'!$H$7:$BE$11,4,FALSE),(IF(BC51&lt;=(-1),BC51,0)))</f>
        <v>#N/A</v>
      </c>
      <c r="BD54" t="e">
        <f>IF($E51&gt;=1,($B50/HLOOKUP($E51,'Annuity Calc'!$H$7:$BE$11,2,FALSE))*HLOOKUP(BD51,'Annuity Calc'!$H$7:$BE$11,4,FALSE),(IF(BD51&lt;=(-1),BD51,0)))</f>
        <v>#N/A</v>
      </c>
      <c r="BE54" t="e">
        <f>IF($E51&gt;=1,($B50/HLOOKUP($E51,'Annuity Calc'!$H$7:$BE$11,2,FALSE))*HLOOKUP(BE51,'Annuity Calc'!$H$7:$BE$11,4,FALSE),(IF(BE51&lt;=(-1),BE51,0)))</f>
        <v>#N/A</v>
      </c>
      <c r="BF54" t="e">
        <f>IF($E51&gt;=1,($B50/HLOOKUP($E51,'Annuity Calc'!$H$7:$BE$11,2,FALSE))*HLOOKUP(BF51,'Annuity Calc'!$H$7:$BE$11,4,FALSE),(IF(BF51&lt;=(-1),BF51,0)))</f>
        <v>#N/A</v>
      </c>
      <c r="BG54" t="e">
        <f>IF($E51&gt;=1,($B50/HLOOKUP($E51,'Annuity Calc'!$H$7:$BE$11,2,FALSE))*HLOOKUP(BG51,'Annuity Calc'!$H$7:$BE$11,4,FALSE),(IF(BG51&lt;=(-1),BG51,0)))</f>
        <v>#N/A</v>
      </c>
      <c r="BH54" t="e">
        <f>IF($E51&gt;=1,($B50/HLOOKUP($E51,'Annuity Calc'!$H$7:$BE$11,2,FALSE))*HLOOKUP(BH51,'Annuity Calc'!$H$7:$BE$11,4,FALSE),(IF(BH51&lt;=(-1),BH51,0)))</f>
        <v>#N/A</v>
      </c>
      <c r="BI54" t="e">
        <f>IF($E51&gt;=1,($B50/HLOOKUP($E51,'Annuity Calc'!$H$7:$BE$11,2,FALSE))*HLOOKUP(BI51,'Annuity Calc'!$H$7:$BE$11,4,FALSE),(IF(BI51&lt;=(-1),BI51,0)))</f>
        <v>#N/A</v>
      </c>
      <c r="BJ54" t="e">
        <f>IF($E51&gt;=1,($B50/HLOOKUP($E51,'Annuity Calc'!$H$7:$BE$11,2,FALSE))*HLOOKUP(BJ51,'Annuity Calc'!$H$7:$BE$11,4,FALSE),(IF(BJ51&lt;=(-1),BJ51,0)))</f>
        <v>#N/A</v>
      </c>
      <c r="BK54" t="e">
        <f>IF($E51&gt;=1,($B50/HLOOKUP($E51,'Annuity Calc'!$H$7:$BE$11,2,FALSE))*HLOOKUP(BK51,'Annuity Calc'!$H$7:$BE$11,4,FALSE),(IF(BK51&lt;=(-1),BK51,0)))</f>
        <v>#N/A</v>
      </c>
      <c r="BL54" t="e">
        <f>IF($E51&gt;=1,($B50/HLOOKUP($E51,'Annuity Calc'!$H$7:$BE$11,2,FALSE))*HLOOKUP(BL51,'Annuity Calc'!$H$7:$BE$11,4,FALSE),(IF(BL51&lt;=(-1),BL51,0)))</f>
        <v>#N/A</v>
      </c>
      <c r="BM54" t="e">
        <f>IF($E51&gt;=1,($B50/HLOOKUP($E51,'Annuity Calc'!$H$7:$BE$11,2,FALSE))*HLOOKUP(BM51,'Annuity Calc'!$H$7:$BE$11,4,FALSE),(IF(BM51&lt;=(-1),BM51,0)))</f>
        <v>#N/A</v>
      </c>
      <c r="BN54" t="e">
        <f>IF($E51&gt;=1,($B50/HLOOKUP($E51,'Annuity Calc'!$H$7:$BE$11,2,FALSE))*HLOOKUP(BN51,'Annuity Calc'!$H$7:$BE$11,4,FALSE),(IF(BN51&lt;=(-1),BN51,0)))</f>
        <v>#N/A</v>
      </c>
      <c r="BO54" t="e">
        <f>IF($E51&gt;=1,($B50/HLOOKUP($E51,'Annuity Calc'!$H$7:$BE$11,2,FALSE))*HLOOKUP(BO51,'Annuity Calc'!$H$7:$BE$11,4,FALSE),(IF(BO51&lt;=(-1),BO51,0)))</f>
        <v>#N/A</v>
      </c>
    </row>
    <row r="55" spans="1:67">
      <c r="D55" t="s">
        <v>445</v>
      </c>
      <c r="E55">
        <f>IF($E51&gt;=1,($B50/HLOOKUP($E51,'Annuity Calc'!$H$7:$BE$11,2,FALSE))*HLOOKUP(E51,'Annuity Calc'!$H$7:$BE$11,5,FALSE),(IF(E51&lt;=(-1),E51,0)))</f>
        <v>1339878.2102576629</v>
      </c>
      <c r="F55">
        <f>IF($E51&gt;=1,($B50/HLOOKUP($E51,'Annuity Calc'!$H$7:$BE$11,2,FALSE))*HLOOKUP(F51,'Annuity Calc'!$H$7:$BE$11,5,FALSE),(IF(F51&lt;=(-1),F51,0)))</f>
        <v>1339878.2102576629</v>
      </c>
      <c r="G55">
        <f>IF($E51&gt;=1,($B50/HLOOKUP($E51,'Annuity Calc'!$H$7:$BE$11,2,FALSE))*HLOOKUP(G51,'Annuity Calc'!$H$7:$BE$11,5,FALSE),(IF(G51&lt;=(-1),G51,0)))</f>
        <v>1339878.2102576629</v>
      </c>
      <c r="H55">
        <f>IF($E51&gt;=1,($B50/HLOOKUP($E51,'Annuity Calc'!$H$7:$BE$11,2,FALSE))*HLOOKUP(H51,'Annuity Calc'!$H$7:$BE$11,5,FALSE),(IF(H51&lt;=(-1),H51,0)))</f>
        <v>1339878.2102576629</v>
      </c>
      <c r="I55">
        <f>IF($E51&gt;=1,($B50/HLOOKUP($E51,'Annuity Calc'!$H$7:$BE$11,2,FALSE))*HLOOKUP(I51,'Annuity Calc'!$H$7:$BE$11,5,FALSE),(IF(I51&lt;=(-1),I51,0)))</f>
        <v>1339878.2102576629</v>
      </c>
      <c r="J55">
        <f>IF($E51&gt;=1,($B50/HLOOKUP($E51,'Annuity Calc'!$H$7:$BE$11,2,FALSE))*HLOOKUP(J51,'Annuity Calc'!$H$7:$BE$11,5,FALSE),(IF(J51&lt;=(-1),J51,0)))</f>
        <v>1339878.2102576629</v>
      </c>
      <c r="K55">
        <f>IF($E51&gt;=1,($B50/HLOOKUP($E51,'Annuity Calc'!$H$7:$BE$11,2,FALSE))*HLOOKUP(K51,'Annuity Calc'!$H$7:$BE$11,5,FALSE),(IF(K51&lt;=(-1),K51,0)))</f>
        <v>1339878.2102576629</v>
      </c>
      <c r="L55">
        <f>IF($E51&gt;=1,($B50/HLOOKUP($E51,'Annuity Calc'!$H$7:$BE$11,2,FALSE))*HLOOKUP(L51,'Annuity Calc'!$H$7:$BE$11,5,FALSE),(IF(L51&lt;=(-1),L51,0)))</f>
        <v>1339878.2102576629</v>
      </c>
      <c r="M55">
        <f>IF($E51&gt;=1,($B50/HLOOKUP($E51,'Annuity Calc'!$H$7:$BE$11,2,FALSE))*HLOOKUP(M51,'Annuity Calc'!$H$7:$BE$11,5,FALSE),(IF(M51&lt;=(-1),M51,0)))</f>
        <v>1339878.2102576629</v>
      </c>
      <c r="N55">
        <f>IF($E51&gt;=1,($B50/HLOOKUP($E51,'Annuity Calc'!$H$7:$BE$11,2,FALSE))*HLOOKUP(N51,'Annuity Calc'!$H$7:$BE$11,5,FALSE),(IF(N51&lt;=(-1),N51,0)))</f>
        <v>1339878.2102576629</v>
      </c>
      <c r="O55">
        <f>IF($E51&gt;=1,($B50/HLOOKUP($E51,'Annuity Calc'!$H$7:$BE$11,2,FALSE))*HLOOKUP(O51,'Annuity Calc'!$H$7:$BE$11,5,FALSE),(IF(O51&lt;=(-1),O51,0)))</f>
        <v>1339878.2102576629</v>
      </c>
      <c r="P55">
        <f>IF($E51&gt;=1,($B50/HLOOKUP($E51,'Annuity Calc'!$H$7:$BE$11,2,FALSE))*HLOOKUP(P51,'Annuity Calc'!$H$7:$BE$11,5,FALSE),(IF(P51&lt;=(-1),P51,0)))</f>
        <v>1339878.2102576629</v>
      </c>
      <c r="Q55">
        <f>IF($E51&gt;=1,($B50/HLOOKUP($E51,'Annuity Calc'!$H$7:$BE$11,2,FALSE))*HLOOKUP(Q51,'Annuity Calc'!$H$7:$BE$11,5,FALSE),(IF(Q51&lt;=(-1),Q51,0)))</f>
        <v>1339878.2102576629</v>
      </c>
      <c r="R55">
        <f>IF($E51&gt;=1,($B50/HLOOKUP($E51,'Annuity Calc'!$H$7:$BE$11,2,FALSE))*HLOOKUP(R51,'Annuity Calc'!$H$7:$BE$11,5,FALSE),(IF(R51&lt;=(-1),R51,0)))</f>
        <v>1339878.2102576629</v>
      </c>
      <c r="S55">
        <f>IF($E51&gt;=1,($B50/HLOOKUP($E51,'Annuity Calc'!$H$7:$BE$11,2,FALSE))*HLOOKUP(S51,'Annuity Calc'!$H$7:$BE$11,5,FALSE),(IF(S51&lt;=(-1),S51,0)))</f>
        <v>1339878.2102576629</v>
      </c>
      <c r="T55">
        <f>IF($E51&gt;=1,($B50/HLOOKUP($E51,'Annuity Calc'!$H$7:$BE$11,2,FALSE))*HLOOKUP(T51,'Annuity Calc'!$H$7:$BE$11,5,FALSE),(IF(T51&lt;=(-1),T51,0)))</f>
        <v>1339878.2102576629</v>
      </c>
      <c r="U55">
        <f>IF($E51&gt;=1,($B50/HLOOKUP($E51,'Annuity Calc'!$H$7:$BE$11,2,FALSE))*HLOOKUP(U51,'Annuity Calc'!$H$7:$BE$11,5,FALSE),(IF(U51&lt;=(-1),U51,0)))</f>
        <v>1339878.2102576629</v>
      </c>
      <c r="V55">
        <f>IF($E51&gt;=1,($B50/HLOOKUP($E51,'Annuity Calc'!$H$7:$BE$11,2,FALSE))*HLOOKUP(V51,'Annuity Calc'!$H$7:$BE$11,5,FALSE),(IF(V51&lt;=(-1),V51,0)))</f>
        <v>1339878.2102576629</v>
      </c>
      <c r="W55">
        <f>IF($E51&gt;=1,($B50/HLOOKUP($E51,'Annuity Calc'!$H$7:$BE$11,2,FALSE))*HLOOKUP(W51,'Annuity Calc'!$H$7:$BE$11,5,FALSE),(IF(W51&lt;=(-1),W51,0)))</f>
        <v>1339878.2102576629</v>
      </c>
      <c r="X55">
        <f>IF($E51&gt;=1,($B50/HLOOKUP($E51,'Annuity Calc'!$H$7:$BE$11,2,FALSE))*HLOOKUP(X51,'Annuity Calc'!$H$7:$BE$11,5,FALSE),(IF(X51&lt;=(-1),X51,0)))</f>
        <v>1339878.2102576629</v>
      </c>
      <c r="Y55" t="e">
        <f>IF($E51&gt;=1,($B50/HLOOKUP($E51,'Annuity Calc'!$H$7:$BE$11,2,FALSE))*HLOOKUP(Y51,'Annuity Calc'!$H$7:$BE$11,5,FALSE),(IF(Y51&lt;=(-1),Y51,0)))</f>
        <v>#N/A</v>
      </c>
      <c r="Z55" t="e">
        <f>IF($E51&gt;=1,($B50/HLOOKUP($E51,'Annuity Calc'!$H$7:$BE$11,2,FALSE))*HLOOKUP(Z51,'Annuity Calc'!$H$7:$BE$11,5,FALSE),(IF(Z51&lt;=(-1),Z51,0)))</f>
        <v>#N/A</v>
      </c>
      <c r="AA55" t="e">
        <f>IF($E51&gt;=1,($B50/HLOOKUP($E51,'Annuity Calc'!$H$7:$BE$11,2,FALSE))*HLOOKUP(AA51,'Annuity Calc'!$H$7:$BE$11,5,FALSE),(IF(AA51&lt;=(-1),AA51,0)))</f>
        <v>#N/A</v>
      </c>
      <c r="AB55" t="e">
        <f>IF($E51&gt;=1,($B50/HLOOKUP($E51,'Annuity Calc'!$H$7:$BE$11,2,FALSE))*HLOOKUP(AB51,'Annuity Calc'!$H$7:$BE$11,5,FALSE),(IF(AB51&lt;=(-1),AB51,0)))</f>
        <v>#N/A</v>
      </c>
      <c r="AC55" t="e">
        <f>IF($E51&gt;=1,($B50/HLOOKUP($E51,'Annuity Calc'!$H$7:$BE$11,2,FALSE))*HLOOKUP(AC51,'Annuity Calc'!$H$7:$BE$11,5,FALSE),(IF(AC51&lt;=(-1),AC51,0)))</f>
        <v>#N/A</v>
      </c>
      <c r="AD55" t="e">
        <f>IF($E51&gt;=1,($B50/HLOOKUP($E51,'Annuity Calc'!$H$7:$BE$11,2,FALSE))*HLOOKUP(AD51,'Annuity Calc'!$H$7:$BE$11,5,FALSE),(IF(AD51&lt;=(-1),AD51,0)))</f>
        <v>#N/A</v>
      </c>
      <c r="AE55" t="e">
        <f>IF($E51&gt;=1,($B50/HLOOKUP($E51,'Annuity Calc'!$H$7:$BE$11,2,FALSE))*HLOOKUP(AE51,'Annuity Calc'!$H$7:$BE$11,5,FALSE),(IF(AE51&lt;=(-1),AE51,0)))</f>
        <v>#N/A</v>
      </c>
      <c r="AF55" t="e">
        <f>IF($E51&gt;=1,($B50/HLOOKUP($E51,'Annuity Calc'!$H$7:$BE$11,2,FALSE))*HLOOKUP(AF51,'Annuity Calc'!$H$7:$BE$11,5,FALSE),(IF(AF51&lt;=(-1),AF51,0)))</f>
        <v>#N/A</v>
      </c>
      <c r="AG55" t="e">
        <f>IF($E51&gt;=1,($B50/HLOOKUP($E51,'Annuity Calc'!$H$7:$BE$11,2,FALSE))*HLOOKUP(AG51,'Annuity Calc'!$H$7:$BE$11,5,FALSE),(IF(AG51&lt;=(-1),AG51,0)))</f>
        <v>#N/A</v>
      </c>
      <c r="AH55" t="e">
        <f>IF($E51&gt;=1,($B50/HLOOKUP($E51,'Annuity Calc'!$H$7:$BE$11,2,FALSE))*HLOOKUP(AH51,'Annuity Calc'!$H$7:$BE$11,5,FALSE),(IF(AH51&lt;=(-1),AH51,0)))</f>
        <v>#N/A</v>
      </c>
      <c r="AI55" t="e">
        <f>IF($E51&gt;=1,($B50/HLOOKUP($E51,'Annuity Calc'!$H$7:$BE$11,2,FALSE))*HLOOKUP(AI51,'Annuity Calc'!$H$7:$BE$11,5,FALSE),(IF(AI51&lt;=(-1),AI51,0)))</f>
        <v>#N/A</v>
      </c>
      <c r="AJ55" t="e">
        <f>IF($E51&gt;=1,($B50/HLOOKUP($E51,'Annuity Calc'!$H$7:$BE$11,2,FALSE))*HLOOKUP(AJ51,'Annuity Calc'!$H$7:$BE$11,5,FALSE),(IF(AJ51&lt;=(-1),AJ51,0)))</f>
        <v>#N/A</v>
      </c>
      <c r="AK55" t="e">
        <f>IF($E51&gt;=1,($B50/HLOOKUP($E51,'Annuity Calc'!$H$7:$BE$11,2,FALSE))*HLOOKUP(AK51,'Annuity Calc'!$H$7:$BE$11,5,FALSE),(IF(AK51&lt;=(-1),AK51,0)))</f>
        <v>#N/A</v>
      </c>
      <c r="AL55" t="e">
        <f>IF($E51&gt;=1,($B50/HLOOKUP($E51,'Annuity Calc'!$H$7:$BE$11,2,FALSE))*HLOOKUP(AL51,'Annuity Calc'!$H$7:$BE$11,5,FALSE),(IF(AL51&lt;=(-1),AL51,0)))</f>
        <v>#N/A</v>
      </c>
      <c r="AM55" t="e">
        <f>IF($E51&gt;=1,($B50/HLOOKUP($E51,'Annuity Calc'!$H$7:$BE$11,2,FALSE))*HLOOKUP(AM51,'Annuity Calc'!$H$7:$BE$11,5,FALSE),(IF(AM51&lt;=(-1),AM51,0)))</f>
        <v>#N/A</v>
      </c>
      <c r="AN55" t="e">
        <f>IF($E51&gt;=1,($B50/HLOOKUP($E51,'Annuity Calc'!$H$7:$BE$11,2,FALSE))*HLOOKUP(AN51,'Annuity Calc'!$H$7:$BE$11,5,FALSE),(IF(AN51&lt;=(-1),AN51,0)))</f>
        <v>#N/A</v>
      </c>
      <c r="AO55" t="e">
        <f>IF($E51&gt;=1,($B50/HLOOKUP($E51,'Annuity Calc'!$H$7:$BE$11,2,FALSE))*HLOOKUP(AO51,'Annuity Calc'!$H$7:$BE$11,5,FALSE),(IF(AO51&lt;=(-1),AO51,0)))</f>
        <v>#N/A</v>
      </c>
      <c r="AP55" t="e">
        <f>IF($E51&gt;=1,($B50/HLOOKUP($E51,'Annuity Calc'!$H$7:$BE$11,2,FALSE))*HLOOKUP(AP51,'Annuity Calc'!$H$7:$BE$11,5,FALSE),(IF(AP51&lt;=(-1),AP51,0)))</f>
        <v>#N/A</v>
      </c>
      <c r="AQ55" t="e">
        <f>IF($E51&gt;=1,($B50/HLOOKUP($E51,'Annuity Calc'!$H$7:$BE$11,2,FALSE))*HLOOKUP(AQ51,'Annuity Calc'!$H$7:$BE$11,5,FALSE),(IF(AQ51&lt;=(-1),AQ51,0)))</f>
        <v>#N/A</v>
      </c>
      <c r="AR55" t="e">
        <f>IF($E51&gt;=1,($B50/HLOOKUP($E51,'Annuity Calc'!$H$7:$BE$11,2,FALSE))*HLOOKUP(AR51,'Annuity Calc'!$H$7:$BE$11,5,FALSE),(IF(AR51&lt;=(-1),AR51,0)))</f>
        <v>#N/A</v>
      </c>
      <c r="AS55" t="e">
        <f>IF($E51&gt;=1,($B50/HLOOKUP($E51,'Annuity Calc'!$H$7:$BE$11,2,FALSE))*HLOOKUP(AS51,'Annuity Calc'!$H$7:$BE$11,5,FALSE),(IF(AS51&lt;=(-1),AS51,0)))</f>
        <v>#N/A</v>
      </c>
      <c r="AT55" t="e">
        <f>IF($E51&gt;=1,($B50/HLOOKUP($E51,'Annuity Calc'!$H$7:$BE$11,2,FALSE))*HLOOKUP(AT51,'Annuity Calc'!$H$7:$BE$11,5,FALSE),(IF(AT51&lt;=(-1),AT51,0)))</f>
        <v>#N/A</v>
      </c>
      <c r="AU55" t="e">
        <f>IF($E51&gt;=1,($B50/HLOOKUP($E51,'Annuity Calc'!$H$7:$BE$11,2,FALSE))*HLOOKUP(AU51,'Annuity Calc'!$H$7:$BE$11,5,FALSE),(IF(AU51&lt;=(-1),AU51,0)))</f>
        <v>#N/A</v>
      </c>
      <c r="AV55" t="e">
        <f>IF($E51&gt;=1,($B50/HLOOKUP($E51,'Annuity Calc'!$H$7:$BE$11,2,FALSE))*HLOOKUP(AV51,'Annuity Calc'!$H$7:$BE$11,5,FALSE),(IF(AV51&lt;=(-1),AV51,0)))</f>
        <v>#N/A</v>
      </c>
      <c r="AW55" t="e">
        <f>IF($E51&gt;=1,($B50/HLOOKUP($E51,'Annuity Calc'!$H$7:$BE$11,2,FALSE))*HLOOKUP(AW51,'Annuity Calc'!$H$7:$BE$11,5,FALSE),(IF(AW51&lt;=(-1),AW51,0)))</f>
        <v>#N/A</v>
      </c>
      <c r="AX55" t="e">
        <f>IF($E51&gt;=1,($B50/HLOOKUP($E51,'Annuity Calc'!$H$7:$BE$11,2,FALSE))*HLOOKUP(AX51,'Annuity Calc'!$H$7:$BE$11,5,FALSE),(IF(AX51&lt;=(-1),AX51,0)))</f>
        <v>#N/A</v>
      </c>
      <c r="AY55" t="e">
        <f>IF($E51&gt;=1,($B50/HLOOKUP($E51,'Annuity Calc'!$H$7:$BE$11,2,FALSE))*HLOOKUP(AY51,'Annuity Calc'!$H$7:$BE$11,5,FALSE),(IF(AY51&lt;=(-1),AY51,0)))</f>
        <v>#N/A</v>
      </c>
      <c r="AZ55" t="e">
        <f>IF($E51&gt;=1,($B50/HLOOKUP($E51,'Annuity Calc'!$H$7:$BE$11,2,FALSE))*HLOOKUP(AZ51,'Annuity Calc'!$H$7:$BE$11,5,FALSE),(IF(AZ51&lt;=(-1),AZ51,0)))</f>
        <v>#N/A</v>
      </c>
      <c r="BA55" t="e">
        <f>IF($E51&gt;=1,($B50/HLOOKUP($E51,'Annuity Calc'!$H$7:$BE$11,2,FALSE))*HLOOKUP(BA51,'Annuity Calc'!$H$7:$BE$11,5,FALSE),(IF(BA51&lt;=(-1),BA51,0)))</f>
        <v>#N/A</v>
      </c>
      <c r="BB55" t="e">
        <f>IF($E51&gt;=1,($B50/HLOOKUP($E51,'Annuity Calc'!$H$7:$BE$11,2,FALSE))*HLOOKUP(BB51,'Annuity Calc'!$H$7:$BE$11,5,FALSE),(IF(BB51&lt;=(-1),BB51,0)))</f>
        <v>#N/A</v>
      </c>
      <c r="BC55" t="e">
        <f>IF($E51&gt;=1,($B50/HLOOKUP($E51,'Annuity Calc'!$H$7:$BE$11,2,FALSE))*HLOOKUP(BC51,'Annuity Calc'!$H$7:$BE$11,5,FALSE),(IF(BC51&lt;=(-1),BC51,0)))</f>
        <v>#N/A</v>
      </c>
      <c r="BD55" t="e">
        <f>IF($E51&gt;=1,($B50/HLOOKUP($E51,'Annuity Calc'!$H$7:$BE$11,2,FALSE))*HLOOKUP(BD51,'Annuity Calc'!$H$7:$BE$11,5,FALSE),(IF(BD51&lt;=(-1),BD51,0)))</f>
        <v>#N/A</v>
      </c>
      <c r="BE55" t="e">
        <f>IF($E51&gt;=1,($B50/HLOOKUP($E51,'Annuity Calc'!$H$7:$BE$11,2,FALSE))*HLOOKUP(BE51,'Annuity Calc'!$H$7:$BE$11,5,FALSE),(IF(BE51&lt;=(-1),BE51,0)))</f>
        <v>#N/A</v>
      </c>
      <c r="BF55" t="e">
        <f>IF($E51&gt;=1,($B50/HLOOKUP($E51,'Annuity Calc'!$H$7:$BE$11,2,FALSE))*HLOOKUP(BF51,'Annuity Calc'!$H$7:$BE$11,5,FALSE),(IF(BF51&lt;=(-1),BF51,0)))</f>
        <v>#N/A</v>
      </c>
      <c r="BG55" t="e">
        <f>IF($E51&gt;=1,($B50/HLOOKUP($E51,'Annuity Calc'!$H$7:$BE$11,2,FALSE))*HLOOKUP(BG51,'Annuity Calc'!$H$7:$BE$11,5,FALSE),(IF(BG51&lt;=(-1),BG51,0)))</f>
        <v>#N/A</v>
      </c>
      <c r="BH55" t="e">
        <f>IF($E51&gt;=1,($B50/HLOOKUP($E51,'Annuity Calc'!$H$7:$BE$11,2,FALSE))*HLOOKUP(BH51,'Annuity Calc'!$H$7:$BE$11,5,FALSE),(IF(BH51&lt;=(-1),BH51,0)))</f>
        <v>#N/A</v>
      </c>
      <c r="BI55" t="e">
        <f>IF($E51&gt;=1,($B50/HLOOKUP($E51,'Annuity Calc'!$H$7:$BE$11,2,FALSE))*HLOOKUP(BI51,'Annuity Calc'!$H$7:$BE$11,5,FALSE),(IF(BI51&lt;=(-1),BI51,0)))</f>
        <v>#N/A</v>
      </c>
      <c r="BJ55" t="e">
        <f>IF($E51&gt;=1,($B50/HLOOKUP($E51,'Annuity Calc'!$H$7:$BE$11,2,FALSE))*HLOOKUP(BJ51,'Annuity Calc'!$H$7:$BE$11,5,FALSE),(IF(BJ51&lt;=(-1),BJ51,0)))</f>
        <v>#N/A</v>
      </c>
      <c r="BK55" t="e">
        <f>IF($E51&gt;=1,($B50/HLOOKUP($E51,'Annuity Calc'!$H$7:$BE$11,2,FALSE))*HLOOKUP(BK51,'Annuity Calc'!$H$7:$BE$11,5,FALSE),(IF(BK51&lt;=(-1),BK51,0)))</f>
        <v>#N/A</v>
      </c>
      <c r="BL55" t="e">
        <f>IF($E51&gt;=1,($B50/HLOOKUP($E51,'Annuity Calc'!$H$7:$BE$11,2,FALSE))*HLOOKUP(BL51,'Annuity Calc'!$H$7:$BE$11,5,FALSE),(IF(BL51&lt;=(-1),BL51,0)))</f>
        <v>#N/A</v>
      </c>
      <c r="BM55" t="e">
        <f>IF($E51&gt;=1,($B50/HLOOKUP($E51,'Annuity Calc'!$H$7:$BE$11,2,FALSE))*HLOOKUP(BM51,'Annuity Calc'!$H$7:$BE$11,5,FALSE),(IF(BM51&lt;=(-1),BM51,0)))</f>
        <v>#N/A</v>
      </c>
      <c r="BN55" t="e">
        <f>IF($E51&gt;=1,($B50/HLOOKUP($E51,'Annuity Calc'!$H$7:$BE$11,2,FALSE))*HLOOKUP(BN51,'Annuity Calc'!$H$7:$BE$11,5,FALSE),(IF(BN51&lt;=(-1),BN51,0)))</f>
        <v>#N/A</v>
      </c>
      <c r="BO55" t="e">
        <f>IF($E51&gt;=1,($B50/HLOOKUP($E51,'Annuity Calc'!$H$7:$BE$11,2,FALSE))*HLOOKUP(BO51,'Annuity Calc'!$H$7:$BE$11,5,FALSE),(IF(BO51&lt;=(-1),BO51,0)))</f>
        <v>#N/A</v>
      </c>
    </row>
    <row r="56" spans="1:67">
      <c r="E56">
        <f>E52-E53</f>
        <v>17511524.966536254</v>
      </c>
      <c r="F56">
        <f>F52-F53</f>
        <v>16897681.002219334</v>
      </c>
      <c r="G56">
        <f t="shared" ref="G56:BO56" si="11">G52-G53</f>
        <v>16257374.462262232</v>
      </c>
      <c r="H56">
        <f t="shared" si="11"/>
        <v>15589464.555274596</v>
      </c>
      <c r="I56">
        <f t="shared" si="11"/>
        <v>14892761.310790915</v>
      </c>
      <c r="J56">
        <f t="shared" si="11"/>
        <v>14166023.459179631</v>
      </c>
      <c r="K56">
        <f t="shared" si="11"/>
        <v>13407956.220155949</v>
      </c>
      <c r="L56">
        <f t="shared" si="11"/>
        <v>12617208.995958297</v>
      </c>
      <c r="M56">
        <f t="shared" si="11"/>
        <v>11792372.96507851</v>
      </c>
      <c r="N56">
        <f t="shared" si="11"/>
        <v>10931978.572258662</v>
      </c>
      <c r="O56">
        <f t="shared" si="11"/>
        <v>10034492.910282621</v>
      </c>
      <c r="P56">
        <f t="shared" si="11"/>
        <v>9098316.9888976626</v>
      </c>
      <c r="Q56">
        <f t="shared" si="11"/>
        <v>8121782.8860003473</v>
      </c>
      <c r="R56">
        <f t="shared" si="11"/>
        <v>7103150.7760111261</v>
      </c>
      <c r="S56">
        <f t="shared" si="11"/>
        <v>6040605.8301433222</v>
      </c>
      <c r="T56">
        <f t="shared" si="11"/>
        <v>4932254.98304391</v>
      </c>
      <c r="U56">
        <f t="shared" si="11"/>
        <v>3776123.5600454323</v>
      </c>
      <c r="V56">
        <f t="shared" si="11"/>
        <v>2570151.759020051</v>
      </c>
      <c r="W56">
        <f t="shared" si="11"/>
        <v>1312190.9805676893</v>
      </c>
      <c r="X56">
        <f t="shared" si="11"/>
        <v>4.6566128730773926E-9</v>
      </c>
      <c r="Y56" t="e">
        <f t="shared" si="11"/>
        <v>#N/A</v>
      </c>
      <c r="Z56" t="e">
        <f t="shared" si="11"/>
        <v>#N/A</v>
      </c>
      <c r="AA56" t="e">
        <f t="shared" si="11"/>
        <v>#N/A</v>
      </c>
      <c r="AB56" t="e">
        <f t="shared" si="11"/>
        <v>#N/A</v>
      </c>
      <c r="AC56" t="e">
        <f t="shared" si="11"/>
        <v>#N/A</v>
      </c>
      <c r="AD56" t="e">
        <f t="shared" si="11"/>
        <v>#N/A</v>
      </c>
      <c r="AE56" t="e">
        <f t="shared" si="11"/>
        <v>#N/A</v>
      </c>
      <c r="AF56" t="e">
        <f t="shared" si="11"/>
        <v>#N/A</v>
      </c>
      <c r="AG56" t="e">
        <f t="shared" si="11"/>
        <v>#N/A</v>
      </c>
      <c r="AH56" t="e">
        <f t="shared" si="11"/>
        <v>#N/A</v>
      </c>
      <c r="AI56" t="e">
        <f t="shared" si="11"/>
        <v>#N/A</v>
      </c>
      <c r="AJ56" t="e">
        <f t="shared" si="11"/>
        <v>#N/A</v>
      </c>
      <c r="AK56" t="e">
        <f t="shared" si="11"/>
        <v>#N/A</v>
      </c>
      <c r="AL56" t="e">
        <f t="shared" si="11"/>
        <v>#N/A</v>
      </c>
      <c r="AM56" t="e">
        <f t="shared" si="11"/>
        <v>#N/A</v>
      </c>
      <c r="AN56" t="e">
        <f t="shared" si="11"/>
        <v>#N/A</v>
      </c>
      <c r="AO56" t="e">
        <f t="shared" si="11"/>
        <v>#N/A</v>
      </c>
      <c r="AP56" t="e">
        <f t="shared" si="11"/>
        <v>#N/A</v>
      </c>
      <c r="AQ56" t="e">
        <f t="shared" si="11"/>
        <v>#N/A</v>
      </c>
      <c r="AR56" t="e">
        <f t="shared" si="11"/>
        <v>#N/A</v>
      </c>
      <c r="AS56" t="e">
        <f t="shared" si="11"/>
        <v>#N/A</v>
      </c>
      <c r="AT56" t="e">
        <f t="shared" si="11"/>
        <v>#N/A</v>
      </c>
      <c r="AU56" t="e">
        <f t="shared" si="11"/>
        <v>#N/A</v>
      </c>
      <c r="AV56" t="e">
        <f t="shared" si="11"/>
        <v>#N/A</v>
      </c>
      <c r="AW56" t="e">
        <f t="shared" si="11"/>
        <v>#N/A</v>
      </c>
      <c r="AX56" t="e">
        <f t="shared" si="11"/>
        <v>#N/A</v>
      </c>
      <c r="AY56" t="e">
        <f t="shared" si="11"/>
        <v>#N/A</v>
      </c>
      <c r="AZ56" t="e">
        <f t="shared" si="11"/>
        <v>#N/A</v>
      </c>
      <c r="BA56" t="e">
        <f t="shared" si="11"/>
        <v>#N/A</v>
      </c>
      <c r="BB56" t="e">
        <f t="shared" si="11"/>
        <v>#N/A</v>
      </c>
      <c r="BC56" t="e">
        <f t="shared" si="11"/>
        <v>#N/A</v>
      </c>
      <c r="BD56" t="e">
        <f t="shared" si="11"/>
        <v>#N/A</v>
      </c>
      <c r="BE56" t="e">
        <f t="shared" si="11"/>
        <v>#N/A</v>
      </c>
      <c r="BF56" t="e">
        <f t="shared" si="11"/>
        <v>#N/A</v>
      </c>
      <c r="BG56" t="e">
        <f t="shared" si="11"/>
        <v>#N/A</v>
      </c>
      <c r="BH56" t="e">
        <f t="shared" si="11"/>
        <v>#N/A</v>
      </c>
      <c r="BI56" t="e">
        <f t="shared" si="11"/>
        <v>#N/A</v>
      </c>
      <c r="BJ56" t="e">
        <f t="shared" si="11"/>
        <v>#N/A</v>
      </c>
      <c r="BK56" t="e">
        <f t="shared" si="11"/>
        <v>#N/A</v>
      </c>
      <c r="BL56" t="e">
        <f t="shared" si="11"/>
        <v>#N/A</v>
      </c>
      <c r="BM56" t="e">
        <f t="shared" si="11"/>
        <v>#N/A</v>
      </c>
      <c r="BN56" t="e">
        <f t="shared" si="11"/>
        <v>#N/A</v>
      </c>
      <c r="BO56" t="e">
        <f t="shared" si="11"/>
        <v>#N/A</v>
      </c>
    </row>
    <row r="58" spans="1:67">
      <c r="E58" t="s">
        <v>767</v>
      </c>
      <c r="F58">
        <f>AVERAGE(Inputs!C80:'Inputs'!G80)</f>
        <v>36103755.081327312</v>
      </c>
      <c r="G58" s="212" t="s">
        <v>911</v>
      </c>
    </row>
    <row r="59" spans="1:67">
      <c r="E59" s="164" t="s">
        <v>774</v>
      </c>
      <c r="F59" s="139">
        <f>E55/F58</f>
        <v>3.7111879560435018E-2</v>
      </c>
    </row>
    <row r="62" spans="1:67" s="78" customFormat="1" ht="18.75">
      <c r="A62" s="203" t="s">
        <v>894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A8243-DB51-41FE-8D99-58B29AAB7462}">
  <dimension ref="A1:BE18"/>
  <sheetViews>
    <sheetView showGridLines="0" workbookViewId="0">
      <selection activeCell="L31" sqref="L31"/>
    </sheetView>
  </sheetViews>
  <sheetFormatPr defaultRowHeight="15"/>
  <cols>
    <col min="2" max="2" width="66" customWidth="1"/>
  </cols>
  <sheetData>
    <row r="1" spans="1:57" s="224" customFormat="1" ht="18.75">
      <c r="A1" s="224" t="s">
        <v>433</v>
      </c>
    </row>
    <row r="2" spans="1:57">
      <c r="B2" s="52" t="s">
        <v>434</v>
      </c>
    </row>
    <row r="7" spans="1:57" ht="15.75" thickBot="1">
      <c r="F7" t="s">
        <v>435</v>
      </c>
      <c r="H7" s="54">
        <v>50</v>
      </c>
      <c r="I7" s="54">
        <v>49</v>
      </c>
      <c r="J7" s="54">
        <v>48</v>
      </c>
      <c r="K7" s="54">
        <v>47</v>
      </c>
      <c r="L7" s="54">
        <v>46</v>
      </c>
      <c r="M7" s="54">
        <v>45</v>
      </c>
      <c r="N7" s="54">
        <v>44</v>
      </c>
      <c r="O7" s="54">
        <v>43</v>
      </c>
      <c r="P7" s="54">
        <v>42</v>
      </c>
      <c r="Q7" s="54">
        <v>41</v>
      </c>
      <c r="R7" s="54">
        <v>40</v>
      </c>
      <c r="S7" s="54">
        <v>39</v>
      </c>
      <c r="T7" s="54">
        <v>38</v>
      </c>
      <c r="U7" s="54">
        <v>37</v>
      </c>
      <c r="V7" s="54">
        <v>36</v>
      </c>
      <c r="W7" s="54">
        <v>35</v>
      </c>
      <c r="X7" s="54">
        <v>34</v>
      </c>
      <c r="Y7" s="54">
        <v>33</v>
      </c>
      <c r="Z7" s="54">
        <v>32</v>
      </c>
      <c r="AA7" s="54">
        <v>31</v>
      </c>
      <c r="AB7" s="54">
        <v>30</v>
      </c>
      <c r="AC7" s="54">
        <v>29</v>
      </c>
      <c r="AD7" s="54">
        <v>28</v>
      </c>
      <c r="AE7" s="54">
        <v>27</v>
      </c>
      <c r="AF7" s="54">
        <v>26</v>
      </c>
      <c r="AG7" s="54">
        <v>25</v>
      </c>
      <c r="AH7" s="54">
        <v>24</v>
      </c>
      <c r="AI7" s="54">
        <v>23</v>
      </c>
      <c r="AJ7" s="54">
        <v>22</v>
      </c>
      <c r="AK7" s="54">
        <v>21</v>
      </c>
      <c r="AL7" s="54">
        <v>20</v>
      </c>
      <c r="AM7" s="54">
        <v>19</v>
      </c>
      <c r="AN7" s="54">
        <v>18</v>
      </c>
      <c r="AO7" s="54">
        <v>17</v>
      </c>
      <c r="AP7" s="54">
        <v>16</v>
      </c>
      <c r="AQ7" s="54">
        <v>15</v>
      </c>
      <c r="AR7" s="54">
        <v>14</v>
      </c>
      <c r="AS7" s="54">
        <v>13</v>
      </c>
      <c r="AT7" s="54">
        <v>12</v>
      </c>
      <c r="AU7" s="54">
        <v>11</v>
      </c>
      <c r="AV7" s="54">
        <v>10</v>
      </c>
      <c r="AW7" s="54">
        <v>9</v>
      </c>
      <c r="AX7" s="54">
        <v>8</v>
      </c>
      <c r="AY7" s="54">
        <v>7</v>
      </c>
      <c r="AZ7" s="54">
        <v>6</v>
      </c>
      <c r="BA7" s="54">
        <v>5</v>
      </c>
      <c r="BB7" s="54">
        <v>4</v>
      </c>
      <c r="BC7" s="54">
        <v>3</v>
      </c>
      <c r="BD7" s="54">
        <v>2</v>
      </c>
      <c r="BE7" s="54">
        <v>1</v>
      </c>
    </row>
    <row r="8" spans="1:57">
      <c r="B8" t="s">
        <v>436</v>
      </c>
      <c r="F8" s="55" t="s">
        <v>319</v>
      </c>
      <c r="G8" s="56"/>
      <c r="H8" s="57">
        <f t="shared" ref="H8:BA8" si="0">H12+H9</f>
        <v>1085.6357958893548</v>
      </c>
      <c r="I8" s="57">
        <f t="shared" si="0"/>
        <v>1079.1811734422517</v>
      </c>
      <c r="J8" s="57">
        <f t="shared" si="0"/>
        <v>1072.4482947204856</v>
      </c>
      <c r="K8" s="57">
        <f t="shared" si="0"/>
        <v>1065.4251642037877</v>
      </c>
      <c r="L8" s="57">
        <f t="shared" si="0"/>
        <v>1058.0992692496554</v>
      </c>
      <c r="M8" s="57">
        <f t="shared" si="0"/>
        <v>1050.4575578004119</v>
      </c>
      <c r="N8" s="57">
        <f t="shared" si="0"/>
        <v>1042.4864151292272</v>
      </c>
      <c r="O8" s="57">
        <f t="shared" si="0"/>
        <v>1034.1716395836693</v>
      </c>
      <c r="P8" s="57">
        <f t="shared" si="0"/>
        <v>1025.498417283568</v>
      </c>
      <c r="Q8" s="57">
        <f t="shared" si="0"/>
        <v>1016.4512957281144</v>
      </c>
      <c r="R8" s="57">
        <f t="shared" si="0"/>
        <v>1007.0141562651727</v>
      </c>
      <c r="S8" s="57">
        <f t="shared" si="0"/>
        <v>997.17018537375407</v>
      </c>
      <c r="T8" s="57">
        <f t="shared" si="0"/>
        <v>986.90184470848942</v>
      </c>
      <c r="U8" s="57">
        <f t="shared" si="0"/>
        <v>976.19083985273119</v>
      </c>
      <c r="V8" s="57">
        <f t="shared" si="0"/>
        <v>965.01808772461311</v>
      </c>
      <c r="W8" s="57">
        <f t="shared" si="0"/>
        <v>953.36368257799825</v>
      </c>
      <c r="X8" s="57">
        <f t="shared" si="0"/>
        <v>941.20686053774034</v>
      </c>
      <c r="Y8" s="57">
        <f t="shared" si="0"/>
        <v>928.52596260607481</v>
      </c>
      <c r="Z8" s="57">
        <f t="shared" si="0"/>
        <v>915.29839607422923</v>
      </c>
      <c r="AA8" s="57">
        <f t="shared" si="0"/>
        <v>901.50059427050303</v>
      </c>
      <c r="AB8" s="57">
        <f t="shared" si="0"/>
        <v>887.10797457310309</v>
      </c>
      <c r="AC8" s="57">
        <f t="shared" si="0"/>
        <v>872.09489461292833</v>
      </c>
      <c r="AD8" s="57">
        <f t="shared" si="0"/>
        <v>856.43460658827371</v>
      </c>
      <c r="AE8" s="57">
        <f t="shared" si="0"/>
        <v>840.09920961005855</v>
      </c>
      <c r="AF8" s="57">
        <f t="shared" si="0"/>
        <v>823.05959999267623</v>
      </c>
      <c r="AG8" s="57">
        <f t="shared" si="0"/>
        <v>805.28541940190178</v>
      </c>
      <c r="AH8" s="57">
        <f t="shared" si="0"/>
        <v>786.74500076747563</v>
      </c>
      <c r="AI8" s="57">
        <f t="shared" si="0"/>
        <v>767.40531186399983</v>
      </c>
      <c r="AJ8" s="57">
        <f t="shared" si="0"/>
        <v>747.23189645962839</v>
      </c>
      <c r="AK8" s="57">
        <f t="shared" si="0"/>
        <v>726.18881292770106</v>
      </c>
      <c r="AL8" s="57">
        <f t="shared" si="0"/>
        <v>704.23857021194772</v>
      </c>
      <c r="AM8" s="57">
        <f t="shared" si="0"/>
        <v>681.34206103117765</v>
      </c>
      <c r="AN8" s="57">
        <f t="shared" si="0"/>
        <v>657.45849220444939</v>
      </c>
      <c r="AO8" s="57">
        <f t="shared" si="0"/>
        <v>632.54531197258484</v>
      </c>
      <c r="AP8" s="57">
        <f t="shared" si="0"/>
        <v>606.55813418654247</v>
      </c>
      <c r="AQ8" s="57">
        <f t="shared" si="0"/>
        <v>579.45065922758045</v>
      </c>
      <c r="AR8" s="57">
        <f t="shared" si="0"/>
        <v>551.17459151831895</v>
      </c>
      <c r="AS8" s="57">
        <f t="shared" si="0"/>
        <v>521.67955347773568</v>
      </c>
      <c r="AT8" s="57">
        <f t="shared" si="0"/>
        <v>490.91299576679523</v>
      </c>
      <c r="AU8" s="57">
        <f t="shared" si="0"/>
        <v>458.82010366480193</v>
      </c>
      <c r="AV8" s="57">
        <f t="shared" si="0"/>
        <v>425.34369940967338</v>
      </c>
      <c r="AW8" s="57">
        <f t="shared" si="0"/>
        <v>390.42414032814128</v>
      </c>
      <c r="AX8" s="57">
        <f t="shared" si="0"/>
        <v>353.99921257438456</v>
      </c>
      <c r="AY8" s="57">
        <f t="shared" si="0"/>
        <v>316.00402028777614</v>
      </c>
      <c r="AZ8" s="57">
        <f t="shared" si="0"/>
        <v>276.37086997226299</v>
      </c>
      <c r="BA8" s="57">
        <f t="shared" si="0"/>
        <v>235.02914989138597</v>
      </c>
      <c r="BB8" s="57">
        <f>BB12+BB9</f>
        <v>191.90520426406601</v>
      </c>
      <c r="BC8" s="57">
        <f>BC12+BC9</f>
        <v>146.92220203701891</v>
      </c>
      <c r="BD8" s="57">
        <v>100</v>
      </c>
      <c r="BE8" s="58">
        <f>BE9</f>
        <v>51.054999999999993</v>
      </c>
    </row>
    <row r="9" spans="1:57">
      <c r="F9" s="59" t="s">
        <v>422</v>
      </c>
      <c r="H9" s="54">
        <f>(H11-H12*H14)/(1+H14/2)</f>
        <v>6.4546224471030911</v>
      </c>
      <c r="I9" s="54">
        <f t="shared" ref="I9:BC9" si="1">(I11-I12*I14)/(1+I14/2)</f>
        <v>6.7328787217662356</v>
      </c>
      <c r="J9" s="54">
        <f t="shared" si="1"/>
        <v>7.023130516697826</v>
      </c>
      <c r="K9" s="54">
        <f t="shared" si="1"/>
        <v>7.325894954132341</v>
      </c>
      <c r="L9" s="54">
        <f t="shared" si="1"/>
        <v>7.6417114492435747</v>
      </c>
      <c r="M9" s="54">
        <f t="shared" si="1"/>
        <v>7.9711426711846096</v>
      </c>
      <c r="N9" s="54">
        <f t="shared" si="1"/>
        <v>8.3147755455578771</v>
      </c>
      <c r="O9" s="54">
        <f t="shared" si="1"/>
        <v>8.6732223001012905</v>
      </c>
      <c r="P9" s="54">
        <f t="shared" si="1"/>
        <v>9.0471215554534989</v>
      </c>
      <c r="Q9" s="54">
        <f t="shared" si="1"/>
        <v>9.437139462941639</v>
      </c>
      <c r="R9" s="54">
        <f t="shared" si="1"/>
        <v>9.843970891418639</v>
      </c>
      <c r="S9" s="54">
        <f t="shared" si="1"/>
        <v>10.268340665264658</v>
      </c>
      <c r="T9" s="54">
        <f t="shared" si="1"/>
        <v>10.711004855758242</v>
      </c>
      <c r="U9" s="54">
        <f t="shared" si="1"/>
        <v>11.172752128118033</v>
      </c>
      <c r="V9" s="54">
        <f t="shared" si="1"/>
        <v>11.654405146614895</v>
      </c>
      <c r="W9" s="54">
        <f t="shared" si="1"/>
        <v>12.156822040257907</v>
      </c>
      <c r="X9" s="54">
        <f t="shared" si="1"/>
        <v>12.680897931665495</v>
      </c>
      <c r="Y9" s="54">
        <f t="shared" si="1"/>
        <v>13.227566531845582</v>
      </c>
      <c r="Z9" s="54">
        <f t="shared" si="1"/>
        <v>13.797801803726149</v>
      </c>
      <c r="AA9" s="54">
        <f t="shared" si="1"/>
        <v>14.392619697399905</v>
      </c>
      <c r="AB9" s="54">
        <f t="shared" si="1"/>
        <v>15.01307996017473</v>
      </c>
      <c r="AC9" s="54">
        <f t="shared" si="1"/>
        <v>15.660288024654633</v>
      </c>
      <c r="AD9" s="54">
        <f t="shared" si="1"/>
        <v>16.335396978215183</v>
      </c>
      <c r="AE9" s="54">
        <f t="shared" si="1"/>
        <v>17.039609617382293</v>
      </c>
      <c r="AF9" s="54">
        <f t="shared" si="1"/>
        <v>17.774180590774403</v>
      </c>
      <c r="AG9" s="54">
        <f t="shared" si="1"/>
        <v>18.540418634426132</v>
      </c>
      <c r="AH9" s="54">
        <f t="shared" si="1"/>
        <v>19.33968890347586</v>
      </c>
      <c r="AI9" s="54">
        <f t="shared" si="1"/>
        <v>20.17341540437144</v>
      </c>
      <c r="AJ9" s="54">
        <f t="shared" si="1"/>
        <v>21.043083531927341</v>
      </c>
      <c r="AK9" s="54">
        <f t="shared" si="1"/>
        <v>21.950242715753404</v>
      </c>
      <c r="AL9" s="54">
        <f t="shared" si="1"/>
        <v>22.89650918077005</v>
      </c>
      <c r="AM9" s="54">
        <f t="shared" si="1"/>
        <v>23.883568826728265</v>
      </c>
      <c r="AN9" s="54">
        <f t="shared" si="1"/>
        <v>24.913180231864573</v>
      </c>
      <c r="AO9" s="54">
        <f t="shared" si="1"/>
        <v>25.987177786042409</v>
      </c>
      <c r="AP9" s="54">
        <f t="shared" si="1"/>
        <v>27.107474958962001</v>
      </c>
      <c r="AQ9" s="54">
        <f t="shared" si="1"/>
        <v>28.276067709261518</v>
      </c>
      <c r="AR9" s="54">
        <f t="shared" si="1"/>
        <v>29.495038040583246</v>
      </c>
      <c r="AS9" s="54">
        <f t="shared" si="1"/>
        <v>30.766557710940393</v>
      </c>
      <c r="AT9" s="54">
        <f t="shared" si="1"/>
        <v>32.092892101993293</v>
      </c>
      <c r="AU9" s="54">
        <f t="shared" si="1"/>
        <v>33.476404255128564</v>
      </c>
      <c r="AV9" s="54">
        <f t="shared" si="1"/>
        <v>34.919559081532107</v>
      </c>
      <c r="AW9" s="54">
        <f t="shared" si="1"/>
        <v>36.424927753756705</v>
      </c>
      <c r="AX9" s="54">
        <f t="shared" si="1"/>
        <v>37.995192286608408</v>
      </c>
      <c r="AY9" s="54">
        <f t="shared" si="1"/>
        <v>39.63315031551317</v>
      </c>
      <c r="AZ9" s="54">
        <f t="shared" si="1"/>
        <v>41.341720080877003</v>
      </c>
      <c r="BA9" s="54">
        <f t="shared" si="1"/>
        <v>43.123945627319962</v>
      </c>
      <c r="BB9" s="54">
        <f t="shared" si="1"/>
        <v>44.983002227047109</v>
      </c>
      <c r="BC9" s="54">
        <f t="shared" si="1"/>
        <v>46.922202037018899</v>
      </c>
      <c r="BD9" s="54">
        <f>BD11-BD10</f>
        <v>48.944999999999993</v>
      </c>
      <c r="BE9" s="60">
        <f>BD8*(1+BD14/2)/2</f>
        <v>51.054999999999993</v>
      </c>
    </row>
    <row r="10" spans="1:57">
      <c r="B10" t="s">
        <v>437</v>
      </c>
      <c r="F10" s="59" t="s">
        <v>423</v>
      </c>
      <c r="H10" s="61">
        <f>H11-H9</f>
        <v>45.677638052896903</v>
      </c>
      <c r="I10" s="54">
        <f t="shared" ref="I10:BA10" si="2">I11-I9</f>
        <v>45.39938177823376</v>
      </c>
      <c r="J10" s="54">
        <f t="shared" si="2"/>
        <v>45.109129983302168</v>
      </c>
      <c r="K10" s="54">
        <f t="shared" si="2"/>
        <v>44.806365545867649</v>
      </c>
      <c r="L10" s="54">
        <f t="shared" si="2"/>
        <v>44.490549050756421</v>
      </c>
      <c r="M10" s="54">
        <f t="shared" si="2"/>
        <v>44.161117828815385</v>
      </c>
      <c r="N10" s="54">
        <f t="shared" si="2"/>
        <v>43.817484954442115</v>
      </c>
      <c r="O10" s="54">
        <f t="shared" si="2"/>
        <v>43.4590381998987</v>
      </c>
      <c r="P10" s="54">
        <f t="shared" si="2"/>
        <v>43.085138944546493</v>
      </c>
      <c r="Q10" s="54">
        <f t="shared" si="2"/>
        <v>42.695121037058357</v>
      </c>
      <c r="R10" s="54">
        <f t="shared" si="2"/>
        <v>42.288289608581351</v>
      </c>
      <c r="S10" s="54">
        <f t="shared" si="2"/>
        <v>41.863919834735334</v>
      </c>
      <c r="T10" s="54">
        <f t="shared" si="2"/>
        <v>41.421255644241754</v>
      </c>
      <c r="U10" s="54">
        <f t="shared" si="2"/>
        <v>40.959508371881959</v>
      </c>
      <c r="V10" s="54">
        <f t="shared" si="2"/>
        <v>40.477855353385095</v>
      </c>
      <c r="W10" s="54">
        <f t="shared" si="2"/>
        <v>39.975438459742087</v>
      </c>
      <c r="X10" s="54">
        <f t="shared" si="2"/>
        <v>39.451362568334503</v>
      </c>
      <c r="Y10" s="54">
        <f t="shared" si="2"/>
        <v>38.904693968154412</v>
      </c>
      <c r="Z10" s="54">
        <f t="shared" si="2"/>
        <v>38.334458696273842</v>
      </c>
      <c r="AA10" s="54">
        <f t="shared" si="2"/>
        <v>37.739640802600093</v>
      </c>
      <c r="AB10" s="54">
        <f t="shared" si="2"/>
        <v>37.119180539825265</v>
      </c>
      <c r="AC10" s="54">
        <f t="shared" si="2"/>
        <v>36.47197247534536</v>
      </c>
      <c r="AD10" s="54">
        <f t="shared" si="2"/>
        <v>35.796863521784815</v>
      </c>
      <c r="AE10" s="54">
        <f t="shared" si="2"/>
        <v>35.092650882617704</v>
      </c>
      <c r="AF10" s="54">
        <f t="shared" si="2"/>
        <v>34.358079909225594</v>
      </c>
      <c r="AG10" s="54">
        <f t="shared" si="2"/>
        <v>33.591841865573862</v>
      </c>
      <c r="AH10" s="54">
        <f t="shared" si="2"/>
        <v>32.792571596524134</v>
      </c>
      <c r="AI10" s="54">
        <f t="shared" si="2"/>
        <v>31.958845095628554</v>
      </c>
      <c r="AJ10" s="54">
        <f t="shared" si="2"/>
        <v>31.089176968072653</v>
      </c>
      <c r="AK10" s="54">
        <f t="shared" si="2"/>
        <v>30.18201778424659</v>
      </c>
      <c r="AL10" s="54">
        <f t="shared" si="2"/>
        <v>29.235751319229944</v>
      </c>
      <c r="AM10" s="54">
        <f t="shared" si="2"/>
        <v>28.248691673271729</v>
      </c>
      <c r="AN10" s="54">
        <f t="shared" si="2"/>
        <v>27.219080268135421</v>
      </c>
      <c r="AO10" s="54">
        <f t="shared" si="2"/>
        <v>26.145082713957585</v>
      </c>
      <c r="AP10" s="54">
        <f t="shared" si="2"/>
        <v>25.024785541037993</v>
      </c>
      <c r="AQ10" s="54">
        <f t="shared" si="2"/>
        <v>23.856192790738476</v>
      </c>
      <c r="AR10" s="54">
        <f t="shared" si="2"/>
        <v>22.637222459416748</v>
      </c>
      <c r="AS10" s="54">
        <f t="shared" si="2"/>
        <v>21.365702789059601</v>
      </c>
      <c r="AT10" s="54">
        <f t="shared" si="2"/>
        <v>20.039368398006701</v>
      </c>
      <c r="AU10" s="54">
        <f t="shared" si="2"/>
        <v>18.65585624487143</v>
      </c>
      <c r="AV10" s="54">
        <f>AV11-AV9</f>
        <v>17.212701418467887</v>
      </c>
      <c r="AW10" s="54">
        <f t="shared" si="2"/>
        <v>15.707332746243289</v>
      </c>
      <c r="AX10" s="54">
        <f t="shared" si="2"/>
        <v>14.137068213391586</v>
      </c>
      <c r="AY10" s="54">
        <f t="shared" si="2"/>
        <v>12.499110184486824</v>
      </c>
      <c r="AZ10" s="54">
        <f t="shared" si="2"/>
        <v>10.790540419122991</v>
      </c>
      <c r="BA10" s="54">
        <f t="shared" si="2"/>
        <v>9.0083148726800317</v>
      </c>
      <c r="BB10" s="54">
        <f>BB11-BB9</f>
        <v>7.1492582729528849</v>
      </c>
      <c r="BC10" s="54">
        <f>BC11-BC9</f>
        <v>5.2100584629810953</v>
      </c>
      <c r="BD10" s="54">
        <f>AVERAGE(BD8,BD12)*BD14</f>
        <v>3.1872605000000003</v>
      </c>
      <c r="BE10" s="62">
        <f>BD14/2*BE8</f>
        <v>1.0772605</v>
      </c>
    </row>
    <row r="11" spans="1:57">
      <c r="B11" t="s">
        <v>438</v>
      </c>
      <c r="F11" s="59" t="s">
        <v>147</v>
      </c>
      <c r="H11" s="54">
        <f>I11</f>
        <v>52.132260499999994</v>
      </c>
      <c r="I11" s="54">
        <f t="shared" ref="I11:BA11" si="3">J11</f>
        <v>52.132260499999994</v>
      </c>
      <c r="J11" s="54">
        <f t="shared" si="3"/>
        <v>52.132260499999994</v>
      </c>
      <c r="K11" s="54">
        <f t="shared" si="3"/>
        <v>52.132260499999994</v>
      </c>
      <c r="L11" s="54">
        <f t="shared" si="3"/>
        <v>52.132260499999994</v>
      </c>
      <c r="M11" s="54">
        <f t="shared" si="3"/>
        <v>52.132260499999994</v>
      </c>
      <c r="N11" s="54">
        <f t="shared" si="3"/>
        <v>52.132260499999994</v>
      </c>
      <c r="O11" s="54">
        <f t="shared" si="3"/>
        <v>52.132260499999994</v>
      </c>
      <c r="P11" s="54">
        <f t="shared" si="3"/>
        <v>52.132260499999994</v>
      </c>
      <c r="Q11" s="54">
        <f t="shared" si="3"/>
        <v>52.132260499999994</v>
      </c>
      <c r="R11" s="54">
        <f t="shared" si="3"/>
        <v>52.132260499999994</v>
      </c>
      <c r="S11" s="54">
        <f t="shared" si="3"/>
        <v>52.132260499999994</v>
      </c>
      <c r="T11" s="54">
        <f t="shared" si="3"/>
        <v>52.132260499999994</v>
      </c>
      <c r="U11" s="54">
        <f t="shared" si="3"/>
        <v>52.132260499999994</v>
      </c>
      <c r="V11" s="54">
        <f t="shared" si="3"/>
        <v>52.132260499999994</v>
      </c>
      <c r="W11" s="54">
        <f t="shared" si="3"/>
        <v>52.132260499999994</v>
      </c>
      <c r="X11" s="54">
        <f t="shared" si="3"/>
        <v>52.132260499999994</v>
      </c>
      <c r="Y11" s="54">
        <f t="shared" si="3"/>
        <v>52.132260499999994</v>
      </c>
      <c r="Z11" s="54">
        <f t="shared" si="3"/>
        <v>52.132260499999994</v>
      </c>
      <c r="AA11" s="54">
        <f t="shared" si="3"/>
        <v>52.132260499999994</v>
      </c>
      <c r="AB11" s="54">
        <f t="shared" si="3"/>
        <v>52.132260499999994</v>
      </c>
      <c r="AC11" s="54">
        <f t="shared" si="3"/>
        <v>52.132260499999994</v>
      </c>
      <c r="AD11" s="54">
        <f t="shared" si="3"/>
        <v>52.132260499999994</v>
      </c>
      <c r="AE11" s="54">
        <f t="shared" si="3"/>
        <v>52.132260499999994</v>
      </c>
      <c r="AF11" s="54">
        <f t="shared" si="3"/>
        <v>52.132260499999994</v>
      </c>
      <c r="AG11" s="54">
        <f t="shared" si="3"/>
        <v>52.132260499999994</v>
      </c>
      <c r="AH11" s="54">
        <f t="shared" si="3"/>
        <v>52.132260499999994</v>
      </c>
      <c r="AI11" s="54">
        <f t="shared" si="3"/>
        <v>52.132260499999994</v>
      </c>
      <c r="AJ11" s="54">
        <f t="shared" si="3"/>
        <v>52.132260499999994</v>
      </c>
      <c r="AK11" s="54">
        <f t="shared" si="3"/>
        <v>52.132260499999994</v>
      </c>
      <c r="AL11" s="54">
        <f t="shared" si="3"/>
        <v>52.132260499999994</v>
      </c>
      <c r="AM11" s="54">
        <f t="shared" si="3"/>
        <v>52.132260499999994</v>
      </c>
      <c r="AN11" s="54">
        <f t="shared" si="3"/>
        <v>52.132260499999994</v>
      </c>
      <c r="AO11" s="54">
        <f t="shared" si="3"/>
        <v>52.132260499999994</v>
      </c>
      <c r="AP11" s="54">
        <f t="shared" si="3"/>
        <v>52.132260499999994</v>
      </c>
      <c r="AQ11" s="54">
        <f t="shared" si="3"/>
        <v>52.132260499999994</v>
      </c>
      <c r="AR11" s="54">
        <f t="shared" si="3"/>
        <v>52.132260499999994</v>
      </c>
      <c r="AS11" s="54">
        <f t="shared" si="3"/>
        <v>52.132260499999994</v>
      </c>
      <c r="AT11" s="54">
        <f t="shared" si="3"/>
        <v>52.132260499999994</v>
      </c>
      <c r="AU11" s="54">
        <f t="shared" si="3"/>
        <v>52.132260499999994</v>
      </c>
      <c r="AV11" s="54">
        <f>AW11</f>
        <v>52.132260499999994</v>
      </c>
      <c r="AW11" s="54">
        <f t="shared" si="3"/>
        <v>52.132260499999994</v>
      </c>
      <c r="AX11" s="54">
        <f t="shared" si="3"/>
        <v>52.132260499999994</v>
      </c>
      <c r="AY11" s="54">
        <f t="shared" si="3"/>
        <v>52.132260499999994</v>
      </c>
      <c r="AZ11" s="54">
        <f t="shared" si="3"/>
        <v>52.132260499999994</v>
      </c>
      <c r="BA11" s="54">
        <f t="shared" si="3"/>
        <v>52.132260499999994</v>
      </c>
      <c r="BB11" s="54">
        <f>BC11</f>
        <v>52.132260499999994</v>
      </c>
      <c r="BC11" s="54">
        <f>BD11</f>
        <v>52.132260499999994</v>
      </c>
      <c r="BD11" s="54">
        <f>BE11</f>
        <v>52.132260499999994</v>
      </c>
      <c r="BE11" s="60">
        <f>BE9+BE10</f>
        <v>52.132260499999994</v>
      </c>
    </row>
    <row r="12" spans="1:57">
      <c r="B12" t="s">
        <v>439</v>
      </c>
      <c r="F12" s="59" t="s">
        <v>320</v>
      </c>
      <c r="H12" s="54">
        <f>I8</f>
        <v>1079.1811734422517</v>
      </c>
      <c r="I12" s="54">
        <f t="shared" ref="I12:BA12" si="4">J8</f>
        <v>1072.4482947204856</v>
      </c>
      <c r="J12" s="54">
        <f t="shared" si="4"/>
        <v>1065.4251642037877</v>
      </c>
      <c r="K12" s="54">
        <f t="shared" si="4"/>
        <v>1058.0992692496554</v>
      </c>
      <c r="L12" s="54">
        <f t="shared" si="4"/>
        <v>1050.4575578004119</v>
      </c>
      <c r="M12" s="54">
        <f t="shared" si="4"/>
        <v>1042.4864151292272</v>
      </c>
      <c r="N12" s="54">
        <f t="shared" si="4"/>
        <v>1034.1716395836693</v>
      </c>
      <c r="O12" s="54">
        <f t="shared" si="4"/>
        <v>1025.498417283568</v>
      </c>
      <c r="P12" s="54">
        <f t="shared" si="4"/>
        <v>1016.4512957281144</v>
      </c>
      <c r="Q12" s="54">
        <f t="shared" si="4"/>
        <v>1007.0141562651727</v>
      </c>
      <c r="R12" s="54">
        <f t="shared" si="4"/>
        <v>997.17018537375407</v>
      </c>
      <c r="S12" s="54">
        <f t="shared" si="4"/>
        <v>986.90184470848942</v>
      </c>
      <c r="T12" s="54">
        <f t="shared" si="4"/>
        <v>976.19083985273119</v>
      </c>
      <c r="U12" s="54">
        <f t="shared" si="4"/>
        <v>965.01808772461311</v>
      </c>
      <c r="V12" s="54">
        <f t="shared" si="4"/>
        <v>953.36368257799825</v>
      </c>
      <c r="W12" s="54">
        <f t="shared" si="4"/>
        <v>941.20686053774034</v>
      </c>
      <c r="X12" s="54">
        <f t="shared" si="4"/>
        <v>928.52596260607481</v>
      </c>
      <c r="Y12" s="54">
        <f t="shared" si="4"/>
        <v>915.29839607422923</v>
      </c>
      <c r="Z12" s="54">
        <f t="shared" si="4"/>
        <v>901.50059427050303</v>
      </c>
      <c r="AA12" s="54">
        <f t="shared" si="4"/>
        <v>887.10797457310309</v>
      </c>
      <c r="AB12" s="54">
        <f t="shared" si="4"/>
        <v>872.09489461292833</v>
      </c>
      <c r="AC12" s="54">
        <f t="shared" si="4"/>
        <v>856.43460658827371</v>
      </c>
      <c r="AD12" s="54">
        <f t="shared" si="4"/>
        <v>840.09920961005855</v>
      </c>
      <c r="AE12" s="54">
        <f t="shared" si="4"/>
        <v>823.05959999267623</v>
      </c>
      <c r="AF12" s="54">
        <f t="shared" si="4"/>
        <v>805.28541940190178</v>
      </c>
      <c r="AG12" s="54">
        <f t="shared" si="4"/>
        <v>786.74500076747563</v>
      </c>
      <c r="AH12" s="54">
        <f t="shared" si="4"/>
        <v>767.40531186399983</v>
      </c>
      <c r="AI12" s="54">
        <f t="shared" si="4"/>
        <v>747.23189645962839</v>
      </c>
      <c r="AJ12" s="54">
        <f t="shared" si="4"/>
        <v>726.18881292770106</v>
      </c>
      <c r="AK12" s="54">
        <f t="shared" si="4"/>
        <v>704.23857021194772</v>
      </c>
      <c r="AL12" s="54">
        <f t="shared" si="4"/>
        <v>681.34206103117765</v>
      </c>
      <c r="AM12" s="54">
        <f t="shared" si="4"/>
        <v>657.45849220444939</v>
      </c>
      <c r="AN12" s="54">
        <f t="shared" si="4"/>
        <v>632.54531197258484</v>
      </c>
      <c r="AO12" s="54">
        <f t="shared" si="4"/>
        <v>606.55813418654247</v>
      </c>
      <c r="AP12" s="54">
        <f t="shared" si="4"/>
        <v>579.45065922758045</v>
      </c>
      <c r="AQ12" s="54">
        <f t="shared" si="4"/>
        <v>551.17459151831895</v>
      </c>
      <c r="AR12" s="54">
        <f t="shared" si="4"/>
        <v>521.67955347773568</v>
      </c>
      <c r="AS12" s="54">
        <f t="shared" si="4"/>
        <v>490.91299576679523</v>
      </c>
      <c r="AT12" s="54">
        <f t="shared" si="4"/>
        <v>458.82010366480193</v>
      </c>
      <c r="AU12" s="54">
        <f t="shared" si="4"/>
        <v>425.34369940967338</v>
      </c>
      <c r="AV12" s="54">
        <f t="shared" si="4"/>
        <v>390.42414032814128</v>
      </c>
      <c r="AW12" s="54">
        <f t="shared" si="4"/>
        <v>353.99921257438456</v>
      </c>
      <c r="AX12" s="54">
        <f t="shared" si="4"/>
        <v>316.00402028777614</v>
      </c>
      <c r="AY12" s="54">
        <f t="shared" si="4"/>
        <v>276.37086997226299</v>
      </c>
      <c r="AZ12" s="54">
        <f t="shared" si="4"/>
        <v>235.02914989138597</v>
      </c>
      <c r="BA12" s="54">
        <f t="shared" si="4"/>
        <v>191.90520426406601</v>
      </c>
      <c r="BB12" s="54">
        <f>BC8</f>
        <v>146.92220203701891</v>
      </c>
      <c r="BC12" s="54">
        <f>BD8</f>
        <v>100</v>
      </c>
      <c r="BD12" s="54">
        <f>BE8</f>
        <v>51.054999999999993</v>
      </c>
      <c r="BE12" s="60">
        <f>BE8-BE9</f>
        <v>0</v>
      </c>
    </row>
    <row r="13" spans="1:57">
      <c r="B13" t="s">
        <v>440</v>
      </c>
      <c r="F13" s="59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15"/>
      <c r="BA13" s="15"/>
      <c r="BB13" s="15"/>
      <c r="BC13" s="15"/>
      <c r="BD13" s="15"/>
      <c r="BE13" s="64"/>
    </row>
    <row r="14" spans="1:57" ht="15.75" thickBot="1">
      <c r="B14" t="s">
        <v>441</v>
      </c>
      <c r="F14" s="65"/>
      <c r="G14" s="66"/>
      <c r="H14" s="67">
        <f>Inputs!C20</f>
        <v>4.2200000000000001E-2</v>
      </c>
      <c r="I14" s="67">
        <f>H14</f>
        <v>4.2200000000000001E-2</v>
      </c>
      <c r="J14" s="67">
        <f t="shared" ref="J14:BE14" si="5">I14</f>
        <v>4.2200000000000001E-2</v>
      </c>
      <c r="K14" s="67">
        <f t="shared" si="5"/>
        <v>4.2200000000000001E-2</v>
      </c>
      <c r="L14" s="67">
        <f t="shared" si="5"/>
        <v>4.2200000000000001E-2</v>
      </c>
      <c r="M14" s="67">
        <f t="shared" si="5"/>
        <v>4.2200000000000001E-2</v>
      </c>
      <c r="N14" s="67">
        <f t="shared" si="5"/>
        <v>4.2200000000000001E-2</v>
      </c>
      <c r="O14" s="67">
        <f t="shared" si="5"/>
        <v>4.2200000000000001E-2</v>
      </c>
      <c r="P14" s="67">
        <f t="shared" si="5"/>
        <v>4.2200000000000001E-2</v>
      </c>
      <c r="Q14" s="67">
        <f t="shared" si="5"/>
        <v>4.2200000000000001E-2</v>
      </c>
      <c r="R14" s="67">
        <f t="shared" si="5"/>
        <v>4.2200000000000001E-2</v>
      </c>
      <c r="S14" s="67">
        <f t="shared" si="5"/>
        <v>4.2200000000000001E-2</v>
      </c>
      <c r="T14" s="67">
        <f t="shared" si="5"/>
        <v>4.2200000000000001E-2</v>
      </c>
      <c r="U14" s="67">
        <f t="shared" si="5"/>
        <v>4.2200000000000001E-2</v>
      </c>
      <c r="V14" s="67">
        <f t="shared" si="5"/>
        <v>4.2200000000000001E-2</v>
      </c>
      <c r="W14" s="67">
        <f t="shared" si="5"/>
        <v>4.2200000000000001E-2</v>
      </c>
      <c r="X14" s="67">
        <f t="shared" si="5"/>
        <v>4.2200000000000001E-2</v>
      </c>
      <c r="Y14" s="67">
        <f t="shared" si="5"/>
        <v>4.2200000000000001E-2</v>
      </c>
      <c r="Z14" s="67">
        <f t="shared" si="5"/>
        <v>4.2200000000000001E-2</v>
      </c>
      <c r="AA14" s="67">
        <f t="shared" si="5"/>
        <v>4.2200000000000001E-2</v>
      </c>
      <c r="AB14" s="67">
        <f t="shared" si="5"/>
        <v>4.2200000000000001E-2</v>
      </c>
      <c r="AC14" s="67">
        <f t="shared" si="5"/>
        <v>4.2200000000000001E-2</v>
      </c>
      <c r="AD14" s="67">
        <f t="shared" si="5"/>
        <v>4.2200000000000001E-2</v>
      </c>
      <c r="AE14" s="67">
        <f t="shared" si="5"/>
        <v>4.2200000000000001E-2</v>
      </c>
      <c r="AF14" s="67">
        <f t="shared" si="5"/>
        <v>4.2200000000000001E-2</v>
      </c>
      <c r="AG14" s="67">
        <f t="shared" si="5"/>
        <v>4.2200000000000001E-2</v>
      </c>
      <c r="AH14" s="67">
        <f t="shared" si="5"/>
        <v>4.2200000000000001E-2</v>
      </c>
      <c r="AI14" s="67">
        <f t="shared" si="5"/>
        <v>4.2200000000000001E-2</v>
      </c>
      <c r="AJ14" s="67">
        <f t="shared" si="5"/>
        <v>4.2200000000000001E-2</v>
      </c>
      <c r="AK14" s="67">
        <f t="shared" si="5"/>
        <v>4.2200000000000001E-2</v>
      </c>
      <c r="AL14" s="67">
        <f t="shared" si="5"/>
        <v>4.2200000000000001E-2</v>
      </c>
      <c r="AM14" s="67">
        <f t="shared" si="5"/>
        <v>4.2200000000000001E-2</v>
      </c>
      <c r="AN14" s="67">
        <f t="shared" si="5"/>
        <v>4.2200000000000001E-2</v>
      </c>
      <c r="AO14" s="67">
        <f t="shared" si="5"/>
        <v>4.2200000000000001E-2</v>
      </c>
      <c r="AP14" s="67">
        <f t="shared" si="5"/>
        <v>4.2200000000000001E-2</v>
      </c>
      <c r="AQ14" s="67">
        <f t="shared" si="5"/>
        <v>4.2200000000000001E-2</v>
      </c>
      <c r="AR14" s="67">
        <f t="shared" si="5"/>
        <v>4.2200000000000001E-2</v>
      </c>
      <c r="AS14" s="67">
        <f t="shared" si="5"/>
        <v>4.2200000000000001E-2</v>
      </c>
      <c r="AT14" s="67">
        <f t="shared" si="5"/>
        <v>4.2200000000000001E-2</v>
      </c>
      <c r="AU14" s="67">
        <f t="shared" si="5"/>
        <v>4.2200000000000001E-2</v>
      </c>
      <c r="AV14" s="67">
        <f t="shared" si="5"/>
        <v>4.2200000000000001E-2</v>
      </c>
      <c r="AW14" s="67">
        <f t="shared" si="5"/>
        <v>4.2200000000000001E-2</v>
      </c>
      <c r="AX14" s="67">
        <f t="shared" si="5"/>
        <v>4.2200000000000001E-2</v>
      </c>
      <c r="AY14" s="67">
        <f t="shared" si="5"/>
        <v>4.2200000000000001E-2</v>
      </c>
      <c r="AZ14" s="67">
        <f t="shared" si="5"/>
        <v>4.2200000000000001E-2</v>
      </c>
      <c r="BA14" s="67">
        <f t="shared" si="5"/>
        <v>4.2200000000000001E-2</v>
      </c>
      <c r="BB14" s="67">
        <f t="shared" si="5"/>
        <v>4.2200000000000001E-2</v>
      </c>
      <c r="BC14" s="67">
        <f t="shared" si="5"/>
        <v>4.2200000000000001E-2</v>
      </c>
      <c r="BD14" s="67">
        <f t="shared" si="5"/>
        <v>4.2200000000000001E-2</v>
      </c>
      <c r="BE14" s="68">
        <f t="shared" si="5"/>
        <v>4.2200000000000001E-2</v>
      </c>
    </row>
    <row r="18" spans="1:1" s="78" customFormat="1" ht="18.75">
      <c r="A18" s="203" t="s">
        <v>894</v>
      </c>
    </row>
  </sheetData>
  <mergeCells count="1">
    <mergeCell ref="A1:XF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E473-7C9E-44F3-B8D7-31ADE35DBCFB}">
  <dimension ref="A1:N93"/>
  <sheetViews>
    <sheetView showGridLines="0" workbookViewId="0">
      <selection activeCell="C11" sqref="C11"/>
    </sheetView>
  </sheetViews>
  <sheetFormatPr defaultRowHeight="15"/>
  <cols>
    <col min="1" max="1" width="17.28515625" customWidth="1"/>
    <col min="2" max="2" width="35.42578125" customWidth="1"/>
    <col min="3" max="3" width="15.85546875" customWidth="1"/>
    <col min="4" max="4" width="14.7109375" customWidth="1"/>
    <col min="5" max="5" width="16.28515625" customWidth="1"/>
    <col min="6" max="6" width="14.28515625" customWidth="1"/>
    <col min="7" max="7" width="14.5703125" customWidth="1"/>
    <col min="8" max="8" width="15.5703125" customWidth="1"/>
    <col min="9" max="9" width="14.85546875" customWidth="1"/>
    <col min="15" max="15" width="9.7109375" customWidth="1"/>
  </cols>
  <sheetData>
    <row r="1" spans="1:14" s="12" customFormat="1" ht="18.75">
      <c r="B1" s="12" t="s">
        <v>0</v>
      </c>
      <c r="C1" s="12">
        <v>2020</v>
      </c>
      <c r="D1" s="12">
        <v>2021</v>
      </c>
      <c r="E1" s="12">
        <v>2022</v>
      </c>
      <c r="F1" s="12">
        <v>2023</v>
      </c>
      <c r="G1" s="12">
        <v>2024</v>
      </c>
      <c r="H1" s="137" t="s">
        <v>791</v>
      </c>
    </row>
    <row r="3" spans="1:14">
      <c r="A3" s="16" t="s">
        <v>1</v>
      </c>
      <c r="B3" t="s">
        <v>2</v>
      </c>
      <c r="C3" s="81">
        <f>C25</f>
        <v>7.5027989715839798</v>
      </c>
      <c r="D3" s="81">
        <f>D25</f>
        <v>7.5000055812803961</v>
      </c>
      <c r="E3" s="81">
        <f>E25</f>
        <v>7.8798567097667256</v>
      </c>
      <c r="F3" s="81">
        <f>F25</f>
        <v>8.1223023291445244</v>
      </c>
      <c r="G3" s="81">
        <f>G25</f>
        <v>8.3205061189700462</v>
      </c>
      <c r="H3" s="134">
        <f>AVERAGE(C3:G3)</f>
        <v>7.8650939421491346</v>
      </c>
      <c r="I3" s="81"/>
      <c r="J3" s="81"/>
      <c r="K3" s="81"/>
      <c r="L3" s="81"/>
      <c r="M3" s="81"/>
    </row>
    <row r="4" spans="1:14">
      <c r="A4" s="13">
        <v>8.81</v>
      </c>
      <c r="B4" t="s">
        <v>3</v>
      </c>
      <c r="C4" s="32">
        <f>(C3-A4)/A4</f>
        <v>-0.14837696122769814</v>
      </c>
      <c r="D4" s="32">
        <f>(D3-C3)/C3</f>
        <v>-3.7231309464153E-4</v>
      </c>
      <c r="E4" s="32">
        <f>(E3-D3)/D3</f>
        <v>5.0646779441660308E-2</v>
      </c>
      <c r="F4" s="32">
        <f>(F3-E3)/E3</f>
        <v>3.0767770063292964E-2</v>
      </c>
      <c r="G4" s="32">
        <f>(G3-F3)/F3</f>
        <v>2.4402414708736588E-2</v>
      </c>
      <c r="J4" s="81"/>
      <c r="K4" s="81"/>
      <c r="L4" s="81"/>
      <c r="M4" s="81"/>
      <c r="N4" s="81"/>
    </row>
    <row r="5" spans="1:14">
      <c r="C5" s="81"/>
      <c r="D5" s="81"/>
      <c r="E5" s="81"/>
      <c r="F5" s="81"/>
      <c r="G5" s="81"/>
      <c r="H5" s="81"/>
      <c r="J5" s="81"/>
      <c r="K5" s="81"/>
      <c r="L5" s="81"/>
      <c r="M5" s="81"/>
      <c r="N5" s="81"/>
    </row>
    <row r="6" spans="1:14" s="7" customFormat="1" ht="18.75">
      <c r="B6" s="12" t="s">
        <v>317</v>
      </c>
      <c r="C6" s="12">
        <v>2020</v>
      </c>
      <c r="D6" s="12">
        <v>2021</v>
      </c>
      <c r="E6" s="12">
        <v>2022</v>
      </c>
      <c r="F6" s="12">
        <v>2023</v>
      </c>
      <c r="G6" s="12">
        <v>2024</v>
      </c>
    </row>
    <row r="7" spans="1:14">
      <c r="B7" s="14" t="s">
        <v>318</v>
      </c>
    </row>
    <row r="8" spans="1:14" s="15" customFormat="1">
      <c r="B8" s="15" t="s">
        <v>9</v>
      </c>
      <c r="C8" s="15">
        <f>IF(Inputs!C10="",Opex!D3,Inputs!C10)</f>
        <v>290351145.90461236</v>
      </c>
      <c r="D8" s="15">
        <f>IF(Inputs!D10="",Opex!E3,Inputs!D10)</f>
        <v>295570576.9829244</v>
      </c>
      <c r="E8" s="15">
        <f>IF(Inputs!E10="",Opex!F3,Inputs!E10)</f>
        <v>310137283.05240422</v>
      </c>
      <c r="F8" s="15">
        <f>IF(Inputs!F10="",Opex!G3,Inputs!F10)</f>
        <v>316132147.42610389</v>
      </c>
      <c r="G8" s="15">
        <f>IF(Inputs!G10="",Opex!H3,Inputs!G10)</f>
        <v>317647218.81059849</v>
      </c>
    </row>
    <row r="9" spans="1:14" s="15" customFormat="1">
      <c r="B9" s="15" t="s">
        <v>13</v>
      </c>
      <c r="C9" s="15">
        <f>CR!E3-'Summary&amp;Ratios'!C10</f>
        <v>217024590.46905026</v>
      </c>
      <c r="D9" s="15">
        <f>CR!F3-'Summary&amp;Ratios'!D10</f>
        <v>258173808.50480866</v>
      </c>
      <c r="E9" s="15">
        <f>CR!G3-'Summary&amp;Ratios'!E10</f>
        <v>284810083.3100841</v>
      </c>
      <c r="F9" s="15">
        <f>CR!H3-'Summary&amp;Ratios'!F10</f>
        <v>300143859.21511602</v>
      </c>
      <c r="G9" s="15">
        <f>CR!I3-'Summary&amp;Ratios'!G10</f>
        <v>312619387.30490077</v>
      </c>
    </row>
    <row r="10" spans="1:14">
      <c r="B10" t="s">
        <v>783</v>
      </c>
      <c r="C10" s="15">
        <f>Inputs!C289</f>
        <v>47249679.039966606</v>
      </c>
      <c r="D10" s="15">
        <f>Inputs!D289</f>
        <v>15921330.142809577</v>
      </c>
      <c r="E10" s="15">
        <f>Inputs!E289</f>
        <v>4531187.4920942737</v>
      </c>
      <c r="F10">
        <f>Inputs!F289</f>
        <v>0</v>
      </c>
      <c r="G10">
        <f>Inputs!G289</f>
        <v>0</v>
      </c>
    </row>
    <row r="11" spans="1:14" s="15" customFormat="1">
      <c r="B11" s="15" t="s">
        <v>319</v>
      </c>
      <c r="C11" s="15">
        <f>'Capital Costs'!F28</f>
        <v>1741258386.9964404</v>
      </c>
      <c r="D11" s="15">
        <f>'Capital Costs'!G9</f>
        <v>2068645192.5846918</v>
      </c>
      <c r="E11" s="15">
        <f>'Capital Costs'!H9</f>
        <v>2365904702.5459809</v>
      </c>
      <c r="F11" s="15">
        <f>'Capital Costs'!I9</f>
        <v>2641509102.829814</v>
      </c>
      <c r="G11" s="15">
        <f>'Capital Costs'!J9</f>
        <v>2901995826.4550209</v>
      </c>
    </row>
    <row r="12" spans="1:14" s="15" customFormat="1">
      <c r="B12" s="15" t="s">
        <v>320</v>
      </c>
      <c r="C12" s="15">
        <f>'Capital Costs'!F15</f>
        <v>2068645192.5846918</v>
      </c>
      <c r="D12" s="15">
        <f>'Capital Costs'!G15</f>
        <v>2365904702.5459809</v>
      </c>
      <c r="E12" s="15">
        <f>'Capital Costs'!H15</f>
        <v>2641509102.829814</v>
      </c>
      <c r="F12" s="15">
        <f>'Capital Costs'!I15</f>
        <v>2901995826.4550209</v>
      </c>
      <c r="G12" s="15">
        <f>'Capital Costs'!J15</f>
        <v>3146190846.5989914</v>
      </c>
    </row>
    <row r="13" spans="1:14" s="15" customFormat="1">
      <c r="B13" s="15" t="s">
        <v>321</v>
      </c>
      <c r="C13" s="15">
        <f>'Capital Costs'!F11+'Capital Costs'!F12</f>
        <v>-95386830.482039228</v>
      </c>
      <c r="D13" s="15">
        <f>'Capital Costs'!G11+'Capital Costs'!G12</f>
        <v>-125514126.10900113</v>
      </c>
      <c r="E13" s="15">
        <f>'Capital Costs'!H11+'Capital Costs'!H12</f>
        <v>-147169235.78645742</v>
      </c>
      <c r="F13" s="15">
        <f>'Capital Costs'!I11+'Capital Costs'!I12</f>
        <v>-162286912.44508356</v>
      </c>
      <c r="G13" s="15">
        <f>'Capital Costs'!J11+'Capital Costs'!J12</f>
        <v>-178578615.9263199</v>
      </c>
    </row>
    <row r="14" spans="1:14" s="15" customFormat="1">
      <c r="B14" s="15" t="s">
        <v>322</v>
      </c>
      <c r="C14" s="15">
        <f>'Capital Costs'!F13</f>
        <v>87463998.874003559</v>
      </c>
      <c r="D14" s="15">
        <f>'Capital Costs'!G13</f>
        <v>100371683.97643751</v>
      </c>
      <c r="E14" s="15">
        <f>'Capital Costs'!H13</f>
        <v>112209337.98306964</v>
      </c>
      <c r="F14" s="15">
        <f>'Capital Costs'!I13</f>
        <v>123287119.5073873</v>
      </c>
      <c r="G14" s="15">
        <f>'Capital Costs'!J13</f>
        <v>133715857.92040233</v>
      </c>
    </row>
    <row r="15" spans="1:14" s="15" customFormat="1">
      <c r="B15" s="15" t="s">
        <v>323</v>
      </c>
      <c r="C15" s="15">
        <f>'Capital Costs'!F3</f>
        <v>182850829.3560428</v>
      </c>
      <c r="D15" s="15">
        <f>'Capital Costs'!G3</f>
        <v>225885810.08543864</v>
      </c>
      <c r="E15" s="15">
        <f>'Capital Costs'!H3</f>
        <v>259378573.76952708</v>
      </c>
      <c r="F15" s="15">
        <f>'Capital Costs'!I3</f>
        <v>285574031.9524709</v>
      </c>
      <c r="G15" s="15">
        <f>'Capital Costs'!J3</f>
        <v>312294473.84672225</v>
      </c>
    </row>
    <row r="16" spans="1:14">
      <c r="B16" t="s">
        <v>324</v>
      </c>
      <c r="C16" s="15">
        <f>Adjustments!H10+Adjustments!H23-Adjustments!H32</f>
        <v>-942993.6636494156</v>
      </c>
      <c r="D16" s="15"/>
      <c r="E16" s="15"/>
      <c r="F16" s="15"/>
      <c r="G16" s="15"/>
    </row>
    <row r="17" spans="1:9">
      <c r="B17" t="s">
        <v>325</v>
      </c>
      <c r="C17" s="15">
        <f>C8-C9+C15+C16</f>
        <v>255234391.1279555</v>
      </c>
      <c r="D17" s="15">
        <f>D8-D9+D15+D16</f>
        <v>263282578.56355438</v>
      </c>
      <c r="E17" s="15">
        <f>E8-E9+E15+E16</f>
        <v>284705773.5118472</v>
      </c>
      <c r="F17" s="15">
        <f>F8-F9+F15+F16</f>
        <v>301562320.16345876</v>
      </c>
      <c r="G17" s="15">
        <f>G8-G9+G15+G16</f>
        <v>317322305.35241997</v>
      </c>
      <c r="I17" s="15"/>
    </row>
    <row r="18" spans="1:9">
      <c r="B18" t="s">
        <v>326</v>
      </c>
      <c r="C18" s="15">
        <f>Inputs!C80</f>
        <v>34018556.55397772</v>
      </c>
      <c r="D18" s="15">
        <f>Inputs!D80</f>
        <v>35104317.684868567</v>
      </c>
      <c r="E18" s="15">
        <f>Inputs!E80</f>
        <v>36130831.308006816</v>
      </c>
      <c r="F18" s="15">
        <f>Inputs!F80</f>
        <v>37127689.655356698</v>
      </c>
      <c r="G18" s="15">
        <f>Inputs!G80</f>
        <v>38137380.204426758</v>
      </c>
      <c r="I18" s="15"/>
    </row>
    <row r="19" spans="1:9">
      <c r="B19" t="s">
        <v>327</v>
      </c>
      <c r="C19" s="81">
        <f>C17/C18</f>
        <v>7.5027989715839798</v>
      </c>
      <c r="D19" s="81">
        <f t="shared" ref="D19:G19" si="0">D17/D18</f>
        <v>7.5000055812803961</v>
      </c>
      <c r="E19" s="81">
        <f>E17/E18</f>
        <v>7.8798567097667256</v>
      </c>
      <c r="F19" s="81">
        <f t="shared" si="0"/>
        <v>8.1223023291445244</v>
      </c>
      <c r="G19" s="81">
        <f t="shared" si="0"/>
        <v>8.3205061189700462</v>
      </c>
    </row>
    <row r="20" spans="1:9" s="15" customFormat="1">
      <c r="B20" s="15" t="s">
        <v>328</v>
      </c>
      <c r="C20" s="15">
        <f>C17+C9</f>
        <v>472258981.59700572</v>
      </c>
      <c r="D20" s="15">
        <f>D17+D9</f>
        <v>521456387.06836307</v>
      </c>
      <c r="E20" s="15">
        <f>E17+E9</f>
        <v>569515856.82193136</v>
      </c>
      <c r="F20" s="15">
        <f>F17+F9</f>
        <v>601706179.37857485</v>
      </c>
      <c r="G20" s="15">
        <f>G17+G9</f>
        <v>629941692.65732074</v>
      </c>
    </row>
    <row r="21" spans="1:9">
      <c r="A21" s="13" t="s">
        <v>329</v>
      </c>
    </row>
    <row r="22" spans="1:9">
      <c r="B22" t="s">
        <v>9</v>
      </c>
      <c r="C22" s="81">
        <f>C8/C18</f>
        <v>8.5350813002282475</v>
      </c>
      <c r="D22" s="81">
        <f>D8/D18</f>
        <v>8.4197784339881281</v>
      </c>
      <c r="E22" s="81">
        <f>E8/E18</f>
        <v>8.5837295136820142</v>
      </c>
      <c r="F22" s="81">
        <f>F8/F18</f>
        <v>8.5147271581034953</v>
      </c>
      <c r="G22" s="81">
        <f>G8/G18</f>
        <v>8.3290256726582363</v>
      </c>
    </row>
    <row r="23" spans="1:9">
      <c r="B23" t="s">
        <v>13</v>
      </c>
      <c r="C23" s="81">
        <f>C9/C18</f>
        <v>6.3795943288979444</v>
      </c>
      <c r="D23" s="81">
        <f>D9/D18</f>
        <v>7.3544744786790828</v>
      </c>
      <c r="E23" s="81">
        <f>E9/E18</f>
        <v>7.8827437122092574</v>
      </c>
      <c r="F23" s="81">
        <f>F9/F18</f>
        <v>8.0840973947273866</v>
      </c>
      <c r="G23" s="81">
        <f>G9/G18</f>
        <v>8.1971909352235421</v>
      </c>
    </row>
    <row r="24" spans="1:9">
      <c r="B24" t="s">
        <v>330</v>
      </c>
      <c r="C24" s="81">
        <f>C15/C18</f>
        <v>5.3750319789703846</v>
      </c>
      <c r="D24" s="81">
        <f t="shared" ref="D24:G24" si="1">D15/D18</f>
        <v>6.4347016259713516</v>
      </c>
      <c r="E24" s="81">
        <f t="shared" si="1"/>
        <v>7.1788709082939697</v>
      </c>
      <c r="F24" s="81">
        <f t="shared" si="1"/>
        <v>7.6916725657684148</v>
      </c>
      <c r="G24" s="81">
        <f t="shared" si="1"/>
        <v>8.188671381535352</v>
      </c>
    </row>
    <row r="25" spans="1:9">
      <c r="B25" t="s">
        <v>331</v>
      </c>
      <c r="C25" s="81">
        <f>(C17/C18)</f>
        <v>7.5027989715839798</v>
      </c>
      <c r="D25" s="81">
        <f t="shared" ref="D25:F25" si="2">(D17/D18)</f>
        <v>7.5000055812803961</v>
      </c>
      <c r="E25" s="81">
        <f>(E17/E18)</f>
        <v>7.8798567097667256</v>
      </c>
      <c r="F25" s="81">
        <f t="shared" si="2"/>
        <v>8.1223023291445244</v>
      </c>
      <c r="G25" s="81">
        <f>(G17/G18)</f>
        <v>8.3205061189700462</v>
      </c>
    </row>
    <row r="27" spans="1:9">
      <c r="B27" s="16" t="s">
        <v>332</v>
      </c>
      <c r="C27" s="81">
        <f>((C8-C9+C16+'Capital Costs'!F46)/Inputs!C80)</f>
        <v>7.4049187917078596</v>
      </c>
      <c r="D27" s="81">
        <f>((D8-D9+D16+'Capital Costs'!G46)/Inputs!D80)</f>
        <v>6.9265222718820283</v>
      </c>
      <c r="E27" s="81">
        <f>((E8-E9+E16+'Capital Costs'!H46)/Inputs!E80)</f>
        <v>7.1293268721615295</v>
      </c>
      <c r="F27" s="81">
        <f>((F8-F9+F16+'Capital Costs'!I46)/Inputs!F80)</f>
        <v>7.4377772161188611</v>
      </c>
      <c r="G27" s="81">
        <f>((G8-G9+G16+'Capital Costs'!J46)/Inputs!G80)</f>
        <v>7.6854192048075225</v>
      </c>
    </row>
    <row r="28" spans="1:9">
      <c r="B28" s="16" t="s">
        <v>361</v>
      </c>
      <c r="C28" s="81">
        <f>C3</f>
        <v>7.5027989715839798</v>
      </c>
      <c r="D28" s="81">
        <f>D3</f>
        <v>7.5000055812803961</v>
      </c>
      <c r="E28" s="81">
        <f>E3</f>
        <v>7.8798567097667256</v>
      </c>
      <c r="F28" s="81">
        <f>F3</f>
        <v>8.1223023291445244</v>
      </c>
      <c r="G28" s="81">
        <f>G3</f>
        <v>8.3205061189700462</v>
      </c>
    </row>
    <row r="29" spans="1:9">
      <c r="B29" s="16" t="s">
        <v>333</v>
      </c>
      <c r="C29" s="81">
        <f>C28-C27</f>
        <v>9.7880179876120188E-2</v>
      </c>
      <c r="D29" s="81">
        <f>D28-D27</f>
        <v>0.57348330939836778</v>
      </c>
      <c r="E29" s="81">
        <f t="shared" ref="E29:G29" si="3">E28-E27</f>
        <v>0.75052983760519609</v>
      </c>
      <c r="F29" s="81">
        <f t="shared" si="3"/>
        <v>0.68452511302566332</v>
      </c>
      <c r="G29" s="81">
        <f t="shared" si="3"/>
        <v>0.63508691416252372</v>
      </c>
    </row>
    <row r="31" spans="1:9" s="12" customFormat="1" ht="18.75">
      <c r="B31" s="12" t="s">
        <v>334</v>
      </c>
      <c r="C31" s="12">
        <v>2020</v>
      </c>
      <c r="D31" s="12">
        <v>2021</v>
      </c>
      <c r="E31" s="12">
        <v>2022</v>
      </c>
      <c r="F31" s="12">
        <v>2023</v>
      </c>
      <c r="G31" s="12">
        <v>2024</v>
      </c>
    </row>
    <row r="33" spans="1:10">
      <c r="A33" s="14" t="s">
        <v>335</v>
      </c>
    </row>
    <row r="34" spans="1:10">
      <c r="B34" s="19" t="s">
        <v>780</v>
      </c>
      <c r="C34" s="19">
        <v>0</v>
      </c>
      <c r="D34" s="19">
        <v>0</v>
      </c>
      <c r="E34" s="19">
        <v>0</v>
      </c>
      <c r="F34" s="22">
        <f>'2020-2024 Triggers'!$F$29*F18</f>
        <v>10355388.181291172</v>
      </c>
      <c r="G34" s="22">
        <f>'2020-2024 Triggers'!$F$29*G18</f>
        <v>10637003.807678336</v>
      </c>
    </row>
    <row r="35" spans="1:10">
      <c r="B35" s="19" t="s">
        <v>336</v>
      </c>
      <c r="C35" s="22">
        <f>C17</f>
        <v>255234391.1279555</v>
      </c>
      <c r="D35" s="22">
        <f>D17</f>
        <v>263282578.56355438</v>
      </c>
      <c r="E35" s="22">
        <f>E17</f>
        <v>284705773.5118472</v>
      </c>
      <c r="F35" s="22">
        <f>F17</f>
        <v>301562320.16345876</v>
      </c>
      <c r="G35" s="22">
        <f>G17</f>
        <v>317322305.35241997</v>
      </c>
    </row>
    <row r="36" spans="1:10">
      <c r="B36" s="19" t="s">
        <v>13</v>
      </c>
      <c r="C36" s="22">
        <f>CR!E3</f>
        <v>264274269.50901687</v>
      </c>
      <c r="D36" s="22">
        <f>CR!F3</f>
        <v>274095138.64761823</v>
      </c>
      <c r="E36" s="22">
        <f>CR!G3</f>
        <v>289341270.80217838</v>
      </c>
      <c r="F36" s="22">
        <f>CR!H3</f>
        <v>300143859.21511602</v>
      </c>
      <c r="G36" s="22">
        <f>CR!I3</f>
        <v>312619387.30490077</v>
      </c>
      <c r="H36" s="140"/>
    </row>
    <row r="37" spans="1:10">
      <c r="B37" s="19" t="s">
        <v>9</v>
      </c>
      <c r="C37" s="22">
        <f>-C8</f>
        <v>-290351145.90461236</v>
      </c>
      <c r="D37" s="22">
        <f>-D8</f>
        <v>-295570576.9829244</v>
      </c>
      <c r="E37" s="22">
        <f>-E8</f>
        <v>-310137283.05240422</v>
      </c>
      <c r="F37" s="22">
        <f>-F8</f>
        <v>-316132147.42610389</v>
      </c>
      <c r="G37" s="22">
        <f>-G8</f>
        <v>-317647218.81059849</v>
      </c>
    </row>
    <row r="38" spans="1:10">
      <c r="B38" s="50" t="s">
        <v>337</v>
      </c>
      <c r="C38" s="22">
        <f>SUM(C34:C37)</f>
        <v>229157514.73236001</v>
      </c>
      <c r="D38" s="22">
        <f>SUM(D34:D37)</f>
        <v>241807140.22824818</v>
      </c>
      <c r="E38" s="22">
        <f t="shared" ref="E38" si="4">SUM(E34:E37)</f>
        <v>263909761.26162142</v>
      </c>
      <c r="F38" s="22">
        <f>SUM(F34:F37)</f>
        <v>295929420.13376206</v>
      </c>
      <c r="G38" s="22">
        <f>SUM(G34:G37)</f>
        <v>322931477.65440059</v>
      </c>
    </row>
    <row r="39" spans="1:10">
      <c r="B39" s="19"/>
      <c r="C39" s="22"/>
      <c r="D39" s="22"/>
      <c r="E39" s="22"/>
      <c r="F39" s="22"/>
      <c r="G39" s="22"/>
    </row>
    <row r="40" spans="1:10">
      <c r="A40" s="128" t="s">
        <v>338</v>
      </c>
      <c r="B40" s="19"/>
      <c r="C40" s="22"/>
      <c r="D40" s="22"/>
      <c r="E40" s="22"/>
      <c r="F40" s="22"/>
      <c r="G40" s="22"/>
    </row>
    <row r="41" spans="1:10">
      <c r="B41" s="19" t="s">
        <v>337</v>
      </c>
      <c r="C41" s="22">
        <f>C38</f>
        <v>229157514.73236001</v>
      </c>
      <c r="D41" s="22">
        <f t="shared" ref="D41:G41" si="5">D38</f>
        <v>241807140.22824818</v>
      </c>
      <c r="E41" s="22">
        <f t="shared" si="5"/>
        <v>263909761.26162142</v>
      </c>
      <c r="F41" s="22">
        <f t="shared" si="5"/>
        <v>295929420.13376206</v>
      </c>
      <c r="G41" s="22">
        <f t="shared" si="5"/>
        <v>322931477.65440059</v>
      </c>
    </row>
    <row r="42" spans="1:10">
      <c r="B42" s="19" t="s">
        <v>339</v>
      </c>
      <c r="C42" s="22">
        <f>-AVERAGE(C11:C12)*(Inputs!$C$21+Inputs!$C$25)*Inputs!$C$23</f>
        <v>-10667730.022827169</v>
      </c>
      <c r="D42" s="22">
        <f>-AVERAGE(D11:D12)*(Inputs!$C$21+Inputs!$C$25)*Inputs!$C$23</f>
        <v>-12416739.706365883</v>
      </c>
      <c r="E42" s="22">
        <f>-AVERAGE(E11:E12)*(Inputs!$C$21+Inputs!$C$25)*Inputs!$C$23</f>
        <v>-14020758.655052226</v>
      </c>
      <c r="F42" s="22">
        <f>-AVERAGE(F11:F12)*(Inputs!$C$21+Inputs!$C$25)*Inputs!$C$23</f>
        <v>-15521813.801997537</v>
      </c>
      <c r="G42" s="22">
        <f>-AVERAGE(G11:G12)*(Inputs!$C$21+Inputs!$C$25)*Inputs!$C$23</f>
        <v>-16934922.684551235</v>
      </c>
      <c r="H42" s="33" t="s">
        <v>359</v>
      </c>
    </row>
    <row r="43" spans="1:10">
      <c r="B43" s="19" t="s">
        <v>340</v>
      </c>
      <c r="C43" s="22">
        <f>-(C41+C42+C13)*Inputs!$C$24</f>
        <v>-15387869.2784367</v>
      </c>
      <c r="D43" s="22">
        <f>-(D41+D42+D13)*Inputs!$C$24</f>
        <v>-12984534.301610146</v>
      </c>
      <c r="E43" s="22">
        <f>-(E41+E42+E13)*Inputs!$C$24</f>
        <v>-12839970.852513973</v>
      </c>
      <c r="F43" s="22">
        <f>-(F41+F42+F13)*Inputs!$C$24</f>
        <v>-14765086.73583512</v>
      </c>
      <c r="G43" s="22">
        <f>-(G41+G42+G13)*Inputs!$C$24</f>
        <v>-15927242.380441181</v>
      </c>
      <c r="H43" s="33" t="s">
        <v>360</v>
      </c>
    </row>
    <row r="44" spans="1:10">
      <c r="B44" s="50" t="s">
        <v>341</v>
      </c>
      <c r="C44" s="22">
        <f>SUM(C41:C43)</f>
        <v>203101915.43109614</v>
      </c>
      <c r="D44" s="22">
        <f t="shared" ref="D44:F44" si="6">SUM(D41:D43)</f>
        <v>216405866.22027215</v>
      </c>
      <c r="E44" s="22">
        <f t="shared" si="6"/>
        <v>237049031.75405523</v>
      </c>
      <c r="F44" s="22">
        <f t="shared" si="6"/>
        <v>265642519.59592938</v>
      </c>
      <c r="G44" s="22">
        <f>SUM(G41:G43)</f>
        <v>290069312.58940816</v>
      </c>
    </row>
    <row r="45" spans="1:10">
      <c r="B45" s="19" t="s">
        <v>781</v>
      </c>
      <c r="C45" s="22">
        <v>-75000000</v>
      </c>
      <c r="D45" s="22">
        <v>-75000000</v>
      </c>
      <c r="E45" s="19"/>
      <c r="F45" s="19"/>
      <c r="G45" s="19"/>
    </row>
    <row r="46" spans="1:10">
      <c r="B46" s="19" t="s">
        <v>342</v>
      </c>
      <c r="C46" s="22">
        <f>-'Capital Costs'!F10+'Summary&amp;Ratios'!C45</f>
        <v>-497773636.07029057</v>
      </c>
      <c r="D46" s="22">
        <f>-'Capital Costs'!G10+'Summary&amp;Ratios'!D45</f>
        <v>-497773636.07029051</v>
      </c>
      <c r="E46" s="22">
        <f>-'Capital Costs'!H10+'Summary&amp;Ratios'!E45</f>
        <v>-422773636.07029045</v>
      </c>
      <c r="F46" s="22">
        <f>-'Capital Costs'!I10+'Summary&amp;Ratios'!F45</f>
        <v>-422773636.07029033</v>
      </c>
      <c r="G46" s="22">
        <f>-'Capital Costs'!J10+'Summary&amp;Ratios'!G45</f>
        <v>-422773636.07029033</v>
      </c>
    </row>
    <row r="47" spans="1:10">
      <c r="B47" s="19" t="s">
        <v>866</v>
      </c>
      <c r="C47" s="22">
        <f>IF($B$88="Y",I88,0)</f>
        <v>70440065.568404764</v>
      </c>
      <c r="D47" s="22">
        <f t="shared" ref="D47:G47" si="7">IF($B$88="Y",J87,0)</f>
        <v>0</v>
      </c>
      <c r="E47" s="22">
        <f t="shared" si="7"/>
        <v>0</v>
      </c>
      <c r="F47" s="22">
        <f t="shared" si="7"/>
        <v>0</v>
      </c>
      <c r="G47" s="22">
        <f t="shared" si="7"/>
        <v>0</v>
      </c>
    </row>
    <row r="48" spans="1:10">
      <c r="B48" s="19" t="s">
        <v>343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I48" s="123"/>
      <c r="J48" s="123"/>
    </row>
    <row r="49" spans="1:9">
      <c r="B49" s="19" t="s">
        <v>562</v>
      </c>
      <c r="C49" s="22">
        <f>C41+C42+C43+C13</f>
        <v>107715084.94905691</v>
      </c>
      <c r="D49" s="22">
        <f>D41+D42+D43+D13</f>
        <v>90891740.111271024</v>
      </c>
      <c r="E49" s="22">
        <f>E41+E42+E43+E13</f>
        <v>89879795.967597812</v>
      </c>
      <c r="F49" s="22">
        <f>F41+F42+F43+F13</f>
        <v>103355607.15084583</v>
      </c>
      <c r="G49" s="22">
        <f>G41+G42+G43+G13</f>
        <v>111490696.66308826</v>
      </c>
    </row>
    <row r="50" spans="1:9">
      <c r="B50" s="50" t="s">
        <v>344</v>
      </c>
      <c r="C50" s="22">
        <f>C44+C46-C48+C47</f>
        <v>-224231655.07078966</v>
      </c>
      <c r="D50" s="22">
        <f t="shared" ref="D50:G50" si="8">D44+D46-D48+D47</f>
        <v>-281367769.85001838</v>
      </c>
      <c r="E50" s="22">
        <f t="shared" si="8"/>
        <v>-185724604.31623521</v>
      </c>
      <c r="F50" s="22">
        <f t="shared" si="8"/>
        <v>-157131116.47436094</v>
      </c>
      <c r="G50" s="22">
        <f t="shared" si="8"/>
        <v>-132704323.48088217</v>
      </c>
    </row>
    <row r="51" spans="1:9">
      <c r="B51" s="50" t="s">
        <v>345</v>
      </c>
      <c r="C51" s="22">
        <f>C44+C46+C47</f>
        <v>-224231655.07078966</v>
      </c>
      <c r="D51" s="22">
        <f t="shared" ref="D51:G51" si="9">D44+D46+D47</f>
        <v>-281367769.85001838</v>
      </c>
      <c r="E51" s="22">
        <f t="shared" si="9"/>
        <v>-185724604.31623521</v>
      </c>
      <c r="F51" s="22">
        <f t="shared" si="9"/>
        <v>-157131116.47436094</v>
      </c>
      <c r="G51" s="22">
        <f t="shared" si="9"/>
        <v>-132704323.48088217</v>
      </c>
    </row>
    <row r="52" spans="1:9">
      <c r="B52" s="19"/>
      <c r="C52" s="22"/>
      <c r="D52" s="22"/>
      <c r="E52" s="22"/>
      <c r="F52" s="22"/>
      <c r="G52" s="22"/>
    </row>
    <row r="53" spans="1:9">
      <c r="A53" s="128" t="s">
        <v>346</v>
      </c>
      <c r="B53" s="19"/>
      <c r="C53" s="22"/>
      <c r="D53" s="22"/>
      <c r="E53" s="22"/>
      <c r="F53" s="22"/>
      <c r="G53" s="22"/>
    </row>
    <row r="54" spans="1:9">
      <c r="B54" s="50" t="s">
        <v>347</v>
      </c>
      <c r="C54" s="22">
        <f>C44</f>
        <v>203101915.43109614</v>
      </c>
      <c r="D54" s="22">
        <f>D44</f>
        <v>216405866.22027215</v>
      </c>
      <c r="E54" s="22">
        <f>E44</f>
        <v>237049031.75405523</v>
      </c>
      <c r="F54" s="22">
        <f>F44</f>
        <v>265642519.59592938</v>
      </c>
      <c r="G54" s="22">
        <f>G44</f>
        <v>290069312.58940816</v>
      </c>
    </row>
    <row r="55" spans="1:9">
      <c r="B55" s="19"/>
      <c r="C55" s="19"/>
      <c r="D55" s="19"/>
      <c r="E55" s="19"/>
      <c r="F55" s="19"/>
      <c r="G55" s="19"/>
    </row>
    <row r="56" spans="1:9">
      <c r="A56" s="128" t="s">
        <v>348</v>
      </c>
      <c r="B56" s="19"/>
      <c r="C56" s="197"/>
      <c r="D56" s="198"/>
      <c r="E56" s="19"/>
      <c r="F56" s="19"/>
      <c r="G56" s="19"/>
      <c r="H56" s="19" t="s">
        <v>384</v>
      </c>
      <c r="I56" s="40">
        <v>595870000</v>
      </c>
    </row>
    <row r="57" spans="1:9">
      <c r="B57" s="19" t="s">
        <v>349</v>
      </c>
      <c r="C57" s="129">
        <v>-601945292.45870399</v>
      </c>
      <c r="D57" s="129">
        <f>C59</f>
        <v>-826176947.52949369</v>
      </c>
      <c r="E57" s="129">
        <f t="shared" ref="E57:G57" si="10">D59</f>
        <v>-1107544717.3795121</v>
      </c>
      <c r="F57" s="129">
        <f t="shared" si="10"/>
        <v>-1293269321.6957474</v>
      </c>
      <c r="G57" s="129">
        <f t="shared" si="10"/>
        <v>-1450400438.1701083</v>
      </c>
      <c r="I57" s="131">
        <f>C11*Inputs!C23</f>
        <v>870629193.49822021</v>
      </c>
    </row>
    <row r="58" spans="1:9">
      <c r="B58" s="19" t="s">
        <v>350</v>
      </c>
      <c r="C58" s="129">
        <f>C50</f>
        <v>-224231655.07078966</v>
      </c>
      <c r="D58" s="129">
        <f>D50</f>
        <v>-281367769.85001838</v>
      </c>
      <c r="E58" s="129">
        <f>E50</f>
        <v>-185724604.31623521</v>
      </c>
      <c r="F58" s="129">
        <f>F50</f>
        <v>-157131116.47436094</v>
      </c>
      <c r="G58" s="129">
        <f>G50</f>
        <v>-132704323.48088217</v>
      </c>
    </row>
    <row r="59" spans="1:9" ht="24.75">
      <c r="B59" s="50" t="s">
        <v>351</v>
      </c>
      <c r="C59" s="129">
        <f>SUM(C57:C58)</f>
        <v>-826176947.52949369</v>
      </c>
      <c r="D59" s="129">
        <f t="shared" ref="D59:G59" si="11">SUM(D57:D58)</f>
        <v>-1107544717.3795121</v>
      </c>
      <c r="E59" s="129">
        <f t="shared" si="11"/>
        <v>-1293269321.6957474</v>
      </c>
      <c r="F59" s="129">
        <f t="shared" si="11"/>
        <v>-1450400438.1701083</v>
      </c>
      <c r="G59" s="129">
        <f t="shared" si="11"/>
        <v>-1583104761.6509905</v>
      </c>
      <c r="H59" s="216" t="s">
        <v>782</v>
      </c>
      <c r="I59" s="15">
        <f>AVERAGE(C57,C59)</f>
        <v>-714061119.9940989</v>
      </c>
    </row>
    <row r="60" spans="1:9">
      <c r="B60" s="50" t="s">
        <v>352</v>
      </c>
      <c r="C60" s="129">
        <f>C59</f>
        <v>-826176947.52949369</v>
      </c>
      <c r="D60" s="129">
        <f t="shared" ref="D60:G60" si="12">D59</f>
        <v>-1107544717.3795121</v>
      </c>
      <c r="E60" s="129">
        <f t="shared" si="12"/>
        <v>-1293269321.6957474</v>
      </c>
      <c r="F60" s="129">
        <f t="shared" si="12"/>
        <v>-1450400438.1701083</v>
      </c>
      <c r="G60" s="129">
        <f t="shared" si="12"/>
        <v>-1583104761.6509905</v>
      </c>
    </row>
    <row r="61" spans="1:9">
      <c r="B61" s="19"/>
      <c r="C61" s="19"/>
      <c r="D61" s="19"/>
      <c r="E61" s="19"/>
      <c r="F61" s="19"/>
      <c r="G61" s="19"/>
    </row>
    <row r="62" spans="1:9">
      <c r="A62" s="128" t="s">
        <v>353</v>
      </c>
      <c r="B62" s="19"/>
      <c r="C62" s="19"/>
      <c r="D62" s="19"/>
      <c r="E62" s="19"/>
      <c r="F62" s="19"/>
      <c r="G62" s="19"/>
    </row>
    <row r="63" spans="1:9">
      <c r="B63" s="19" t="s">
        <v>354</v>
      </c>
      <c r="C63" s="135">
        <f>C54/-C60</f>
        <v>0.24583343318695733</v>
      </c>
      <c r="D63" s="135">
        <f t="shared" ref="D63:G63" si="13">D54/-D60</f>
        <v>0.19539244133843706</v>
      </c>
      <c r="E63" s="135">
        <f t="shared" si="13"/>
        <v>0.18329440571839609</v>
      </c>
      <c r="F63" s="135">
        <f t="shared" si="13"/>
        <v>0.18315115784926</v>
      </c>
      <c r="G63" s="135">
        <f t="shared" si="13"/>
        <v>0.18322812211549427</v>
      </c>
    </row>
    <row r="64" spans="1:9">
      <c r="B64" s="19" t="s">
        <v>788</v>
      </c>
      <c r="C64" s="130">
        <f>C60/-C41</f>
        <v>3.6052797504564089</v>
      </c>
      <c r="D64" s="130">
        <f>D60/-D41</f>
        <v>4.5802812784356624</v>
      </c>
      <c r="E64" s="130">
        <f>E60/-E41</f>
        <v>4.900422460742905</v>
      </c>
      <c r="F64" s="130">
        <f>F60/-F41</f>
        <v>4.901170142240395</v>
      </c>
      <c r="G64" s="130">
        <f>G60/-G41</f>
        <v>4.9022931215928729</v>
      </c>
    </row>
    <row r="65" spans="1:7">
      <c r="A65" s="127" t="s">
        <v>358</v>
      </c>
      <c r="B65" s="19" t="s">
        <v>355</v>
      </c>
      <c r="C65" s="130">
        <f>C54/-C42</f>
        <v>19.038906589920423</v>
      </c>
      <c r="D65" s="130">
        <f>D54/-D42</f>
        <v>17.428557845126122</v>
      </c>
      <c r="E65" s="130">
        <f>E54/-E42</f>
        <v>16.907004648328158</v>
      </c>
      <c r="F65" s="130">
        <f>F54/-F42</f>
        <v>17.114141619308903</v>
      </c>
      <c r="G65" s="130">
        <f>G54/-G42</f>
        <v>17.128469848523245</v>
      </c>
    </row>
    <row r="66" spans="1:7">
      <c r="A66" s="127"/>
      <c r="B66" s="19" t="s">
        <v>356</v>
      </c>
      <c r="C66" s="130">
        <f>C41/-C42</f>
        <v>21.481375535563895</v>
      </c>
      <c r="D66" s="130">
        <f>D41/-D42</f>
        <v>19.474285999913256</v>
      </c>
      <c r="E66" s="130">
        <f>E41/-E42</f>
        <v>18.82278753628816</v>
      </c>
      <c r="F66" s="130">
        <f>F41/-F42</f>
        <v>19.065389129695543</v>
      </c>
      <c r="G66" s="130">
        <f>G41/-G42</f>
        <v>19.068966754066881</v>
      </c>
    </row>
    <row r="67" spans="1:7">
      <c r="A67" s="127"/>
      <c r="B67" s="19" t="s">
        <v>357</v>
      </c>
      <c r="C67" s="176">
        <f>C51/-C60</f>
        <v>-0.27140875298119455</v>
      </c>
      <c r="D67" s="176">
        <f t="shared" ref="D67:G67" si="14">D51/-D60</f>
        <v>-0.25404641946714707</v>
      </c>
      <c r="E67" s="176">
        <f t="shared" si="14"/>
        <v>-0.14360860588010493</v>
      </c>
      <c r="F67" s="176">
        <f t="shared" si="14"/>
        <v>-0.10833636859114905</v>
      </c>
      <c r="G67" s="176">
        <f t="shared" si="14"/>
        <v>-8.3825358053049692E-2</v>
      </c>
    </row>
    <row r="68" spans="1:7">
      <c r="B68" s="19" t="s">
        <v>850</v>
      </c>
      <c r="C68" s="135">
        <f>C38/SUM(C34:C36)</f>
        <v>0.44110432047733089</v>
      </c>
      <c r="D68" s="135">
        <f>D38/SUM(D34:D36)</f>
        <v>0.44997612011743604</v>
      </c>
      <c r="E68" s="135">
        <f>E38/SUM(E34:E36)</f>
        <v>0.45973542390935596</v>
      </c>
      <c r="F68" s="135">
        <f>F38/SUM(F34:F36)</f>
        <v>0.48349616414171781</v>
      </c>
      <c r="G68" s="135">
        <f>G38/SUM(G34:G36)</f>
        <v>0.50412459770592044</v>
      </c>
    </row>
    <row r="70" spans="1:7">
      <c r="A70" s="123"/>
      <c r="B70" s="146"/>
      <c r="C70" s="148"/>
      <c r="D70" s="148"/>
      <c r="E70" s="148"/>
      <c r="F70" s="148"/>
      <c r="G70" s="148"/>
    </row>
    <row r="71" spans="1:7">
      <c r="A71" s="146"/>
      <c r="B71" s="146"/>
      <c r="C71" s="199"/>
      <c r="D71" s="123"/>
      <c r="E71" s="123"/>
      <c r="F71" s="123"/>
      <c r="G71" s="123"/>
    </row>
    <row r="72" spans="1:7">
      <c r="A72" s="123"/>
      <c r="B72" s="123"/>
      <c r="C72" s="123"/>
      <c r="D72" s="123"/>
      <c r="E72" s="123"/>
      <c r="F72" s="123"/>
      <c r="G72" s="123"/>
    </row>
    <row r="73" spans="1:7">
      <c r="A73" s="123"/>
      <c r="B73" s="146"/>
      <c r="C73" s="200"/>
      <c r="D73" s="200"/>
      <c r="E73" s="200"/>
      <c r="F73" s="200"/>
      <c r="G73" s="200"/>
    </row>
    <row r="77" spans="1:7">
      <c r="A77" s="201"/>
      <c r="C77" s="146"/>
      <c r="D77" s="19"/>
      <c r="E77" s="19"/>
      <c r="F77" s="19"/>
      <c r="G77" s="19"/>
    </row>
    <row r="78" spans="1:7">
      <c r="A78" s="123"/>
      <c r="C78" s="148"/>
      <c r="D78" s="19"/>
      <c r="E78" s="19"/>
      <c r="F78" s="19"/>
      <c r="G78" s="19"/>
    </row>
    <row r="79" spans="1:7">
      <c r="A79" s="123"/>
      <c r="C79" s="148"/>
      <c r="D79" s="19"/>
      <c r="E79" s="19"/>
      <c r="F79" s="19"/>
      <c r="G79" s="19"/>
    </row>
    <row r="80" spans="1:7">
      <c r="A80" s="123"/>
      <c r="B80" s="123"/>
      <c r="C80" s="123"/>
    </row>
    <row r="81" spans="1:14" s="98" customFormat="1"/>
    <row r="83" spans="1:14">
      <c r="A83" s="16" t="s">
        <v>867</v>
      </c>
    </row>
    <row r="84" spans="1:14" s="16" customFormat="1">
      <c r="B84" s="16">
        <v>2014</v>
      </c>
      <c r="C84" s="16">
        <v>2015</v>
      </c>
      <c r="D84" s="16">
        <v>2016</v>
      </c>
      <c r="E84" s="16">
        <v>2017</v>
      </c>
      <c r="F84" s="16">
        <v>2018</v>
      </c>
      <c r="G84" s="16">
        <v>2019</v>
      </c>
      <c r="H84" s="16">
        <v>2020</v>
      </c>
    </row>
    <row r="85" spans="1:14">
      <c r="A85" t="s">
        <v>868</v>
      </c>
      <c r="B85" s="15">
        <v>0</v>
      </c>
      <c r="C85" s="15">
        <v>434264.74</v>
      </c>
      <c r="D85" s="15">
        <v>5988012.9400000013</v>
      </c>
      <c r="E85" s="15">
        <v>4353578.4700000007</v>
      </c>
      <c r="F85" s="15">
        <v>9810939.9199999999</v>
      </c>
      <c r="G85" s="15">
        <v>19809553.761904761</v>
      </c>
      <c r="H85" s="15">
        <v>0</v>
      </c>
      <c r="I85" s="15">
        <f>SUM(B85:H85)</f>
        <v>40396349.831904761</v>
      </c>
      <c r="J85" s="202"/>
      <c r="K85" s="123"/>
      <c r="L85" s="123"/>
      <c r="M85" s="123"/>
      <c r="N85" s="123"/>
    </row>
    <row r="86" spans="1:14">
      <c r="A86" t="s">
        <v>869</v>
      </c>
      <c r="F86" s="15">
        <v>6598674.9399999995</v>
      </c>
      <c r="G86" s="15">
        <v>35288224</v>
      </c>
      <c r="H86" s="15">
        <v>0</v>
      </c>
      <c r="I86" s="15">
        <f>SUM(B86:H86)</f>
        <v>41886898.939999998</v>
      </c>
    </row>
    <row r="87" spans="1:14">
      <c r="A87" t="s">
        <v>872</v>
      </c>
      <c r="F87" s="15"/>
      <c r="G87" s="15"/>
      <c r="H87" s="15">
        <v>-11843183.203500003</v>
      </c>
      <c r="I87" s="15">
        <f>H87</f>
        <v>-11843183.203500003</v>
      </c>
    </row>
    <row r="88" spans="1:14" ht="30">
      <c r="A88" s="91" t="s">
        <v>870</v>
      </c>
      <c r="B88" t="s">
        <v>33</v>
      </c>
      <c r="I88" s="17">
        <f>SUM(I85:I87)</f>
        <v>70440065.568404764</v>
      </c>
    </row>
    <row r="92" spans="1:14" s="78" customFormat="1" ht="18.75">
      <c r="A92" s="203" t="s">
        <v>894</v>
      </c>
    </row>
    <row r="93" spans="1:14" s="123" customFormat="1"/>
  </sheetData>
  <conditionalFormatting sqref="B88">
    <cfRule type="containsText" dxfId="32" priority="1" operator="containsText" text="y">
      <formula>NOT(ISERROR(SEARCH("y",B88)))</formula>
    </cfRule>
    <cfRule type="containsText" dxfId="31" priority="2" operator="containsText" text="n">
      <formula>NOT(ISERROR(SEARCH("n",B88)))</formula>
    </cfRule>
    <cfRule type="containsText" dxfId="30" priority="3" operator="containsText" text="Y">
      <formula>NOT(ISERROR(SEARCH("Y",B88)))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E04C-96F8-49E7-AAA4-F39ACA5CFEF8}">
  <dimension ref="A1:H41"/>
  <sheetViews>
    <sheetView showGridLines="0" workbookViewId="0">
      <selection activeCell="B1" sqref="B1"/>
    </sheetView>
  </sheetViews>
  <sheetFormatPr defaultRowHeight="15"/>
  <cols>
    <col min="1" max="1" width="11.85546875" customWidth="1"/>
    <col min="2" max="2" width="48.5703125" customWidth="1"/>
    <col min="3" max="3" width="10.85546875" customWidth="1"/>
    <col min="4" max="4" width="12.28515625" customWidth="1"/>
    <col min="5" max="5" width="11.5703125" customWidth="1"/>
    <col min="6" max="6" width="11.42578125" customWidth="1"/>
    <col min="7" max="7" width="10.85546875" customWidth="1"/>
    <col min="8" max="8" width="10.28515625" customWidth="1"/>
    <col min="9" max="9" width="11" customWidth="1"/>
  </cols>
  <sheetData>
    <row r="1" spans="1:8" s="12" customFormat="1" ht="18.75">
      <c r="B1" s="12" t="s">
        <v>798</v>
      </c>
      <c r="C1" s="53">
        <v>2015</v>
      </c>
      <c r="D1" s="53">
        <v>2016</v>
      </c>
      <c r="E1" s="53">
        <v>2017</v>
      </c>
      <c r="F1" s="53">
        <v>2018</v>
      </c>
      <c r="G1" s="53">
        <v>2019</v>
      </c>
      <c r="H1" s="53">
        <v>2020</v>
      </c>
    </row>
    <row r="2" spans="1:8" ht="39">
      <c r="A2" s="35" t="s">
        <v>367</v>
      </c>
      <c r="B2" t="s">
        <v>362</v>
      </c>
      <c r="C2" s="15">
        <v>2170000</v>
      </c>
      <c r="D2" s="15">
        <v>2170000</v>
      </c>
      <c r="E2" s="15">
        <v>2170000</v>
      </c>
      <c r="F2" s="15">
        <v>2170000</v>
      </c>
      <c r="G2" s="15">
        <v>2170000</v>
      </c>
    </row>
    <row r="3" spans="1:8">
      <c r="B3" t="s">
        <v>363</v>
      </c>
      <c r="C3" s="101">
        <v>2176376.1018609209</v>
      </c>
      <c r="D3" s="101">
        <v>2176376.1018609209</v>
      </c>
      <c r="E3" s="101">
        <v>2176376.1018609209</v>
      </c>
      <c r="F3" s="101">
        <v>2176376.1018609209</v>
      </c>
      <c r="G3" s="101">
        <v>2176376.1018609209</v>
      </c>
    </row>
    <row r="4" spans="1:8">
      <c r="C4" s="101"/>
      <c r="D4" s="186"/>
      <c r="E4" s="101"/>
      <c r="F4" s="123"/>
      <c r="G4" s="123"/>
    </row>
    <row r="5" spans="1:8">
      <c r="B5" t="s">
        <v>365</v>
      </c>
      <c r="C5" s="101">
        <v>1413123</v>
      </c>
      <c r="D5" s="101">
        <v>1654292</v>
      </c>
      <c r="E5" s="124">
        <v>2022463</v>
      </c>
      <c r="F5" s="124">
        <v>2547409</v>
      </c>
      <c r="G5" s="124">
        <v>3619492</v>
      </c>
    </row>
    <row r="6" spans="1:8">
      <c r="B6" t="s">
        <v>364</v>
      </c>
      <c r="C6" s="15">
        <f>C5*Inputs!D264</f>
        <v>1425653.1546798032</v>
      </c>
      <c r="D6" s="15">
        <f>D5*Inputs!E264</f>
        <v>1668960.5990147786</v>
      </c>
      <c r="E6" s="15">
        <f>E5*Inputs!F264</f>
        <v>2032386.763493621</v>
      </c>
      <c r="F6" s="15">
        <f>F5*Inputs!G264</f>
        <v>2547409</v>
      </c>
      <c r="G6" s="15">
        <f>G5*Inputs!H264</f>
        <v>3619492</v>
      </c>
    </row>
    <row r="7" spans="1:8">
      <c r="C7" s="15"/>
      <c r="D7" s="15"/>
      <c r="E7" s="15"/>
    </row>
    <row r="8" spans="1:8">
      <c r="B8" t="s">
        <v>333</v>
      </c>
      <c r="C8" s="15">
        <f>C6-C3</f>
        <v>-750722.94718111772</v>
      </c>
      <c r="D8" s="15">
        <f>D6-D3</f>
        <v>-507415.50284614228</v>
      </c>
      <c r="E8" s="15">
        <f t="shared" ref="E8:F8" si="0">E6-E3</f>
        <v>-143989.33836729988</v>
      </c>
      <c r="F8" s="15">
        <f t="shared" si="0"/>
        <v>371032.8981390791</v>
      </c>
      <c r="G8" s="15">
        <f>G6-G3</f>
        <v>1443115.8981390791</v>
      </c>
    </row>
    <row r="9" spans="1:8">
      <c r="B9" t="s">
        <v>716</v>
      </c>
      <c r="C9" s="15">
        <f>(C8*(1+Inputs!$E$247)*(1+Inputs!$E$248)*(1+Inputs!$E$249)*(1+Inputs!$E$250)*(1+Inputs!$E$251))</f>
        <v>-741183.92395754473</v>
      </c>
      <c r="D9" s="15">
        <f>(D8*(1+Inputs!$E$248)*(1+Inputs!$E$249)*(1+Inputs!$E$250)*(1+Inputs!$E$251))</f>
        <v>-501068.26703257178</v>
      </c>
      <c r="E9" s="15">
        <f>(E8*(1+Inputs!$E$249)*(1+Inputs!$E$250)*(1+Inputs!$E$251))</f>
        <v>-142565.98259994661</v>
      </c>
      <c r="F9" s="15">
        <f>(F8*(1+Inputs!$E$250)*(1+Inputs!$E$251))</f>
        <v>368577.80439838854</v>
      </c>
      <c r="G9" s="15">
        <f>(G8*(1+Inputs!$E$251))</f>
        <v>1438197.91790097</v>
      </c>
      <c r="H9" s="15">
        <f>SUM(C9:G9)</f>
        <v>421957.54870929546</v>
      </c>
    </row>
    <row r="10" spans="1:8">
      <c r="B10" s="166" t="s">
        <v>366</v>
      </c>
      <c r="C10" s="166"/>
      <c r="D10" s="166"/>
      <c r="E10" s="166"/>
      <c r="F10" s="153"/>
      <c r="G10" s="153"/>
      <c r="H10" s="153">
        <f>H9</f>
        <v>421957.54870929546</v>
      </c>
    </row>
    <row r="11" spans="1:8" s="141" customFormat="1"/>
    <row r="14" spans="1:8" s="12" customFormat="1" ht="18.75">
      <c r="B14" s="12" t="s">
        <v>799</v>
      </c>
      <c r="C14" s="53">
        <v>2015</v>
      </c>
      <c r="D14" s="53">
        <v>2016</v>
      </c>
      <c r="E14" s="53">
        <v>2017</v>
      </c>
      <c r="F14" s="53">
        <v>2018</v>
      </c>
      <c r="G14" s="53">
        <v>2019</v>
      </c>
      <c r="H14" s="53">
        <v>2020</v>
      </c>
    </row>
    <row r="16" spans="1:8">
      <c r="B16" t="s">
        <v>327</v>
      </c>
      <c r="E16" s="36"/>
      <c r="F16" s="123">
        <v>9.57</v>
      </c>
    </row>
    <row r="17" spans="2:8">
      <c r="B17" t="s">
        <v>369</v>
      </c>
      <c r="C17" s="15"/>
      <c r="D17" s="85"/>
      <c r="F17" s="15">
        <v>299626000</v>
      </c>
    </row>
    <row r="18" spans="2:8">
      <c r="B18" t="s">
        <v>370</v>
      </c>
      <c r="C18" s="15"/>
      <c r="D18" s="15"/>
      <c r="F18" s="15">
        <v>24100000</v>
      </c>
    </row>
    <row r="19" spans="2:8">
      <c r="B19" t="s">
        <v>371</v>
      </c>
      <c r="C19" s="15"/>
      <c r="D19" s="15"/>
      <c r="F19" s="15">
        <v>31495604</v>
      </c>
    </row>
    <row r="20" spans="2:8">
      <c r="B20" t="s">
        <v>372</v>
      </c>
      <c r="F20" s="81">
        <f>F17/F19</f>
        <v>9.5132641367982664</v>
      </c>
    </row>
    <row r="21" spans="2:8">
      <c r="B21" t="s">
        <v>373</v>
      </c>
      <c r="F21" s="73">
        <v>0.05</v>
      </c>
    </row>
    <row r="22" spans="2:8">
      <c r="B22" t="s">
        <v>717</v>
      </c>
      <c r="F22" s="15">
        <f>Inputs!C80</f>
        <v>34018556.55397772</v>
      </c>
    </row>
    <row r="23" spans="2:8">
      <c r="B23" s="166" t="s">
        <v>374</v>
      </c>
      <c r="C23" s="166"/>
      <c r="D23" s="166"/>
      <c r="E23" s="153"/>
      <c r="F23" s="166"/>
      <c r="G23" s="166"/>
      <c r="H23" s="153">
        <f>MAX(0,(MIN(F16-F20,F21*F16))*(F18/F22)*(1+Inputs!E250)*(1+Inputs!E251))*F22</f>
        <v>1358286.7661213756</v>
      </c>
    </row>
    <row r="24" spans="2:8" s="141" customFormat="1">
      <c r="E24" s="142"/>
    </row>
    <row r="27" spans="2:8" s="12" customFormat="1" ht="18.75">
      <c r="B27" s="12" t="s">
        <v>800</v>
      </c>
      <c r="C27" s="12">
        <v>2015</v>
      </c>
      <c r="D27" s="12">
        <v>2016</v>
      </c>
      <c r="E27" s="12">
        <v>2017</v>
      </c>
      <c r="F27" s="12">
        <v>2018</v>
      </c>
      <c r="G27" s="12">
        <v>2019</v>
      </c>
      <c r="H27" s="12">
        <v>2020</v>
      </c>
    </row>
    <row r="28" spans="2:8">
      <c r="B28" t="s">
        <v>375</v>
      </c>
      <c r="C28" s="101">
        <f>C35*Inputs!$C$254</f>
        <v>2206464.2507345742</v>
      </c>
      <c r="D28" s="101">
        <f>D35*Inputs!$C$254</f>
        <v>2206464.2507345742</v>
      </c>
      <c r="E28" s="101">
        <f>E35*Inputs!$C$254</f>
        <v>2206464.2507345742</v>
      </c>
      <c r="F28" s="101">
        <f>F35*Inputs!$C$254</f>
        <v>2206464.2507345742</v>
      </c>
      <c r="G28" s="101">
        <f>G35*Inputs!$C$254</f>
        <v>2206464.2507345742</v>
      </c>
    </row>
    <row r="29" spans="2:8">
      <c r="B29" t="s">
        <v>886</v>
      </c>
      <c r="C29" s="15">
        <f>(C36+C37)*Inputs!D264</f>
        <v>2623054.1871921187</v>
      </c>
      <c r="D29" s="15">
        <f>(D36+D37)*Inputs!E264</f>
        <v>2522167.4876847295</v>
      </c>
      <c r="E29" s="15">
        <f>(E36+E37)*Inputs!F264</f>
        <v>2813738.9597644745</v>
      </c>
      <c r="F29" s="15">
        <f>(F36+F37)*Inputs!G264</f>
        <v>3300000</v>
      </c>
      <c r="G29" s="15"/>
    </row>
    <row r="30" spans="2:8">
      <c r="B30" t="s">
        <v>376</v>
      </c>
      <c r="C30" s="15">
        <f>C29-C28</f>
        <v>416589.93645754457</v>
      </c>
      <c r="D30" s="15">
        <f t="shared" ref="D30:E30" si="1">D29-D28</f>
        <v>315703.23695015535</v>
      </c>
      <c r="E30" s="15">
        <f t="shared" si="1"/>
        <v>607274.70902990038</v>
      </c>
      <c r="F30" s="15">
        <f>F29-F28</f>
        <v>1093535.7492654258</v>
      </c>
      <c r="G30" s="15"/>
    </row>
    <row r="31" spans="2:8">
      <c r="B31" t="s">
        <v>377</v>
      </c>
      <c r="C31" s="15">
        <f>C30*((1+($C$33/(1+0.5*$C$33)))^($G$27-C27))</f>
        <v>518573.27017008711</v>
      </c>
      <c r="D31" s="15">
        <f t="shared" ref="D31:F31" si="2">D30*((1+($C$33/(1+0.5*$C$33)))^($G$27-D27))</f>
        <v>372053.20444559108</v>
      </c>
      <c r="E31" s="15">
        <f t="shared" si="2"/>
        <v>677541.45275490056</v>
      </c>
      <c r="F31" s="15">
        <f t="shared" si="2"/>
        <v>1155070.0511095079</v>
      </c>
      <c r="G31" s="15"/>
    </row>
    <row r="32" spans="2:8">
      <c r="B32" s="166" t="s">
        <v>378</v>
      </c>
      <c r="C32" s="166"/>
      <c r="D32" s="166"/>
      <c r="E32" s="166"/>
      <c r="F32" s="166"/>
      <c r="G32" s="166"/>
      <c r="H32" s="153">
        <f>SUM(C31:F31)</f>
        <v>2723237.9784800867</v>
      </c>
    </row>
    <row r="33" spans="1:7">
      <c r="B33" s="16" t="s">
        <v>379</v>
      </c>
      <c r="C33" s="39">
        <v>5.79E-2</v>
      </c>
    </row>
    <row r="35" spans="1:7">
      <c r="B35" t="s">
        <v>380</v>
      </c>
      <c r="C35" s="102">
        <v>2200000</v>
      </c>
      <c r="D35" s="102">
        <v>2200000</v>
      </c>
      <c r="E35" s="102">
        <v>2200000</v>
      </c>
      <c r="F35" s="102">
        <v>2200000</v>
      </c>
      <c r="G35" s="102">
        <v>2200000</v>
      </c>
    </row>
    <row r="36" spans="1:7">
      <c r="B36" t="s">
        <v>884</v>
      </c>
      <c r="C36" s="102">
        <v>2500000</v>
      </c>
      <c r="D36" s="102">
        <v>2400000</v>
      </c>
      <c r="E36" s="102">
        <v>2700000</v>
      </c>
      <c r="F36" s="102">
        <v>3200000</v>
      </c>
    </row>
    <row r="37" spans="1:7">
      <c r="B37" t="s">
        <v>885</v>
      </c>
      <c r="C37" s="102">
        <v>100000</v>
      </c>
      <c r="D37" s="102">
        <v>100000</v>
      </c>
      <c r="E37" s="102">
        <v>100000</v>
      </c>
      <c r="F37" s="102">
        <v>100000</v>
      </c>
    </row>
    <row r="41" spans="1:7" s="78" customFormat="1" ht="18.75">
      <c r="A41" s="203" t="s">
        <v>894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BFDC-BF45-4FE8-8C74-4376B24E3FFD}">
  <sheetPr>
    <tabColor theme="4"/>
  </sheetPr>
  <dimension ref="L8:L12"/>
  <sheetViews>
    <sheetView showGridLines="0" workbookViewId="0">
      <selection activeCell="R14" sqref="R14"/>
    </sheetView>
  </sheetViews>
  <sheetFormatPr defaultRowHeight="15"/>
  <cols>
    <col min="10" max="10" width="8.85546875" customWidth="1"/>
    <col min="12" max="12" width="26" bestFit="1" customWidth="1"/>
  </cols>
  <sheetData>
    <row r="8" spans="12:12" ht="18.75">
      <c r="L8" s="203" t="s">
        <v>895</v>
      </c>
    </row>
    <row r="10" spans="12:12" ht="18.75">
      <c r="L10" s="203" t="s">
        <v>794</v>
      </c>
    </row>
    <row r="12" spans="12:12" ht="18.75">
      <c r="L12" s="203" t="s">
        <v>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4CD9-ECE8-4718-9F11-BB47EF9E0C0B}">
  <dimension ref="A1:H36"/>
  <sheetViews>
    <sheetView showGridLines="0" workbookViewId="0">
      <selection activeCell="A32" sqref="A32:XFD32"/>
    </sheetView>
  </sheetViews>
  <sheetFormatPr defaultRowHeight="15"/>
  <cols>
    <col min="1" max="1" width="12.28515625" customWidth="1"/>
    <col min="2" max="2" width="23.85546875" customWidth="1"/>
    <col min="3" max="3" width="10" bestFit="1" customWidth="1"/>
    <col min="4" max="8" width="12" bestFit="1" customWidth="1"/>
  </cols>
  <sheetData>
    <row r="1" spans="1:8" s="177" customFormat="1" ht="18.75">
      <c r="A1" s="177" t="s">
        <v>9</v>
      </c>
      <c r="C1" s="177">
        <v>2019</v>
      </c>
      <c r="D1" s="177">
        <v>2020</v>
      </c>
      <c r="E1" s="177">
        <v>2021</v>
      </c>
      <c r="F1" s="177">
        <v>2022</v>
      </c>
      <c r="G1" s="177">
        <v>2023</v>
      </c>
      <c r="H1" s="177">
        <v>2024</v>
      </c>
    </row>
    <row r="3" spans="1:8" s="34" customFormat="1" ht="15.75" thickBot="1">
      <c r="B3" s="42" t="s">
        <v>385</v>
      </c>
      <c r="D3" s="43">
        <f>D13</f>
        <v>290351145.90461236</v>
      </c>
      <c r="E3" s="43">
        <f t="shared" ref="E3:G3" si="0">E13</f>
        <v>295570576.9829244</v>
      </c>
      <c r="F3" s="43">
        <f t="shared" si="0"/>
        <v>310137283.05240422</v>
      </c>
      <c r="G3" s="43">
        <f t="shared" si="0"/>
        <v>316132147.42610389</v>
      </c>
      <c r="H3" s="43">
        <f>H13</f>
        <v>317647218.81059849</v>
      </c>
    </row>
    <row r="4" spans="1:8" ht="15.75" thickTop="1">
      <c r="B4" t="s">
        <v>865</v>
      </c>
      <c r="D4" s="81">
        <f>D3/Inputs!C80</f>
        <v>8.5350813002282475</v>
      </c>
      <c r="E4" s="81">
        <f>E3/Inputs!D80</f>
        <v>8.4197784339881281</v>
      </c>
      <c r="F4" s="81">
        <f>F3/Inputs!E80</f>
        <v>8.5837295136820142</v>
      </c>
      <c r="G4" s="81">
        <f>G3/Inputs!F80</f>
        <v>8.5147271581034953</v>
      </c>
      <c r="H4" s="81">
        <f>H3/Inputs!G80</f>
        <v>8.3290256726582363</v>
      </c>
    </row>
    <row r="7" spans="1:8">
      <c r="B7" t="s">
        <v>882</v>
      </c>
      <c r="C7" s="15">
        <v>287600000</v>
      </c>
      <c r="D7" s="15"/>
      <c r="E7" s="15"/>
      <c r="F7" s="15"/>
      <c r="G7" s="15"/>
      <c r="H7" s="15"/>
    </row>
    <row r="8" spans="1:8">
      <c r="C8" s="15"/>
      <c r="D8" s="15"/>
      <c r="E8" s="15"/>
      <c r="F8" s="15"/>
      <c r="G8" s="15"/>
      <c r="H8" s="15"/>
    </row>
    <row r="9" spans="1:8">
      <c r="B9" t="s">
        <v>855</v>
      </c>
      <c r="C9" s="15">
        <v>287600000</v>
      </c>
      <c r="D9" s="15">
        <f>C9+($H$22-$C$7)/5</f>
        <v>289643389.06064767</v>
      </c>
      <c r="E9" s="15">
        <f t="shared" ref="E9:G9" si="1">D9+($H$22-$C$7)/5</f>
        <v>291686778.12129533</v>
      </c>
      <c r="F9" s="15">
        <f t="shared" si="1"/>
        <v>293730167.181943</v>
      </c>
      <c r="G9" s="15">
        <f t="shared" si="1"/>
        <v>295773556.24259067</v>
      </c>
      <c r="H9" s="15">
        <f>G9+($H$22-$C$7)/5</f>
        <v>297816945.30323833</v>
      </c>
    </row>
    <row r="10" spans="1:8">
      <c r="B10" t="s">
        <v>859</v>
      </c>
      <c r="C10" s="15"/>
      <c r="D10" s="15">
        <f>D9-D22</f>
        <v>9461519.525809586</v>
      </c>
      <c r="E10" s="15">
        <f t="shared" ref="E10:H10" si="2">E9-E22</f>
        <v>6567807.6482825875</v>
      </c>
      <c r="F10" s="15">
        <f t="shared" si="2"/>
        <v>4683514.5735033751</v>
      </c>
      <c r="G10" s="15">
        <f t="shared" si="2"/>
        <v>2747268.8235524297</v>
      </c>
      <c r="H10" s="15">
        <f t="shared" si="2"/>
        <v>0</v>
      </c>
    </row>
    <row r="11" spans="1:8">
      <c r="B11" t="s">
        <v>860</v>
      </c>
      <c r="C11" s="15"/>
      <c r="D11" s="15">
        <f>D21</f>
        <v>707756.84396467125</v>
      </c>
      <c r="E11" s="15">
        <f t="shared" ref="E11:H11" si="3">E21</f>
        <v>3883798.8616290479</v>
      </c>
      <c r="F11" s="15">
        <f t="shared" si="3"/>
        <v>16407115.870461235</v>
      </c>
      <c r="G11" s="15">
        <f t="shared" si="3"/>
        <v>20358591.183513246</v>
      </c>
      <c r="H11" s="15">
        <f t="shared" si="3"/>
        <v>19830273.507360157</v>
      </c>
    </row>
    <row r="12" spans="1:8">
      <c r="B12" s="123"/>
      <c r="C12" s="101"/>
      <c r="D12" s="101"/>
      <c r="E12" s="101"/>
      <c r="F12" s="101"/>
      <c r="G12" s="101"/>
      <c r="H12" s="101"/>
    </row>
    <row r="13" spans="1:8">
      <c r="B13" s="16" t="s">
        <v>861</v>
      </c>
      <c r="C13" s="15"/>
      <c r="D13" s="15">
        <f>D9+D21</f>
        <v>290351145.90461236</v>
      </c>
      <c r="E13" s="15">
        <f>E21+E9</f>
        <v>295570576.9829244</v>
      </c>
      <c r="F13" s="15">
        <f t="shared" ref="F13:G13" si="4">F21+F9</f>
        <v>310137283.05240422</v>
      </c>
      <c r="G13" s="15">
        <f t="shared" si="4"/>
        <v>316132147.42610389</v>
      </c>
      <c r="H13" s="15">
        <f>H21+H9</f>
        <v>317647218.81059849</v>
      </c>
    </row>
    <row r="14" spans="1:8">
      <c r="B14" s="16" t="s">
        <v>862</v>
      </c>
      <c r="C14" s="15"/>
      <c r="D14" s="15">
        <f>D13-D20</f>
        <v>9461519.525809586</v>
      </c>
      <c r="E14" s="15">
        <f>E13-E20</f>
        <v>6567807.6482825875</v>
      </c>
      <c r="F14" s="15">
        <f t="shared" ref="F14:H14" si="5">F13-F20</f>
        <v>4683514.5735033751</v>
      </c>
      <c r="G14" s="15">
        <f t="shared" si="5"/>
        <v>2747268.8235524297</v>
      </c>
      <c r="H14" s="15">
        <f t="shared" si="5"/>
        <v>0</v>
      </c>
    </row>
    <row r="15" spans="1:8">
      <c r="C15" s="15"/>
      <c r="D15" s="15"/>
      <c r="E15" s="15"/>
      <c r="F15" s="15"/>
      <c r="G15" s="15"/>
      <c r="H15" s="15"/>
    </row>
    <row r="16" spans="1:8">
      <c r="C16" s="15"/>
      <c r="D16" s="15"/>
      <c r="E16" s="15"/>
      <c r="F16" s="15"/>
      <c r="G16" s="15"/>
      <c r="H16" s="15"/>
    </row>
    <row r="17" spans="1:8">
      <c r="C17" s="15"/>
      <c r="D17" s="15"/>
      <c r="E17" s="15"/>
      <c r="F17" s="15"/>
      <c r="G17" s="15"/>
      <c r="H17" s="15"/>
    </row>
    <row r="18" spans="1:8">
      <c r="C18" s="15"/>
      <c r="D18" s="15"/>
      <c r="E18" s="15"/>
      <c r="F18" s="15"/>
      <c r="G18" s="15"/>
      <c r="H18" s="15"/>
    </row>
    <row r="19" spans="1:8">
      <c r="A19" s="11" t="s">
        <v>864</v>
      </c>
      <c r="C19" s="15"/>
      <c r="D19" s="15"/>
      <c r="E19" s="15"/>
      <c r="F19" s="15"/>
      <c r="G19" s="15"/>
      <c r="H19" s="15"/>
    </row>
    <row r="20" spans="1:8">
      <c r="B20" t="s">
        <v>856</v>
      </c>
      <c r="C20" s="15">
        <f>SUM(C21:C22)</f>
        <v>267514074.06476936</v>
      </c>
      <c r="D20" s="15">
        <f>SUM(D21:D22)</f>
        <v>280889626.37880278</v>
      </c>
      <c r="E20" s="15">
        <f t="shared" ref="E20:H20" si="6">SUM(E21:E22)</f>
        <v>289002769.33464181</v>
      </c>
      <c r="F20" s="15">
        <f t="shared" si="6"/>
        <v>305453768.47890085</v>
      </c>
      <c r="G20" s="15">
        <f t="shared" si="6"/>
        <v>313384878.60255146</v>
      </c>
      <c r="H20" s="15">
        <f t="shared" si="6"/>
        <v>317647218.81059861</v>
      </c>
    </row>
    <row r="21" spans="1:8">
      <c r="B21" t="s">
        <v>857</v>
      </c>
      <c r="C21" s="15">
        <f>C27*Inputs!$F$264</f>
        <v>0</v>
      </c>
      <c r="D21" s="15">
        <f>D27*Inputs!$F$264</f>
        <v>707756.84396467125</v>
      </c>
      <c r="E21" s="15">
        <f>E27*Inputs!$F$264</f>
        <v>3883798.8616290479</v>
      </c>
      <c r="F21" s="15">
        <f>F27*Inputs!$F$264</f>
        <v>16407115.870461235</v>
      </c>
      <c r="G21" s="15">
        <f>G27*Inputs!$F$264</f>
        <v>20358591.183513246</v>
      </c>
      <c r="H21" s="15">
        <f>H27*Inputs!$F$264</f>
        <v>19830273.507360157</v>
      </c>
    </row>
    <row r="22" spans="1:8">
      <c r="B22" t="s">
        <v>858</v>
      </c>
      <c r="C22" s="15">
        <f>C28*Inputs!$F$264</f>
        <v>267514074.06476936</v>
      </c>
      <c r="D22" s="15">
        <f>D28*Inputs!$F$264</f>
        <v>280181869.53483808</v>
      </c>
      <c r="E22" s="15">
        <f>E28*Inputs!$F$264</f>
        <v>285118970.47301275</v>
      </c>
      <c r="F22" s="15">
        <f>F28*Inputs!$F$264</f>
        <v>289046652.60843962</v>
      </c>
      <c r="G22" s="15">
        <f>G28*Inputs!$F$264</f>
        <v>293026287.41903824</v>
      </c>
      <c r="H22" s="15">
        <f>H28*Inputs!$F$264</f>
        <v>297816945.30323845</v>
      </c>
    </row>
    <row r="23" spans="1:8" ht="15.75" customHeight="1">
      <c r="C23" s="15"/>
      <c r="D23" s="15"/>
      <c r="E23" s="15"/>
      <c r="F23" s="15"/>
      <c r="G23" s="15"/>
      <c r="H23" s="15"/>
    </row>
    <row r="24" spans="1:8" s="7" customFormat="1">
      <c r="A24" s="184" t="s">
        <v>879</v>
      </c>
    </row>
    <row r="27" spans="1:8">
      <c r="A27" s="11" t="s">
        <v>863</v>
      </c>
      <c r="B27" t="s">
        <v>880</v>
      </c>
      <c r="C27" s="185"/>
      <c r="D27" s="185">
        <v>704301</v>
      </c>
      <c r="E27" s="185">
        <v>3864835</v>
      </c>
      <c r="F27" s="185">
        <v>16327003</v>
      </c>
      <c r="G27" s="185">
        <v>20259184</v>
      </c>
      <c r="H27" s="185">
        <v>19733446</v>
      </c>
    </row>
    <row r="28" spans="1:8">
      <c r="B28" t="s">
        <v>881</v>
      </c>
      <c r="C28" s="185">
        <v>266207853</v>
      </c>
      <c r="D28" s="185">
        <v>278813794</v>
      </c>
      <c r="E28" s="185">
        <v>283726788</v>
      </c>
      <c r="F28" s="185">
        <v>287635292</v>
      </c>
      <c r="G28" s="185">
        <v>291595495</v>
      </c>
      <c r="H28" s="185">
        <v>296362761</v>
      </c>
    </row>
    <row r="29" spans="1:8">
      <c r="B29" t="s">
        <v>443</v>
      </c>
      <c r="C29" s="15">
        <f>SUM(C27:C28)</f>
        <v>266207853</v>
      </c>
      <c r="D29" s="15">
        <f t="shared" ref="D29:H29" si="7">SUM(D27:D28)</f>
        <v>279518095</v>
      </c>
      <c r="E29" s="15">
        <f t="shared" si="7"/>
        <v>287591623</v>
      </c>
      <c r="F29" s="15">
        <f t="shared" si="7"/>
        <v>303962295</v>
      </c>
      <c r="G29" s="15">
        <f t="shared" si="7"/>
        <v>311854679</v>
      </c>
      <c r="H29" s="15">
        <f t="shared" si="7"/>
        <v>316096207</v>
      </c>
    </row>
    <row r="32" spans="1:8" s="78" customFormat="1" ht="18.75">
      <c r="A32" s="203" t="s">
        <v>894</v>
      </c>
    </row>
    <row r="34" spans="2:8">
      <c r="B34" s="123"/>
      <c r="C34" s="123"/>
      <c r="D34" s="101"/>
      <c r="E34" s="101"/>
      <c r="F34" s="101"/>
      <c r="G34" s="101"/>
      <c r="H34" s="101"/>
    </row>
    <row r="35" spans="2:8">
      <c r="B35" s="123"/>
      <c r="C35" s="123"/>
      <c r="D35" s="123"/>
      <c r="E35" s="123"/>
      <c r="F35" s="123"/>
      <c r="G35" s="123"/>
      <c r="H35" s="123"/>
    </row>
    <row r="36" spans="2:8">
      <c r="B36" s="123"/>
      <c r="C36" s="123"/>
      <c r="D36" s="123"/>
      <c r="E36" s="123"/>
      <c r="F36" s="123"/>
      <c r="G36" s="123"/>
      <c r="H36" s="123"/>
    </row>
  </sheetData>
  <conditionalFormatting sqref="C35">
    <cfRule type="containsText" dxfId="29" priority="1" operator="containsText" text="y">
      <formula>NOT(ISERROR(SEARCH("y",C35)))</formula>
    </cfRule>
    <cfRule type="containsText" dxfId="28" priority="2" operator="containsText" text="n">
      <formula>NOT(ISERROR(SEARCH("n",C35)))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6142-045D-4F5C-9BAF-0D58E5D19E13}">
  <dimension ref="A1:Y166"/>
  <sheetViews>
    <sheetView showGridLines="0" workbookViewId="0">
      <pane ySplit="1" topLeftCell="A2" activePane="bottomLeft" state="frozen"/>
      <selection pane="bottomLeft" activeCell="F143" sqref="F143"/>
    </sheetView>
  </sheetViews>
  <sheetFormatPr defaultRowHeight="15"/>
  <cols>
    <col min="1" max="1" width="31.140625" customWidth="1"/>
    <col min="2" max="2" width="12.7109375" customWidth="1"/>
    <col min="3" max="3" width="12.85546875" customWidth="1"/>
    <col min="4" max="4" width="14.42578125" customWidth="1"/>
    <col min="5" max="9" width="12.5703125" bestFit="1" customWidth="1"/>
    <col min="11" max="11" width="17.28515625" customWidth="1"/>
    <col min="12" max="12" width="16" customWidth="1"/>
    <col min="13" max="13" width="17.7109375" bestFit="1" customWidth="1"/>
    <col min="14" max="16" width="11.28515625" bestFit="1" customWidth="1"/>
    <col min="17" max="17" width="10.5703125" bestFit="1" customWidth="1"/>
  </cols>
  <sheetData>
    <row r="1" spans="1:16" s="2" customFormat="1" ht="18.75">
      <c r="A1" s="2" t="s">
        <v>849</v>
      </c>
      <c r="D1" s="2">
        <v>2019</v>
      </c>
      <c r="E1" s="2">
        <v>2020</v>
      </c>
      <c r="F1" s="2">
        <v>2021</v>
      </c>
      <c r="G1" s="2">
        <v>2022</v>
      </c>
      <c r="H1" s="2">
        <v>2023</v>
      </c>
      <c r="I1" s="2">
        <v>2024</v>
      </c>
    </row>
    <row r="3" spans="1:16" s="15" customFormat="1" ht="14.25" customHeight="1">
      <c r="A3" s="93" t="s">
        <v>531</v>
      </c>
      <c r="D3" s="15">
        <f>D17+D25+D33+D41+D49+D56+D64+D70+D73</f>
        <v>255007691.21413845</v>
      </c>
      <c r="E3" s="15">
        <f t="shared" ref="E3:I3" si="0">E17+E25+E33+E41+E49+E56+E64+E70+E73</f>
        <v>264274269.50901687</v>
      </c>
      <c r="F3" s="15">
        <f t="shared" si="0"/>
        <v>274095138.64761823</v>
      </c>
      <c r="G3" s="15">
        <f t="shared" si="0"/>
        <v>289341270.80217838</v>
      </c>
      <c r="H3" s="15">
        <f t="shared" si="0"/>
        <v>300143859.21511602</v>
      </c>
      <c r="I3" s="15">
        <f t="shared" si="0"/>
        <v>312619387.30490077</v>
      </c>
    </row>
    <row r="4" spans="1:16" ht="24.75">
      <c r="A4" t="s">
        <v>496</v>
      </c>
      <c r="D4" s="81">
        <f>D7/Inputs!C82</f>
        <v>7.7620466126618037</v>
      </c>
      <c r="E4" s="81">
        <f>E7/Inputs!C81</f>
        <v>6.3795943288979444</v>
      </c>
      <c r="F4" s="81">
        <f>F7/Inputs!D81</f>
        <v>7.3544744786790828</v>
      </c>
      <c r="G4" s="81">
        <f>G7/Inputs!E81</f>
        <v>7.8827437122092574</v>
      </c>
      <c r="H4" s="81">
        <f>H7/Inputs!F81</f>
        <v>8.0840973947273866</v>
      </c>
      <c r="I4" s="81">
        <f>I7/Inputs!G81</f>
        <v>8.1971909352235421</v>
      </c>
      <c r="J4" s="81">
        <f>AVERAGE(D4:I4)</f>
        <v>7.610024577066504</v>
      </c>
      <c r="L4" s="170" t="s">
        <v>785</v>
      </c>
    </row>
    <row r="5" spans="1:16" ht="26.25">
      <c r="A5" s="21" t="s">
        <v>497</v>
      </c>
      <c r="D5">
        <v>0</v>
      </c>
      <c r="E5" s="15">
        <f>+'Rolling Schemes 2015-19'!G21</f>
        <v>32512210.871504314</v>
      </c>
      <c r="F5" s="15">
        <f>+'Rolling Schemes 2015-19'!H21</f>
        <v>10949477.101022094</v>
      </c>
      <c r="G5" s="15">
        <f>+'Rolling Schemes 2015-19'!I21</f>
        <v>2233443.5140627651</v>
      </c>
      <c r="H5">
        <f>+'Rolling Schemes 2015-19'!J21</f>
        <v>0</v>
      </c>
      <c r="I5">
        <f>+'Rolling Schemes 2015-19'!K21</f>
        <v>0</v>
      </c>
      <c r="J5" s="81">
        <v>7.3455759258116728</v>
      </c>
      <c r="L5" s="15">
        <f>SUM(D5:I5)</f>
        <v>45695131.486589171</v>
      </c>
    </row>
    <row r="6" spans="1:16" ht="39">
      <c r="A6" s="21" t="s">
        <v>498</v>
      </c>
      <c r="D6">
        <v>0</v>
      </c>
      <c r="E6" s="15">
        <f>+'Rolling Schemes 2015-19'!G35</f>
        <v>14737468.168462291</v>
      </c>
      <c r="F6" s="15">
        <f>+'Rolling Schemes 2015-19'!H35</f>
        <v>4971853.0417874828</v>
      </c>
      <c r="G6" s="15">
        <f>+'Rolling Schemes 2015-19'!I35</f>
        <v>2297743.9780315086</v>
      </c>
      <c r="H6">
        <f>+'Rolling Schemes 2015-19'!J35</f>
        <v>0</v>
      </c>
      <c r="I6">
        <f>+'Rolling Schemes 2015-19'!K35</f>
        <v>0</v>
      </c>
      <c r="J6" s="81">
        <f>J4-J5</f>
        <v>0.26444865125483119</v>
      </c>
      <c r="L6" s="15">
        <f>SUM(D6:I6)</f>
        <v>22007065.188281283</v>
      </c>
    </row>
    <row r="7" spans="1:16">
      <c r="A7" s="14" t="s">
        <v>499</v>
      </c>
      <c r="D7" s="15">
        <f>D3-(D5+D6)</f>
        <v>255007691.21413845</v>
      </c>
      <c r="E7" s="15">
        <f>E3-(E5+E6)</f>
        <v>217024590.46905026</v>
      </c>
      <c r="F7" s="15">
        <f>F3-(F5+F6)</f>
        <v>258173808.50480866</v>
      </c>
      <c r="G7" s="15">
        <f t="shared" ref="G7:I7" si="1">G3-(G5+G6)</f>
        <v>284810083.3100841</v>
      </c>
      <c r="H7" s="15">
        <f t="shared" si="1"/>
        <v>300143859.21511602</v>
      </c>
      <c r="I7" s="15">
        <f t="shared" si="1"/>
        <v>312619387.30490077</v>
      </c>
      <c r="L7" s="15">
        <f>SUM(L5:L6)</f>
        <v>67702196.674870461</v>
      </c>
    </row>
    <row r="10" spans="1:16" s="7" customFormat="1" ht="18.75">
      <c r="A10" s="168" t="s">
        <v>794</v>
      </c>
    </row>
    <row r="12" spans="1:16">
      <c r="L12" s="15"/>
      <c r="M12" s="81"/>
      <c r="N12" s="81"/>
      <c r="O12" s="81"/>
    </row>
    <row r="13" spans="1:16">
      <c r="A13" s="14" t="s">
        <v>16</v>
      </c>
      <c r="C13" s="92" t="s">
        <v>51</v>
      </c>
      <c r="L13" s="15"/>
    </row>
    <row r="14" spans="1:16">
      <c r="C14" s="81">
        <f>Inputs!C30</f>
        <v>1.11087</v>
      </c>
      <c r="K14" s="81"/>
      <c r="L14" s="81"/>
      <c r="M14" s="81">
        <f>I3/'Summary&amp;Ratios'!C18</f>
        <v>9.1896723133700053</v>
      </c>
      <c r="N14" s="81"/>
      <c r="O14" s="81"/>
      <c r="P14" s="81"/>
    </row>
    <row r="15" spans="1:16">
      <c r="A15" t="s">
        <v>500</v>
      </c>
      <c r="D15" s="15">
        <f>Inputs!D30</f>
        <v>105024273.30357863</v>
      </c>
      <c r="E15" s="15">
        <f>D15*(1+(Inputs!C85*CR!$C$14))</f>
        <v>109162867.92364243</v>
      </c>
      <c r="F15" s="15">
        <f>E15*(1+(Inputs!D85*CR!$C$14))</f>
        <v>113033274.4523939</v>
      </c>
      <c r="G15" s="15">
        <f>F15*(1+(Inputs!E85*CR!$C$14))</f>
        <v>116705029.73592506</v>
      </c>
      <c r="H15" s="15">
        <f>G15*(1+(Inputs!F85*CR!$C$14))</f>
        <v>120281942.16562332</v>
      </c>
      <c r="I15" s="15">
        <f>H15*(1+(Inputs!G85*CR!$C$14))</f>
        <v>123915683.7279422</v>
      </c>
      <c r="M15" s="15"/>
    </row>
    <row r="16" spans="1:16">
      <c r="A16" t="s">
        <v>501</v>
      </c>
      <c r="D16" s="15"/>
      <c r="E16" s="15">
        <f>Inputs!D52</f>
        <v>0</v>
      </c>
      <c r="F16" s="15">
        <f>Inputs!E52</f>
        <v>500000</v>
      </c>
      <c r="G16" s="15">
        <f>Inputs!F52</f>
        <v>6805000</v>
      </c>
      <c r="H16" s="15">
        <f>Inputs!G52</f>
        <v>6805000</v>
      </c>
      <c r="I16" s="15">
        <f>Inputs!H52</f>
        <v>6805000</v>
      </c>
    </row>
    <row r="17" spans="1:18" s="34" customFormat="1" ht="15.75" thickBot="1">
      <c r="A17" s="34" t="s">
        <v>502</v>
      </c>
      <c r="D17" s="43">
        <f>D15+D16</f>
        <v>105024273.30357863</v>
      </c>
      <c r="E17" s="43">
        <f t="shared" ref="E17:H17" si="2">E15+E16</f>
        <v>109162867.92364243</v>
      </c>
      <c r="F17" s="43">
        <f t="shared" si="2"/>
        <v>113533274.4523939</v>
      </c>
      <c r="G17" s="43">
        <f t="shared" si="2"/>
        <v>123510029.73592506</v>
      </c>
      <c r="H17" s="43">
        <f t="shared" si="2"/>
        <v>127086942.16562332</v>
      </c>
      <c r="I17" s="43">
        <f>I15+I16</f>
        <v>130720683.7279422</v>
      </c>
    </row>
    <row r="18" spans="1:18" ht="15.75" thickTop="1">
      <c r="A18" t="s">
        <v>503</v>
      </c>
      <c r="D18" s="81">
        <f>D17/Inputs!C82</f>
        <v>3.1967792852128398</v>
      </c>
      <c r="E18" s="81">
        <f>E17/Inputs!C81</f>
        <v>3.2089212177604356</v>
      </c>
      <c r="F18" s="81">
        <f>F17/Inputs!D81</f>
        <v>3.2341683855411185</v>
      </c>
      <c r="G18" s="81">
        <f>G17/Inputs!E81</f>
        <v>3.4184109599646679</v>
      </c>
      <c r="H18" s="81">
        <f>H17/Inputs!F81</f>
        <v>3.4229693079565888</v>
      </c>
      <c r="I18" s="81">
        <f>I17/Inputs!G81</f>
        <v>3.4276262036679941</v>
      </c>
    </row>
    <row r="20" spans="1:18">
      <c r="L20" s="15"/>
      <c r="M20" s="15"/>
      <c r="N20" s="15"/>
      <c r="O20" s="15"/>
      <c r="P20" s="15"/>
      <c r="Q20" s="15"/>
    </row>
    <row r="21" spans="1:18">
      <c r="A21" s="14" t="s">
        <v>504</v>
      </c>
      <c r="L21" s="15"/>
      <c r="M21" s="15"/>
      <c r="N21" s="15"/>
      <c r="O21" s="15"/>
      <c r="P21" s="15"/>
      <c r="Q21" s="15"/>
    </row>
    <row r="22" spans="1:18">
      <c r="C22">
        <f>Inputs!C31</f>
        <v>1</v>
      </c>
      <c r="M22" s="15"/>
      <c r="N22" s="15"/>
      <c r="O22" s="15"/>
      <c r="P22" s="15"/>
      <c r="Q22" s="15"/>
    </row>
    <row r="23" spans="1:18">
      <c r="A23" t="s">
        <v>500</v>
      </c>
      <c r="D23" s="15">
        <f>Inputs!D31</f>
        <v>52151169.661925577</v>
      </c>
      <c r="E23" s="15">
        <f>D23*(1+($C$22*Inputs!C85))</f>
        <v>54001136.820070282</v>
      </c>
      <c r="F23" s="15">
        <f>E23*(1+($C$22*Inputs!D85))</f>
        <v>55724676.597253889</v>
      </c>
      <c r="G23" s="15">
        <f>F23*(1+($C$22*Inputs!E85))</f>
        <v>57354166.741046391</v>
      </c>
      <c r="H23" s="15">
        <f>G23*(1+($C$22*Inputs!F85))</f>
        <v>58936582.030185871</v>
      </c>
      <c r="I23" s="15">
        <f>H23*(1+($C$22*Inputs!G85))</f>
        <v>60539367.186568074</v>
      </c>
    </row>
    <row r="24" spans="1:18">
      <c r="A24" t="s">
        <v>505</v>
      </c>
      <c r="D24" s="15"/>
      <c r="E24" s="15">
        <f>Inputs!D58</f>
        <v>0</v>
      </c>
      <c r="F24" s="15">
        <f>Inputs!E58</f>
        <v>500000</v>
      </c>
      <c r="G24" s="15">
        <f>Inputs!F58</f>
        <v>1300000</v>
      </c>
      <c r="H24" s="15">
        <f>Inputs!G58</f>
        <v>2900000</v>
      </c>
      <c r="I24" s="15">
        <f>Inputs!H58</f>
        <v>6100000</v>
      </c>
    </row>
    <row r="25" spans="1:18" s="34" customFormat="1" ht="15.75" thickBot="1">
      <c r="A25" s="34" t="s">
        <v>506</v>
      </c>
      <c r="D25" s="43">
        <f>D23+D24</f>
        <v>52151169.661925577</v>
      </c>
      <c r="E25" s="43">
        <f t="shared" ref="E25:I25" si="3">E23+E24</f>
        <v>54001136.820070282</v>
      </c>
      <c r="F25" s="43">
        <f>F23+F24</f>
        <v>56224676.597253889</v>
      </c>
      <c r="G25" s="43">
        <f t="shared" si="3"/>
        <v>58654166.741046391</v>
      </c>
      <c r="H25" s="43">
        <f t="shared" si="3"/>
        <v>61836582.030185871</v>
      </c>
      <c r="I25" s="43">
        <f t="shared" si="3"/>
        <v>66639367.186568074</v>
      </c>
    </row>
    <row r="26" spans="1:18" ht="15.75" thickTop="1">
      <c r="A26" t="s">
        <v>507</v>
      </c>
      <c r="D26" s="81">
        <f>D25/Inputs!C82</f>
        <v>1.5874023559578703</v>
      </c>
      <c r="E26" s="81">
        <f>E25/Inputs!C81</f>
        <v>1.5874023559578703</v>
      </c>
      <c r="F26" s="81">
        <f>F25/Inputs!D81</f>
        <v>1.6016456181254617</v>
      </c>
      <c r="G26" s="81">
        <f>G25/Inputs!E81</f>
        <v>1.6233827071686631</v>
      </c>
      <c r="H26" s="81">
        <f>H25/Inputs!F81</f>
        <v>1.6655111751954712</v>
      </c>
      <c r="I26" s="81">
        <f>I25/Inputs!G81</f>
        <v>1.747350416556221</v>
      </c>
    </row>
    <row r="29" spans="1:18">
      <c r="A29" s="14" t="s">
        <v>18</v>
      </c>
    </row>
    <row r="30" spans="1:18">
      <c r="C30" s="81">
        <f>Inputs!C32</f>
        <v>1.009922</v>
      </c>
      <c r="M30" s="81"/>
      <c r="N30" s="81"/>
      <c r="O30" s="81"/>
      <c r="P30" s="81"/>
      <c r="Q30" s="81"/>
      <c r="R30" s="81"/>
    </row>
    <row r="31" spans="1:18">
      <c r="A31" t="s">
        <v>49</v>
      </c>
      <c r="C31" s="81"/>
      <c r="D31" s="15">
        <f>Inputs!D32</f>
        <v>28259917.385095153</v>
      </c>
      <c r="E31" s="15">
        <f>D31*(1+($C$30*Inputs!C84))</f>
        <v>29259113.718206659</v>
      </c>
      <c r="F31" s="15">
        <f>E31*(1+($C$30*Inputs!D84))</f>
        <v>30189920.531509001</v>
      </c>
      <c r="G31" s="15">
        <f>F31*(1+($C$30*Inputs!E84))</f>
        <v>31069846.489187431</v>
      </c>
      <c r="H31" s="15">
        <f>G31*(1+($C$30*Inputs!F84))</f>
        <v>31924272.737797257</v>
      </c>
      <c r="I31" s="15">
        <f>H31*(1+($C$30*Inputs!G84))</f>
        <v>32789621.858779095</v>
      </c>
    </row>
    <row r="32" spans="1:18">
      <c r="A32" t="s">
        <v>505</v>
      </c>
      <c r="C32" s="81"/>
      <c r="D32" s="15"/>
      <c r="E32" s="15">
        <f>Inputs!D65</f>
        <v>-2405031.5550000002</v>
      </c>
      <c r="F32" s="15">
        <f>Inputs!E65</f>
        <v>-4718960.2149999999</v>
      </c>
      <c r="G32" s="15">
        <f>Inputs!F65</f>
        <v>-5827857.3200000003</v>
      </c>
      <c r="H32" s="15">
        <f>Inputs!G65</f>
        <v>-5127857.32</v>
      </c>
      <c r="I32" s="15">
        <f>Inputs!H65</f>
        <v>-5027857.32</v>
      </c>
    </row>
    <row r="33" spans="1:9" s="34" customFormat="1" ht="15.75" thickBot="1">
      <c r="A33" s="34" t="s">
        <v>508</v>
      </c>
      <c r="C33" s="180"/>
      <c r="D33" s="43">
        <f>D31+D32</f>
        <v>28259917.385095153</v>
      </c>
      <c r="E33" s="43">
        <f t="shared" ref="E33:I33" si="4">E31+E32</f>
        <v>26854082.163206659</v>
      </c>
      <c r="F33" s="43">
        <f t="shared" si="4"/>
        <v>25470960.316509001</v>
      </c>
      <c r="G33" s="43">
        <f t="shared" si="4"/>
        <v>25241989.16918743</v>
      </c>
      <c r="H33" s="43">
        <f t="shared" si="4"/>
        <v>26796415.417797256</v>
      </c>
      <c r="I33" s="43">
        <f t="shared" si="4"/>
        <v>27761764.538779095</v>
      </c>
    </row>
    <row r="34" spans="1:9" ht="15.75" thickTop="1">
      <c r="A34" t="s">
        <v>507</v>
      </c>
      <c r="C34" s="81"/>
      <c r="D34" s="81">
        <f>D33/Inputs!C82</f>
        <v>0.86018894163031634</v>
      </c>
      <c r="E34" s="81">
        <f>E33/Inputs!C81</f>
        <v>0.78939510912513033</v>
      </c>
      <c r="F34" s="81">
        <f>F33/Inputs!D81</f>
        <v>0.72557913089671167</v>
      </c>
      <c r="G34" s="81">
        <f>G33/Inputs!E81</f>
        <v>0.69862741197415101</v>
      </c>
      <c r="H34" s="81">
        <f>H33/Inputs!F81</f>
        <v>0.72173667864978852</v>
      </c>
      <c r="I34" s="81">
        <f>I33/Inputs!G81</f>
        <v>0.72794104865012921</v>
      </c>
    </row>
    <row r="35" spans="1:9">
      <c r="C35" s="81"/>
    </row>
    <row r="36" spans="1:9">
      <c r="C36" s="81"/>
    </row>
    <row r="37" spans="1:9">
      <c r="A37" s="14" t="s">
        <v>40</v>
      </c>
      <c r="C37" s="81"/>
    </row>
    <row r="38" spans="1:9">
      <c r="C38" s="81">
        <f>Inputs!C33</f>
        <v>0.73707800000000001</v>
      </c>
    </row>
    <row r="39" spans="1:9">
      <c r="A39" t="s">
        <v>49</v>
      </c>
      <c r="D39" s="15">
        <f>Inputs!D33</f>
        <v>28773106.043218419</v>
      </c>
      <c r="E39" s="15">
        <f>D39*(1+($C$38*Inputs!C85))</f>
        <v>29525421.80406002</v>
      </c>
      <c r="F39" s="15">
        <f>E39*(1+($C$38*Inputs!D85))</f>
        <v>30220010.910392217</v>
      </c>
      <c r="G39" s="15">
        <f>F39*(1+($C$38*Inputs!E85))</f>
        <v>30871357.654789351</v>
      </c>
      <c r="H39" s="15">
        <f>G39*(1+($C$38*Inputs!F85))</f>
        <v>31499162.515387442</v>
      </c>
      <c r="I39" s="15">
        <f>H39*(1+($C$38*Inputs!G85))</f>
        <v>32130559.962840956</v>
      </c>
    </row>
    <row r="40" spans="1:9">
      <c r="A40" t="s">
        <v>505</v>
      </c>
      <c r="D40" s="15"/>
      <c r="E40" s="15">
        <f>Inputs!D68</f>
        <v>0</v>
      </c>
      <c r="F40" s="15">
        <f>Inputs!E68</f>
        <v>0</v>
      </c>
      <c r="G40" s="15">
        <f>Inputs!F68</f>
        <v>0</v>
      </c>
      <c r="H40" s="15">
        <f>Inputs!G68</f>
        <v>0</v>
      </c>
      <c r="I40" s="15">
        <f>Inputs!H68</f>
        <v>0</v>
      </c>
    </row>
    <row r="41" spans="1:9" s="34" customFormat="1" ht="15.75" thickBot="1">
      <c r="A41" s="34" t="s">
        <v>510</v>
      </c>
      <c r="D41" s="43">
        <f>D39+D40</f>
        <v>28773106.043218419</v>
      </c>
      <c r="E41" s="43">
        <f t="shared" ref="E41:I41" si="5">E39+E40</f>
        <v>29525421.80406002</v>
      </c>
      <c r="F41" s="43">
        <f t="shared" si="5"/>
        <v>30220010.910392217</v>
      </c>
      <c r="G41" s="43">
        <f t="shared" si="5"/>
        <v>30871357.654789351</v>
      </c>
      <c r="H41" s="43">
        <f t="shared" si="5"/>
        <v>31499162.515387442</v>
      </c>
      <c r="I41" s="43">
        <f t="shared" si="5"/>
        <v>32130559.962840956</v>
      </c>
    </row>
    <row r="42" spans="1:9" ht="15.75" thickTop="1">
      <c r="A42" t="s">
        <v>511</v>
      </c>
      <c r="D42" s="81">
        <f>D41/Inputs!C82</f>
        <v>0.87580962454570788</v>
      </c>
      <c r="E42" s="81">
        <f>CR!E41/Inputs!C81</f>
        <v>0.86792106411721548</v>
      </c>
      <c r="F42" s="81">
        <f>CR!F41/Inputs!D81</f>
        <v>0.86086307620838076</v>
      </c>
      <c r="G42" s="81">
        <f>CR!G41/Inputs!E81</f>
        <v>0.8544325313640948</v>
      </c>
      <c r="H42" s="81">
        <f>CR!H41/Inputs!F81</f>
        <v>0.8484008245000727</v>
      </c>
      <c r="I42" s="81">
        <f>CR!I41/Inputs!G81</f>
        <v>0.84249520524515298</v>
      </c>
    </row>
    <row r="45" spans="1:9">
      <c r="A45" s="14" t="s">
        <v>512</v>
      </c>
    </row>
    <row r="46" spans="1:9">
      <c r="C46">
        <f>Inputs!C34</f>
        <v>1</v>
      </c>
    </row>
    <row r="47" spans="1:9">
      <c r="A47" t="s">
        <v>49</v>
      </c>
      <c r="D47" s="15">
        <f>Inputs!D34</f>
        <v>16113307.027807793</v>
      </c>
      <c r="E47" s="15">
        <f>D47*(1+(Inputs!C85*CR!C46))</f>
        <v>16684897.061239194</v>
      </c>
      <c r="F47" s="15">
        <f>E47*(1+(Inputs!D85*CR!C46))</f>
        <v>17217424.438562326</v>
      </c>
      <c r="G47" s="15">
        <f>F47*(1+(Inputs!E85*CR!C46))</f>
        <v>17720893.01186423</v>
      </c>
      <c r="H47" s="15">
        <f>G47*(1+(Inputs!F85*CR!C46))</f>
        <v>18209816.722774152</v>
      </c>
      <c r="I47" s="15">
        <f>H47*(1+(Inputs!G85*CR!C46))</f>
        <v>18705034.174114548</v>
      </c>
    </row>
    <row r="48" spans="1:9">
      <c r="A48" t="s">
        <v>513</v>
      </c>
      <c r="D48" s="15"/>
      <c r="E48" s="15">
        <f>Inputs!D73</f>
        <v>150000</v>
      </c>
      <c r="F48" s="15">
        <f>Inputs!E73</f>
        <v>2400000</v>
      </c>
      <c r="G48" s="15">
        <f>Inputs!F73</f>
        <v>2800000</v>
      </c>
      <c r="H48" s="15">
        <f>Inputs!G73</f>
        <v>3200000</v>
      </c>
      <c r="I48" s="15">
        <f>Inputs!H73</f>
        <v>3300000</v>
      </c>
    </row>
    <row r="49" spans="1:9" s="34" customFormat="1" ht="15.75" thickBot="1">
      <c r="A49" s="34" t="s">
        <v>514</v>
      </c>
      <c r="D49" s="43">
        <f>D47+D48</f>
        <v>16113307.027807793</v>
      </c>
      <c r="E49" s="43">
        <f t="shared" ref="E49:I49" si="6">E47+E48</f>
        <v>16834897.061239194</v>
      </c>
      <c r="F49" s="43">
        <f>F47+F48</f>
        <v>19617424.438562326</v>
      </c>
      <c r="G49" s="43">
        <f t="shared" si="6"/>
        <v>20520893.01186423</v>
      </c>
      <c r="H49" s="43">
        <f t="shared" si="6"/>
        <v>21409816.722774152</v>
      </c>
      <c r="I49" s="43">
        <f t="shared" si="6"/>
        <v>22005034.174114548</v>
      </c>
    </row>
    <row r="50" spans="1:9" ht="15.75" thickTop="1">
      <c r="A50" t="s">
        <v>515</v>
      </c>
      <c r="D50" s="81">
        <f>D49/Inputs!C82</f>
        <v>0.49046458025827855</v>
      </c>
      <c r="E50" s="81">
        <f>E49/Inputs!C81</f>
        <v>0.49487393842025679</v>
      </c>
      <c r="F50" s="81">
        <f>F49/Inputs!D81</f>
        <v>0.55883223866271747</v>
      </c>
      <c r="G50" s="81">
        <f>G49/Inputs!E81</f>
        <v>0.56796072132767872</v>
      </c>
      <c r="H50" s="81">
        <f>H49/Inputs!F81</f>
        <v>0.57665362217563121</v>
      </c>
      <c r="I50" s="81">
        <f>I49/Inputs!G81</f>
        <v>0.57699385894263222</v>
      </c>
    </row>
    <row r="53" spans="1:9">
      <c r="A53" s="14" t="s">
        <v>21</v>
      </c>
    </row>
    <row r="54" spans="1:9">
      <c r="C54">
        <f>Inputs!C35</f>
        <v>0</v>
      </c>
    </row>
    <row r="55" spans="1:9">
      <c r="A55" t="s">
        <v>49</v>
      </c>
      <c r="D55" s="15">
        <f>Inputs!D35</f>
        <v>14720966.228207108</v>
      </c>
      <c r="E55" s="15">
        <f>Inputs!L31*Inputs!L33</f>
        <v>17789326.880767606</v>
      </c>
      <c r="F55" s="15">
        <f>Inputs!M31*Inputs!M33</f>
        <v>18391485.369869974</v>
      </c>
      <c r="G55" s="15">
        <f>Inputs!N31*Inputs!N33</f>
        <v>19582858.356755722</v>
      </c>
      <c r="H55" s="15">
        <f>Inputs!O31*Inputs!O33</f>
        <v>20336692.008721627</v>
      </c>
      <c r="I55" s="15">
        <f>Inputs!P31*Inputs!P33</f>
        <v>22064745.788079146</v>
      </c>
    </row>
    <row r="56" spans="1:9" s="34" customFormat="1" ht="15.75" thickBot="1">
      <c r="A56" s="34" t="s">
        <v>517</v>
      </c>
      <c r="D56" s="43">
        <f>D55</f>
        <v>14720966.228207108</v>
      </c>
      <c r="E56" s="43">
        <f t="shared" ref="E56:I56" si="7">E55</f>
        <v>17789326.880767606</v>
      </c>
      <c r="F56" s="43">
        <f t="shared" si="7"/>
        <v>18391485.369869974</v>
      </c>
      <c r="G56" s="43">
        <f t="shared" si="7"/>
        <v>19582858.356755722</v>
      </c>
      <c r="H56" s="43">
        <f t="shared" si="7"/>
        <v>20336692.008721627</v>
      </c>
      <c r="I56" s="43">
        <f t="shared" si="7"/>
        <v>22064745.788079146</v>
      </c>
    </row>
    <row r="57" spans="1:9" ht="15.75" thickTop="1">
      <c r="A57" t="s">
        <v>516</v>
      </c>
      <c r="D57" s="81">
        <f>D56/Inputs!C82</f>
        <v>0.4480838421097339</v>
      </c>
      <c r="E57" s="81">
        <f>E56/Inputs!C81</f>
        <v>0.52293009118541034</v>
      </c>
      <c r="F57" s="81">
        <f>F56/Inputs!D81</f>
        <v>0.52390949554896138</v>
      </c>
      <c r="G57" s="81">
        <f>G56/Inputs!E81</f>
        <v>0.54199855491329474</v>
      </c>
      <c r="H57" s="81">
        <f>H56/Inputs!F81</f>
        <v>0.54774999999999985</v>
      </c>
      <c r="I57" s="81">
        <f>I56/Inputs!G81</f>
        <v>0.57855955678670357</v>
      </c>
    </row>
    <row r="60" spans="1:9">
      <c r="A60" s="14" t="s">
        <v>22</v>
      </c>
    </row>
    <row r="61" spans="1:9">
      <c r="C61" s="81">
        <f>Inputs!C36</f>
        <v>0.74781730000000002</v>
      </c>
    </row>
    <row r="62" spans="1:9">
      <c r="A62" t="s">
        <v>49</v>
      </c>
      <c r="D62" s="15">
        <f>Inputs!D36</f>
        <v>5337312.9341743151</v>
      </c>
      <c r="E62" s="15">
        <f>D62*(1+($C$61*Inputs!C85))</f>
        <v>5478898.225899253</v>
      </c>
      <c r="F62" s="15">
        <f>E62*(1+($C$61*Inputs!D85))</f>
        <v>5609667.9325054428</v>
      </c>
      <c r="G62" s="15">
        <f>F62*(1+($C$61*Inputs!E85))</f>
        <v>5732337.5024787653</v>
      </c>
      <c r="H62" s="15">
        <f>G62*(1+($C$61*Inputs!F85))</f>
        <v>5850609.7244948484</v>
      </c>
      <c r="I62" s="15">
        <f>H62*(1+($C$61*Inputs!G85))</f>
        <v>5969593.2964453241</v>
      </c>
    </row>
    <row r="63" spans="1:9">
      <c r="A63" t="s">
        <v>505</v>
      </c>
      <c r="D63" s="15"/>
      <c r="E63" s="15">
        <f>Inputs!D76</f>
        <v>0</v>
      </c>
      <c r="F63" s="15">
        <f>Inputs!E76</f>
        <v>400000</v>
      </c>
      <c r="G63" s="15">
        <f>Inputs!F76</f>
        <v>500000</v>
      </c>
      <c r="H63" s="15">
        <f>Inputs!G76</f>
        <v>500000</v>
      </c>
      <c r="I63" s="15">
        <f>Inputs!H76</f>
        <v>500000</v>
      </c>
    </row>
    <row r="64" spans="1:9" s="34" customFormat="1" ht="15.75" thickBot="1">
      <c r="A64" s="34" t="s">
        <v>518</v>
      </c>
      <c r="D64" s="43">
        <f>D62+D63</f>
        <v>5337312.9341743151</v>
      </c>
      <c r="E64" s="43">
        <f t="shared" ref="E64:I64" si="8">E62+E63</f>
        <v>5478898.225899253</v>
      </c>
      <c r="F64" s="43">
        <f t="shared" si="8"/>
        <v>6009667.9325054428</v>
      </c>
      <c r="G64" s="43">
        <f t="shared" si="8"/>
        <v>6232337.5024787653</v>
      </c>
      <c r="H64" s="43">
        <f t="shared" si="8"/>
        <v>6350609.7244948484</v>
      </c>
      <c r="I64" s="43">
        <f t="shared" si="8"/>
        <v>6469593.2964453241</v>
      </c>
    </row>
    <row r="65" spans="1:13" ht="15.75" thickTop="1">
      <c r="A65" t="s">
        <v>519</v>
      </c>
      <c r="D65" s="81">
        <f>D64/Inputs!C82</f>
        <v>0.162459695173017</v>
      </c>
      <c r="E65" s="81">
        <f>E64/Inputs!C81</f>
        <v>0.16105616407344645</v>
      </c>
      <c r="F65" s="81">
        <f>F64/Inputs!D81</f>
        <v>0.17119455180568463</v>
      </c>
      <c r="G65" s="81">
        <f>G64/Inputs!E81</f>
        <v>0.17249360938721719</v>
      </c>
      <c r="H65" s="81">
        <f>H64/Inputs!F81</f>
        <v>0.17104780242038564</v>
      </c>
      <c r="I65" s="81">
        <f>I64/Inputs!G81</f>
        <v>0.16963916403713469</v>
      </c>
    </row>
    <row r="68" spans="1:13">
      <c r="A68" s="14" t="s">
        <v>23</v>
      </c>
    </row>
    <row r="69" spans="1:13">
      <c r="C69">
        <f>Inputs!C37</f>
        <v>0</v>
      </c>
    </row>
    <row r="70" spans="1:13" s="34" customFormat="1" ht="15.75" thickBot="1">
      <c r="A70" s="34" t="s">
        <v>23</v>
      </c>
      <c r="D70" s="43">
        <f>Inputs!D37</f>
        <v>4627638.6301314235</v>
      </c>
      <c r="E70" s="43">
        <f>D70*(1+($C$69*Inputs!C85))</f>
        <v>4627638.6301314235</v>
      </c>
      <c r="F70" s="43">
        <f>E70*(1+($C$69*Inputs!D85))</f>
        <v>4627638.6301314235</v>
      </c>
      <c r="G70" s="43">
        <f>F70*(1+($C$69*Inputs!E85))</f>
        <v>4627638.6301314235</v>
      </c>
      <c r="H70" s="43">
        <f>G70*(1+($C$69*Inputs!F85))</f>
        <v>4627638.6301314235</v>
      </c>
      <c r="I70" s="43">
        <f>H70*(1+($C$69*Inputs!G85))</f>
        <v>4627638.6301314235</v>
      </c>
    </row>
    <row r="71" spans="1:13" ht="15.75" thickTop="1">
      <c r="A71" t="s">
        <v>520</v>
      </c>
      <c r="D71" s="81">
        <f>D70/Inputs!C82</f>
        <v>0.14085828777403953</v>
      </c>
      <c r="E71" s="81">
        <f>E70/Inputs!C81</f>
        <v>0.13603277442970529</v>
      </c>
      <c r="F71" s="81">
        <f>F70/Inputs!D81</f>
        <v>0.13182534045167127</v>
      </c>
      <c r="G71" s="81">
        <f>G70/Inputs!E81</f>
        <v>0.12808004860673963</v>
      </c>
      <c r="H71" s="81">
        <f>H70/Inputs!F81</f>
        <v>0.12464116870961181</v>
      </c>
      <c r="I71" s="81">
        <f>I70/Inputs!G81</f>
        <v>0.12134128262943124</v>
      </c>
    </row>
    <row r="73" spans="1:13" ht="15.75" thickBot="1">
      <c r="A73" s="164" t="s">
        <v>876</v>
      </c>
      <c r="G73" s="43">
        <v>100000</v>
      </c>
      <c r="H73" s="43">
        <v>200000</v>
      </c>
      <c r="I73" s="43">
        <v>200000</v>
      </c>
    </row>
    <row r="74" spans="1:13" ht="15.75" thickTop="1"/>
    <row r="75" spans="1:13">
      <c r="C75" t="s">
        <v>521</v>
      </c>
      <c r="D75" s="15">
        <f>D15+D23+D31+D47+D55+D62+D70+D39</f>
        <v>255007691.21413845</v>
      </c>
      <c r="E75" s="15">
        <f t="shared" ref="E75:I75" si="9">E15+E23+E31+E47+E55+E62+E70+E39</f>
        <v>266529301.06401685</v>
      </c>
      <c r="F75" s="15">
        <f t="shared" si="9"/>
        <v>275014098.86261821</v>
      </c>
      <c r="G75" s="15">
        <f t="shared" si="9"/>
        <v>283664128.12217838</v>
      </c>
      <c r="H75" s="15">
        <f t="shared" si="9"/>
        <v>291666716.5351159</v>
      </c>
      <c r="I75" s="15">
        <f t="shared" si="9"/>
        <v>300742244.62490076</v>
      </c>
      <c r="K75" t="s">
        <v>522</v>
      </c>
      <c r="M75" s="80">
        <f>((I75-E75)/E75)/((Inputs!G80-Inputs!C80)/Inputs!C80)</f>
        <v>1.0602008907741893</v>
      </c>
    </row>
    <row r="76" spans="1:13">
      <c r="I76" s="61">
        <f>(I16+I24+I32+I40+I48+I63)/Inputs!G80</f>
        <v>0.30618628278626719</v>
      </c>
    </row>
    <row r="78" spans="1:13" s="8" customFormat="1" ht="18.75">
      <c r="A78" s="12" t="s">
        <v>910</v>
      </c>
    </row>
    <row r="80" spans="1:13">
      <c r="A80" s="16" t="s">
        <v>523</v>
      </c>
      <c r="B80" s="16">
        <v>2016</v>
      </c>
      <c r="C80" s="16">
        <v>2017</v>
      </c>
      <c r="D80" s="16">
        <v>2018</v>
      </c>
    </row>
    <row r="81" spans="1:8">
      <c r="A81" t="s">
        <v>524</v>
      </c>
      <c r="B81" s="81">
        <v>3.09</v>
      </c>
      <c r="C81" s="81">
        <v>3.17</v>
      </c>
      <c r="D81" s="81">
        <v>3.15</v>
      </c>
    </row>
    <row r="82" spans="1:8">
      <c r="A82" t="s">
        <v>525</v>
      </c>
      <c r="B82" s="81">
        <v>1.38</v>
      </c>
      <c r="C82" s="81">
        <v>1.48</v>
      </c>
      <c r="D82" s="81">
        <v>1.53</v>
      </c>
    </row>
    <row r="83" spans="1:8">
      <c r="A83" t="s">
        <v>526</v>
      </c>
      <c r="B83" s="81">
        <v>0.17</v>
      </c>
      <c r="C83" s="81">
        <v>0.15</v>
      </c>
      <c r="D83" s="81">
        <v>0.15</v>
      </c>
    </row>
    <row r="84" spans="1:8">
      <c r="A84" t="s">
        <v>527</v>
      </c>
      <c r="B84" s="81">
        <v>0.76</v>
      </c>
      <c r="C84" s="81">
        <v>0.95</v>
      </c>
      <c r="D84" s="81">
        <v>1</v>
      </c>
    </row>
    <row r="87" spans="1:8">
      <c r="A87" s="16" t="s">
        <v>528</v>
      </c>
      <c r="B87" s="16">
        <v>2021</v>
      </c>
      <c r="C87" s="16">
        <v>2022</v>
      </c>
      <c r="D87" s="16">
        <v>2023</v>
      </c>
    </row>
    <row r="88" spans="1:8">
      <c r="A88" t="s">
        <v>529</v>
      </c>
      <c r="B88" s="15">
        <v>46860000</v>
      </c>
      <c r="C88" s="15">
        <v>51602000</v>
      </c>
      <c r="D88" s="15">
        <v>54855000</v>
      </c>
    </row>
    <row r="89" spans="1:8">
      <c r="A89" s="52" t="s">
        <v>530</v>
      </c>
    </row>
    <row r="90" spans="1:8">
      <c r="B90" s="15"/>
      <c r="C90" s="15"/>
      <c r="D90" s="15"/>
    </row>
    <row r="91" spans="1:8">
      <c r="C91" s="46"/>
      <c r="D91" s="46"/>
      <c r="E91" s="46"/>
      <c r="F91" s="46"/>
      <c r="G91" s="46"/>
      <c r="H91" s="46"/>
    </row>
    <row r="94" spans="1:8" s="78" customFormat="1" ht="18.75">
      <c r="A94" s="203" t="s">
        <v>894</v>
      </c>
    </row>
    <row r="96" spans="1:8">
      <c r="A96" s="16"/>
    </row>
    <row r="98" spans="1:9">
      <c r="B98" s="81"/>
      <c r="H98" s="81"/>
    </row>
    <row r="99" spans="1:9">
      <c r="B99" s="81"/>
      <c r="C99" s="81"/>
      <c r="D99" s="81"/>
      <c r="E99" s="81"/>
      <c r="I99" s="81"/>
    </row>
    <row r="100" spans="1:9">
      <c r="C100" s="81"/>
      <c r="D100" s="81"/>
      <c r="E100" s="81"/>
      <c r="I100" s="81"/>
    </row>
    <row r="101" spans="1:9">
      <c r="C101" s="81"/>
      <c r="D101" s="81"/>
      <c r="E101" s="81"/>
      <c r="I101" s="81"/>
    </row>
    <row r="102" spans="1:9">
      <c r="I102" s="81"/>
    </row>
    <row r="104" spans="1:9" ht="15" customHeight="1"/>
    <row r="111" spans="1:9">
      <c r="A111" s="103"/>
    </row>
    <row r="112" spans="1:9">
      <c r="A112" s="16"/>
    </row>
    <row r="114" spans="2:2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2:25">
      <c r="B115" s="15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</row>
    <row r="116" spans="2:25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</row>
    <row r="130" spans="1:10">
      <c r="A130" s="16"/>
    </row>
    <row r="132" spans="1:10">
      <c r="B132" s="81"/>
      <c r="G132" s="81"/>
      <c r="J132" s="81"/>
    </row>
    <row r="133" spans="1:10">
      <c r="B133" s="81"/>
      <c r="C133" s="81"/>
    </row>
    <row r="134" spans="1:10">
      <c r="B134" s="81"/>
      <c r="C134" s="81"/>
      <c r="H134" s="81"/>
    </row>
    <row r="135" spans="1:10">
      <c r="B135" s="81"/>
      <c r="C135" s="81"/>
      <c r="G135" s="81"/>
      <c r="I135" s="81"/>
    </row>
    <row r="136" spans="1:10">
      <c r="B136" s="81"/>
      <c r="C136" s="81"/>
      <c r="G136" s="81"/>
    </row>
    <row r="137" spans="1:10">
      <c r="B137" s="81"/>
      <c r="C137" s="81"/>
      <c r="G137" s="81"/>
    </row>
    <row r="150" spans="1:17">
      <c r="A150" s="178"/>
    </row>
    <row r="151" spans="1:17">
      <c r="A151" s="13"/>
      <c r="L151" s="16"/>
    </row>
    <row r="152" spans="1:17">
      <c r="C152" s="16"/>
      <c r="D152" s="16"/>
      <c r="E152" s="16"/>
      <c r="F152" s="16"/>
      <c r="G152" s="16"/>
      <c r="H152" s="179"/>
      <c r="L152" s="81"/>
      <c r="M152" s="81"/>
      <c r="N152" s="81"/>
      <c r="O152" s="81"/>
      <c r="P152" s="81"/>
      <c r="Q152" s="81"/>
    </row>
    <row r="153" spans="1:17">
      <c r="C153" s="81"/>
      <c r="D153" s="81"/>
      <c r="E153" s="81"/>
      <c r="F153" s="81"/>
      <c r="G153" s="81"/>
      <c r="H153" s="103"/>
    </row>
    <row r="154" spans="1:17">
      <c r="C154" s="81"/>
      <c r="D154" s="81"/>
      <c r="E154" s="81"/>
      <c r="F154" s="81"/>
      <c r="G154" s="81"/>
      <c r="H154" s="103"/>
    </row>
    <row r="155" spans="1:17">
      <c r="C155" s="81"/>
      <c r="D155" s="81"/>
      <c r="E155" s="81"/>
      <c r="F155" s="81"/>
      <c r="G155" s="81"/>
      <c r="H155" s="103"/>
    </row>
    <row r="156" spans="1:17">
      <c r="C156" s="81"/>
      <c r="D156" s="81"/>
      <c r="E156" s="81"/>
      <c r="F156" s="81"/>
      <c r="G156" s="81"/>
    </row>
    <row r="157" spans="1:17">
      <c r="C157" s="81"/>
      <c r="D157" s="81"/>
      <c r="E157" s="81"/>
      <c r="F157" s="81"/>
      <c r="G157" s="81"/>
    </row>
    <row r="158" spans="1:17">
      <c r="C158" s="81"/>
      <c r="D158" s="81"/>
      <c r="E158" s="81"/>
      <c r="F158" s="81"/>
      <c r="G158" s="81"/>
    </row>
    <row r="161" spans="2:6">
      <c r="B161" s="16"/>
      <c r="C161" s="16"/>
      <c r="D161" s="16"/>
      <c r="E161" s="16"/>
      <c r="F161" s="16"/>
    </row>
    <row r="162" spans="2:6">
      <c r="B162" s="81"/>
      <c r="C162" s="81"/>
      <c r="D162" s="81"/>
      <c r="E162" s="81"/>
      <c r="F162" s="81"/>
    </row>
    <row r="163" spans="2:6">
      <c r="B163" s="81"/>
      <c r="C163" s="81"/>
      <c r="D163" s="81"/>
      <c r="E163" s="81"/>
      <c r="F163" s="81"/>
    </row>
    <row r="164" spans="2:6">
      <c r="B164" s="81"/>
      <c r="C164" s="81"/>
      <c r="D164" s="81"/>
      <c r="E164" s="81"/>
      <c r="F164" s="81"/>
    </row>
    <row r="165" spans="2:6">
      <c r="B165" s="81"/>
      <c r="C165" s="81"/>
      <c r="D165" s="81"/>
      <c r="E165" s="81"/>
      <c r="F165" s="81"/>
    </row>
    <row r="166" spans="2:6">
      <c r="B166" s="81"/>
      <c r="C166" s="81"/>
      <c r="D166" s="81"/>
      <c r="E166" s="81"/>
      <c r="F166" s="8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ACC0-977A-4DDA-A0C5-F15D2F7D0BB8}">
  <dimension ref="A1:BW60"/>
  <sheetViews>
    <sheetView showGridLines="0" workbookViewId="0">
      <selection activeCell="A60" sqref="A60:XFD60"/>
    </sheetView>
  </sheetViews>
  <sheetFormatPr defaultRowHeight="15"/>
  <cols>
    <col min="2" max="2" width="44.28515625" customWidth="1"/>
    <col min="3" max="3" width="11.85546875" customWidth="1"/>
    <col min="4" max="4" width="15" customWidth="1"/>
    <col min="5" max="5" width="11.85546875" customWidth="1"/>
    <col min="6" max="6" width="17.85546875" bestFit="1" customWidth="1"/>
    <col min="7" max="7" width="9.140625" customWidth="1"/>
  </cols>
  <sheetData>
    <row r="1" spans="1:75" s="8" customFormat="1" ht="26.25">
      <c r="B1" s="94" t="s">
        <v>330</v>
      </c>
      <c r="C1" s="8">
        <v>2017</v>
      </c>
      <c r="D1" s="8">
        <v>2018</v>
      </c>
      <c r="E1" s="8">
        <v>2019</v>
      </c>
      <c r="F1" s="8">
        <v>2020</v>
      </c>
      <c r="G1" s="8">
        <v>2021</v>
      </c>
      <c r="H1" s="8">
        <v>2022</v>
      </c>
      <c r="I1" s="8">
        <v>2023</v>
      </c>
      <c r="J1" s="8">
        <v>2024</v>
      </c>
      <c r="K1" s="8">
        <v>2025</v>
      </c>
      <c r="L1" s="8">
        <v>2026</v>
      </c>
      <c r="M1" s="8">
        <v>2027</v>
      </c>
      <c r="N1" s="8">
        <v>2028</v>
      </c>
      <c r="O1" s="8">
        <v>2029</v>
      </c>
      <c r="P1" s="8">
        <v>2030</v>
      </c>
      <c r="Q1" s="8">
        <v>2031</v>
      </c>
      <c r="R1" s="8">
        <v>2032</v>
      </c>
      <c r="S1" s="8">
        <v>2033</v>
      </c>
      <c r="T1" s="8">
        <v>2034</v>
      </c>
      <c r="U1" s="8">
        <v>2035</v>
      </c>
      <c r="V1" s="8">
        <v>2036</v>
      </c>
      <c r="W1" s="8">
        <v>2037</v>
      </c>
      <c r="X1" s="8">
        <v>2038</v>
      </c>
      <c r="Y1" s="8">
        <v>2039</v>
      </c>
      <c r="Z1" s="8">
        <v>2040</v>
      </c>
      <c r="AA1" s="8">
        <v>2041</v>
      </c>
      <c r="AB1" s="8">
        <v>2042</v>
      </c>
      <c r="AC1" s="8">
        <v>2043</v>
      </c>
      <c r="AD1" s="8">
        <v>2044</v>
      </c>
      <c r="AE1" s="8">
        <v>2045</v>
      </c>
      <c r="AF1" s="8">
        <v>2046</v>
      </c>
      <c r="AG1" s="8">
        <v>2047</v>
      </c>
      <c r="AH1" s="8">
        <v>2048</v>
      </c>
      <c r="AI1" s="8">
        <v>2049</v>
      </c>
      <c r="AJ1" s="8">
        <v>2050</v>
      </c>
      <c r="AK1" s="8">
        <v>2051</v>
      </c>
      <c r="AL1" s="8">
        <v>2052</v>
      </c>
      <c r="AM1" s="8">
        <v>2053</v>
      </c>
      <c r="AN1" s="8">
        <v>2054</v>
      </c>
      <c r="AO1" s="8">
        <v>2055</v>
      </c>
      <c r="AP1" s="8">
        <v>2056</v>
      </c>
      <c r="AQ1" s="8">
        <v>2057</v>
      </c>
      <c r="AR1" s="8">
        <v>2058</v>
      </c>
      <c r="AS1" s="8">
        <v>2059</v>
      </c>
      <c r="AT1" s="8">
        <v>2060</v>
      </c>
      <c r="AU1" s="8">
        <v>2061</v>
      </c>
      <c r="AV1" s="8">
        <v>2062</v>
      </c>
      <c r="AW1" s="8">
        <v>2063</v>
      </c>
      <c r="AX1" s="8">
        <v>2064</v>
      </c>
      <c r="AY1" s="8">
        <v>2065</v>
      </c>
      <c r="AZ1" s="8">
        <v>2066</v>
      </c>
      <c r="BA1" s="8">
        <v>2067</v>
      </c>
      <c r="BB1" s="8">
        <v>2068</v>
      </c>
      <c r="BC1" s="8">
        <v>2069</v>
      </c>
      <c r="BD1" s="8">
        <v>2070</v>
      </c>
      <c r="BE1" s="8">
        <v>2071</v>
      </c>
      <c r="BF1" s="8">
        <v>2072</v>
      </c>
      <c r="BG1" s="8">
        <v>2073</v>
      </c>
      <c r="BH1" s="8">
        <v>2074</v>
      </c>
      <c r="BI1" s="8">
        <v>2075</v>
      </c>
      <c r="BJ1" s="8">
        <v>2076</v>
      </c>
      <c r="BK1" s="8">
        <v>2077</v>
      </c>
      <c r="BL1" s="8">
        <v>2078</v>
      </c>
      <c r="BM1" s="8">
        <v>2079</v>
      </c>
      <c r="BN1" s="8">
        <v>2080</v>
      </c>
      <c r="BO1" s="8">
        <v>2081</v>
      </c>
      <c r="BP1" s="8">
        <v>2082</v>
      </c>
      <c r="BQ1" s="8">
        <v>2083</v>
      </c>
      <c r="BR1" s="8">
        <v>2084</v>
      </c>
      <c r="BS1" s="8">
        <v>2085</v>
      </c>
      <c r="BT1" s="8">
        <v>2086</v>
      </c>
      <c r="BU1" s="8">
        <v>2087</v>
      </c>
      <c r="BV1" s="8">
        <v>2088</v>
      </c>
      <c r="BW1" s="8">
        <v>2089</v>
      </c>
    </row>
    <row r="3" spans="1:75" s="34" customFormat="1" ht="15.75" thickBot="1">
      <c r="B3" s="34" t="s">
        <v>323</v>
      </c>
      <c r="F3" s="43">
        <f>F14</f>
        <v>182850829.3560428</v>
      </c>
      <c r="G3" s="43">
        <f t="shared" ref="G3:I3" si="0">G14</f>
        <v>225885810.08543864</v>
      </c>
      <c r="H3" s="43">
        <f t="shared" si="0"/>
        <v>259378573.76952708</v>
      </c>
      <c r="I3" s="43">
        <f t="shared" si="0"/>
        <v>285574031.9524709</v>
      </c>
      <c r="J3" s="43">
        <f>J14</f>
        <v>312294473.84672225</v>
      </c>
    </row>
    <row r="4" spans="1:75" ht="15.75" thickTop="1"/>
    <row r="6" spans="1:75" s="12" customFormat="1" ht="18.75">
      <c r="B6" s="12" t="s">
        <v>533</v>
      </c>
      <c r="C6" s="8">
        <v>2017</v>
      </c>
      <c r="D6" s="8">
        <v>2018</v>
      </c>
      <c r="E6" s="8">
        <v>2019</v>
      </c>
      <c r="F6" s="8">
        <v>2020</v>
      </c>
      <c r="G6" s="8">
        <v>2021</v>
      </c>
      <c r="H6" s="8">
        <v>2022</v>
      </c>
      <c r="I6" s="8">
        <v>2023</v>
      </c>
      <c r="J6" s="8">
        <v>2024</v>
      </c>
      <c r="K6" s="8">
        <v>2025</v>
      </c>
      <c r="L6" s="8">
        <v>2026</v>
      </c>
      <c r="M6" s="8">
        <v>2027</v>
      </c>
      <c r="N6" s="8">
        <v>2028</v>
      </c>
      <c r="O6" s="8">
        <v>2029</v>
      </c>
      <c r="P6" s="8">
        <v>2030</v>
      </c>
      <c r="Q6" s="8">
        <v>2031</v>
      </c>
      <c r="R6" s="8">
        <v>2032</v>
      </c>
      <c r="S6" s="8">
        <v>2033</v>
      </c>
      <c r="T6" s="8">
        <v>2034</v>
      </c>
      <c r="U6" s="8">
        <v>2035</v>
      </c>
      <c r="V6" s="8">
        <v>2036</v>
      </c>
      <c r="W6" s="8">
        <v>2037</v>
      </c>
      <c r="X6" s="8">
        <v>2038</v>
      </c>
      <c r="Y6" s="8">
        <v>2039</v>
      </c>
      <c r="Z6" s="8">
        <v>2040</v>
      </c>
      <c r="AA6" s="8">
        <v>2041</v>
      </c>
      <c r="AB6" s="8">
        <v>2042</v>
      </c>
      <c r="AC6" s="8">
        <v>2043</v>
      </c>
      <c r="AD6" s="8">
        <v>2044</v>
      </c>
      <c r="AE6" s="8">
        <v>2045</v>
      </c>
      <c r="AF6" s="8">
        <v>2046</v>
      </c>
      <c r="AG6" s="8">
        <v>2047</v>
      </c>
      <c r="AH6" s="8">
        <v>2048</v>
      </c>
      <c r="AI6" s="8">
        <v>2049</v>
      </c>
      <c r="AJ6" s="8">
        <v>2050</v>
      </c>
      <c r="AK6" s="8">
        <v>2051</v>
      </c>
      <c r="AL6" s="8">
        <v>2052</v>
      </c>
      <c r="AM6" s="8">
        <v>2053</v>
      </c>
      <c r="AN6" s="8">
        <v>2054</v>
      </c>
      <c r="AO6" s="8">
        <v>2055</v>
      </c>
      <c r="AP6" s="8">
        <v>2056</v>
      </c>
      <c r="AQ6" s="8">
        <v>2057</v>
      </c>
      <c r="AR6" s="8">
        <v>2058</v>
      </c>
      <c r="AS6" s="8">
        <v>2059</v>
      </c>
      <c r="AT6" s="8">
        <v>2060</v>
      </c>
      <c r="AU6" s="8">
        <v>2061</v>
      </c>
      <c r="AV6" s="8">
        <v>2062</v>
      </c>
      <c r="AW6" s="8">
        <v>2063</v>
      </c>
      <c r="AX6" s="8">
        <v>2064</v>
      </c>
      <c r="AY6" s="8">
        <v>2065</v>
      </c>
      <c r="AZ6" s="8">
        <v>2066</v>
      </c>
      <c r="BA6" s="8">
        <v>2067</v>
      </c>
      <c r="BB6" s="8">
        <v>2068</v>
      </c>
      <c r="BC6" s="8">
        <v>2069</v>
      </c>
      <c r="BD6" s="8">
        <v>2070</v>
      </c>
      <c r="BE6" s="8">
        <v>2071</v>
      </c>
      <c r="BF6" s="8">
        <v>2072</v>
      </c>
      <c r="BG6" s="8">
        <v>2073</v>
      </c>
      <c r="BH6" s="8">
        <v>2074</v>
      </c>
      <c r="BI6" s="8">
        <v>2075</v>
      </c>
      <c r="BJ6" s="8">
        <v>2076</v>
      </c>
      <c r="BK6" s="8">
        <v>2077</v>
      </c>
      <c r="BL6" s="8">
        <v>2078</v>
      </c>
      <c r="BM6" s="8">
        <v>2079</v>
      </c>
      <c r="BN6" s="8">
        <v>2080</v>
      </c>
      <c r="BO6" s="8">
        <v>2081</v>
      </c>
      <c r="BP6" s="8">
        <v>2082</v>
      </c>
      <c r="BQ6" s="8">
        <v>2083</v>
      </c>
      <c r="BR6" s="8">
        <v>2084</v>
      </c>
      <c r="BS6" s="8">
        <v>2085</v>
      </c>
      <c r="BT6" s="8">
        <v>2086</v>
      </c>
      <c r="BU6" s="8">
        <v>2087</v>
      </c>
      <c r="BV6" s="8">
        <v>2088</v>
      </c>
      <c r="BW6" s="8">
        <v>2089</v>
      </c>
    </row>
    <row r="8" spans="1:75">
      <c r="B8" s="16" t="s">
        <v>533</v>
      </c>
    </row>
    <row r="9" spans="1:75" s="15" customFormat="1">
      <c r="B9" s="15" t="s">
        <v>319</v>
      </c>
      <c r="F9" s="15">
        <f>F28</f>
        <v>1741258386.9964404</v>
      </c>
      <c r="G9" s="15">
        <f>F15</f>
        <v>2068645192.5846918</v>
      </c>
      <c r="H9" s="15">
        <f t="shared" ref="H9:BS9" si="1">G15</f>
        <v>2365904702.5459809</v>
      </c>
      <c r="I9" s="15">
        <f t="shared" si="1"/>
        <v>2641509102.829814</v>
      </c>
      <c r="J9" s="15">
        <f t="shared" si="1"/>
        <v>2901995826.4550209</v>
      </c>
      <c r="K9" s="15">
        <f t="shared" si="1"/>
        <v>3146190846.5989914</v>
      </c>
      <c r="L9" s="15">
        <f t="shared" si="1"/>
        <v>3003801024.4098024</v>
      </c>
      <c r="M9" s="15">
        <f t="shared" si="1"/>
        <v>2863287686.6010032</v>
      </c>
      <c r="N9" s="15">
        <f t="shared" si="1"/>
        <v>2726962850.4005136</v>
      </c>
      <c r="O9" s="15">
        <f t="shared" si="1"/>
        <v>2592854111.8767204</v>
      </c>
      <c r="P9" s="15">
        <f t="shared" si="1"/>
        <v>2461394646.2445984</v>
      </c>
      <c r="Q9" s="15">
        <f t="shared" si="1"/>
        <v>2333197378.1906552</v>
      </c>
      <c r="R9" s="15">
        <f t="shared" si="1"/>
        <v>2203920748.8375015</v>
      </c>
      <c r="S9" s="15">
        <f t="shared" si="1"/>
        <v>2073248058.0160644</v>
      </c>
      <c r="T9" s="15">
        <f t="shared" si="1"/>
        <v>1941306685.7632463</v>
      </c>
      <c r="U9" s="15">
        <f t="shared" si="1"/>
        <v>1807813789.8104982</v>
      </c>
      <c r="V9" s="15">
        <f t="shared" si="1"/>
        <v>1687706592.5656793</v>
      </c>
      <c r="W9" s="15">
        <f t="shared" si="1"/>
        <v>1581330512.1713829</v>
      </c>
      <c r="X9" s="15">
        <f t="shared" si="1"/>
        <v>1480257149.4188223</v>
      </c>
      <c r="Y9" s="15">
        <f t="shared" si="1"/>
        <v>1382588709.1000974</v>
      </c>
      <c r="Z9" s="15">
        <f t="shared" si="1"/>
        <v>1288448532.1536462</v>
      </c>
      <c r="AA9" s="15">
        <f t="shared" si="1"/>
        <v>1196797698.2432432</v>
      </c>
      <c r="AB9" s="15">
        <f t="shared" si="1"/>
        <v>1107488060.9095969</v>
      </c>
      <c r="AC9" s="15">
        <f t="shared" si="1"/>
        <v>1019338779.5534549</v>
      </c>
      <c r="AD9" s="15">
        <f t="shared" si="1"/>
        <v>932390378.05117071</v>
      </c>
      <c r="AE9" s="15">
        <f t="shared" si="1"/>
        <v>846684577.83044684</v>
      </c>
      <c r="AF9" s="15">
        <f t="shared" si="1"/>
        <v>758240298.4464823</v>
      </c>
      <c r="AG9" s="15">
        <f t="shared" si="1"/>
        <v>666908060.61287868</v>
      </c>
      <c r="AH9" s="15">
        <f t="shared" si="1"/>
        <v>572530103.86341572</v>
      </c>
      <c r="AI9" s="15">
        <f t="shared" si="1"/>
        <v>478529709.17656088</v>
      </c>
      <c r="AJ9" s="15">
        <f t="shared" si="1"/>
        <v>384885887.85651147</v>
      </c>
      <c r="AK9" s="15">
        <f t="shared" si="1"/>
        <v>291482024.96385014</v>
      </c>
      <c r="AL9" s="15">
        <f t="shared" si="1"/>
        <v>209341054.7321699</v>
      </c>
      <c r="AM9" s="15">
        <f t="shared" si="1"/>
        <v>185567796.58301502</v>
      </c>
      <c r="AN9" s="15">
        <f t="shared" si="1"/>
        <v>164920697.49082333</v>
      </c>
      <c r="AO9" s="15">
        <f t="shared" si="1"/>
        <v>148318877.1801075</v>
      </c>
      <c r="AP9" s="15">
        <f t="shared" si="1"/>
        <v>134539931.95026937</v>
      </c>
      <c r="AQ9" s="15">
        <f t="shared" si="1"/>
        <v>123705033.65132856</v>
      </c>
      <c r="AR9" s="15">
        <f t="shared" si="1"/>
        <v>113174117.11089137</v>
      </c>
      <c r="AS9" s="15">
        <f t="shared" si="1"/>
        <v>102959688.77011558</v>
      </c>
      <c r="AT9" s="15">
        <f t="shared" si="1"/>
        <v>92295376.045294806</v>
      </c>
      <c r="AU9" s="15">
        <f t="shared" si="1"/>
        <v>83081062.612441137</v>
      </c>
      <c r="AV9" s="15">
        <f t="shared" si="1"/>
        <v>74465883.333885133</v>
      </c>
      <c r="AW9" s="15">
        <f t="shared" si="1"/>
        <v>66477726.663884252</v>
      </c>
      <c r="AX9" s="15">
        <f t="shared" si="1"/>
        <v>59145826.686379991</v>
      </c>
      <c r="AY9" s="15">
        <f t="shared" si="1"/>
        <v>52500831.125320971</v>
      </c>
      <c r="AZ9" s="15">
        <f t="shared" si="1"/>
        <v>45570208.757353179</v>
      </c>
      <c r="BA9" s="15">
        <f t="shared" si="1"/>
        <v>38341681.616610095</v>
      </c>
      <c r="BB9" s="15">
        <f t="shared" si="1"/>
        <v>30802443.928327505</v>
      </c>
      <c r="BC9" s="15">
        <f t="shared" si="1"/>
        <v>22939139.418061368</v>
      </c>
      <c r="BD9" s="15">
        <f t="shared" si="1"/>
        <v>14737837.645367358</v>
      </c>
      <c r="BE9" s="15">
        <f t="shared" si="1"/>
        <v>8964477.1258501969</v>
      </c>
      <c r="BF9" s="15">
        <f t="shared" si="1"/>
        <v>4544405.0181972021</v>
      </c>
      <c r="BG9" s="15">
        <f t="shared" si="1"/>
        <v>1535961.061892149</v>
      </c>
      <c r="BH9" s="15">
        <f t="shared" si="1"/>
        <v>6.0419552028179169E-7</v>
      </c>
      <c r="BI9" s="15">
        <f t="shared" si="1"/>
        <v>6.0419552028179169E-7</v>
      </c>
      <c r="BJ9" s="15">
        <f t="shared" si="1"/>
        <v>6.0419552028179169E-7</v>
      </c>
      <c r="BK9" s="15">
        <f t="shared" si="1"/>
        <v>6.0419552028179169E-7</v>
      </c>
      <c r="BL9" s="15">
        <f t="shared" si="1"/>
        <v>6.0419552028179169E-7</v>
      </c>
      <c r="BM9" s="15">
        <f t="shared" si="1"/>
        <v>6.0419552028179169E-7</v>
      </c>
      <c r="BN9" s="15">
        <f t="shared" si="1"/>
        <v>6.0419552028179169E-7</v>
      </c>
      <c r="BO9" s="15">
        <f t="shared" si="1"/>
        <v>6.0419552028179169E-7</v>
      </c>
      <c r="BP9" s="15">
        <f t="shared" si="1"/>
        <v>6.0419552028179169E-7</v>
      </c>
      <c r="BQ9" s="15">
        <f t="shared" si="1"/>
        <v>6.0419552028179169E-7</v>
      </c>
      <c r="BR9" s="15">
        <f t="shared" si="1"/>
        <v>6.0419552028179169E-7</v>
      </c>
      <c r="BS9" s="15">
        <f t="shared" si="1"/>
        <v>6.0419552028179169E-7</v>
      </c>
      <c r="BT9" s="15">
        <f t="shared" ref="BT9:BW9" si="2">BS15</f>
        <v>6.0419552028179169E-7</v>
      </c>
      <c r="BU9" s="15">
        <f t="shared" si="2"/>
        <v>6.0419552028179169E-7</v>
      </c>
      <c r="BV9" s="15">
        <f t="shared" si="2"/>
        <v>6.0419552028179169E-7</v>
      </c>
      <c r="BW9" s="15">
        <f t="shared" si="2"/>
        <v>6.0419552028179169E-7</v>
      </c>
    </row>
    <row r="10" spans="1:75" s="15" customFormat="1">
      <c r="B10" s="15" t="s">
        <v>342</v>
      </c>
      <c r="E10" s="158">
        <f>SUM(F10:J10)/5</f>
        <v>422773636.07029045</v>
      </c>
      <c r="F10" s="15">
        <f>'2020-2024 Capex'!D12*Inputs!$G$264</f>
        <v>422773636.07029057</v>
      </c>
      <c r="G10" s="15">
        <f>'2020-2024 Capex'!E12*Inputs!$G$264</f>
        <v>422773636.07029051</v>
      </c>
      <c r="H10" s="15">
        <f>'2020-2024 Capex'!F12*Inputs!$G$264</f>
        <v>422773636.07029045</v>
      </c>
      <c r="I10" s="15">
        <f>'2020-2024 Capex'!G12*Inputs!$G$264</f>
        <v>422773636.07029033</v>
      </c>
      <c r="J10" s="15">
        <f>'2020-2024 Capex'!H12*Inputs!$G$264</f>
        <v>422773636.07029033</v>
      </c>
    </row>
    <row r="11" spans="1:75" s="15" customFormat="1">
      <c r="B11" s="15" t="s">
        <v>444</v>
      </c>
      <c r="F11" s="15">
        <f>F29+F22</f>
        <v>-91986830.482039228</v>
      </c>
      <c r="G11" s="15">
        <f t="shared" ref="G11:J11" si="3">G29+G22</f>
        <v>-104814126.10900113</v>
      </c>
      <c r="H11" s="15">
        <f t="shared" si="3"/>
        <v>-118462774.49958599</v>
      </c>
      <c r="I11" s="15">
        <f t="shared" si="3"/>
        <v>-134107390.78235509</v>
      </c>
      <c r="J11" s="15">
        <f t="shared" si="3"/>
        <v>-150429402.70918995</v>
      </c>
      <c r="K11" s="15">
        <f>K44*$C$17</f>
        <v>-142389822.1891889</v>
      </c>
      <c r="L11" s="15">
        <f t="shared" ref="L11:BW11" si="4">L44*$C$17</f>
        <v>-140513337.80879909</v>
      </c>
      <c r="M11" s="15">
        <f t="shared" si="4"/>
        <v>-136324836.20048943</v>
      </c>
      <c r="N11" s="15">
        <f t="shared" si="4"/>
        <v>-134108738.52379341</v>
      </c>
      <c r="O11" s="15">
        <f t="shared" si="4"/>
        <v>-131459465.6321222</v>
      </c>
      <c r="P11" s="15">
        <f t="shared" si="4"/>
        <v>-128197268.05394304</v>
      </c>
      <c r="Q11" s="15">
        <f t="shared" si="4"/>
        <v>-129276629.35315348</v>
      </c>
      <c r="R11" s="15">
        <f t="shared" si="4"/>
        <v>-130672690.82143717</v>
      </c>
      <c r="S11" s="15">
        <f t="shared" si="4"/>
        <v>-131941372.25281812</v>
      </c>
      <c r="T11" s="15">
        <f t="shared" si="4"/>
        <v>-133492895.95274816</v>
      </c>
      <c r="U11" s="15">
        <f t="shared" si="4"/>
        <v>-120107197.24481897</v>
      </c>
      <c r="V11" s="15">
        <f t="shared" si="4"/>
        <v>-106376080.39429651</v>
      </c>
      <c r="W11" s="15">
        <f t="shared" si="4"/>
        <v>-101073362.7525606</v>
      </c>
      <c r="X11" s="15">
        <f t="shared" si="4"/>
        <v>-97668440.3187249</v>
      </c>
      <c r="Y11" s="15">
        <f t="shared" si="4"/>
        <v>-94140176.946451291</v>
      </c>
      <c r="Z11" s="15">
        <f t="shared" si="4"/>
        <v>-91650833.910402924</v>
      </c>
      <c r="AA11" s="15">
        <f t="shared" si="4"/>
        <v>-89309637.333646297</v>
      </c>
      <c r="AB11" s="15">
        <f t="shared" si="4"/>
        <v>-88149281.356142104</v>
      </c>
      <c r="AC11" s="15">
        <f t="shared" si="4"/>
        <v>-86948401.502284214</v>
      </c>
      <c r="AD11" s="15">
        <f t="shared" si="4"/>
        <v>-85705800.220723912</v>
      </c>
      <c r="AE11" s="15">
        <f t="shared" si="4"/>
        <v>-88444279.383964568</v>
      </c>
      <c r="AF11" s="15">
        <f t="shared" si="4"/>
        <v>-91332237.833603576</v>
      </c>
      <c r="AG11" s="15">
        <f t="shared" si="4"/>
        <v>-94377956.749462932</v>
      </c>
      <c r="AH11" s="15">
        <f t="shared" si="4"/>
        <v>-94000394.686854839</v>
      </c>
      <c r="AI11" s="15">
        <f t="shared" si="4"/>
        <v>-93643821.32004942</v>
      </c>
      <c r="AJ11" s="15">
        <f t="shared" si="4"/>
        <v>-93403862.892661348</v>
      </c>
      <c r="AK11" s="15">
        <f t="shared" si="4"/>
        <v>-82140970.231680244</v>
      </c>
      <c r="AL11" s="15">
        <f t="shared" si="4"/>
        <v>-23773258.149154887</v>
      </c>
      <c r="AM11" s="15">
        <f t="shared" si="4"/>
        <v>-20647099.092191707</v>
      </c>
      <c r="AN11" s="15">
        <f t="shared" si="4"/>
        <v>-16601820.310715824</v>
      </c>
      <c r="AO11" s="15">
        <f t="shared" si="4"/>
        <v>-13778945.229838129</v>
      </c>
      <c r="AP11" s="15">
        <f t="shared" si="4"/>
        <v>-10834898.298940813</v>
      </c>
      <c r="AQ11" s="15">
        <f t="shared" si="4"/>
        <v>-10530916.540437197</v>
      </c>
      <c r="AR11" s="15">
        <f t="shared" si="4"/>
        <v>-10214428.340775786</v>
      </c>
      <c r="AS11" s="15">
        <f t="shared" si="4"/>
        <v>-10664312.724820776</v>
      </c>
      <c r="AT11" s="15">
        <f t="shared" si="4"/>
        <v>-9214313.4328536633</v>
      </c>
      <c r="AU11" s="15">
        <f t="shared" si="4"/>
        <v>-8615179.2785559986</v>
      </c>
      <c r="AV11" s="15">
        <f t="shared" si="4"/>
        <v>-7988156.6700008847</v>
      </c>
      <c r="AW11" s="15">
        <f t="shared" si="4"/>
        <v>-7331899.9775042618</v>
      </c>
      <c r="AX11" s="15">
        <f t="shared" si="4"/>
        <v>-6644995.5610590233</v>
      </c>
      <c r="AY11" s="15">
        <f t="shared" si="4"/>
        <v>-6930622.3679677946</v>
      </c>
      <c r="AZ11" s="15">
        <f t="shared" si="4"/>
        <v>-7228527.1407430861</v>
      </c>
      <c r="BA11" s="15">
        <f t="shared" si="4"/>
        <v>-7539237.6882825913</v>
      </c>
      <c r="BB11" s="15">
        <f t="shared" si="4"/>
        <v>-7863304.5102661373</v>
      </c>
      <c r="BC11" s="15">
        <f t="shared" si="4"/>
        <v>-8201301.7726940103</v>
      </c>
      <c r="BD11" s="15">
        <f t="shared" si="4"/>
        <v>-5773360.519517161</v>
      </c>
      <c r="BE11" s="15">
        <f t="shared" si="4"/>
        <v>-4420072.1076529948</v>
      </c>
      <c r="BF11" s="15">
        <f t="shared" si="4"/>
        <v>-3008443.9563050531</v>
      </c>
      <c r="BG11" s="15">
        <f t="shared" si="4"/>
        <v>-1535961.0618915448</v>
      </c>
      <c r="BH11" s="15">
        <f t="shared" si="4"/>
        <v>0</v>
      </c>
      <c r="BI11" s="15">
        <f t="shared" si="4"/>
        <v>0</v>
      </c>
      <c r="BJ11" s="15">
        <f t="shared" si="4"/>
        <v>0</v>
      </c>
      <c r="BK11" s="15">
        <f t="shared" si="4"/>
        <v>0</v>
      </c>
      <c r="BL11" s="15">
        <f t="shared" si="4"/>
        <v>0</v>
      </c>
      <c r="BM11" s="15">
        <f t="shared" si="4"/>
        <v>0</v>
      </c>
      <c r="BN11" s="15">
        <f t="shared" si="4"/>
        <v>0</v>
      </c>
      <c r="BO11" s="15">
        <f t="shared" si="4"/>
        <v>0</v>
      </c>
      <c r="BP11" s="15">
        <f t="shared" si="4"/>
        <v>0</v>
      </c>
      <c r="BQ11" s="15">
        <f t="shared" si="4"/>
        <v>0</v>
      </c>
      <c r="BR11" s="15">
        <f t="shared" si="4"/>
        <v>0</v>
      </c>
      <c r="BS11" s="15">
        <f t="shared" si="4"/>
        <v>0</v>
      </c>
      <c r="BT11" s="15">
        <f t="shared" si="4"/>
        <v>0</v>
      </c>
      <c r="BU11" s="15">
        <f t="shared" si="4"/>
        <v>0</v>
      </c>
      <c r="BV11" s="15">
        <f t="shared" si="4"/>
        <v>0</v>
      </c>
      <c r="BW11" s="15">
        <f t="shared" si="4"/>
        <v>0</v>
      </c>
    </row>
    <row r="12" spans="1:75" s="15" customFormat="1">
      <c r="B12" s="15" t="s">
        <v>534</v>
      </c>
      <c r="F12" s="15">
        <f>-Inputs!C279</f>
        <v>-3400000</v>
      </c>
      <c r="G12" s="15">
        <f>-Inputs!D279</f>
        <v>-20700000</v>
      </c>
      <c r="H12" s="15">
        <f>-Inputs!E279</f>
        <v>-28706461.286871433</v>
      </c>
      <c r="I12" s="15">
        <f>-Inputs!F279</f>
        <v>-28179521.662728488</v>
      </c>
      <c r="J12" s="15">
        <f>-Inputs!G279</f>
        <v>-28149213.217129946</v>
      </c>
    </row>
    <row r="13" spans="1:75" s="15" customFormat="1">
      <c r="B13" s="15" t="s">
        <v>455</v>
      </c>
      <c r="F13" s="15">
        <f>(AVERAGE((F9+F10),F15)*(Inputs!$C$20/(1+0.5*Inputs!$C$20)))</f>
        <v>87463998.874003559</v>
      </c>
      <c r="G13" s="15">
        <f>(AVERAGE((G9+G10),G15)*(Inputs!$C$20/(1+0.5*Inputs!$C$20)))</f>
        <v>100371683.97643751</v>
      </c>
      <c r="H13" s="15">
        <f>(AVERAGE((H9+H10),H15)*(Inputs!$C$20/(1+0.5*Inputs!$C$20)))</f>
        <v>112209337.98306964</v>
      </c>
      <c r="I13" s="15">
        <f>(AVERAGE((I9+I10),I15)*(Inputs!$C$20/(1+0.5*Inputs!$C$20)))</f>
        <v>123287119.5073873</v>
      </c>
      <c r="J13" s="15">
        <f>(AVERAGE((J9+J10),J15)*(Inputs!$C$20/(1+0.5*Inputs!$C$20)))</f>
        <v>133715857.92040233</v>
      </c>
      <c r="K13" s="15">
        <f>(AVERAGE((K9+K10),K15)*(Inputs!$C$20/(1+0.5*Inputs!$C$20)))</f>
        <v>127083369.38427733</v>
      </c>
      <c r="L13" s="15">
        <f>(AVERAGE((L9+L10),L15)*(Inputs!$C$20/(1+0.5*Inputs!$C$20)))</f>
        <v>121237461.3674743</v>
      </c>
      <c r="M13" s="15">
        <f>(AVERAGE((M9+M10),M15)*(Inputs!$C$20/(1+0.5*Inputs!$C$20)))</f>
        <v>115516880.15936932</v>
      </c>
      <c r="N13" s="15">
        <f>(AVERAGE((N9+N10),N15)*(Inputs!$C$20/(1+0.5*Inputs!$C$20)))</f>
        <v>109928643.52565826</v>
      </c>
      <c r="O13" s="15">
        <f>(AVERAGE((O9+O10),O15)*(Inputs!$C$20/(1+0.5*Inputs!$C$20)))</f>
        <v>104440944.8598177</v>
      </c>
      <c r="P13" s="15">
        <f>(AVERAGE((P9+P10),P15)*(Inputs!$C$20/(1+0.5*Inputs!$C$20)))</f>
        <v>99075400.759557202</v>
      </c>
      <c r="Q13" s="15">
        <f>(AVERAGE((Q9+Q10),Q15)*(Inputs!$C$20/(1+0.5*Inputs!$C$20)))</f>
        <v>93754962.765932932</v>
      </c>
      <c r="R13" s="15">
        <f>(AVERAGE((R9+R10),R15)*(Inputs!$C$20/(1+0.5*Inputs!$C$20)))</f>
        <v>88383372.66145359</v>
      </c>
      <c r="S13" s="15">
        <f>(AVERAGE((S9+S10),S15)*(Inputs!$C$20/(1+0.5*Inputs!$C$20)))</f>
        <v>82956718.336836234</v>
      </c>
      <c r="T13" s="15">
        <f>(AVERAGE((T9+T10),T15)*(Inputs!$C$20/(1+0.5*Inputs!$C$20)))</f>
        <v>77471787.32210952</v>
      </c>
      <c r="U13" s="15">
        <f>(AVERAGE((U9+U10),U15)*(Inputs!$C$20/(1+0.5*Inputs!$C$20)))</f>
        <v>72231397.579215914</v>
      </c>
      <c r="V13" s="15">
        <f>(AVERAGE((V9+V10),V15)*(Inputs!$C$20/(1+0.5*Inputs!$C$20)))</f>
        <v>67551349.436834812</v>
      </c>
      <c r="W13" s="15">
        <f>(AVERAGE((W9+W10),W15)*(Inputs!$C$20/(1+0.5*Inputs!$C$20)))</f>
        <v>63264616.256540343</v>
      </c>
      <c r="X13" s="15">
        <f>(AVERAGE((X9+X10),X15)*(Inputs!$C$20/(1+0.5*Inputs!$C$20)))</f>
        <v>59157817.662079349</v>
      </c>
      <c r="Y13" s="15">
        <f>(AVERAGE((Y9+Y10),Y15)*(Inputs!$C$20/(1+0.5*Inputs!$C$20)))</f>
        <v>55194286.348500639</v>
      </c>
      <c r="Z13" s="15">
        <f>(AVERAGE((Z9+Z10),Z15)*(Inputs!$C$20/(1+0.5*Inputs!$C$20)))</f>
        <v>51355102.792453609</v>
      </c>
      <c r="AA13" s="15">
        <f>(AVERAGE((AA9+AA10),AA15)*(Inputs!$C$20/(1+0.5*Inputs!$C$20)))</f>
        <v>47615737.457766071</v>
      </c>
      <c r="AB13" s="15">
        <f>(AVERAGE((AB9+AB10),AB15)*(Inputs!$C$20/(1+0.5*Inputs!$C$20)))</f>
        <v>43948728.16939614</v>
      </c>
      <c r="AC13" s="15">
        <f>(AVERAGE((AC9+AC10),AC15)*(Inputs!$C$20/(1+0.5*Inputs!$C$20)))</f>
        <v>40330511.43419607</v>
      </c>
      <c r="AD13" s="15">
        <f>(AVERAGE((AD9+AD10),AD15)*(Inputs!$C$20/(1+0.5*Inputs!$C$20)))</f>
        <v>36762786.76829119</v>
      </c>
      <c r="AE13" s="15">
        <f>(AVERAGE((AE9+AE10),AE15)*(Inputs!$C$20/(1+0.5*Inputs!$C$20)))</f>
        <v>33164151.297074929</v>
      </c>
      <c r="AF13" s="15">
        <f>(AVERAGE((AF9+AF10),AF15)*(Inputs!$C$20/(1+0.5*Inputs!$C$20)))</f>
        <v>29449251.176331919</v>
      </c>
      <c r="AG13" s="15">
        <f>(AVERAGE((AG9+AG10),AG15)*(Inputs!$C$20/(1+0.5*Inputs!$C$20)))</f>
        <v>25611737.606943317</v>
      </c>
      <c r="AH13" s="15">
        <f>(AVERAGE((AH9+AH10),AH15)*(Inputs!$C$20/(1+0.5*Inputs!$C$20)))</f>
        <v>21719089.271514554</v>
      </c>
      <c r="AI13" s="15">
        <f>(AVERAGE((AI9+AI10),AI15)*(Inputs!$C$20/(1+0.5*Inputs!$C$20)))</f>
        <v>17841611.103121955</v>
      </c>
      <c r="AJ13" s="15">
        <f>(AVERAGE((AJ9+AJ10),AJ15)*(Inputs!$C$20/(1+0.5*Inputs!$C$20)))</f>
        <v>13976459.661648842</v>
      </c>
      <c r="AK13" s="15">
        <f>(AVERAGE((AK9+AK10),AK15)*(Inputs!$C$20/(1+0.5*Inputs!$C$20)))</f>
        <v>10349003.017908162</v>
      </c>
      <c r="AL13" s="15">
        <f>(AVERAGE((AL9+AL10),AL15)*(Inputs!$C$20/(1+0.5*Inputs!$C$20)))</f>
        <v>8160392.4813930113</v>
      </c>
      <c r="AM13" s="15">
        <f>(AVERAGE((AM9+AM10),AM15)*(Inputs!$C$20/(1+0.5*Inputs!$C$20)))</f>
        <v>7242490.6717833616</v>
      </c>
      <c r="AN13" s="15">
        <f>(AVERAGE((AN9+AN10),AN15)*(Inputs!$C$20/(1+0.5*Inputs!$C$20)))</f>
        <v>6472779.3806254454</v>
      </c>
      <c r="AO13" s="15">
        <f>(AVERAGE((AO9+AO10),AO15)*(Inputs!$C$20/(1+0.5*Inputs!$C$20)))</f>
        <v>5844991.5509264059</v>
      </c>
      <c r="AP13" s="15">
        <f>(AVERAGE((AP9+AP10),AP15)*(Inputs!$C$20/(1+0.5*Inputs!$C$20)))</f>
        <v>5336371.3389420407</v>
      </c>
      <c r="AQ13" s="15">
        <f>(AVERAGE((AQ9+AQ10),AQ15)*(Inputs!$C$20/(1+0.5*Inputs!$C$20)))</f>
        <v>4894868.358713977</v>
      </c>
      <c r="AR13" s="15">
        <f>(AVERAGE((AR9+AR10),AR15)*(Inputs!$C$20/(1+0.5*Inputs!$C$20)))</f>
        <v>4466186.76338189</v>
      </c>
      <c r="AS13" s="15">
        <f>(AVERAGE((AS9+AS10),AS15)*(Inputs!$C$20/(1+0.5*Inputs!$C$20)))</f>
        <v>4034748.6706543528</v>
      </c>
      <c r="AT13" s="15">
        <f>(AVERAGE((AT9+AT10),AT15)*(Inputs!$C$20/(1+0.5*Inputs!$C$20)))</f>
        <v>3623976.9421978542</v>
      </c>
      <c r="AU13" s="15">
        <f>(AVERAGE((AU9+AU10),AU15)*(Inputs!$C$20/(1+0.5*Inputs!$C$20)))</f>
        <v>3255548.4864043528</v>
      </c>
      <c r="AV13" s="15">
        <f>(AVERAGE((AV9+AV10),AV15)*(Inputs!$C$20/(1+0.5*Inputs!$C$20)))</f>
        <v>2912457.3214699193</v>
      </c>
      <c r="AW13" s="15">
        <f>(AVERAGE((AW9+AW10),AW15)*(Inputs!$C$20/(1+0.5*Inputs!$C$20)))</f>
        <v>2595883.8269420979</v>
      </c>
      <c r="AX13" s="15">
        <f>(AVERAGE((AX9+AX10),AX15)*(Inputs!$C$20/(1+0.5*Inputs!$C$20)))</f>
        <v>2307065.3998892284</v>
      </c>
      <c r="AY13" s="15">
        <f>(AVERAGE((AY9+AY10),AY15)*(Inputs!$C$20/(1+0.5*Inputs!$C$20)))</f>
        <v>2026538.9692727698</v>
      </c>
      <c r="AZ13" s="15">
        <f>(AVERAGE((AZ9+AZ10),AZ15)*(Inputs!$C$20/(1+0.5*Inputs!$C$20)))</f>
        <v>1733954.4480370437</v>
      </c>
      <c r="BA13" s="15">
        <f>(AVERAGE((BA9+BA10),BA15)*(Inputs!$C$20/(1+0.5*Inputs!$C$20)))</f>
        <v>1428793.5060211376</v>
      </c>
      <c r="BB13" s="15">
        <f>(AVERAGE((BB9+BB10),BB15)*(Inputs!$C$20/(1+0.5*Inputs!$C$20)))</f>
        <v>1110515.5309066747</v>
      </c>
      <c r="BC13" s="15">
        <f>(AVERAGE((BC9+BC10),BC15)*(Inputs!$C$20/(1+0.5*Inputs!$C$20)))</f>
        <v>778556.67029511929</v>
      </c>
      <c r="BD13" s="15">
        <f>(AVERAGE((BD9+BD10),BD15)*(Inputs!$C$20/(1+0.5*Inputs!$C$20)))</f>
        <v>489784.39102212369</v>
      </c>
      <c r="BE13" s="15">
        <f>(AVERAGE((BE9+BE10),BE15)*(Inputs!$C$20/(1+0.5*Inputs!$C$20)))</f>
        <v>279147.40303535416</v>
      </c>
      <c r="BF13" s="15">
        <f>(AVERAGE((BF9+BF10),BF15)*(Inputs!$C$20/(1+0.5*Inputs!$C$20)))</f>
        <v>125644.62274986322</v>
      </c>
      <c r="BG13" s="15">
        <f>(AVERAGE((BG9+BG10),BG15)*(Inputs!$C$20/(1+0.5*Inputs!$C$20)))</f>
        <v>31739.083739043286</v>
      </c>
      <c r="BH13" s="15">
        <f>(AVERAGE((BH9+BH10),BH15)*(Inputs!$C$20/(1+0.5*Inputs!$C$20)))</f>
        <v>2.4970180154628944E-8</v>
      </c>
      <c r="BI13" s="15">
        <f>(AVERAGE((BI9+BI10),BI15)*(Inputs!$C$20/(1+0.5*Inputs!$C$20)))</f>
        <v>2.4970180154628944E-8</v>
      </c>
      <c r="BJ13" s="15">
        <f>(AVERAGE((BJ9+BJ10),BJ15)*(Inputs!$C$20/(1+0.5*Inputs!$C$20)))</f>
        <v>2.4970180154628944E-8</v>
      </c>
      <c r="BK13" s="15">
        <f>(AVERAGE((BK9+BK10),BK15)*(Inputs!$C$20/(1+0.5*Inputs!$C$20)))</f>
        <v>2.4970180154628944E-8</v>
      </c>
      <c r="BL13" s="15">
        <f>(AVERAGE((BL9+BL10),BL15)*(Inputs!$C$20/(1+0.5*Inputs!$C$20)))</f>
        <v>2.4970180154628944E-8</v>
      </c>
      <c r="BM13" s="15">
        <f>(AVERAGE((BM9+BM10),BM15)*(Inputs!$C$20/(1+0.5*Inputs!$C$20)))</f>
        <v>2.4970180154628944E-8</v>
      </c>
      <c r="BN13" s="15">
        <f>(AVERAGE((BN9+BN10),BN15)*(Inputs!$C$20/(1+0.5*Inputs!$C$20)))</f>
        <v>2.4970180154628944E-8</v>
      </c>
      <c r="BO13" s="15">
        <f>(AVERAGE((BO9+BO10),BO15)*(Inputs!$C$20/(1+0.5*Inputs!$C$20)))</f>
        <v>2.4970180154628944E-8</v>
      </c>
      <c r="BP13" s="15">
        <f>(AVERAGE((BP9+BP10),BP15)*(Inputs!$C$20/(1+0.5*Inputs!$C$20)))</f>
        <v>2.4970180154628944E-8</v>
      </c>
      <c r="BQ13" s="15">
        <f>(AVERAGE((BQ9+BQ10),BQ15)*(Inputs!$C$20/(1+0.5*Inputs!$C$20)))</f>
        <v>2.4970180154628944E-8</v>
      </c>
      <c r="BR13" s="15">
        <f>(AVERAGE((BR9+BR10),BR15)*(Inputs!$C$20/(1+0.5*Inputs!$C$20)))</f>
        <v>2.4970180154628944E-8</v>
      </c>
      <c r="BS13" s="15">
        <f>(AVERAGE((BS9+BS10),BS15)*(Inputs!$C$20/(1+0.5*Inputs!$C$20)))</f>
        <v>2.4970180154628944E-8</v>
      </c>
      <c r="BT13" s="15">
        <f>(AVERAGE((BT9+BT10),BT15)*(Inputs!$C$20/(1+0.5*Inputs!$C$20)))</f>
        <v>2.4970180154628944E-8</v>
      </c>
      <c r="BU13" s="15">
        <f>(AVERAGE((BU9+BU10),BU15)*(Inputs!$C$20/(1+0.5*Inputs!$C$20)))</f>
        <v>2.4970180154628944E-8</v>
      </c>
      <c r="BV13" s="15">
        <f>(AVERAGE((BV9+BV10),BV15)*(Inputs!$C$20/(1+0.5*Inputs!$C$20)))</f>
        <v>2.4970180154628944E-8</v>
      </c>
      <c r="BW13" s="15">
        <f>(AVERAGE((BW9+BW10),BW15)*(Inputs!$C$20/(1+0.5*Inputs!$C$20)))</f>
        <v>2.4970180154628944E-8</v>
      </c>
    </row>
    <row r="14" spans="1:75" s="15" customFormat="1">
      <c r="B14" s="15" t="s">
        <v>147</v>
      </c>
      <c r="F14" s="15">
        <f>F13-F11-F12</f>
        <v>182850829.3560428</v>
      </c>
      <c r="G14" s="15">
        <f t="shared" ref="G14:BR14" si="5">G13-G11-G12</f>
        <v>225885810.08543864</v>
      </c>
      <c r="H14" s="15">
        <f t="shared" si="5"/>
        <v>259378573.76952708</v>
      </c>
      <c r="I14" s="15">
        <f t="shared" si="5"/>
        <v>285574031.9524709</v>
      </c>
      <c r="J14" s="15">
        <f t="shared" si="5"/>
        <v>312294473.84672225</v>
      </c>
      <c r="K14" s="15">
        <f t="shared" si="5"/>
        <v>269473191.57346624</v>
      </c>
      <c r="L14" s="15">
        <f t="shared" si="5"/>
        <v>261750799.17627341</v>
      </c>
      <c r="M14" s="15">
        <f t="shared" si="5"/>
        <v>251841716.35985875</v>
      </c>
      <c r="N14" s="15">
        <f t="shared" si="5"/>
        <v>244037382.04945168</v>
      </c>
      <c r="O14" s="15">
        <f t="shared" si="5"/>
        <v>235900410.4919399</v>
      </c>
      <c r="P14" s="15">
        <f t="shared" si="5"/>
        <v>227272668.81350023</v>
      </c>
      <c r="Q14" s="15">
        <f t="shared" si="5"/>
        <v>223031592.11908641</v>
      </c>
      <c r="R14" s="15">
        <f t="shared" si="5"/>
        <v>219056063.48289075</v>
      </c>
      <c r="S14" s="15">
        <f t="shared" si="5"/>
        <v>214898090.58965436</v>
      </c>
      <c r="T14" s="15">
        <f t="shared" si="5"/>
        <v>210964683.2748577</v>
      </c>
      <c r="U14" s="15">
        <f t="shared" si="5"/>
        <v>192338594.82403487</v>
      </c>
      <c r="V14" s="15">
        <f t="shared" si="5"/>
        <v>173927429.83113134</v>
      </c>
      <c r="W14" s="15">
        <f t="shared" si="5"/>
        <v>164337979.00910094</v>
      </c>
      <c r="X14" s="15">
        <f t="shared" si="5"/>
        <v>156826257.98080426</v>
      </c>
      <c r="Y14" s="15">
        <f t="shared" si="5"/>
        <v>149334463.29495192</v>
      </c>
      <c r="Z14" s="15">
        <f t="shared" si="5"/>
        <v>143005936.70285654</v>
      </c>
      <c r="AA14" s="15">
        <f t="shared" si="5"/>
        <v>136925374.79141235</v>
      </c>
      <c r="AB14" s="15">
        <f t="shared" si="5"/>
        <v>132098009.52553824</v>
      </c>
      <c r="AC14" s="15">
        <f t="shared" si="5"/>
        <v>127278912.93648028</v>
      </c>
      <c r="AD14" s="15">
        <f t="shared" si="5"/>
        <v>122468586.9890151</v>
      </c>
      <c r="AE14" s="15">
        <f t="shared" si="5"/>
        <v>121608430.6810395</v>
      </c>
      <c r="AF14" s="15">
        <f t="shared" si="5"/>
        <v>120781489.0099355</v>
      </c>
      <c r="AG14" s="15">
        <f t="shared" si="5"/>
        <v>119989694.35640624</v>
      </c>
      <c r="AH14" s="15">
        <f t="shared" si="5"/>
        <v>115719483.95836939</v>
      </c>
      <c r="AI14" s="15">
        <f t="shared" si="5"/>
        <v>111485432.42317137</v>
      </c>
      <c r="AJ14" s="15">
        <f t="shared" si="5"/>
        <v>107380322.55431019</v>
      </c>
      <c r="AK14" s="15">
        <f t="shared" si="5"/>
        <v>92489973.2495884</v>
      </c>
      <c r="AL14" s="15">
        <f t="shared" si="5"/>
        <v>31933650.630547896</v>
      </c>
      <c r="AM14" s="15">
        <f t="shared" si="5"/>
        <v>27889589.763975069</v>
      </c>
      <c r="AN14" s="15">
        <f t="shared" si="5"/>
        <v>23074599.69134127</v>
      </c>
      <c r="AO14" s="15">
        <f t="shared" si="5"/>
        <v>19623936.780764535</v>
      </c>
      <c r="AP14" s="15">
        <f t="shared" si="5"/>
        <v>16171269.637882855</v>
      </c>
      <c r="AQ14" s="15">
        <f t="shared" si="5"/>
        <v>15425784.899151174</v>
      </c>
      <c r="AR14" s="15">
        <f t="shared" si="5"/>
        <v>14680615.104157675</v>
      </c>
      <c r="AS14" s="15">
        <f t="shared" si="5"/>
        <v>14699061.395475129</v>
      </c>
      <c r="AT14" s="15">
        <f t="shared" si="5"/>
        <v>12838290.375051517</v>
      </c>
      <c r="AU14" s="15">
        <f t="shared" si="5"/>
        <v>11870727.764960352</v>
      </c>
      <c r="AV14" s="15">
        <f t="shared" si="5"/>
        <v>10900613.991470804</v>
      </c>
      <c r="AW14" s="15">
        <f t="shared" si="5"/>
        <v>9927783.8044463601</v>
      </c>
      <c r="AX14" s="15">
        <f t="shared" si="5"/>
        <v>8952060.9609482512</v>
      </c>
      <c r="AY14" s="15">
        <f t="shared" si="5"/>
        <v>8957161.3372405637</v>
      </c>
      <c r="AZ14" s="15">
        <f t="shared" si="5"/>
        <v>8962481.5887801293</v>
      </c>
      <c r="BA14" s="15">
        <f t="shared" si="5"/>
        <v>8968031.1943037286</v>
      </c>
      <c r="BB14" s="15">
        <f t="shared" si="5"/>
        <v>8973820.0411728118</v>
      </c>
      <c r="BC14" s="15">
        <f t="shared" si="5"/>
        <v>8979858.4429891296</v>
      </c>
      <c r="BD14" s="15">
        <f t="shared" si="5"/>
        <v>6263144.9105392843</v>
      </c>
      <c r="BE14" s="15">
        <f t="shared" si="5"/>
        <v>4699219.5106883487</v>
      </c>
      <c r="BF14" s="15">
        <f t="shared" si="5"/>
        <v>3134088.5790549163</v>
      </c>
      <c r="BG14" s="15">
        <f t="shared" si="5"/>
        <v>1567700.1456305881</v>
      </c>
      <c r="BH14" s="15">
        <f t="shared" si="5"/>
        <v>2.4970180154628944E-8</v>
      </c>
      <c r="BI14" s="15">
        <f t="shared" si="5"/>
        <v>2.4970180154628944E-8</v>
      </c>
      <c r="BJ14" s="15">
        <f t="shared" si="5"/>
        <v>2.4970180154628944E-8</v>
      </c>
      <c r="BK14" s="15">
        <f t="shared" si="5"/>
        <v>2.4970180154628944E-8</v>
      </c>
      <c r="BL14" s="15">
        <f t="shared" si="5"/>
        <v>2.4970180154628944E-8</v>
      </c>
      <c r="BM14" s="15">
        <f t="shared" si="5"/>
        <v>2.4970180154628944E-8</v>
      </c>
      <c r="BN14" s="15">
        <f t="shared" si="5"/>
        <v>2.4970180154628944E-8</v>
      </c>
      <c r="BO14" s="15">
        <f t="shared" si="5"/>
        <v>2.4970180154628944E-8</v>
      </c>
      <c r="BP14" s="15">
        <f t="shared" si="5"/>
        <v>2.4970180154628944E-8</v>
      </c>
      <c r="BQ14" s="15">
        <f t="shared" si="5"/>
        <v>2.4970180154628944E-8</v>
      </c>
      <c r="BR14" s="15">
        <f t="shared" si="5"/>
        <v>2.4970180154628944E-8</v>
      </c>
      <c r="BS14" s="15">
        <f t="shared" ref="BS14:BW14" si="6">BS13-BS11-BS12</f>
        <v>2.4970180154628944E-8</v>
      </c>
      <c r="BT14" s="15">
        <f t="shared" si="6"/>
        <v>2.4970180154628944E-8</v>
      </c>
      <c r="BU14" s="15">
        <f t="shared" si="6"/>
        <v>2.4970180154628944E-8</v>
      </c>
      <c r="BV14" s="15">
        <f t="shared" si="6"/>
        <v>2.4970180154628944E-8</v>
      </c>
      <c r="BW14" s="15">
        <f t="shared" si="6"/>
        <v>2.4970180154628944E-8</v>
      </c>
    </row>
    <row r="15" spans="1:75" s="15" customFormat="1">
      <c r="A15" s="136">
        <f>MIN(F15:BW15)</f>
        <v>6.0419552028179169E-7</v>
      </c>
      <c r="B15" s="15" t="s">
        <v>320</v>
      </c>
      <c r="F15" s="15">
        <f>F9+F10+F11+F12</f>
        <v>2068645192.5846918</v>
      </c>
      <c r="G15" s="15">
        <f t="shared" ref="G15:BR15" si="7">G9+G10+G11+G12</f>
        <v>2365904702.5459809</v>
      </c>
      <c r="H15" s="15">
        <f t="shared" si="7"/>
        <v>2641509102.829814</v>
      </c>
      <c r="I15" s="15">
        <f t="shared" si="7"/>
        <v>2901995826.4550209</v>
      </c>
      <c r="J15" s="15">
        <f>J9+J10+J11+J12</f>
        <v>3146190846.5989914</v>
      </c>
      <c r="K15" s="15">
        <f>K9+K10+K11+K12</f>
        <v>3003801024.4098024</v>
      </c>
      <c r="L15" s="15">
        <f t="shared" si="7"/>
        <v>2863287686.6010032</v>
      </c>
      <c r="M15" s="15">
        <f t="shared" si="7"/>
        <v>2726962850.4005136</v>
      </c>
      <c r="N15" s="15">
        <f t="shared" si="7"/>
        <v>2592854111.8767204</v>
      </c>
      <c r="O15" s="15">
        <f t="shared" si="7"/>
        <v>2461394646.2445984</v>
      </c>
      <c r="P15" s="15">
        <f t="shared" si="7"/>
        <v>2333197378.1906552</v>
      </c>
      <c r="Q15" s="15">
        <f t="shared" si="7"/>
        <v>2203920748.8375015</v>
      </c>
      <c r="R15" s="15">
        <f t="shared" si="7"/>
        <v>2073248058.0160644</v>
      </c>
      <c r="S15" s="15">
        <f t="shared" si="7"/>
        <v>1941306685.7632463</v>
      </c>
      <c r="T15" s="15">
        <f t="shared" si="7"/>
        <v>1807813789.8104982</v>
      </c>
      <c r="U15" s="15">
        <f t="shared" si="7"/>
        <v>1687706592.5656793</v>
      </c>
      <c r="V15" s="15">
        <f t="shared" si="7"/>
        <v>1581330512.1713829</v>
      </c>
      <c r="W15" s="15">
        <f t="shared" si="7"/>
        <v>1480257149.4188223</v>
      </c>
      <c r="X15" s="15">
        <f t="shared" si="7"/>
        <v>1382588709.1000974</v>
      </c>
      <c r="Y15" s="15">
        <f t="shared" si="7"/>
        <v>1288448532.1536462</v>
      </c>
      <c r="Z15" s="15">
        <f t="shared" si="7"/>
        <v>1196797698.2432432</v>
      </c>
      <c r="AA15" s="15">
        <f t="shared" si="7"/>
        <v>1107488060.9095969</v>
      </c>
      <c r="AB15" s="15">
        <f t="shared" si="7"/>
        <v>1019338779.5534549</v>
      </c>
      <c r="AC15" s="15">
        <f t="shared" si="7"/>
        <v>932390378.05117071</v>
      </c>
      <c r="AD15" s="15">
        <f t="shared" si="7"/>
        <v>846684577.83044684</v>
      </c>
      <c r="AE15" s="15">
        <f t="shared" si="7"/>
        <v>758240298.4464823</v>
      </c>
      <c r="AF15" s="15">
        <f t="shared" si="7"/>
        <v>666908060.61287868</v>
      </c>
      <c r="AG15" s="15">
        <f t="shared" si="7"/>
        <v>572530103.86341572</v>
      </c>
      <c r="AH15" s="15">
        <f t="shared" si="7"/>
        <v>478529709.17656088</v>
      </c>
      <c r="AI15" s="15">
        <f t="shared" si="7"/>
        <v>384885887.85651147</v>
      </c>
      <c r="AJ15" s="15">
        <f t="shared" si="7"/>
        <v>291482024.96385014</v>
      </c>
      <c r="AK15" s="15">
        <f t="shared" si="7"/>
        <v>209341054.7321699</v>
      </c>
      <c r="AL15" s="15">
        <f t="shared" si="7"/>
        <v>185567796.58301502</v>
      </c>
      <c r="AM15" s="15">
        <f t="shared" si="7"/>
        <v>164920697.49082333</v>
      </c>
      <c r="AN15" s="15">
        <f t="shared" si="7"/>
        <v>148318877.1801075</v>
      </c>
      <c r="AO15" s="15">
        <f t="shared" si="7"/>
        <v>134539931.95026937</v>
      </c>
      <c r="AP15" s="15">
        <f t="shared" si="7"/>
        <v>123705033.65132856</v>
      </c>
      <c r="AQ15" s="15">
        <f t="shared" si="7"/>
        <v>113174117.11089137</v>
      </c>
      <c r="AR15" s="15">
        <f t="shared" si="7"/>
        <v>102959688.77011558</v>
      </c>
      <c r="AS15" s="15">
        <f t="shared" si="7"/>
        <v>92295376.045294806</v>
      </c>
      <c r="AT15" s="15">
        <f t="shared" si="7"/>
        <v>83081062.612441137</v>
      </c>
      <c r="AU15" s="15">
        <f t="shared" si="7"/>
        <v>74465883.333885133</v>
      </c>
      <c r="AV15" s="15">
        <f t="shared" si="7"/>
        <v>66477726.663884252</v>
      </c>
      <c r="AW15" s="15">
        <f t="shared" si="7"/>
        <v>59145826.686379991</v>
      </c>
      <c r="AX15" s="15">
        <f t="shared" si="7"/>
        <v>52500831.125320971</v>
      </c>
      <c r="AY15" s="15">
        <f t="shared" si="7"/>
        <v>45570208.757353179</v>
      </c>
      <c r="AZ15" s="15">
        <f t="shared" si="7"/>
        <v>38341681.616610095</v>
      </c>
      <c r="BA15" s="15">
        <f t="shared" si="7"/>
        <v>30802443.928327505</v>
      </c>
      <c r="BB15" s="15">
        <f t="shared" si="7"/>
        <v>22939139.418061368</v>
      </c>
      <c r="BC15" s="15">
        <f t="shared" si="7"/>
        <v>14737837.645367358</v>
      </c>
      <c r="BD15" s="15">
        <f t="shared" si="7"/>
        <v>8964477.1258501969</v>
      </c>
      <c r="BE15" s="15">
        <f t="shared" si="7"/>
        <v>4544405.0181972021</v>
      </c>
      <c r="BF15" s="15">
        <f t="shared" si="7"/>
        <v>1535961.061892149</v>
      </c>
      <c r="BG15" s="15">
        <f t="shared" si="7"/>
        <v>6.0419552028179169E-7</v>
      </c>
      <c r="BH15" s="15">
        <f t="shared" si="7"/>
        <v>6.0419552028179169E-7</v>
      </c>
      <c r="BI15" s="15">
        <f t="shared" si="7"/>
        <v>6.0419552028179169E-7</v>
      </c>
      <c r="BJ15" s="15">
        <f t="shared" si="7"/>
        <v>6.0419552028179169E-7</v>
      </c>
      <c r="BK15" s="15">
        <f t="shared" si="7"/>
        <v>6.0419552028179169E-7</v>
      </c>
      <c r="BL15" s="15">
        <f t="shared" si="7"/>
        <v>6.0419552028179169E-7</v>
      </c>
      <c r="BM15" s="15">
        <f t="shared" si="7"/>
        <v>6.0419552028179169E-7</v>
      </c>
      <c r="BN15" s="15">
        <f t="shared" si="7"/>
        <v>6.0419552028179169E-7</v>
      </c>
      <c r="BO15" s="15">
        <f t="shared" si="7"/>
        <v>6.0419552028179169E-7</v>
      </c>
      <c r="BP15" s="15">
        <f t="shared" si="7"/>
        <v>6.0419552028179169E-7</v>
      </c>
      <c r="BQ15" s="15">
        <f t="shared" si="7"/>
        <v>6.0419552028179169E-7</v>
      </c>
      <c r="BR15" s="15">
        <f t="shared" si="7"/>
        <v>6.0419552028179169E-7</v>
      </c>
      <c r="BS15" s="15">
        <f t="shared" ref="BS15:BW15" si="8">BS9+BS10+BS11+BS12</f>
        <v>6.0419552028179169E-7</v>
      </c>
      <c r="BT15" s="15">
        <f t="shared" si="8"/>
        <v>6.0419552028179169E-7</v>
      </c>
      <c r="BU15" s="15">
        <f t="shared" si="8"/>
        <v>6.0419552028179169E-7</v>
      </c>
      <c r="BV15" s="15">
        <f t="shared" si="8"/>
        <v>6.0419552028179169E-7</v>
      </c>
      <c r="BW15" s="15">
        <f t="shared" si="8"/>
        <v>6.0419552028179169E-7</v>
      </c>
    </row>
    <row r="16" spans="1:75">
      <c r="F16" s="15">
        <f>F9+SUM(F10:J10)+SUM(F11:BW12)</f>
        <v>0</v>
      </c>
    </row>
    <row r="17" spans="2:75">
      <c r="B17" t="s">
        <v>535</v>
      </c>
      <c r="C17" s="32">
        <f>K9/K42</f>
        <v>0.96647488001723836</v>
      </c>
    </row>
    <row r="18" spans="2:75" s="8" customFormat="1" ht="18.75">
      <c r="B18" s="12" t="s">
        <v>536</v>
      </c>
      <c r="C18" s="8">
        <v>2017</v>
      </c>
      <c r="D18" s="8">
        <v>2018</v>
      </c>
      <c r="E18" s="8">
        <v>2019</v>
      </c>
      <c r="F18" s="8">
        <v>2020</v>
      </c>
      <c r="G18" s="8">
        <v>2021</v>
      </c>
      <c r="H18" s="8">
        <v>2022</v>
      </c>
      <c r="I18" s="8">
        <v>2023</v>
      </c>
      <c r="J18" s="8">
        <v>2024</v>
      </c>
      <c r="K18" s="8">
        <v>2025</v>
      </c>
      <c r="L18" s="8">
        <v>2026</v>
      </c>
      <c r="M18" s="8">
        <v>2027</v>
      </c>
      <c r="N18" s="8">
        <v>2028</v>
      </c>
      <c r="O18" s="8">
        <v>2029</v>
      </c>
      <c r="P18" s="8">
        <v>2030</v>
      </c>
      <c r="Q18" s="8">
        <v>2031</v>
      </c>
      <c r="R18" s="8">
        <v>2032</v>
      </c>
      <c r="S18" s="8">
        <v>2033</v>
      </c>
      <c r="T18" s="8">
        <v>2034</v>
      </c>
      <c r="U18" s="8">
        <v>2035</v>
      </c>
      <c r="V18" s="8">
        <v>2036</v>
      </c>
      <c r="W18" s="8">
        <v>2037</v>
      </c>
      <c r="X18" s="8">
        <v>2038</v>
      </c>
      <c r="Y18" s="8">
        <v>2039</v>
      </c>
      <c r="Z18" s="8">
        <v>2040</v>
      </c>
      <c r="AA18" s="8">
        <v>2041</v>
      </c>
      <c r="AB18" s="8">
        <v>2042</v>
      </c>
      <c r="AC18" s="8">
        <v>2043</v>
      </c>
      <c r="AD18" s="8">
        <v>2044</v>
      </c>
      <c r="AE18" s="8">
        <v>2045</v>
      </c>
      <c r="AF18" s="8">
        <v>2046</v>
      </c>
      <c r="AG18" s="8">
        <v>2047</v>
      </c>
      <c r="AH18" s="8">
        <v>2048</v>
      </c>
      <c r="AI18" s="8">
        <v>2049</v>
      </c>
      <c r="AJ18" s="8">
        <v>2050</v>
      </c>
      <c r="AK18" s="8">
        <v>2051</v>
      </c>
      <c r="AL18" s="8">
        <v>2052</v>
      </c>
      <c r="AM18" s="8">
        <v>2053</v>
      </c>
      <c r="AN18" s="8">
        <v>2054</v>
      </c>
      <c r="AO18" s="8">
        <v>2055</v>
      </c>
      <c r="AP18" s="8">
        <v>2056</v>
      </c>
      <c r="AQ18" s="8">
        <v>2057</v>
      </c>
      <c r="AR18" s="8">
        <v>2058</v>
      </c>
      <c r="AS18" s="8">
        <v>2059</v>
      </c>
      <c r="AT18" s="8">
        <v>2060</v>
      </c>
      <c r="AU18" s="8">
        <v>2061</v>
      </c>
      <c r="AV18" s="8">
        <v>2062</v>
      </c>
      <c r="AW18" s="8">
        <v>2063</v>
      </c>
      <c r="AX18" s="8">
        <v>2064</v>
      </c>
      <c r="AY18" s="8">
        <v>2065</v>
      </c>
      <c r="AZ18" s="8">
        <v>2066</v>
      </c>
      <c r="BA18" s="8">
        <v>2067</v>
      </c>
      <c r="BB18" s="8">
        <v>2068</v>
      </c>
      <c r="BC18" s="8">
        <v>2069</v>
      </c>
      <c r="BD18" s="8">
        <v>2070</v>
      </c>
      <c r="BE18" s="8">
        <v>2071</v>
      </c>
      <c r="BF18" s="8">
        <v>2072</v>
      </c>
      <c r="BG18" s="8">
        <v>2073</v>
      </c>
      <c r="BH18" s="8">
        <v>2074</v>
      </c>
      <c r="BI18" s="8">
        <v>2075</v>
      </c>
      <c r="BJ18" s="8">
        <v>2076</v>
      </c>
      <c r="BK18" s="8">
        <v>2077</v>
      </c>
      <c r="BL18" s="8">
        <v>2078</v>
      </c>
      <c r="BM18" s="8">
        <v>2079</v>
      </c>
      <c r="BN18" s="8">
        <v>2080</v>
      </c>
      <c r="BO18" s="8">
        <v>2081</v>
      </c>
      <c r="BP18" s="8">
        <v>2082</v>
      </c>
      <c r="BQ18" s="8">
        <v>2083</v>
      </c>
      <c r="BR18" s="8">
        <v>2084</v>
      </c>
      <c r="BS18" s="8">
        <v>2085</v>
      </c>
      <c r="BT18" s="8">
        <v>2086</v>
      </c>
      <c r="BU18" s="8">
        <v>2087</v>
      </c>
      <c r="BV18" s="8">
        <v>2088</v>
      </c>
      <c r="BW18" s="8">
        <v>2089</v>
      </c>
    </row>
    <row r="20" spans="2:75">
      <c r="B20" s="16" t="s">
        <v>537</v>
      </c>
    </row>
    <row r="21" spans="2:75">
      <c r="B21" t="s">
        <v>538</v>
      </c>
      <c r="F21" s="15">
        <f>'2020-2024 Capex'!D6*Inputs!$G$264</f>
        <v>422773636.07029057</v>
      </c>
      <c r="G21" s="15">
        <f>'2020-2024 Capex'!E6*Inputs!$G$264</f>
        <v>828737370.88675201</v>
      </c>
      <c r="H21" s="15">
        <f>'2020-2024 Capex'!F6*Inputs!$G$264</f>
        <v>1217166536.114609</v>
      </c>
      <c r="I21" s="15">
        <f>'2020-2024 Capex'!G6*Inputs!$G$264</f>
        <v>1587305223.2477434</v>
      </c>
      <c r="J21" s="15">
        <f>'2020-2024 Capex'!H6*Inputs!$G$264</f>
        <v>1938799909.6021266</v>
      </c>
      <c r="K21" s="15">
        <f>'2020-2024 Capex'!I6*Inputs!$G$264</f>
        <v>1848073223.4522805</v>
      </c>
      <c r="L21" s="15">
        <f>'2020-2024 Capex'!J6*Inputs!$G$264</f>
        <v>1758072654.62744</v>
      </c>
      <c r="M21" s="15">
        <f>'2020-2024 Capex'!K6*Inputs!$G$264</f>
        <v>1669015554.8351994</v>
      </c>
      <c r="N21" s="15">
        <f>'2020-2024 Capex'!L6*Inputs!$G$264</f>
        <v>1583374570.844635</v>
      </c>
      <c r="O21" s="15">
        <f>'2020-2024 Capex'!M6*Inputs!$G$264</f>
        <v>1500861997.3402169</v>
      </c>
      <c r="P21" s="15">
        <f>'2020-2024 Capex'!N6*Inputs!$G$264</f>
        <v>1421612698.8867788</v>
      </c>
      <c r="Q21" s="15">
        <f>'2020-2024 Capex'!O6*Inputs!$G$264</f>
        <v>1341849383.2258081</v>
      </c>
      <c r="R21" s="15">
        <f>'2020-2024 Capex'!P6*Inputs!$G$264</f>
        <v>1261363842.2036564</v>
      </c>
      <c r="S21" s="15">
        <f>'2020-2024 Capex'!Q6*Inputs!$G$264</f>
        <v>1179901064.0899799</v>
      </c>
      <c r="T21" s="15">
        <f>'2020-2024 Capex'!R6*Inputs!$G$264</f>
        <v>1097418920.5721204</v>
      </c>
      <c r="U21" s="15">
        <f>'2020-2024 Capex'!S6*Inputs!$G$264</f>
        <v>1013873467.2021694</v>
      </c>
      <c r="V21" s="15">
        <f>'2020-2024 Capex'!T6*Inputs!$G$264</f>
        <v>937141734.65848744</v>
      </c>
      <c r="W21" s="15">
        <f>'2020-2024 Capex'!U6*Inputs!$G$264</f>
        <v>867517459.80783176</v>
      </c>
      <c r="X21" s="15">
        <f>'2020-2024 Capex'!V6*Inputs!$G$264</f>
        <v>803098945.08984292</v>
      </c>
      <c r="Y21" s="15">
        <f>'2020-2024 Capex'!W6*Inputs!$G$264</f>
        <v>744110608.80832982</v>
      </c>
      <c r="Z21" s="15">
        <f>'2020-2024 Capex'!X6*Inputs!$G$264</f>
        <v>690786543.85329056</v>
      </c>
      <c r="AA21" s="15">
        <f>'2020-2024 Capex'!Y6*Inputs!$G$264</f>
        <v>639508176.39780223</v>
      </c>
      <c r="AB21" s="15">
        <f>'2020-2024 Capex'!Z6*Inputs!$G$264</f>
        <v>590363695.66903961</v>
      </c>
      <c r="AC21" s="15">
        <f>'2020-2024 Capex'!AA6*Inputs!$G$264</f>
        <v>543445092.69761598</v>
      </c>
      <c r="AD21" s="15">
        <f>'2020-2024 Capex'!AB6*Inputs!$G$264</f>
        <v>498848324.21185899</v>
      </c>
      <c r="AE21" s="15">
        <f>'2020-2024 Capex'!AC6*Inputs!$G$264</f>
        <v>456673483.59750271</v>
      </c>
      <c r="AF21" s="15">
        <f>'2020-2024 Capex'!AD6*Inputs!$G$264</f>
        <v>414227009.31319511</v>
      </c>
      <c r="AG21" s="15">
        <f>'2020-2024 Capex'!AE6*Inputs!$G$264</f>
        <v>371497191.33659267</v>
      </c>
      <c r="AH21" s="15">
        <f>'2020-2024 Capex'!AF6*Inputs!$G$264</f>
        <v>328471814.83082259</v>
      </c>
      <c r="AI21" s="15">
        <f>'2020-2024 Capex'!AG6*Inputs!$G$264</f>
        <v>288852448.31248057</v>
      </c>
      <c r="AJ21" s="15">
        <f>'2020-2024 Capex'!AH6*Inputs!$G$264</f>
        <v>252785923.55342218</v>
      </c>
      <c r="AK21" s="15">
        <f>'2020-2024 Capex'!AI6*Inputs!$G$264</f>
        <v>220090406.65817717</v>
      </c>
      <c r="AL21" s="15">
        <f>'2020-2024 Capex'!AJ6*Inputs!$G$264</f>
        <v>190911220.47060382</v>
      </c>
      <c r="AM21" s="15">
        <f>'2020-2024 Capex'!AK6*Inputs!$G$264</f>
        <v>168262338.02001333</v>
      </c>
      <c r="AN21" s="15">
        <f>'2020-2024 Capex'!AL6*Inputs!$G$264</f>
        <v>148710968.24181727</v>
      </c>
      <c r="AO21" s="15">
        <f>'2020-2024 Capex'!AM6*Inputs!$G$264</f>
        <v>133197054.32176846</v>
      </c>
      <c r="AP21" s="15">
        <f>'2020-2024 Capex'!AN6*Inputs!$G$264</f>
        <v>120683137.56676355</v>
      </c>
      <c r="AQ21" s="15">
        <f>'2020-2024 Capex'!AO6*Inputs!$G$264</f>
        <v>111298546.69308089</v>
      </c>
      <c r="AR21" s="15">
        <f>'2020-2024 Capex'!AP6*Inputs!$G$264</f>
        <v>102315800.35396671</v>
      </c>
      <c r="AS21" s="15">
        <f>'2020-2024 Capex'!AQ6*Inputs!$G$264</f>
        <v>93752221.911724433</v>
      </c>
      <c r="AT21" s="15">
        <f>'2020-2024 Capex'!AR6*Inputs!$G$264</f>
        <v>84819470.918391526</v>
      </c>
      <c r="AU21" s="15">
        <f>'2020-2024 Capex'!AS6*Inputs!$G$264</f>
        <v>76438754.998432547</v>
      </c>
      <c r="AV21" s="15">
        <f>'2020-2024 Capex'!AT6*Inputs!$G$264</f>
        <v>68633872.170129672</v>
      </c>
      <c r="AW21" s="15">
        <f>'2020-2024 Capex'!AU6*Inputs!$G$264</f>
        <v>61429646.375119261</v>
      </c>
      <c r="AX21" s="15">
        <f>'2020-2024 Capex'!AV6*Inputs!$G$264</f>
        <v>54851971.705550641</v>
      </c>
      <c r="AY21" s="15">
        <f>'2020-2024 Capex'!AW6*Inputs!$G$264</f>
        <v>48927858.537860259</v>
      </c>
      <c r="AZ21" s="15">
        <f>'2020-2024 Capex'!AX6*Inputs!$G$264</f>
        <v>42748359.145145327</v>
      </c>
      <c r="BA21" s="15">
        <f>'2020-2024 Capex'!AY6*Inputs!$G$264</f>
        <v>36302463.926122725</v>
      </c>
      <c r="BB21" s="15">
        <f>'2020-2024 Capex'!AZ6*Inputs!$G$264</f>
        <v>29578688.659860618</v>
      </c>
      <c r="BC21" s="15">
        <f>'2020-2024 Capex'!BA6*Inputs!$G$264</f>
        <v>22565054.04510913</v>
      </c>
      <c r="BD21" s="15">
        <f>'2020-2024 Capex'!BB6*Inputs!$G$264</f>
        <v>15249064.357579507</v>
      </c>
      <c r="BE21" s="15">
        <f>'2020-2024 Capex'!BC6*Inputs!$G$264</f>
        <v>9275437.2733306177</v>
      </c>
      <c r="BF21" s="15">
        <f>'2020-2024 Capex'!BD6*Inputs!$G$264</f>
        <v>4702041.5244683549</v>
      </c>
      <c r="BG21" s="15">
        <f>'2020-2024 Capex'!BE6*Inputs!$G$264</f>
        <v>1589240.5417346882</v>
      </c>
      <c r="BH21" s="15">
        <f>'2020-2024 Capex'!BF6*Inputs!$G$264</f>
        <v>9.7788870334625244E-9</v>
      </c>
      <c r="BI21" s="15">
        <f>'2020-2024 Capex'!BG6*Inputs!$G$264</f>
        <v>0</v>
      </c>
      <c r="BJ21" s="15">
        <f>'2020-2024 Capex'!BH6*Inputs!$G$264</f>
        <v>0</v>
      </c>
      <c r="BK21" s="15">
        <f>'2020-2024 Capex'!BI6*Inputs!$G$264</f>
        <v>0</v>
      </c>
      <c r="BL21" s="15">
        <f>'2020-2024 Capex'!BJ6*Inputs!$G$264</f>
        <v>0</v>
      </c>
      <c r="BM21" s="15">
        <f>'2020-2024 Capex'!BK6*Inputs!$G$264</f>
        <v>0</v>
      </c>
      <c r="BN21" s="15">
        <f>'2020-2024 Capex'!BL6*Inputs!$G$264</f>
        <v>0</v>
      </c>
      <c r="BO21" s="15">
        <f>'2020-2024 Capex'!BM6*Inputs!$G$264</f>
        <v>0</v>
      </c>
      <c r="BP21" s="15">
        <f>'2020-2024 Capex'!BN6*Inputs!$G$264</f>
        <v>0</v>
      </c>
      <c r="BQ21" s="15">
        <f>'2020-2024 Capex'!BO6*Inputs!$G$264</f>
        <v>0</v>
      </c>
      <c r="BR21" s="15">
        <f>'2020-2024 Capex'!BP6*Inputs!$G$264</f>
        <v>0</v>
      </c>
      <c r="BS21" s="15">
        <f>'2020-2024 Capex'!BQ6*Inputs!$G$264</f>
        <v>0</v>
      </c>
      <c r="BT21" s="15">
        <f>'2020-2024 Capex'!BR6*Inputs!$G$264</f>
        <v>0</v>
      </c>
      <c r="BU21" s="15">
        <f>'2020-2024 Capex'!BS6*Inputs!$G$264</f>
        <v>0</v>
      </c>
      <c r="BV21" s="15">
        <f>'2020-2024 Capex'!BT6*Inputs!$G$264</f>
        <v>0</v>
      </c>
      <c r="BW21" s="15">
        <f>'2020-2024 Capex'!BU6*Inputs!$G$264</f>
        <v>0</v>
      </c>
    </row>
    <row r="22" spans="2:75">
      <c r="B22" t="s">
        <v>444</v>
      </c>
      <c r="F22" s="15">
        <f>-'2020-2024 Capex'!D7*Inputs!$G$264</f>
        <v>-16809901.253829062</v>
      </c>
      <c r="G22" s="15">
        <f>-'2020-2024 Capex'!E7*Inputs!$G$264</f>
        <v>-34344470.842433475</v>
      </c>
      <c r="H22" s="15">
        <f>-'2020-2024 Capex'!F7*Inputs!$G$264</f>
        <v>-52634948.937156089</v>
      </c>
      <c r="I22" s="15">
        <f>-'2020-2024 Capex'!G7*Inputs!$G$264</f>
        <v>-71278949.715907216</v>
      </c>
      <c r="J22" s="15">
        <f>-'2020-2024 Capex'!H7*Inputs!$G$264</f>
        <v>-90726686.149846137</v>
      </c>
      <c r="K22" s="15">
        <f>-'2020-2024 Capex'!I7*Inputs!$G$264</f>
        <v>-90000568.82484065</v>
      </c>
      <c r="L22" s="15">
        <f>-'2020-2024 Capex'!J7*Inputs!$G$264</f>
        <v>-89057099.792240396</v>
      </c>
      <c r="M22" s="15">
        <f>-'2020-2024 Capex'!K7*Inputs!$G$264</f>
        <v>-85640983.990564883</v>
      </c>
      <c r="N22" s="15">
        <f>-'2020-2024 Capex'!L7*Inputs!$G$264</f>
        <v>-82512573.50441809</v>
      </c>
      <c r="O22" s="15">
        <f>-'2020-2024 Capex'!M7*Inputs!$G$264</f>
        <v>-79249298.453437924</v>
      </c>
      <c r="P22" s="15">
        <f>-'2020-2024 Capex'!N7*Inputs!$G$264</f>
        <v>-79763315.66097036</v>
      </c>
      <c r="Q22" s="15">
        <f>-'2020-2024 Capex'!O7*Inputs!$G$264</f>
        <v>-80485541.022151977</v>
      </c>
      <c r="R22" s="15">
        <f>-'2020-2024 Capex'!P7*Inputs!$G$264</f>
        <v>-81462778.113676205</v>
      </c>
      <c r="S22" s="15">
        <f>-'2020-2024 Capex'!Q7*Inputs!$G$264</f>
        <v>-82482143.517859876</v>
      </c>
      <c r="T22" s="15">
        <f>-'2020-2024 Capex'!R7*Inputs!$G$264</f>
        <v>-83545453.36995092</v>
      </c>
      <c r="U22" s="15">
        <f>-'2020-2024 Capex'!S7*Inputs!$G$264</f>
        <v>-76731732.54368189</v>
      </c>
      <c r="V22" s="15">
        <f>-'2020-2024 Capex'!T7*Inputs!$G$264</f>
        <v>-69624274.85065569</v>
      </c>
      <c r="W22" s="15">
        <f>-'2020-2024 Capex'!U7*Inputs!$G$264</f>
        <v>-64418514.717988871</v>
      </c>
      <c r="X22" s="15">
        <f>-'2020-2024 Capex'!V7*Inputs!$G$264</f>
        <v>-58988336.281513162</v>
      </c>
      <c r="Y22" s="15">
        <f>-'2020-2024 Capex'!W7*Inputs!$G$264</f>
        <v>-53324064.955039211</v>
      </c>
      <c r="Z22" s="15">
        <f>-'2020-2024 Capex'!X7*Inputs!$G$264</f>
        <v>-51278367.455488212</v>
      </c>
      <c r="AA22" s="15">
        <f>-'2020-2024 Capex'!Y7*Inputs!$G$264</f>
        <v>-49144480.728762791</v>
      </c>
      <c r="AB22" s="15">
        <f>-'2020-2024 Capex'!Z7*Inputs!$G$264</f>
        <v>-46918602.971423611</v>
      </c>
      <c r="AC22" s="15">
        <f>-'2020-2024 Capex'!AA7*Inputs!$G$264</f>
        <v>-44596768.485756993</v>
      </c>
      <c r="AD22" s="15">
        <f>-'2020-2024 Capex'!AB7*Inputs!$G$264</f>
        <v>-42174840.614356264</v>
      </c>
      <c r="AE22" s="15">
        <f>-'2020-2024 Capex'!AC7*Inputs!$G$264</f>
        <v>-42446474.284307659</v>
      </c>
      <c r="AF22" s="15">
        <f>-'2020-2024 Capex'!AD7*Inputs!$G$264</f>
        <v>-42729817.976602435</v>
      </c>
      <c r="AG22" s="15">
        <f>-'2020-2024 Capex'!AE7*Inputs!$G$264</f>
        <v>-43025376.505770065</v>
      </c>
      <c r="AH22" s="15">
        <f>-'2020-2024 Capex'!AF7*Inputs!$G$264</f>
        <v>-39619366.518342018</v>
      </c>
      <c r="AI22" s="15">
        <f>-'2020-2024 Capex'!AG7*Inputs!$G$264</f>
        <v>-36066524.759058364</v>
      </c>
      <c r="AJ22" s="15">
        <f>-'2020-2024 Capex'!AH7*Inputs!$G$264</f>
        <v>-32695516.895245019</v>
      </c>
      <c r="AK22" s="15">
        <f>-'2020-2024 Capex'!AI7*Inputs!$G$264</f>
        <v>-29179186.18757334</v>
      </c>
      <c r="AL22" s="15">
        <f>-'2020-2024 Capex'!AJ7*Inputs!$G$264</f>
        <v>-22648882.45059045</v>
      </c>
      <c r="AM22" s="15">
        <f>-'2020-2024 Capex'!AK7*Inputs!$G$264</f>
        <v>-19551369.778196093</v>
      </c>
      <c r="AN22" s="15">
        <f>-'2020-2024 Capex'!AL7*Inputs!$G$264</f>
        <v>-15513913.920048784</v>
      </c>
      <c r="AO22" s="15">
        <f>-'2020-2024 Capex'!AM7*Inputs!$G$264</f>
        <v>-12513916.755004894</v>
      </c>
      <c r="AP22" s="15">
        <f>-'2020-2024 Capex'!AN7*Inputs!$G$264</f>
        <v>-9384590.8736826796</v>
      </c>
      <c r="AQ22" s="15">
        <f>-'2020-2024 Capex'!AO7*Inputs!$G$264</f>
        <v>-8982746.3391141724</v>
      </c>
      <c r="AR22" s="15">
        <f>-'2020-2024 Capex'!AP7*Inputs!$G$264</f>
        <v>-8563578.4422422722</v>
      </c>
      <c r="AS22" s="15">
        <f>-'2020-2024 Capex'!AQ7*Inputs!$G$264</f>
        <v>-8932750.9933329094</v>
      </c>
      <c r="AT22" s="15">
        <f>-'2020-2024 Capex'!AR7*Inputs!$G$264</f>
        <v>-8380715.9199589677</v>
      </c>
      <c r="AU22" s="15">
        <f>-'2020-2024 Capex'!AS7*Inputs!$G$264</f>
        <v>-7804882.8283028919</v>
      </c>
      <c r="AV22" s="15">
        <f>-'2020-2024 Capex'!AT7*Inputs!$G$264</f>
        <v>-7204225.7950104028</v>
      </c>
      <c r="AW22" s="15">
        <f>-'2020-2024 Capex'!AU7*Inputs!$G$264</f>
        <v>-6577674.6695686188</v>
      </c>
      <c r="AX22" s="15">
        <f>-'2020-2024 Capex'!AV7*Inputs!$G$264</f>
        <v>-5924113.1676903833</v>
      </c>
      <c r="AY22" s="15">
        <f>-'2020-2024 Capex'!AW7*Inputs!$G$264</f>
        <v>-6179499.3927149354</v>
      </c>
      <c r="AZ22" s="15">
        <f>-'2020-2024 Capex'!AX7*Inputs!$G$264</f>
        <v>-6445895.2190225981</v>
      </c>
      <c r="BA22" s="15">
        <f>-'2020-2024 Capex'!AY7*Inputs!$G$264</f>
        <v>-6723775.2662621047</v>
      </c>
      <c r="BB22" s="15">
        <f>-'2020-2024 Capex'!AZ7*Inputs!$G$264</f>
        <v>-7013634.6147514917</v>
      </c>
      <c r="BC22" s="15">
        <f>-'2020-2024 Capex'!BA7*Inputs!$G$264</f>
        <v>-7315989.6875296235</v>
      </c>
      <c r="BD22" s="15">
        <f>-'2020-2024 Capex'!BB7*Inputs!$G$264</f>
        <v>-5973627.084248879</v>
      </c>
      <c r="BE22" s="15">
        <f>-'2020-2024 Capex'!BC7*Inputs!$G$264</f>
        <v>-4573395.7488622535</v>
      </c>
      <c r="BF22" s="15">
        <f>-'2020-2024 Capex'!BD7*Inputs!$G$264</f>
        <v>-3112800.9827336571</v>
      </c>
      <c r="BG22" s="15">
        <f>-'2020-2024 Capex'!BE7*Inputs!$G$264</f>
        <v>-1589240.5417346687</v>
      </c>
      <c r="BH22" s="15">
        <f>-'2020-2024 Capex'!BF7*Inputs!$G$264</f>
        <v>0</v>
      </c>
      <c r="BI22" s="15">
        <f>-'2020-2024 Capex'!BG7*Inputs!$G$264</f>
        <v>0</v>
      </c>
      <c r="BJ22" s="15">
        <f>-'2020-2024 Capex'!BH7*Inputs!$G$264</f>
        <v>0</v>
      </c>
      <c r="BK22" s="15">
        <f>-'2020-2024 Capex'!BI7*Inputs!$G$264</f>
        <v>0</v>
      </c>
      <c r="BL22" s="15">
        <f>-'2020-2024 Capex'!BJ7*Inputs!$G$264</f>
        <v>0</v>
      </c>
      <c r="BM22" s="15">
        <f>-'2020-2024 Capex'!BK7*Inputs!$G$264</f>
        <v>0</v>
      </c>
      <c r="BN22" s="15">
        <f>-'2020-2024 Capex'!BL7*Inputs!$G$264</f>
        <v>0</v>
      </c>
      <c r="BO22" s="15">
        <f>-'2020-2024 Capex'!BM7*Inputs!$G$264</f>
        <v>0</v>
      </c>
      <c r="BP22" s="15">
        <f>-'2020-2024 Capex'!BN7*Inputs!$G$264</f>
        <v>0</v>
      </c>
      <c r="BQ22" s="15">
        <f>-'2020-2024 Capex'!BO7*Inputs!$G$264</f>
        <v>0</v>
      </c>
      <c r="BR22" s="15">
        <f>-'2020-2024 Capex'!BP7*Inputs!$G$264</f>
        <v>0</v>
      </c>
      <c r="BS22" s="15">
        <f>-'2020-2024 Capex'!BQ7*Inputs!$G$264</f>
        <v>0</v>
      </c>
      <c r="BT22" s="15">
        <f>-'2020-2024 Capex'!BR7*Inputs!$G$264</f>
        <v>0</v>
      </c>
      <c r="BU22" s="15">
        <f>-'2020-2024 Capex'!BS7*Inputs!$G$264</f>
        <v>0</v>
      </c>
      <c r="BV22" s="15">
        <f>-'2020-2024 Capex'!BT7*Inputs!$G$264</f>
        <v>0</v>
      </c>
      <c r="BW22" s="15">
        <f>-'2020-2024 Capex'!BU7*Inputs!$G$264</f>
        <v>0</v>
      </c>
    </row>
    <row r="23" spans="2:75">
      <c r="B23" t="s">
        <v>455</v>
      </c>
      <c r="F23" s="15">
        <f>'2020-2024 Capex'!D8*Inputs!$G$264</f>
        <v>17486358.525710467</v>
      </c>
      <c r="G23" s="15">
        <f>'2020-2024 Capex'!E8*Inputs!$G$264</f>
        <v>34248048.716645591</v>
      </c>
      <c r="H23" s="15">
        <f>'2020-2024 Capex'!F8*Inputs!$G$264</f>
        <v>50253830.40146251</v>
      </c>
      <c r="I23" s="15">
        <f>'2020-2024 Capex'!G8*Inputs!$G$264</f>
        <v>65480294.582049131</v>
      </c>
      <c r="J23" s="15">
        <f>'2020-2024 Capex'!H8*Inputs!$G$264</f>
        <v>79903023.107447997</v>
      </c>
      <c r="K23" s="15">
        <f>'2020-2024 Capex'!I8*Inputs!$G$264</f>
        <v>76089678.027482107</v>
      </c>
      <c r="L23" s="15">
        <f>'2020-2024 Capex'!J8*Inputs!$G$264</f>
        <v>72311561.219661698</v>
      </c>
      <c r="M23" s="15">
        <f>'2020-2024 Capex'!K8*Inputs!$G$264</f>
        <v>68625431.651844516</v>
      </c>
      <c r="N23" s="15">
        <f>'2020-2024 Capex'!L8*Inputs!$G$264</f>
        <v>65077391.588700362</v>
      </c>
      <c r="O23" s="15">
        <f>'2020-2024 Capex'!M8*Inputs!$G$264</f>
        <v>61664216.090389602</v>
      </c>
      <c r="P23" s="15">
        <f>'2020-2024 Capex'!N8*Inputs!$G$264</f>
        <v>58309049.932575583</v>
      </c>
      <c r="Q23" s="15">
        <f>'2020-2024 Capex'!O8*Inputs!$G$264</f>
        <v>54927799.056561701</v>
      </c>
      <c r="R23" s="15">
        <f>'2020-2024 Capex'!P8*Inputs!$G$264</f>
        <v>51510689.522795729</v>
      </c>
      <c r="S23" s="15">
        <f>'2020-2024 Capex'!Q8*Inputs!$G$264</f>
        <v>48051451.676370323</v>
      </c>
      <c r="T23" s="15">
        <f>'2020-2024 Capex'!R8*Inputs!$G$264</f>
        <v>44548269.382037506</v>
      </c>
      <c r="U23" s="15">
        <f>'2020-2024 Capex'!S8*Inputs!$G$264</f>
        <v>41166420.759259857</v>
      </c>
      <c r="V23" s="15">
        <f>'2020-2024 Capex'!T8*Inputs!$G$264</f>
        <v>38078309.003239349</v>
      </c>
      <c r="W23" s="15">
        <f>'2020-2024 Capex'!U8*Inputs!$G$264</f>
        <v>35250006.143340938</v>
      </c>
      <c r="X23" s="15">
        <f>'2020-2024 Capex'!V8*Inputs!$G$264</f>
        <v>32646121.587251443</v>
      </c>
      <c r="Y23" s="15">
        <f>'2020-2024 Capex'!W8*Inputs!$G$264</f>
        <v>30276329.921160188</v>
      </c>
      <c r="Z23" s="15">
        <f>'2020-2024 Capex'!X8*Inputs!$G$264</f>
        <v>28069218.597298056</v>
      </c>
      <c r="AA23" s="15">
        <f>'2020-2024 Capex'!Y8*Inputs!$G$264</f>
        <v>25950296.500610363</v>
      </c>
      <c r="AB23" s="15">
        <f>'2020-2024 Capex'!Z8*Inputs!$G$264</f>
        <v>23923365.434536427</v>
      </c>
      <c r="AC23" s="15">
        <f>'2020-2024 Capex'!AA8*Inputs!$G$264</f>
        <v>21992391.096789915</v>
      </c>
      <c r="AD23" s="15">
        <f>'2020-2024 Capex'!AB8*Inputs!$G$264</f>
        <v>20161510.144777525</v>
      </c>
      <c r="AE23" s="15">
        <f>'2020-2024 Capex'!AC8*Inputs!$G$264</f>
        <v>18376000.400415722</v>
      </c>
      <c r="AF23" s="15">
        <f>'2020-2024 Capex'!AD8*Inputs!$G$264</f>
        <v>16578780.633710515</v>
      </c>
      <c r="AG23" s="15">
        <f>'2020-2024 Capex'!AE8*Inputs!$G$264</f>
        <v>14769346.030132458</v>
      </c>
      <c r="AH23" s="15">
        <f>'2020-2024 Capex'!AF8*Inputs!$G$264</f>
        <v>13025541.95232369</v>
      </c>
      <c r="AI23" s="15">
        <f>'2020-2024 Capex'!AG8*Inputs!$G$264</f>
        <v>11428569.646370541</v>
      </c>
      <c r="AJ23" s="15">
        <f>'2020-2024 Capex'!AH8*Inputs!$G$264</f>
        <v>9977690.5674647409</v>
      </c>
      <c r="AK23" s="15">
        <f>'2020-2024 Capex'!AI8*Inputs!$G$264</f>
        <v>8672134.3324172739</v>
      </c>
      <c r="AL23" s="15">
        <f>'2020-2024 Capex'!AJ8*Inputs!$G$264</f>
        <v>7578562.0841520187</v>
      </c>
      <c r="AM23" s="15">
        <f>'2020-2024 Capex'!AK8*Inputs!$G$264</f>
        <v>6688136.7621246222</v>
      </c>
      <c r="AN23" s="15">
        <f>'2020-2024 Capex'!AL8*Inputs!$G$264</f>
        <v>5948259.2760916557</v>
      </c>
      <c r="AO23" s="15">
        <f>'2020-2024 Capex'!AM8*Inputs!$G$264</f>
        <v>5356872.0488480236</v>
      </c>
      <c r="AP23" s="15">
        <f>'2020-2024 Capex'!AN8*Inputs!$G$264</f>
        <v>4894813.5378827164</v>
      </c>
      <c r="AQ23" s="15">
        <f>'2020-2024 Capex'!AO8*Inputs!$G$264</f>
        <v>4507262.7226927029</v>
      </c>
      <c r="AR23" s="15">
        <f>'2020-2024 Capex'!AP8*Inputs!$G$264</f>
        <v>4137035.2698060814</v>
      </c>
      <c r="AS23" s="15">
        <f>'2020-2024 Capex'!AQ8*Inputs!$G$264</f>
        <v>3767862.7187154451</v>
      </c>
      <c r="AT23" s="15">
        <f>'2020-2024 Capex'!AR8*Inputs!$G$264</f>
        <v>3402548.5668449863</v>
      </c>
      <c r="AU23" s="15">
        <f>'2020-2024 Capex'!AS8*Inputs!$G$264</f>
        <v>3061032.4332566611</v>
      </c>
      <c r="AV23" s="15">
        <f>'2020-2024 Capex'!AT8*Inputs!$G$264</f>
        <v>2744340.2413047506</v>
      </c>
      <c r="AW23" s="15">
        <f>'2020-2024 Capex'!AU8*Inputs!$G$264</f>
        <v>2453542.1415021331</v>
      </c>
      <c r="AX23" s="15">
        <f>'2020-2024 Capex'!AV8*Inputs!$G$264</f>
        <v>2189754.418135968</v>
      </c>
      <c r="AY23" s="15">
        <f>'2020-2024 Capex'!AW8*Inputs!$G$264</f>
        <v>1934368.1931114153</v>
      </c>
      <c r="AZ23" s="15">
        <f>'2020-2024 Capex'!AX8*Inputs!$G$264</f>
        <v>1667972.3668037534</v>
      </c>
      <c r="BA23" s="15">
        <f>'2020-2024 Capex'!AY8*Inputs!$G$264</f>
        <v>1390092.3195642461</v>
      </c>
      <c r="BB23" s="15">
        <f>'2020-2024 Capex'!AZ8*Inputs!$G$264</f>
        <v>1100232.9710748591</v>
      </c>
      <c r="BC23" s="15">
        <f>'2020-2024 Capex'!BA8*Inputs!$G$264</f>
        <v>797877.8982967278</v>
      </c>
      <c r="BD23" s="15">
        <f>'2020-2024 Capex'!BB8*Inputs!$G$264</f>
        <v>517466.98441220156</v>
      </c>
      <c r="BE23" s="15">
        <f>'2020-2024 Capex'!BC8*Inputs!$G$264</f>
        <v>294924.80263355689</v>
      </c>
      <c r="BF23" s="15">
        <f>'2020-2024 Capex'!BD8*Inputs!$G$264</f>
        <v>132746.05159688322</v>
      </c>
      <c r="BG23" s="15">
        <f>'2020-2024 Capex'!BE8*Inputs!$G$264</f>
        <v>33532.975430601509</v>
      </c>
      <c r="BH23" s="15">
        <f>'2020-2024 Capex'!BF8*Inputs!$G$264</f>
        <v>0</v>
      </c>
      <c r="BI23" s="15">
        <f>'2020-2024 Capex'!BG8*Inputs!$G$264</f>
        <v>0</v>
      </c>
      <c r="BJ23" s="15">
        <f>'2020-2024 Capex'!BH8*Inputs!$G$264</f>
        <v>0</v>
      </c>
      <c r="BK23" s="15">
        <f>'2020-2024 Capex'!BI8*Inputs!$G$264</f>
        <v>0</v>
      </c>
      <c r="BL23" s="15">
        <f>'2020-2024 Capex'!BJ8*Inputs!$G$264</f>
        <v>0</v>
      </c>
      <c r="BM23" s="15">
        <f>'2020-2024 Capex'!BK8*Inputs!$G$264</f>
        <v>0</v>
      </c>
      <c r="BN23" s="15">
        <f>'2020-2024 Capex'!BL8*Inputs!$G$264</f>
        <v>0</v>
      </c>
      <c r="BO23" s="15">
        <f>'2020-2024 Capex'!BM8*Inputs!$G$264</f>
        <v>0</v>
      </c>
      <c r="BP23" s="15">
        <f>'2020-2024 Capex'!BN8*Inputs!$G$264</f>
        <v>0</v>
      </c>
      <c r="BQ23" s="15">
        <f>'2020-2024 Capex'!BO8*Inputs!$G$264</f>
        <v>0</v>
      </c>
      <c r="BR23" s="15">
        <f>'2020-2024 Capex'!BP8*Inputs!$G$264</f>
        <v>0</v>
      </c>
      <c r="BS23" s="15">
        <f>'2020-2024 Capex'!BQ8*Inputs!$G$264</f>
        <v>0</v>
      </c>
      <c r="BT23" s="15">
        <f>'2020-2024 Capex'!BR8*Inputs!$G$264</f>
        <v>0</v>
      </c>
      <c r="BU23" s="15">
        <f>'2020-2024 Capex'!BS8*Inputs!$G$264</f>
        <v>0</v>
      </c>
      <c r="BV23" s="15">
        <f>'2020-2024 Capex'!BT8*Inputs!$G$264</f>
        <v>0</v>
      </c>
      <c r="BW23" s="15">
        <f>'2020-2024 Capex'!BU8*Inputs!$G$264</f>
        <v>0</v>
      </c>
    </row>
    <row r="24" spans="2:75">
      <c r="B24" t="s">
        <v>445</v>
      </c>
      <c r="F24" s="15">
        <f>'2020-2024 Capex'!D9*Inputs!$G$264</f>
        <v>34296259.779539526</v>
      </c>
      <c r="G24" s="15">
        <f>'2020-2024 Capex'!E9*Inputs!$G$264</f>
        <v>68592519.559079051</v>
      </c>
      <c r="H24" s="15">
        <f>'2020-2024 Capex'!F9*Inputs!$G$264</f>
        <v>102888779.33861859</v>
      </c>
      <c r="I24" s="15">
        <f>'2020-2024 Capex'!G9*Inputs!$G$264</f>
        <v>136759244.29795635</v>
      </c>
      <c r="J24" s="15">
        <f>'2020-2024 Capex'!H9*Inputs!$G$264</f>
        <v>170629709.25729409</v>
      </c>
      <c r="K24" s="15">
        <f>'2020-2024 Capex'!I9*Inputs!$G$264</f>
        <v>166090246.85232273</v>
      </c>
      <c r="L24" s="15">
        <f>'2020-2024 Capex'!J9*Inputs!$G$264</f>
        <v>161368661.01190206</v>
      </c>
      <c r="M24" s="15">
        <f>'2020-2024 Capex'!K9*Inputs!$G$264</f>
        <v>154266415.64240935</v>
      </c>
      <c r="N24" s="15">
        <f>'2020-2024 Capex'!L9*Inputs!$G$264</f>
        <v>147589965.09311843</v>
      </c>
      <c r="O24" s="15">
        <f>'2020-2024 Capex'!M9*Inputs!$G$264</f>
        <v>140913514.5438275</v>
      </c>
      <c r="P24" s="15">
        <f>'2020-2024 Capex'!N9*Inputs!$G$264</f>
        <v>138072365.59354594</v>
      </c>
      <c r="Q24" s="15">
        <f>'2020-2024 Capex'!O9*Inputs!$G$264</f>
        <v>135413340.07871369</v>
      </c>
      <c r="R24" s="15">
        <f>'2020-2024 Capex'!P9*Inputs!$G$264</f>
        <v>132973467.63647194</v>
      </c>
      <c r="S24" s="15">
        <f>'2020-2024 Capex'!Q9*Inputs!$G$264</f>
        <v>130533595.1942302</v>
      </c>
      <c r="T24" s="15">
        <f>'2020-2024 Capex'!R9*Inputs!$G$264</f>
        <v>128093722.75198846</v>
      </c>
      <c r="U24" s="15">
        <f>'2020-2024 Capex'!S9*Inputs!$G$264</f>
        <v>117898153.30294172</v>
      </c>
      <c r="V24" s="15">
        <f>'2020-2024 Capex'!T9*Inputs!$G$264</f>
        <v>107702583.85389501</v>
      </c>
      <c r="W24" s="15">
        <f>'2020-2024 Capex'!U9*Inputs!$G$264</f>
        <v>99668520.861329809</v>
      </c>
      <c r="X24" s="15">
        <f>'2020-2024 Capex'!V9*Inputs!$G$264</f>
        <v>91634457.868764594</v>
      </c>
      <c r="Y24" s="15">
        <f>'2020-2024 Capex'!W9*Inputs!$G$264</f>
        <v>83600394.876199394</v>
      </c>
      <c r="Z24" s="15">
        <f>'2020-2024 Capex'!X9*Inputs!$G$264</f>
        <v>79347586.052786276</v>
      </c>
      <c r="AA24" s="15">
        <f>'2020-2024 Capex'!Y9*Inputs!$G$264</f>
        <v>75094777.229373157</v>
      </c>
      <c r="AB24" s="15">
        <f>'2020-2024 Capex'!Z9*Inputs!$G$264</f>
        <v>70841968.405960038</v>
      </c>
      <c r="AC24" s="15">
        <f>'2020-2024 Capex'!AA9*Inputs!$G$264</f>
        <v>66589159.58254692</v>
      </c>
      <c r="AD24" s="15">
        <f>'2020-2024 Capex'!AB9*Inputs!$G$264</f>
        <v>62336350.759133801</v>
      </c>
      <c r="AE24" s="15">
        <f>'2020-2024 Capex'!AC9*Inputs!$G$264</f>
        <v>60822474.684723377</v>
      </c>
      <c r="AF24" s="15">
        <f>'2020-2024 Capex'!AD9*Inputs!$G$264</f>
        <v>59308598.610312954</v>
      </c>
      <c r="AG24" s="15">
        <f>'2020-2024 Capex'!AE9*Inputs!$G$264</f>
        <v>57794722.53590253</v>
      </c>
      <c r="AH24" s="15">
        <f>'2020-2024 Capex'!AF9*Inputs!$G$264</f>
        <v>52644908.470665716</v>
      </c>
      <c r="AI24" s="15">
        <f>'2020-2024 Capex'!AG9*Inputs!$G$264</f>
        <v>47495094.405428901</v>
      </c>
      <c r="AJ24" s="15">
        <f>'2020-2024 Capex'!AH9*Inputs!$G$264</f>
        <v>42673207.462709762</v>
      </c>
      <c r="AK24" s="15">
        <f>'2020-2024 Capex'!AI9*Inputs!$G$264</f>
        <v>37851320.519990616</v>
      </c>
      <c r="AL24" s="15">
        <f>'2020-2024 Capex'!AJ9*Inputs!$G$264</f>
        <v>30227444.534742467</v>
      </c>
      <c r="AM24" s="15">
        <f>'2020-2024 Capex'!AK9*Inputs!$G$264</f>
        <v>26239506.540320717</v>
      </c>
      <c r="AN24" s="15">
        <f>'2020-2024 Capex'!AL9*Inputs!$G$264</f>
        <v>21462173.196140438</v>
      </c>
      <c r="AO24" s="15">
        <f>'2020-2024 Capex'!AM9*Inputs!$G$264</f>
        <v>17870788.803852916</v>
      </c>
      <c r="AP24" s="15">
        <f>'2020-2024 Capex'!AN9*Inputs!$G$264</f>
        <v>14279404.411565395</v>
      </c>
      <c r="AQ24" s="15">
        <f>'2020-2024 Capex'!AO9*Inputs!$G$264</f>
        <v>13490009.061806874</v>
      </c>
      <c r="AR24" s="15">
        <f>'2020-2024 Capex'!AP9*Inputs!$G$264</f>
        <v>12700613.712048354</v>
      </c>
      <c r="AS24" s="15">
        <f>'2020-2024 Capex'!AQ9*Inputs!$G$264</f>
        <v>12700613.712048354</v>
      </c>
      <c r="AT24" s="15">
        <f>'2020-2024 Capex'!AR9*Inputs!$G$264</f>
        <v>11783264.486803953</v>
      </c>
      <c r="AU24" s="15">
        <f>'2020-2024 Capex'!AS9*Inputs!$G$264</f>
        <v>10865915.261559552</v>
      </c>
      <c r="AV24" s="15">
        <f>'2020-2024 Capex'!AT9*Inputs!$G$264</f>
        <v>9948566.0363151506</v>
      </c>
      <c r="AW24" s="15">
        <f>'2020-2024 Capex'!AU9*Inputs!$G$264</f>
        <v>9031216.8110707514</v>
      </c>
      <c r="AX24" s="15">
        <f>'2020-2024 Capex'!AV9*Inputs!$G$264</f>
        <v>8113867.5858263504</v>
      </c>
      <c r="AY24" s="15">
        <f>'2020-2024 Capex'!AW9*Inputs!$G$264</f>
        <v>8113867.5858263504</v>
      </c>
      <c r="AZ24" s="15">
        <f>'2020-2024 Capex'!AX9*Inputs!$G$264</f>
        <v>8113867.5858263504</v>
      </c>
      <c r="BA24" s="15">
        <f>'2020-2024 Capex'!AY9*Inputs!$G$264</f>
        <v>8113867.5858263504</v>
      </c>
      <c r="BB24" s="15">
        <f>'2020-2024 Capex'!AZ9*Inputs!$G$264</f>
        <v>8113867.5858263504</v>
      </c>
      <c r="BC24" s="15">
        <f>'2020-2024 Capex'!BA9*Inputs!$G$264</f>
        <v>8113867.5858263504</v>
      </c>
      <c r="BD24" s="15">
        <f>'2020-2024 Capex'!BB9*Inputs!$G$264</f>
        <v>6491094.0686610807</v>
      </c>
      <c r="BE24" s="15">
        <f>'2020-2024 Capex'!BC9*Inputs!$G$264</f>
        <v>4868320.551495811</v>
      </c>
      <c r="BF24" s="15">
        <f>'2020-2024 Capex'!BD9*Inputs!$G$264</f>
        <v>3245547.0343305403</v>
      </c>
      <c r="BG24" s="15">
        <f>'2020-2024 Capex'!BE9*Inputs!$G$264</f>
        <v>1622773.5171652702</v>
      </c>
      <c r="BH24" s="15">
        <f>'2020-2024 Capex'!BF9*Inputs!$G$264</f>
        <v>0</v>
      </c>
      <c r="BI24" s="15">
        <f>'2020-2024 Capex'!BG9*Inputs!$G$264</f>
        <v>0</v>
      </c>
      <c r="BJ24" s="15">
        <f>'2020-2024 Capex'!BH9*Inputs!$G$264</f>
        <v>0</v>
      </c>
      <c r="BK24" s="15">
        <f>'2020-2024 Capex'!BI9*Inputs!$G$264</f>
        <v>0</v>
      </c>
      <c r="BL24" s="15">
        <f>'2020-2024 Capex'!BJ9*Inputs!$G$264</f>
        <v>0</v>
      </c>
      <c r="BM24" s="15">
        <f>'2020-2024 Capex'!BK9*Inputs!$G$264</f>
        <v>0</v>
      </c>
      <c r="BN24" s="15">
        <f>'2020-2024 Capex'!BL9*Inputs!$G$264</f>
        <v>0</v>
      </c>
      <c r="BO24" s="15">
        <f>'2020-2024 Capex'!BM9*Inputs!$G$264</f>
        <v>0</v>
      </c>
      <c r="BP24" s="15">
        <f>'2020-2024 Capex'!BN9*Inputs!$G$264</f>
        <v>0</v>
      </c>
      <c r="BQ24" s="15">
        <f>'2020-2024 Capex'!BO9*Inputs!$G$264</f>
        <v>0</v>
      </c>
      <c r="BR24" s="15">
        <f>'2020-2024 Capex'!BP9*Inputs!$G$264</f>
        <v>0</v>
      </c>
      <c r="BS24" s="15">
        <f>'2020-2024 Capex'!BQ9*Inputs!$G$264</f>
        <v>0</v>
      </c>
      <c r="BT24" s="15">
        <f>'2020-2024 Capex'!BR9*Inputs!$G$264</f>
        <v>0</v>
      </c>
      <c r="BU24" s="15">
        <f>'2020-2024 Capex'!BS9*Inputs!$G$264</f>
        <v>0</v>
      </c>
      <c r="BV24" s="15">
        <f>'2020-2024 Capex'!BT9*Inputs!$G$264</f>
        <v>0</v>
      </c>
      <c r="BW24" s="15">
        <f>'2020-2024 Capex'!BU9*Inputs!$G$264</f>
        <v>0</v>
      </c>
    </row>
    <row r="25" spans="2:75">
      <c r="B25" t="s">
        <v>320</v>
      </c>
      <c r="F25" s="15">
        <f>'2020-2024 Capex'!D10*Inputs!$G$264</f>
        <v>405963734.8164615</v>
      </c>
      <c r="G25" s="15">
        <f>'2020-2024 Capex'!E10*Inputs!$G$264</f>
        <v>794392900.04431856</v>
      </c>
      <c r="H25" s="15">
        <f>'2020-2024 Capex'!F10*Inputs!$G$264</f>
        <v>1164531587.177453</v>
      </c>
      <c r="I25" s="15">
        <f>'2020-2024 Capex'!G10*Inputs!$G$264</f>
        <v>1516026273.5318363</v>
      </c>
      <c r="J25" s="15">
        <f>'2020-2024 Capex'!H10*Inputs!$G$264</f>
        <v>1848073223.4522805</v>
      </c>
      <c r="K25" s="15">
        <f>'2020-2024 Capex'!I10*Inputs!$G$264</f>
        <v>1758072654.62744</v>
      </c>
      <c r="L25" s="15">
        <f>'2020-2024 Capex'!J10*Inputs!$G$264</f>
        <v>1669015554.8351994</v>
      </c>
      <c r="M25" s="15">
        <f>'2020-2024 Capex'!K10*Inputs!$G$264</f>
        <v>1583374570.844635</v>
      </c>
      <c r="N25" s="15">
        <f>'2020-2024 Capex'!L10*Inputs!$G$264</f>
        <v>1500861997.3402169</v>
      </c>
      <c r="O25" s="15">
        <f>'2020-2024 Capex'!M10*Inputs!$G$264</f>
        <v>1421612698.8867788</v>
      </c>
      <c r="P25" s="15">
        <f>'2020-2024 Capex'!N10*Inputs!$G$264</f>
        <v>1341849383.2258081</v>
      </c>
      <c r="Q25" s="15">
        <f>'2020-2024 Capex'!O10*Inputs!$G$264</f>
        <v>1261363842.2036564</v>
      </c>
      <c r="R25" s="15">
        <f>'2020-2024 Capex'!P10*Inputs!$G$264</f>
        <v>1179901064.0899799</v>
      </c>
      <c r="S25" s="15">
        <f>'2020-2024 Capex'!Q10*Inputs!$G$264</f>
        <v>1097418920.5721204</v>
      </c>
      <c r="T25" s="15">
        <f>'2020-2024 Capex'!R10*Inputs!$G$264</f>
        <v>1013873467.2021694</v>
      </c>
      <c r="U25" s="15">
        <f>'2020-2024 Capex'!S10*Inputs!$G$264</f>
        <v>937141734.65848744</v>
      </c>
      <c r="V25" s="15">
        <f>'2020-2024 Capex'!T10*Inputs!$G$264</f>
        <v>867517459.80783176</v>
      </c>
      <c r="W25" s="15">
        <f>'2020-2024 Capex'!U10*Inputs!$G$264</f>
        <v>803098945.08984292</v>
      </c>
      <c r="X25" s="15">
        <f>'2020-2024 Capex'!V10*Inputs!$G$264</f>
        <v>744110608.80832982</v>
      </c>
      <c r="Y25" s="15">
        <f>'2020-2024 Capex'!W10*Inputs!$G$264</f>
        <v>690786543.85329056</v>
      </c>
      <c r="Z25" s="15">
        <f>'2020-2024 Capex'!X10*Inputs!$G$264</f>
        <v>639508176.39780223</v>
      </c>
      <c r="AA25" s="15">
        <f>'2020-2024 Capex'!Y10*Inputs!$G$264</f>
        <v>590363695.66903961</v>
      </c>
      <c r="AB25" s="15">
        <f>'2020-2024 Capex'!Z10*Inputs!$G$264</f>
        <v>543445092.69761598</v>
      </c>
      <c r="AC25" s="15">
        <f>'2020-2024 Capex'!AA10*Inputs!$G$264</f>
        <v>498848324.21185899</v>
      </c>
      <c r="AD25" s="15">
        <f>'2020-2024 Capex'!AB10*Inputs!$G$264</f>
        <v>456673483.59750271</v>
      </c>
      <c r="AE25" s="15">
        <f>'2020-2024 Capex'!AC10*Inputs!$G$264</f>
        <v>414227009.31319511</v>
      </c>
      <c r="AF25" s="15">
        <f>'2020-2024 Capex'!AD10*Inputs!$G$264</f>
        <v>371497191.33659267</v>
      </c>
      <c r="AG25" s="15">
        <f>'2020-2024 Capex'!AE10*Inputs!$G$264</f>
        <v>328471814.83082259</v>
      </c>
      <c r="AH25" s="15">
        <f>'2020-2024 Capex'!AF10*Inputs!$G$264</f>
        <v>288852448.31248057</v>
      </c>
      <c r="AI25" s="15">
        <f>'2020-2024 Capex'!AG10*Inputs!$G$264</f>
        <v>252785923.55342218</v>
      </c>
      <c r="AJ25" s="15">
        <f>'2020-2024 Capex'!AH10*Inputs!$G$264</f>
        <v>220090406.65817717</v>
      </c>
      <c r="AK25" s="15">
        <f>'2020-2024 Capex'!AI10*Inputs!$G$264</f>
        <v>190911220.47060382</v>
      </c>
      <c r="AL25" s="15">
        <f>'2020-2024 Capex'!AJ10*Inputs!$G$264</f>
        <v>168262338.02001333</v>
      </c>
      <c r="AM25" s="15">
        <f>'2020-2024 Capex'!AK10*Inputs!$G$264</f>
        <v>148710968.24181727</v>
      </c>
      <c r="AN25" s="15">
        <f>'2020-2024 Capex'!AL10*Inputs!$G$264</f>
        <v>133197054.32176846</v>
      </c>
      <c r="AO25" s="15">
        <f>'2020-2024 Capex'!AM10*Inputs!$G$264</f>
        <v>120683137.56676355</v>
      </c>
      <c r="AP25" s="15">
        <f>'2020-2024 Capex'!AN10*Inputs!$G$264</f>
        <v>111298546.69308089</v>
      </c>
      <c r="AQ25" s="15">
        <f>'2020-2024 Capex'!AO10*Inputs!$G$264</f>
        <v>102315800.35396671</v>
      </c>
      <c r="AR25" s="15">
        <f>'2020-2024 Capex'!AP10*Inputs!$G$264</f>
        <v>93752221.911724433</v>
      </c>
      <c r="AS25" s="15">
        <f>'2020-2024 Capex'!AQ10*Inputs!$G$264</f>
        <v>84819470.918391526</v>
      </c>
      <c r="AT25" s="15">
        <f>'2020-2024 Capex'!AR10*Inputs!$G$264</f>
        <v>76438754.998432547</v>
      </c>
      <c r="AU25" s="15">
        <f>'2020-2024 Capex'!AS10*Inputs!$G$264</f>
        <v>68633872.170129672</v>
      </c>
      <c r="AV25" s="15">
        <f>'2020-2024 Capex'!AT10*Inputs!$G$264</f>
        <v>61429646.375119261</v>
      </c>
      <c r="AW25" s="15">
        <f>'2020-2024 Capex'!AU10*Inputs!$G$264</f>
        <v>54851971.705550641</v>
      </c>
      <c r="AX25" s="15">
        <f>'2020-2024 Capex'!AV10*Inputs!$G$264</f>
        <v>48927858.537860259</v>
      </c>
      <c r="AY25" s="15">
        <f>'2020-2024 Capex'!AW10*Inputs!$G$264</f>
        <v>42748359.145145327</v>
      </c>
      <c r="AZ25" s="15">
        <f>'2020-2024 Capex'!AX10*Inputs!$G$264</f>
        <v>36302463.926122725</v>
      </c>
      <c r="BA25" s="15">
        <f>'2020-2024 Capex'!AY10*Inputs!$G$264</f>
        <v>29578688.659860618</v>
      </c>
      <c r="BB25" s="15">
        <f>'2020-2024 Capex'!AZ10*Inputs!$G$264</f>
        <v>22565054.04510913</v>
      </c>
      <c r="BC25" s="15">
        <f>'2020-2024 Capex'!BA10*Inputs!$G$264</f>
        <v>15249064.357579507</v>
      </c>
      <c r="BD25" s="15">
        <f>'2020-2024 Capex'!BB10*Inputs!$G$264</f>
        <v>9275437.2733306177</v>
      </c>
      <c r="BE25" s="15">
        <f>'2020-2024 Capex'!BC10*Inputs!$G$264</f>
        <v>4702041.5244683549</v>
      </c>
      <c r="BF25" s="15">
        <f>'2020-2024 Capex'!BD10*Inputs!$G$264</f>
        <v>1589240.5417346882</v>
      </c>
      <c r="BG25" s="15">
        <f>'2020-2024 Capex'!BE10*Inputs!$G$264</f>
        <v>9.7788870334625244E-9</v>
      </c>
      <c r="BH25" s="15">
        <f>'2020-2024 Capex'!BF10*Inputs!$G$264</f>
        <v>0</v>
      </c>
      <c r="BI25" s="15">
        <f>'2020-2024 Capex'!BG10*Inputs!$G$264</f>
        <v>0</v>
      </c>
      <c r="BJ25" s="15">
        <f>'2020-2024 Capex'!BH10*Inputs!$G$264</f>
        <v>0</v>
      </c>
      <c r="BK25" s="15">
        <f>'2020-2024 Capex'!BI10*Inputs!$G$264</f>
        <v>0</v>
      </c>
      <c r="BL25" s="15">
        <f>'2020-2024 Capex'!BJ10*Inputs!$G$264</f>
        <v>0</v>
      </c>
      <c r="BM25" s="15">
        <f>'2020-2024 Capex'!BK10*Inputs!$G$264</f>
        <v>0</v>
      </c>
      <c r="BN25" s="15">
        <f>'2020-2024 Capex'!BL10*Inputs!$G$264</f>
        <v>0</v>
      </c>
      <c r="BO25" s="15">
        <f>'2020-2024 Capex'!BM10*Inputs!$G$264</f>
        <v>0</v>
      </c>
      <c r="BP25" s="15">
        <f>'2020-2024 Capex'!BN10*Inputs!$G$264</f>
        <v>0</v>
      </c>
      <c r="BQ25" s="15">
        <f>'2020-2024 Capex'!BO10*Inputs!$G$264</f>
        <v>0</v>
      </c>
      <c r="BR25" s="15">
        <f>'2020-2024 Capex'!BP10*Inputs!$G$264</f>
        <v>0</v>
      </c>
      <c r="BS25" s="15">
        <f>'2020-2024 Capex'!BQ10*Inputs!$G$264</f>
        <v>0</v>
      </c>
      <c r="BT25" s="15">
        <f>'2020-2024 Capex'!BR10*Inputs!$G$264</f>
        <v>0</v>
      </c>
      <c r="BU25" s="15">
        <f>'2020-2024 Capex'!BS10*Inputs!$G$264</f>
        <v>0</v>
      </c>
      <c r="BV25" s="15">
        <f>'2020-2024 Capex'!BT10*Inputs!$G$264</f>
        <v>0</v>
      </c>
      <c r="BW25" s="15">
        <f>'2020-2024 Capex'!BU10*Inputs!$G$264</f>
        <v>0</v>
      </c>
    </row>
    <row r="27" spans="2:75">
      <c r="B27" s="16" t="s">
        <v>539</v>
      </c>
    </row>
    <row r="28" spans="2:75">
      <c r="B28" t="s">
        <v>319</v>
      </c>
      <c r="F28" s="15">
        <f>C57</f>
        <v>1741258386.9964404</v>
      </c>
      <c r="G28" s="15">
        <f>F32</f>
        <v>1666081457.7682302</v>
      </c>
      <c r="H28" s="15">
        <f t="shared" ref="H28:BS28" si="9">G32</f>
        <v>1595611802.5016625</v>
      </c>
      <c r="I28" s="15">
        <f t="shared" si="9"/>
        <v>1529783976.9392326</v>
      </c>
      <c r="J28" s="15">
        <f t="shared" si="9"/>
        <v>1466955535.8727846</v>
      </c>
      <c r="K28" s="15">
        <f t="shared" si="9"/>
        <v>1407252819.3134408</v>
      </c>
      <c r="L28" s="15">
        <f t="shared" si="9"/>
        <v>1349924342.0003734</v>
      </c>
      <c r="M28" s="15">
        <f t="shared" si="9"/>
        <v>1293593971.6016731</v>
      </c>
      <c r="N28" s="15">
        <f t="shared" si="9"/>
        <v>1238181277.923908</v>
      </c>
      <c r="O28" s="15">
        <f t="shared" si="9"/>
        <v>1181933143.5231175</v>
      </c>
      <c r="P28" s="15">
        <f t="shared" si="9"/>
        <v>1125162905.0489352</v>
      </c>
      <c r="Q28" s="15">
        <f t="shared" si="9"/>
        <v>1072282040.6028587</v>
      </c>
      <c r="R28" s="15">
        <f t="shared" si="9"/>
        <v>1019006599.2900661</v>
      </c>
      <c r="S28" s="15">
        <f t="shared" si="9"/>
        <v>965263906.96346927</v>
      </c>
      <c r="T28" s="15">
        <f t="shared" si="9"/>
        <v>911227890.53653598</v>
      </c>
      <c r="U28" s="15">
        <f t="shared" si="9"/>
        <v>856649840.94449878</v>
      </c>
      <c r="V28" s="15">
        <f t="shared" si="9"/>
        <v>809108092.89582765</v>
      </c>
      <c r="W28" s="15">
        <f t="shared" si="9"/>
        <v>768666309.54495084</v>
      </c>
      <c r="X28" s="15">
        <f t="shared" si="9"/>
        <v>728505424.58857071</v>
      </c>
      <c r="Y28" s="15">
        <f t="shared" si="9"/>
        <v>686437393.71754813</v>
      </c>
      <c r="Z28" s="15">
        <f t="shared" si="9"/>
        <v>642355743.43581665</v>
      </c>
      <c r="AA28" s="15">
        <f t="shared" si="9"/>
        <v>598804089.12315691</v>
      </c>
      <c r="AB28" s="15">
        <f t="shared" si="9"/>
        <v>555540956.18269181</v>
      </c>
      <c r="AC28" s="15">
        <f t="shared" si="9"/>
        <v>511252551.93777698</v>
      </c>
      <c r="AD28" s="15">
        <f t="shared" si="9"/>
        <v>465884849.23031127</v>
      </c>
      <c r="AE28" s="15">
        <f t="shared" si="9"/>
        <v>419380923.33684558</v>
      </c>
      <c r="AF28" s="15">
        <f t="shared" si="9"/>
        <v>370315159.47339398</v>
      </c>
      <c r="AG28" s="15">
        <f t="shared" si="9"/>
        <v>318544603.23232967</v>
      </c>
      <c r="AH28" s="15">
        <f t="shared" si="9"/>
        <v>263918236.58283061</v>
      </c>
      <c r="AI28" s="15">
        <f t="shared" si="9"/>
        <v>206276518.89670968</v>
      </c>
      <c r="AJ28" s="15">
        <f t="shared" si="9"/>
        <v>145450901.64957419</v>
      </c>
      <c r="AK28" s="15">
        <f t="shared" si="9"/>
        <v>81502558.653711259</v>
      </c>
      <c r="AL28" s="15">
        <f t="shared" si="9"/>
        <v>25691465.290288769</v>
      </c>
      <c r="AM28" s="15">
        <f t="shared" si="9"/>
        <v>23742441.845248636</v>
      </c>
      <c r="AN28" s="15">
        <f t="shared" si="9"/>
        <v>21930505.117409684</v>
      </c>
      <c r="AO28" s="15">
        <f t="shared" si="9"/>
        <v>20266714.107952479</v>
      </c>
      <c r="AP28" s="15">
        <f t="shared" si="9"/>
        <v>18523721.02005244</v>
      </c>
      <c r="AQ28" s="15">
        <f t="shared" si="9"/>
        <v>16697572.201517193</v>
      </c>
      <c r="AR28" s="15">
        <f t="shared" si="9"/>
        <v>14784105.138530977</v>
      </c>
      <c r="AS28" s="15">
        <f t="shared" si="9"/>
        <v>12778936.733888209</v>
      </c>
      <c r="AT28" s="15">
        <f t="shared" si="9"/>
        <v>10677450.88846276</v>
      </c>
      <c r="AU28" s="15">
        <f t="shared" si="9"/>
        <v>9524226.8960990049</v>
      </c>
      <c r="AV28" s="15">
        <f t="shared" si="9"/>
        <v>8415086.7563115768</v>
      </c>
      <c r="AW28" s="15">
        <f t="shared" si="9"/>
        <v>7354062.3775581196</v>
      </c>
      <c r="AX28" s="15">
        <f t="shared" si="9"/>
        <v>6345507.8247247161</v>
      </c>
      <c r="AY28" s="15">
        <f t="shared" si="9"/>
        <v>5394123.554819514</v>
      </c>
      <c r="AZ28" s="15">
        <f t="shared" si="9"/>
        <v>4402590.8687243126</v>
      </c>
      <c r="BA28" s="15">
        <f t="shared" si="9"/>
        <v>3369215.5032758932</v>
      </c>
      <c r="BB28" s="15">
        <f t="shared" si="9"/>
        <v>2292231.6974055506</v>
      </c>
      <c r="BC28" s="15">
        <f t="shared" si="9"/>
        <v>1169799.1749274794</v>
      </c>
      <c r="BD28" s="15">
        <f t="shared" si="9"/>
        <v>8.647330105304718E-7</v>
      </c>
      <c r="BE28" s="15">
        <f t="shared" si="9"/>
        <v>8.647330105304718E-7</v>
      </c>
      <c r="BF28" s="15">
        <f t="shared" si="9"/>
        <v>8.647330105304718E-7</v>
      </c>
      <c r="BG28" s="15">
        <f t="shared" si="9"/>
        <v>8.647330105304718E-7</v>
      </c>
      <c r="BH28" s="15">
        <f t="shared" si="9"/>
        <v>8.647330105304718E-7</v>
      </c>
      <c r="BI28" s="15">
        <f t="shared" si="9"/>
        <v>8.647330105304718E-7</v>
      </c>
      <c r="BJ28" s="15">
        <f t="shared" si="9"/>
        <v>8.647330105304718E-7</v>
      </c>
      <c r="BK28" s="15">
        <f t="shared" si="9"/>
        <v>8.647330105304718E-7</v>
      </c>
      <c r="BL28" s="15">
        <f t="shared" si="9"/>
        <v>8.647330105304718E-7</v>
      </c>
      <c r="BM28" s="15">
        <f t="shared" si="9"/>
        <v>8.647330105304718E-7</v>
      </c>
      <c r="BN28" s="15">
        <f t="shared" si="9"/>
        <v>8.647330105304718E-7</v>
      </c>
      <c r="BO28" s="15">
        <f t="shared" si="9"/>
        <v>8.647330105304718E-7</v>
      </c>
      <c r="BP28" s="15">
        <f t="shared" si="9"/>
        <v>8.647330105304718E-7</v>
      </c>
      <c r="BQ28" s="15">
        <f t="shared" si="9"/>
        <v>8.647330105304718E-7</v>
      </c>
      <c r="BR28" s="15">
        <f t="shared" si="9"/>
        <v>8.647330105304718E-7</v>
      </c>
      <c r="BS28" s="15">
        <f t="shared" si="9"/>
        <v>8.647330105304718E-7</v>
      </c>
      <c r="BT28" s="15">
        <f t="shared" ref="BT28:BW28" si="10">BS32</f>
        <v>8.647330105304718E-7</v>
      </c>
      <c r="BU28" s="15">
        <f t="shared" si="10"/>
        <v>8.647330105304718E-7</v>
      </c>
      <c r="BV28" s="15">
        <f t="shared" si="10"/>
        <v>8.647330105304718E-7</v>
      </c>
      <c r="BW28" s="15">
        <f t="shared" si="10"/>
        <v>8.647330105304718E-7</v>
      </c>
    </row>
    <row r="29" spans="2:75">
      <c r="B29" t="s">
        <v>444</v>
      </c>
      <c r="F29" s="15">
        <f>SUM(F35:F39)</f>
        <v>-75176929.228210166</v>
      </c>
      <c r="G29" s="15">
        <f t="shared" ref="G29:BR29" si="11">SUM(G35:G39)</f>
        <v>-70469655.266567662</v>
      </c>
      <c r="H29" s="15">
        <f t="shared" si="11"/>
        <v>-65827825.56242989</v>
      </c>
      <c r="I29" s="15">
        <f t="shared" si="11"/>
        <v>-62828441.066447869</v>
      </c>
      <c r="J29" s="15">
        <f t="shared" si="11"/>
        <v>-59702716.559343807</v>
      </c>
      <c r="K29" s="15">
        <f t="shared" si="11"/>
        <v>-57328477.313067459</v>
      </c>
      <c r="L29" s="15">
        <f t="shared" si="11"/>
        <v>-56330370.398700178</v>
      </c>
      <c r="M29" s="15">
        <f t="shared" si="11"/>
        <v>-55412693.677765101</v>
      </c>
      <c r="N29" s="15">
        <f t="shared" si="11"/>
        <v>-56248134.400790386</v>
      </c>
      <c r="O29" s="15">
        <f t="shared" si="11"/>
        <v>-56770238.474182442</v>
      </c>
      <c r="P29" s="15">
        <f t="shared" si="11"/>
        <v>-52880864.446076468</v>
      </c>
      <c r="Q29" s="15">
        <f t="shared" si="11"/>
        <v>-53275441.312792584</v>
      </c>
      <c r="R29" s="15">
        <f t="shared" si="11"/>
        <v>-53742692.326596834</v>
      </c>
      <c r="S29" s="15">
        <f t="shared" si="11"/>
        <v>-54036016.426933281</v>
      </c>
      <c r="T29" s="15">
        <f t="shared" si="11"/>
        <v>-54578049.592037216</v>
      </c>
      <c r="U29" s="15">
        <f t="shared" si="11"/>
        <v>-47541748.048671111</v>
      </c>
      <c r="V29" s="15">
        <f t="shared" si="11"/>
        <v>-40441783.350876816</v>
      </c>
      <c r="W29" s="15">
        <f t="shared" si="11"/>
        <v>-40160884.956380129</v>
      </c>
      <c r="X29" s="15">
        <f t="shared" si="11"/>
        <v>-42068030.871022522</v>
      </c>
      <c r="Y29" s="15">
        <f t="shared" si="11"/>
        <v>-44081650.281731531</v>
      </c>
      <c r="Z29" s="15">
        <f t="shared" si="11"/>
        <v>-43551654.312659778</v>
      </c>
      <c r="AA29" s="15">
        <f t="shared" si="11"/>
        <v>-43263132.940465041</v>
      </c>
      <c r="AB29" s="15">
        <f t="shared" si="11"/>
        <v>-44288404.244914852</v>
      </c>
      <c r="AC29" s="15">
        <f t="shared" si="11"/>
        <v>-45367702.707465701</v>
      </c>
      <c r="AD29" s="15">
        <f t="shared" si="11"/>
        <v>-46503925.893465683</v>
      </c>
      <c r="AE29" s="15">
        <f t="shared" si="11"/>
        <v>-49065763.8634516</v>
      </c>
      <c r="AF29" s="15">
        <f t="shared" si="11"/>
        <v>-51770556.241064295</v>
      </c>
      <c r="AG29" s="15">
        <f t="shared" si="11"/>
        <v>-54626366.649499074</v>
      </c>
      <c r="AH29" s="15">
        <f t="shared" si="11"/>
        <v>-57641717.686120927</v>
      </c>
      <c r="AI29" s="15">
        <f t="shared" si="11"/>
        <v>-60825617.247135483</v>
      </c>
      <c r="AJ29" s="15">
        <f t="shared" si="11"/>
        <v>-63948342.995862931</v>
      </c>
      <c r="AK29" s="15">
        <f t="shared" si="11"/>
        <v>-55811093.363422491</v>
      </c>
      <c r="AL29" s="15">
        <f t="shared" si="11"/>
        <v>-1949023.4450401326</v>
      </c>
      <c r="AM29" s="15">
        <f t="shared" si="11"/>
        <v>-1811936.7278389502</v>
      </c>
      <c r="AN29" s="15">
        <f t="shared" si="11"/>
        <v>-1663791.0094572045</v>
      </c>
      <c r="AO29" s="15">
        <f t="shared" si="11"/>
        <v>-1742993.0879000393</v>
      </c>
      <c r="AP29" s="15">
        <f t="shared" si="11"/>
        <v>-1826148.8185352471</v>
      </c>
      <c r="AQ29" s="15">
        <f t="shared" si="11"/>
        <v>-1913467.0629862146</v>
      </c>
      <c r="AR29" s="15">
        <f t="shared" si="11"/>
        <v>-2005168.4046427682</v>
      </c>
      <c r="AS29" s="15">
        <f t="shared" si="11"/>
        <v>-2101485.8454254498</v>
      </c>
      <c r="AT29" s="15">
        <f t="shared" si="11"/>
        <v>-1153223.9923637554</v>
      </c>
      <c r="AU29" s="15">
        <f t="shared" si="11"/>
        <v>-1109140.1397874283</v>
      </c>
      <c r="AV29" s="15">
        <f t="shared" si="11"/>
        <v>-1061024.3787534568</v>
      </c>
      <c r="AW29" s="15">
        <f t="shared" si="11"/>
        <v>-1008554.5528334035</v>
      </c>
      <c r="AX29" s="15">
        <f t="shared" si="11"/>
        <v>-951384.26990520232</v>
      </c>
      <c r="AY29" s="15">
        <f t="shared" si="11"/>
        <v>-991532.68609520188</v>
      </c>
      <c r="AZ29" s="15">
        <f t="shared" si="11"/>
        <v>-1033375.3654484195</v>
      </c>
      <c r="BA29" s="15">
        <f t="shared" si="11"/>
        <v>-1076983.8058703428</v>
      </c>
      <c r="BB29" s="15">
        <f t="shared" si="11"/>
        <v>-1122432.5224780713</v>
      </c>
      <c r="BC29" s="15">
        <f t="shared" si="11"/>
        <v>-1169799.1749266146</v>
      </c>
      <c r="BD29" s="15">
        <f t="shared" si="11"/>
        <v>0</v>
      </c>
      <c r="BE29" s="15">
        <f t="shared" si="11"/>
        <v>0</v>
      </c>
      <c r="BF29" s="15">
        <f t="shared" si="11"/>
        <v>0</v>
      </c>
      <c r="BG29" s="15">
        <f t="shared" si="11"/>
        <v>0</v>
      </c>
      <c r="BH29" s="15">
        <f t="shared" si="11"/>
        <v>0</v>
      </c>
      <c r="BI29" s="15">
        <f t="shared" si="11"/>
        <v>0</v>
      </c>
      <c r="BJ29" s="15">
        <f t="shared" si="11"/>
        <v>0</v>
      </c>
      <c r="BK29" s="15">
        <f t="shared" si="11"/>
        <v>0</v>
      </c>
      <c r="BL29" s="15">
        <f t="shared" si="11"/>
        <v>0</v>
      </c>
      <c r="BM29" s="15">
        <f t="shared" si="11"/>
        <v>0</v>
      </c>
      <c r="BN29" s="15">
        <f t="shared" si="11"/>
        <v>0</v>
      </c>
      <c r="BO29" s="15">
        <f t="shared" si="11"/>
        <v>0</v>
      </c>
      <c r="BP29" s="15">
        <f t="shared" si="11"/>
        <v>0</v>
      </c>
      <c r="BQ29" s="15">
        <f t="shared" si="11"/>
        <v>0</v>
      </c>
      <c r="BR29" s="15">
        <f t="shared" si="11"/>
        <v>0</v>
      </c>
      <c r="BS29" s="15">
        <f t="shared" ref="BS29:BW29" si="12">SUM(BS35:BS39)</f>
        <v>0</v>
      </c>
      <c r="BT29" s="15">
        <f t="shared" si="12"/>
        <v>0</v>
      </c>
      <c r="BU29" s="15">
        <f t="shared" si="12"/>
        <v>0</v>
      </c>
      <c r="BV29" s="15">
        <f t="shared" si="12"/>
        <v>0</v>
      </c>
      <c r="BW29" s="15">
        <f t="shared" si="12"/>
        <v>0</v>
      </c>
    </row>
    <row r="30" spans="2:75">
      <c r="B30" t="s">
        <v>423</v>
      </c>
      <c r="F30" s="15">
        <f>AVERAGE(F28,F32)*(Inputs!$C$20/(1+0.5*Inputs!$C$20))</f>
        <v>70409235.848138824</v>
      </c>
      <c r="G30" s="15">
        <f>AVERAGE(G28,G32)*(Inputs!$C$20/(1+0.5*Inputs!$C$20))</f>
        <v>67399596.309562966</v>
      </c>
      <c r="H30" s="15">
        <f>AVERAGE(H28,H32)*(Inputs!$C$20/(1+0.5*Inputs!$C$20))</f>
        <v>64583146.553915285</v>
      </c>
      <c r="I30" s="15">
        <f>AVERAGE(I28,I32)*(Inputs!$C$20/(1+0.5*Inputs!$C$20))</f>
        <v>61924594.770672396</v>
      </c>
      <c r="J30" s="15">
        <f>AVERAGE(J28,J32)*(Inputs!$C$20/(1+0.5*Inputs!$C$20))</f>
        <v>59392612.177484445</v>
      </c>
      <c r="K30" s="15">
        <f>AVERAGE(K28,K32)*(Inputs!$C$20/(1+0.5*Inputs!$C$20))</f>
        <v>56974280.77927871</v>
      </c>
      <c r="L30" s="15">
        <f>AVERAGE(L28,L32)*(Inputs!$C$20/(1+0.5*Inputs!$C$20))</f>
        <v>54625635.507788844</v>
      </c>
      <c r="M30" s="15">
        <f>AVERAGE(M28,M32)*(Inputs!$C$20/(1+0.5*Inputs!$C$20))</f>
        <v>52316577.969826438</v>
      </c>
      <c r="N30" s="15">
        <f>AVERAGE(N28,N32)*(Inputs!$C$20/(1+0.5*Inputs!$C$20))</f>
        <v>50009219.755687244</v>
      </c>
      <c r="O30" s="15">
        <f>AVERAGE(O28,O32)*(Inputs!$C$20/(1+0.5*Inputs!$C$20))</f>
        <v>47673809.249701619</v>
      </c>
      <c r="P30" s="15">
        <f>AVERAGE(P28,P32)*(Inputs!$C$20/(1+0.5*Inputs!$C$20))</f>
        <v>45407979.975764237</v>
      </c>
      <c r="Q30" s="15">
        <f>AVERAGE(Q28,Q32)*(Inputs!$C$20/(1+0.5*Inputs!$C$20))</f>
        <v>43214367.154774971</v>
      </c>
      <c r="R30" s="15">
        <f>AVERAGE(R28,R32)*(Inputs!$C$20/(1+0.5*Inputs!$C$20))</f>
        <v>41002945.531240426</v>
      </c>
      <c r="S30" s="15">
        <f>AVERAGE(S28,S32)*(Inputs!$C$20/(1+0.5*Inputs!$C$20))</f>
        <v>38775807.391293816</v>
      </c>
      <c r="T30" s="15">
        <f>AVERAGE(T28,T32)*(Inputs!$C$20/(1+0.5*Inputs!$C$20))</f>
        <v>36531407.437322341</v>
      </c>
      <c r="U30" s="15">
        <f>AVERAGE(U28,U32)*(Inputs!$C$20/(1+0.5*Inputs!$C$20))</f>
        <v>34421204.978974529</v>
      </c>
      <c r="V30" s="15">
        <f>AVERAGE(V28,V32)*(Inputs!$C$20/(1+0.5*Inputs!$C$20))</f>
        <v>32603114.182254855</v>
      </c>
      <c r="W30" s="15">
        <f>AVERAGE(W28,W32)*(Inputs!$C$20/(1+0.5*Inputs!$C$20))</f>
        <v>30937541.465299491</v>
      </c>
      <c r="X30" s="15">
        <f>AVERAGE(X28,X32)*(Inputs!$C$20/(1+0.5*Inputs!$C$20))</f>
        <v>29238363.986151323</v>
      </c>
      <c r="Y30" s="15">
        <f>AVERAGE(Y28,Y32)*(Inputs!$C$20/(1+0.5*Inputs!$C$20))</f>
        <v>27458167.852253452</v>
      </c>
      <c r="Z30" s="15">
        <f>AVERAGE(Z28,Z32)*(Inputs!$C$20/(1+0.5*Inputs!$C$20))</f>
        <v>25647314.138668444</v>
      </c>
      <c r="AA30" s="15">
        <f>AVERAGE(AA28,AA32)*(Inputs!$C$20/(1+0.5*Inputs!$C$20))</f>
        <v>23853374.25908668</v>
      </c>
      <c r="AB30" s="15">
        <f>AVERAGE(AB28,AB32)*(Inputs!$C$20/(1+0.5*Inputs!$C$20))</f>
        <v>22044210.186408672</v>
      </c>
      <c r="AC30" s="15">
        <f>AVERAGE(AC28,AC32)*(Inputs!$C$20/(1+0.5*Inputs!$C$20))</f>
        <v>20191557.3055006</v>
      </c>
      <c r="AD30" s="15">
        <f>AVERAGE(AD28,AD32)*(Inputs!$C$20/(1+0.5*Inputs!$C$20))</f>
        <v>18293122.907812174</v>
      </c>
      <c r="AE30" s="15">
        <f>AVERAGE(AE28,AE32)*(Inputs!$C$20/(1+0.5*Inputs!$C$20))</f>
        <v>16318271.812061559</v>
      </c>
      <c r="AF30" s="15">
        <f>AVERAGE(AF28,AF32)*(Inputs!$C$20/(1+0.5*Inputs!$C$20))</f>
        <v>14234591.120449292</v>
      </c>
      <c r="AG30" s="15">
        <f>AVERAGE(AG28,AG32)*(Inputs!$C$20/(1+0.5*Inputs!$C$20))</f>
        <v>12036006.189501405</v>
      </c>
      <c r="AH30" s="15">
        <f>AVERAGE(AH28,AH32)*(Inputs!$C$20/(1+0.5*Inputs!$C$20))</f>
        <v>9716099.6382512022</v>
      </c>
      <c r="AI30" s="15">
        <f>AVERAGE(AI28,AI32)*(Inputs!$C$20/(1+0.5*Inputs!$C$20))</f>
        <v>7268091.8357913923</v>
      </c>
      <c r="AJ30" s="15">
        <f>AVERAGE(AJ28,AJ32)*(Inputs!$C$20/(1+0.5*Inputs!$C$20))</f>
        <v>4689763.99216465</v>
      </c>
      <c r="AK30" s="15">
        <f>AVERAGE(AK28,AK32)*(Inputs!$C$20/(1+0.5*Inputs!$C$20))</f>
        <v>2215056.218997553</v>
      </c>
      <c r="AL30" s="15">
        <f>AVERAGE(AL28,AL32)*(Inputs!$C$20/(1+0.5*Inputs!$C$20))</f>
        <v>1021501.7535597291</v>
      </c>
      <c r="AM30" s="15">
        <f>AVERAGE(AM28,AM32)*(Inputs!$C$20/(1+0.5*Inputs!$C$20))</f>
        <v>943785.31085309049</v>
      </c>
      <c r="AN30" s="15">
        <f>AVERAGE(AN28,AN32)*(Inputs!$C$20/(1+0.5*Inputs!$C$20))</f>
        <v>871962.90829021833</v>
      </c>
      <c r="AO30" s="15">
        <f>AVERAGE(AO28,AO32)*(Inputs!$C$20/(1+0.5*Inputs!$C$20))</f>
        <v>801565.1564008462</v>
      </c>
      <c r="AP30" s="15">
        <f>AVERAGE(AP28,AP32)*(Inputs!$C$20/(1+0.5*Inputs!$C$20))</f>
        <v>727812.44439831504</v>
      </c>
      <c r="AQ30" s="15">
        <f>AVERAGE(AQ28,AQ32)*(Inputs!$C$20/(1+0.5*Inputs!$C$20))</f>
        <v>650537.05991089658</v>
      </c>
      <c r="AR30" s="15">
        <f>AVERAGE(AR28,AR32)*(Inputs!$C$20/(1+0.5*Inputs!$C$20))</f>
        <v>569562.41651948378</v>
      </c>
      <c r="AS30" s="15">
        <f>AVERAGE(AS28,AS32)*(Inputs!$C$20/(1+0.5*Inputs!$C$20))</f>
        <v>484702.55492273578</v>
      </c>
      <c r="AT30" s="15">
        <f>AVERAGE(AT28,AT32)*(Inputs!$C$20/(1+0.5*Inputs!$C$20))</f>
        <v>417447.26398418698</v>
      </c>
      <c r="AU30" s="15">
        <f>AVERAGE(AU28,AU32)*(Inputs!$C$20/(1+0.5*Inputs!$C$20))</f>
        <v>370697.79459980741</v>
      </c>
      <c r="AV30" s="15">
        <f>AVERAGE(AV28,AV32)*(Inputs!$C$20/(1+0.5*Inputs!$C$20))</f>
        <v>325853.53709200927</v>
      </c>
      <c r="AW30" s="15">
        <f>AVERAGE(AW28,AW32)*(Inputs!$C$20/(1+0.5*Inputs!$C$20))</f>
        <v>283087.77912855532</v>
      </c>
      <c r="AX30" s="15">
        <f>AVERAGE(AX28,AX32)*(Inputs!$C$20/(1+0.5*Inputs!$C$20))</f>
        <v>242587.62325764695</v>
      </c>
      <c r="AY30" s="15">
        <f>AVERAGE(AY28,AY32)*(Inputs!$C$20/(1+0.5*Inputs!$C$20))</f>
        <v>202439.2070676474</v>
      </c>
      <c r="AZ30" s="15">
        <f>AVERAGE(AZ28,AZ32)*(Inputs!$C$20/(1+0.5*Inputs!$C$20))</f>
        <v>160596.52771442992</v>
      </c>
      <c r="BA30" s="15">
        <f>AVERAGE(BA28,BA32)*(Inputs!$C$20/(1+0.5*Inputs!$C$20))</f>
        <v>116988.08729250661</v>
      </c>
      <c r="BB30" s="15">
        <f>AVERAGE(BB28,BB32)*(Inputs!$C$20/(1+0.5*Inputs!$C$20))</f>
        <v>71539.370684778129</v>
      </c>
      <c r="BC30" s="15">
        <f>AVERAGE(BC28,BC32)*(Inputs!$C$20/(1+0.5*Inputs!$C$20))</f>
        <v>24172.718236204157</v>
      </c>
      <c r="BD30" s="15">
        <f>AVERAGE(BD28,BD32)*(Inputs!$C$20/(1+0.5*Inputs!$C$20))</f>
        <v>3.5737668244428475E-8</v>
      </c>
      <c r="BE30" s="15">
        <f>AVERAGE(BE28,BE32)*(Inputs!$C$20/(1+0.5*Inputs!$C$20))</f>
        <v>3.5737668244428475E-8</v>
      </c>
      <c r="BF30" s="15">
        <f>AVERAGE(BF28,BF32)*(Inputs!$C$20/(1+0.5*Inputs!$C$20))</f>
        <v>3.5737668244428475E-8</v>
      </c>
      <c r="BG30" s="15">
        <f>AVERAGE(BG28,BG32)*(Inputs!$C$20/(1+0.5*Inputs!$C$20))</f>
        <v>3.5737668244428475E-8</v>
      </c>
      <c r="BH30" s="15">
        <f>AVERAGE(BH28,BH32)*(Inputs!$C$20/(1+0.5*Inputs!$C$20))</f>
        <v>3.5737668244428475E-8</v>
      </c>
      <c r="BI30" s="15">
        <f>AVERAGE(BI28,BI32)*(Inputs!$C$20/(1+0.5*Inputs!$C$20))</f>
        <v>3.5737668244428475E-8</v>
      </c>
      <c r="BJ30" s="15">
        <f>AVERAGE(BJ28,BJ32)*(Inputs!$C$20/(1+0.5*Inputs!$C$20))</f>
        <v>3.5737668244428475E-8</v>
      </c>
      <c r="BK30" s="15">
        <f>AVERAGE(BK28,BK32)*(Inputs!$C$20/(1+0.5*Inputs!$C$20))</f>
        <v>3.5737668244428475E-8</v>
      </c>
      <c r="BL30" s="15">
        <f>AVERAGE(BL28,BL32)*(Inputs!$C$20/(1+0.5*Inputs!$C$20))</f>
        <v>3.5737668244428475E-8</v>
      </c>
      <c r="BM30" s="15">
        <f>AVERAGE(BM28,BM32)*(Inputs!$C$20/(1+0.5*Inputs!$C$20))</f>
        <v>3.5737668244428475E-8</v>
      </c>
      <c r="BN30" s="15">
        <f>AVERAGE(BN28,BN32)*(Inputs!$C$20/(1+0.5*Inputs!$C$20))</f>
        <v>3.5737668244428475E-8</v>
      </c>
      <c r="BO30" s="15">
        <f>AVERAGE(BO28,BO32)*(Inputs!$C$20/(1+0.5*Inputs!$C$20))</f>
        <v>3.5737668244428475E-8</v>
      </c>
      <c r="BP30" s="15">
        <f>AVERAGE(BP28,BP32)*(Inputs!$C$20/(1+0.5*Inputs!$C$20))</f>
        <v>3.5737668244428475E-8</v>
      </c>
      <c r="BQ30" s="15">
        <f>AVERAGE(BQ28,BQ32)*(Inputs!$C$20/(1+0.5*Inputs!$C$20))</f>
        <v>3.5737668244428475E-8</v>
      </c>
      <c r="BR30" s="15">
        <f>AVERAGE(BR28,BR32)*(Inputs!$C$20/(1+0.5*Inputs!$C$20))</f>
        <v>3.5737668244428475E-8</v>
      </c>
      <c r="BS30" s="15">
        <f>AVERAGE(BS28,BS32)*(Inputs!$C$20/(1+0.5*Inputs!$C$20))</f>
        <v>3.5737668244428475E-8</v>
      </c>
      <c r="BT30" s="15">
        <f>AVERAGE(BT28,BT32)*(Inputs!$C$20/(1+0.5*Inputs!$C$20))</f>
        <v>3.5737668244428475E-8</v>
      </c>
      <c r="BU30" s="15">
        <f>AVERAGE(BU28,BU32)*(Inputs!$C$20/(1+0.5*Inputs!$C$20))</f>
        <v>3.5737668244428475E-8</v>
      </c>
      <c r="BV30" s="15">
        <f>AVERAGE(BV28,BV32)*(Inputs!$C$20/(1+0.5*Inputs!$C$20))</f>
        <v>3.5737668244428475E-8</v>
      </c>
      <c r="BW30" s="15">
        <f>AVERAGE(BW28,BW32)*(Inputs!$C$20/(1+0.5*Inputs!$C$20))</f>
        <v>3.5737668244428475E-8</v>
      </c>
    </row>
    <row r="31" spans="2:75">
      <c r="B31" t="s">
        <v>147</v>
      </c>
      <c r="F31" s="15">
        <f>F30-F29</f>
        <v>145586165.07634899</v>
      </c>
      <c r="G31" s="15">
        <f t="shared" ref="G31:BR31" si="13">G30-G29</f>
        <v>137869251.57613063</v>
      </c>
      <c r="H31" s="15">
        <f t="shared" si="13"/>
        <v>130410972.11634517</v>
      </c>
      <c r="I31" s="15">
        <f t="shared" si="13"/>
        <v>124753035.83712026</v>
      </c>
      <c r="J31" s="15">
        <f t="shared" si="13"/>
        <v>119095328.73682825</v>
      </c>
      <c r="K31" s="15">
        <f t="shared" si="13"/>
        <v>114302758.09234616</v>
      </c>
      <c r="L31" s="15">
        <f t="shared" si="13"/>
        <v>110956005.90648901</v>
      </c>
      <c r="M31" s="15">
        <f t="shared" si="13"/>
        <v>107729271.64759153</v>
      </c>
      <c r="N31" s="15">
        <f t="shared" si="13"/>
        <v>106257354.15647763</v>
      </c>
      <c r="O31" s="15">
        <f t="shared" si="13"/>
        <v>104444047.72388406</v>
      </c>
      <c r="P31" s="15">
        <f t="shared" si="13"/>
        <v>98288844.421840698</v>
      </c>
      <c r="Q31" s="15">
        <f t="shared" si="13"/>
        <v>96489808.467567563</v>
      </c>
      <c r="R31" s="15">
        <f t="shared" si="13"/>
        <v>94745637.85783726</v>
      </c>
      <c r="S31" s="15">
        <f t="shared" si="13"/>
        <v>92811823.818227097</v>
      </c>
      <c r="T31" s="15">
        <f t="shared" si="13"/>
        <v>91109457.029359549</v>
      </c>
      <c r="U31" s="15">
        <f t="shared" si="13"/>
        <v>81962953.027645648</v>
      </c>
      <c r="V31" s="15">
        <f t="shared" si="13"/>
        <v>73044897.533131674</v>
      </c>
      <c r="W31" s="15">
        <f t="shared" si="13"/>
        <v>71098426.421679616</v>
      </c>
      <c r="X31" s="15">
        <f t="shared" si="13"/>
        <v>71306394.857173845</v>
      </c>
      <c r="Y31" s="15">
        <f t="shared" si="13"/>
        <v>71539818.133984983</v>
      </c>
      <c r="Z31" s="15">
        <f t="shared" si="13"/>
        <v>69198968.451328218</v>
      </c>
      <c r="AA31" s="15">
        <f t="shared" si="13"/>
        <v>67116507.199551716</v>
      </c>
      <c r="AB31" s="15">
        <f t="shared" si="13"/>
        <v>66332614.431323528</v>
      </c>
      <c r="AC31" s="15">
        <f t="shared" si="13"/>
        <v>65559260.012966305</v>
      </c>
      <c r="AD31" s="15">
        <f t="shared" si="13"/>
        <v>64797048.801277861</v>
      </c>
      <c r="AE31" s="15">
        <f t="shared" si="13"/>
        <v>65384035.675513163</v>
      </c>
      <c r="AF31" s="15">
        <f t="shared" si="13"/>
        <v>66005147.361513585</v>
      </c>
      <c r="AG31" s="15">
        <f t="shared" si="13"/>
        <v>66662372.839000478</v>
      </c>
      <c r="AH31" s="15">
        <f t="shared" si="13"/>
        <v>67357817.324372128</v>
      </c>
      <c r="AI31" s="15">
        <f t="shared" si="13"/>
        <v>68093709.082926869</v>
      </c>
      <c r="AJ31" s="15">
        <f t="shared" si="13"/>
        <v>68638106.988027588</v>
      </c>
      <c r="AK31" s="15">
        <f t="shared" si="13"/>
        <v>58026149.582420044</v>
      </c>
      <c r="AL31" s="15">
        <f t="shared" si="13"/>
        <v>2970525.1985998619</v>
      </c>
      <c r="AM31" s="15">
        <f t="shared" si="13"/>
        <v>2755722.0386920408</v>
      </c>
      <c r="AN31" s="15">
        <f t="shared" si="13"/>
        <v>2535753.9177474231</v>
      </c>
      <c r="AO31" s="15">
        <f t="shared" si="13"/>
        <v>2544558.2443008856</v>
      </c>
      <c r="AP31" s="15">
        <f t="shared" si="13"/>
        <v>2553961.262933562</v>
      </c>
      <c r="AQ31" s="15">
        <f t="shared" si="13"/>
        <v>2564004.1228971113</v>
      </c>
      <c r="AR31" s="15">
        <f t="shared" si="13"/>
        <v>2574730.8211622518</v>
      </c>
      <c r="AS31" s="15">
        <f t="shared" si="13"/>
        <v>2586188.4003481856</v>
      </c>
      <c r="AT31" s="15">
        <f t="shared" si="13"/>
        <v>1570671.2563479424</v>
      </c>
      <c r="AU31" s="15">
        <f t="shared" si="13"/>
        <v>1479837.9343872357</v>
      </c>
      <c r="AV31" s="15">
        <f t="shared" si="13"/>
        <v>1386877.9158454661</v>
      </c>
      <c r="AW31" s="15">
        <f t="shared" si="13"/>
        <v>1291642.3319619587</v>
      </c>
      <c r="AX31" s="15">
        <f t="shared" si="13"/>
        <v>1193971.8931628494</v>
      </c>
      <c r="AY31" s="15">
        <f t="shared" si="13"/>
        <v>1193971.8931628494</v>
      </c>
      <c r="AZ31" s="15">
        <f t="shared" si="13"/>
        <v>1193971.8931628494</v>
      </c>
      <c r="BA31" s="15">
        <f t="shared" si="13"/>
        <v>1193971.8931628494</v>
      </c>
      <c r="BB31" s="15">
        <f t="shared" si="13"/>
        <v>1193971.8931628494</v>
      </c>
      <c r="BC31" s="15">
        <f t="shared" si="13"/>
        <v>1193971.8931628189</v>
      </c>
      <c r="BD31" s="15">
        <f t="shared" si="13"/>
        <v>3.5737668244428475E-8</v>
      </c>
      <c r="BE31" s="15">
        <f t="shared" si="13"/>
        <v>3.5737668244428475E-8</v>
      </c>
      <c r="BF31" s="15">
        <f t="shared" si="13"/>
        <v>3.5737668244428475E-8</v>
      </c>
      <c r="BG31" s="15">
        <f t="shared" si="13"/>
        <v>3.5737668244428475E-8</v>
      </c>
      <c r="BH31" s="15">
        <f t="shared" si="13"/>
        <v>3.5737668244428475E-8</v>
      </c>
      <c r="BI31" s="15">
        <f t="shared" si="13"/>
        <v>3.5737668244428475E-8</v>
      </c>
      <c r="BJ31" s="15">
        <f t="shared" si="13"/>
        <v>3.5737668244428475E-8</v>
      </c>
      <c r="BK31" s="15">
        <f t="shared" si="13"/>
        <v>3.5737668244428475E-8</v>
      </c>
      <c r="BL31" s="15">
        <f t="shared" si="13"/>
        <v>3.5737668244428475E-8</v>
      </c>
      <c r="BM31" s="15">
        <f t="shared" si="13"/>
        <v>3.5737668244428475E-8</v>
      </c>
      <c r="BN31" s="15">
        <f t="shared" si="13"/>
        <v>3.5737668244428475E-8</v>
      </c>
      <c r="BO31" s="15">
        <f t="shared" si="13"/>
        <v>3.5737668244428475E-8</v>
      </c>
      <c r="BP31" s="15">
        <f t="shared" si="13"/>
        <v>3.5737668244428475E-8</v>
      </c>
      <c r="BQ31" s="15">
        <f t="shared" si="13"/>
        <v>3.5737668244428475E-8</v>
      </c>
      <c r="BR31" s="15">
        <f t="shared" si="13"/>
        <v>3.5737668244428475E-8</v>
      </c>
      <c r="BS31" s="15">
        <f t="shared" ref="BS31:BW31" si="14">BS30-BS29</f>
        <v>3.5737668244428475E-8</v>
      </c>
      <c r="BT31" s="15">
        <f t="shared" si="14"/>
        <v>3.5737668244428475E-8</v>
      </c>
      <c r="BU31" s="15">
        <f t="shared" si="14"/>
        <v>3.5737668244428475E-8</v>
      </c>
      <c r="BV31" s="15">
        <f t="shared" si="14"/>
        <v>3.5737668244428475E-8</v>
      </c>
      <c r="BW31" s="15">
        <f t="shared" si="14"/>
        <v>3.5737668244428475E-8</v>
      </c>
    </row>
    <row r="32" spans="2:75">
      <c r="B32" t="s">
        <v>320</v>
      </c>
      <c r="F32" s="15">
        <f>F28+F29</f>
        <v>1666081457.7682302</v>
      </c>
      <c r="G32" s="15">
        <f t="shared" ref="G32:BR32" si="15">G28+G29</f>
        <v>1595611802.5016625</v>
      </c>
      <c r="H32" s="15">
        <f t="shared" si="15"/>
        <v>1529783976.9392326</v>
      </c>
      <c r="I32" s="15">
        <f t="shared" si="15"/>
        <v>1466955535.8727846</v>
      </c>
      <c r="J32" s="15">
        <f t="shared" si="15"/>
        <v>1407252819.3134408</v>
      </c>
      <c r="K32" s="15">
        <f t="shared" si="15"/>
        <v>1349924342.0003734</v>
      </c>
      <c r="L32" s="15">
        <f t="shared" si="15"/>
        <v>1293593971.6016731</v>
      </c>
      <c r="M32" s="15">
        <f t="shared" si="15"/>
        <v>1238181277.923908</v>
      </c>
      <c r="N32" s="15">
        <f t="shared" si="15"/>
        <v>1181933143.5231175</v>
      </c>
      <c r="O32" s="15">
        <f t="shared" si="15"/>
        <v>1125162905.0489352</v>
      </c>
      <c r="P32" s="15">
        <f t="shared" si="15"/>
        <v>1072282040.6028587</v>
      </c>
      <c r="Q32" s="15">
        <f t="shared" si="15"/>
        <v>1019006599.2900661</v>
      </c>
      <c r="R32" s="15">
        <f t="shared" si="15"/>
        <v>965263906.96346927</v>
      </c>
      <c r="S32" s="15">
        <f t="shared" si="15"/>
        <v>911227890.53653598</v>
      </c>
      <c r="T32" s="15">
        <f t="shared" si="15"/>
        <v>856649840.94449878</v>
      </c>
      <c r="U32" s="15">
        <f t="shared" si="15"/>
        <v>809108092.89582765</v>
      </c>
      <c r="V32" s="15">
        <f t="shared" si="15"/>
        <v>768666309.54495084</v>
      </c>
      <c r="W32" s="15">
        <f t="shared" si="15"/>
        <v>728505424.58857071</v>
      </c>
      <c r="X32" s="15">
        <f t="shared" si="15"/>
        <v>686437393.71754813</v>
      </c>
      <c r="Y32" s="15">
        <f t="shared" si="15"/>
        <v>642355743.43581665</v>
      </c>
      <c r="Z32" s="15">
        <f t="shared" si="15"/>
        <v>598804089.12315691</v>
      </c>
      <c r="AA32" s="15">
        <f t="shared" si="15"/>
        <v>555540956.18269181</v>
      </c>
      <c r="AB32" s="15">
        <f t="shared" si="15"/>
        <v>511252551.93777698</v>
      </c>
      <c r="AC32" s="15">
        <f t="shared" si="15"/>
        <v>465884849.23031127</v>
      </c>
      <c r="AD32" s="15">
        <f t="shared" si="15"/>
        <v>419380923.33684558</v>
      </c>
      <c r="AE32" s="15">
        <f t="shared" si="15"/>
        <v>370315159.47339398</v>
      </c>
      <c r="AF32" s="15">
        <f t="shared" si="15"/>
        <v>318544603.23232967</v>
      </c>
      <c r="AG32" s="15">
        <f t="shared" si="15"/>
        <v>263918236.58283061</v>
      </c>
      <c r="AH32" s="15">
        <f t="shared" si="15"/>
        <v>206276518.89670968</v>
      </c>
      <c r="AI32" s="15">
        <f t="shared" si="15"/>
        <v>145450901.64957419</v>
      </c>
      <c r="AJ32" s="15">
        <f t="shared" si="15"/>
        <v>81502558.653711259</v>
      </c>
      <c r="AK32" s="15">
        <f t="shared" si="15"/>
        <v>25691465.290288769</v>
      </c>
      <c r="AL32" s="15">
        <f t="shared" si="15"/>
        <v>23742441.845248636</v>
      </c>
      <c r="AM32" s="15">
        <f t="shared" si="15"/>
        <v>21930505.117409684</v>
      </c>
      <c r="AN32" s="15">
        <f t="shared" si="15"/>
        <v>20266714.107952479</v>
      </c>
      <c r="AO32" s="15">
        <f t="shared" si="15"/>
        <v>18523721.02005244</v>
      </c>
      <c r="AP32" s="15">
        <f t="shared" si="15"/>
        <v>16697572.201517193</v>
      </c>
      <c r="AQ32" s="15">
        <f t="shared" si="15"/>
        <v>14784105.138530977</v>
      </c>
      <c r="AR32" s="15">
        <f t="shared" si="15"/>
        <v>12778936.733888209</v>
      </c>
      <c r="AS32" s="15">
        <f t="shared" si="15"/>
        <v>10677450.88846276</v>
      </c>
      <c r="AT32" s="15">
        <f t="shared" si="15"/>
        <v>9524226.8960990049</v>
      </c>
      <c r="AU32" s="15">
        <f t="shared" si="15"/>
        <v>8415086.7563115768</v>
      </c>
      <c r="AV32" s="15">
        <f t="shared" si="15"/>
        <v>7354062.3775581196</v>
      </c>
      <c r="AW32" s="15">
        <f t="shared" si="15"/>
        <v>6345507.8247247161</v>
      </c>
      <c r="AX32" s="15">
        <f t="shared" si="15"/>
        <v>5394123.554819514</v>
      </c>
      <c r="AY32" s="15">
        <f t="shared" si="15"/>
        <v>4402590.8687243126</v>
      </c>
      <c r="AZ32" s="15">
        <f t="shared" si="15"/>
        <v>3369215.5032758932</v>
      </c>
      <c r="BA32" s="15">
        <f t="shared" si="15"/>
        <v>2292231.6974055506</v>
      </c>
      <c r="BB32" s="15">
        <f t="shared" si="15"/>
        <v>1169799.1749274794</v>
      </c>
      <c r="BC32" s="15">
        <f t="shared" si="15"/>
        <v>8.647330105304718E-7</v>
      </c>
      <c r="BD32" s="15">
        <f t="shared" si="15"/>
        <v>8.647330105304718E-7</v>
      </c>
      <c r="BE32" s="15">
        <f t="shared" si="15"/>
        <v>8.647330105304718E-7</v>
      </c>
      <c r="BF32" s="15">
        <f t="shared" si="15"/>
        <v>8.647330105304718E-7</v>
      </c>
      <c r="BG32" s="15">
        <f t="shared" si="15"/>
        <v>8.647330105304718E-7</v>
      </c>
      <c r="BH32" s="15">
        <f t="shared" si="15"/>
        <v>8.647330105304718E-7</v>
      </c>
      <c r="BI32" s="15">
        <f t="shared" si="15"/>
        <v>8.647330105304718E-7</v>
      </c>
      <c r="BJ32" s="15">
        <f t="shared" si="15"/>
        <v>8.647330105304718E-7</v>
      </c>
      <c r="BK32" s="15">
        <f t="shared" si="15"/>
        <v>8.647330105304718E-7</v>
      </c>
      <c r="BL32" s="15">
        <f t="shared" si="15"/>
        <v>8.647330105304718E-7</v>
      </c>
      <c r="BM32" s="15">
        <f t="shared" si="15"/>
        <v>8.647330105304718E-7</v>
      </c>
      <c r="BN32" s="15">
        <f t="shared" si="15"/>
        <v>8.647330105304718E-7</v>
      </c>
      <c r="BO32" s="15">
        <f t="shared" si="15"/>
        <v>8.647330105304718E-7</v>
      </c>
      <c r="BP32" s="15">
        <f t="shared" si="15"/>
        <v>8.647330105304718E-7</v>
      </c>
      <c r="BQ32" s="15">
        <f t="shared" si="15"/>
        <v>8.647330105304718E-7</v>
      </c>
      <c r="BR32" s="15">
        <f t="shared" si="15"/>
        <v>8.647330105304718E-7</v>
      </c>
      <c r="BS32" s="15">
        <f t="shared" ref="BS32:BW32" si="16">BS28+BS29</f>
        <v>8.647330105304718E-7</v>
      </c>
      <c r="BT32" s="15">
        <f t="shared" si="16"/>
        <v>8.647330105304718E-7</v>
      </c>
      <c r="BU32" s="15">
        <f t="shared" si="16"/>
        <v>8.647330105304718E-7</v>
      </c>
      <c r="BV32" s="15">
        <f t="shared" si="16"/>
        <v>8.647330105304718E-7</v>
      </c>
      <c r="BW32" s="15">
        <f t="shared" si="16"/>
        <v>8.647330105304718E-7</v>
      </c>
    </row>
    <row r="34" spans="2:75">
      <c r="B34" s="16" t="s">
        <v>540</v>
      </c>
    </row>
    <row r="35" spans="2:75" s="15" customFormat="1">
      <c r="B35" s="15" t="s">
        <v>541</v>
      </c>
      <c r="F35" s="15">
        <f>'Opening RAB Cals'!B26</f>
        <v>-69658696.052239135</v>
      </c>
      <c r="G35" s="15">
        <f>'Opening RAB Cals'!C26</f>
        <v>-64714304.823649392</v>
      </c>
      <c r="H35" s="15">
        <f>'Opening RAB Cals'!D26</f>
        <v>-59825168.381725252</v>
      </c>
      <c r="I35" s="15">
        <f>'Opening RAB Cals'!E26</f>
        <v>-56567849.787122309</v>
      </c>
      <c r="J35" s="15">
        <f>'Opening RAB Cals'!F26</f>
        <v>-53173107.111288205</v>
      </c>
      <c r="K35" s="15">
        <f>'Opening RAB Cals'!G26</f>
        <v>-51809869.415978901</v>
      </c>
      <c r="L35" s="15">
        <f>'Opening RAB Cals'!H26</f>
        <v>-50574806.227957457</v>
      </c>
      <c r="M35" s="15">
        <f>'Opening RAB Cals'!I26</f>
        <v>-49578527.55745139</v>
      </c>
      <c r="N35" s="15">
        <f>'Opening RAB Cals'!J26</f>
        <v>-50163490.18031963</v>
      </c>
      <c r="O35" s="15">
        <f>'Opening RAB Cals'!K26</f>
        <v>-50424361.628526941</v>
      </c>
      <c r="P35" s="15">
        <f>'Opening RAB Cals'!L26</f>
        <v>-46262538.662029676</v>
      </c>
      <c r="Q35" s="15">
        <f>'Opening RAB Cals'!M26</f>
        <v>-46372968.658906251</v>
      </c>
      <c r="R35" s="15">
        <f>'Opening RAB Cals'!N26</f>
        <v>-46543872.57152012</v>
      </c>
      <c r="S35" s="15">
        <f>'Opening RAB Cals'!O26</f>
        <v>-46528125.469579563</v>
      </c>
      <c r="T35" s="15">
        <f>'Opening RAB Cals'!P26</f>
        <v>-46747816.965433754</v>
      </c>
      <c r="U35" s="15">
        <f>'Opening RAB Cals'!Q26</f>
        <v>-39816490.284588717</v>
      </c>
      <c r="V35" s="15">
        <f>'Opening RAB Cals'!R26</f>
        <v>-32384927.129348569</v>
      </c>
      <c r="W35" s="15">
        <f>'Opening RAB Cals'!S26</f>
        <v>-33159391.239173725</v>
      </c>
      <c r="X35" s="15">
        <f>'Opening RAB Cals'!T26</f>
        <v>-34764988.95778165</v>
      </c>
      <c r="Y35" s="15">
        <f>'Opening RAB Cals'!U26</f>
        <v>-36464072.509641565</v>
      </c>
      <c r="Z35" s="15">
        <f>'Opening RAB Cals'!V26</f>
        <v>-35605993.630636178</v>
      </c>
      <c r="AA35" s="15">
        <f>'Opening RAB Cals'!W26</f>
        <v>-34975258.815446116</v>
      </c>
      <c r="AB35" s="15">
        <f>'Opening RAB Cals'!X26</f>
        <v>-35643577.53038317</v>
      </c>
      <c r="AC35" s="15">
        <f>'Opening RAB Cals'!Y26</f>
        <v>-36350549.429498158</v>
      </c>
      <c r="AD35" s="15">
        <f>'Opening RAB Cals'!Z26</f>
        <v>-37098409.907686889</v>
      </c>
      <c r="AE35" s="15">
        <f>'Opening RAB Cals'!AA26</f>
        <v>-39255158.334256858</v>
      </c>
      <c r="AF35" s="15">
        <f>'Opening RAB Cals'!AB26</f>
        <v>-41537413.892383583</v>
      </c>
      <c r="AG35" s="15">
        <f>'Opening RAB Cals'!AC26</f>
        <v>-43952488.734188467</v>
      </c>
      <c r="AH35" s="15">
        <f>'Opening RAB Cals'!AD26</f>
        <v>-46508121.618788533</v>
      </c>
      <c r="AI35" s="15">
        <f>'Opening RAB Cals'!AE26</f>
        <v>-49212502.842831872</v>
      </c>
      <c r="AJ35" s="15">
        <f>'Opening RAB Cals'!AF26</f>
        <v>-51835057.254585832</v>
      </c>
      <c r="AK35" s="15">
        <f>'Opening RAB Cals'!AG26</f>
        <v>-54607455.282097079</v>
      </c>
      <c r="AL35" s="15">
        <f>'Opening RAB Cals'!AH26</f>
        <v>-694002.64045461279</v>
      </c>
      <c r="AM35" s="15">
        <f>'Opening RAB Cals'!AI26</f>
        <v>-503339.44905046525</v>
      </c>
      <c r="AN35" s="15">
        <f>'Opening RAB Cals'!AJ26</f>
        <v>-299329.83424802794</v>
      </c>
      <c r="AO35" s="15">
        <f>'Opening RAB Cals'!AK26</f>
        <v>-320282.92264538998</v>
      </c>
      <c r="AP35" s="15">
        <f>'Opening RAB Cals'!AL26</f>
        <v>-342702.72723056719</v>
      </c>
      <c r="AQ35" s="15">
        <f>'Opening RAB Cals'!AM26</f>
        <v>-366691.91813670687</v>
      </c>
      <c r="AR35" s="15">
        <f>'Opening RAB Cals'!AN26</f>
        <v>-392360.35240627639</v>
      </c>
      <c r="AS35" s="15">
        <f>'Opening RAB Cals'!AO26</f>
        <v>-419825.57707471575</v>
      </c>
      <c r="AT35" s="15">
        <f>'Opening RAB Cals'!AP26</f>
        <v>-346821.81593293272</v>
      </c>
      <c r="AU35" s="15">
        <f>'Opening RAB Cals'!AQ26</f>
        <v>-268707.79151122487</v>
      </c>
      <c r="AV35" s="15">
        <f>'Opening RAB Cals'!AR26</f>
        <v>-185125.7853799976</v>
      </c>
      <c r="AW35" s="15">
        <f>'Opening RAB Cals'!AS26</f>
        <v>-95693.038819584341</v>
      </c>
      <c r="AX35" s="15">
        <f>'Opening RAB Cals'!AT26</f>
        <v>0</v>
      </c>
      <c r="AY35" s="15">
        <f>'Opening RAB Cals'!AU26</f>
        <v>0</v>
      </c>
      <c r="AZ35" s="15">
        <f>'Opening RAB Cals'!AV26</f>
        <v>0</v>
      </c>
      <c r="BA35" s="15">
        <f>'Opening RAB Cals'!AW26</f>
        <v>0</v>
      </c>
      <c r="BB35" s="15">
        <f>'Opening RAB Cals'!AX26</f>
        <v>0</v>
      </c>
      <c r="BC35" s="15">
        <f>'Opening RAB Cals'!AY26</f>
        <v>0</v>
      </c>
      <c r="BD35" s="15">
        <f>'Opening RAB Cals'!AZ26</f>
        <v>0</v>
      </c>
      <c r="BE35" s="15">
        <f>'Opening RAB Cals'!BA26</f>
        <v>0</v>
      </c>
      <c r="BF35" s="15">
        <f>'Opening RAB Cals'!BB26</f>
        <v>0</v>
      </c>
      <c r="BG35" s="15">
        <f>'Opening RAB Cals'!BC26</f>
        <v>0</v>
      </c>
      <c r="BH35" s="15">
        <f>'Opening RAB Cals'!BD26</f>
        <v>0</v>
      </c>
      <c r="BI35" s="15">
        <f>'Opening RAB Cals'!BE26</f>
        <v>0</v>
      </c>
      <c r="BJ35" s="15">
        <f>'Opening RAB Cals'!BF26</f>
        <v>0</v>
      </c>
      <c r="BK35" s="15">
        <f>'Opening RAB Cals'!BG26</f>
        <v>0</v>
      </c>
      <c r="BL35" s="15">
        <f>'Opening RAB Cals'!BH26</f>
        <v>0</v>
      </c>
      <c r="BM35" s="15">
        <f>'Opening RAB Cals'!BI26</f>
        <v>0</v>
      </c>
      <c r="BN35" s="15">
        <f>'Opening RAB Cals'!BJ26</f>
        <v>0</v>
      </c>
      <c r="BO35" s="15">
        <f>'Opening RAB Cals'!BK26</f>
        <v>0</v>
      </c>
      <c r="BP35" s="15">
        <f>'Opening RAB Cals'!BL26</f>
        <v>0</v>
      </c>
      <c r="BQ35" s="15">
        <f>'Opening RAB Cals'!BM26</f>
        <v>0</v>
      </c>
      <c r="BR35" s="15">
        <f>'Opening RAB Cals'!BN26</f>
        <v>0</v>
      </c>
      <c r="BS35" s="15">
        <f>'Opening RAB Cals'!BO26</f>
        <v>0</v>
      </c>
      <c r="BT35" s="15">
        <f>'Opening RAB Cals'!BP26</f>
        <v>0</v>
      </c>
      <c r="BU35" s="15">
        <f>'Opening RAB Cals'!BQ26</f>
        <v>0</v>
      </c>
      <c r="BV35" s="15">
        <f>'Opening RAB Cals'!BR26</f>
        <v>0</v>
      </c>
      <c r="BW35" s="15">
        <f>'Opening RAB Cals'!BS26</f>
        <v>0</v>
      </c>
    </row>
    <row r="36" spans="2:75" s="15" customFormat="1">
      <c r="B36" s="15" t="s">
        <v>542</v>
      </c>
      <c r="F36" s="101">
        <f>-'2015-2019 Triggered Capex'!F110*Inputs!$C$254</f>
        <v>-3089367.5631173435</v>
      </c>
      <c r="G36" s="15">
        <f>-'2015-2019 Triggered Capex'!G110*Inputs!$C$254</f>
        <v>-3222549.0026551429</v>
      </c>
      <c r="H36" s="15">
        <f>-'2015-2019 Triggered Capex'!H110*Inputs!$C$254</f>
        <v>-3361471.842487657</v>
      </c>
      <c r="I36" s="15">
        <f>-'2015-2019 Triggered Capex'!I110*Inputs!$C$254</f>
        <v>-3506383.5921586943</v>
      </c>
      <c r="J36" s="15">
        <f>-'2015-2019 Triggered Capex'!J110*Inputs!$C$254</f>
        <v>-3657542.4312526747</v>
      </c>
      <c r="K36" s="15">
        <f>-'2015-2019 Triggered Capex'!K110*Inputs!$C$254</f>
        <v>-3815217.6693759393</v>
      </c>
      <c r="L36" s="15">
        <f>-'2015-2019 Triggered Capex'!L110*Inputs!$C$254</f>
        <v>-3979690.2259676894</v>
      </c>
      <c r="M36" s="15">
        <f>-'2015-2019 Triggered Capex'!M110*Inputs!$C$254</f>
        <v>-4151253.1307953894</v>
      </c>
      <c r="N36" s="15">
        <f>-'2015-2019 Triggered Capex'!N110*Inputs!$C$254</f>
        <v>-4330212.0460263276</v>
      </c>
      <c r="O36" s="15">
        <f>-'2015-2019 Triggered Capex'!O110*Inputs!$C$254</f>
        <v>-4516885.8108054791</v>
      </c>
      <c r="P36" s="15">
        <f>-'2015-2019 Triggered Capex'!P110*Inputs!$C$254</f>
        <v>-4711607.009309914</v>
      </c>
      <c r="Q36" s="15">
        <f>-'2015-2019 Triggered Capex'!Q110*Inputs!$C$254</f>
        <v>-4914722.5632918095</v>
      </c>
      <c r="R36" s="15">
        <f>-'2015-2019 Triggered Capex'!R110*Inputs!$C$254</f>
        <v>-5126594.3501657639</v>
      </c>
      <c r="S36" s="15">
        <f>-'2015-2019 Triggered Capex'!S110*Inputs!$C$254</f>
        <v>-5347599.8477416104</v>
      </c>
      <c r="T36" s="15">
        <f>-'2015-2019 Triggered Capex'!T110*Inputs!$C$254</f>
        <v>-5578132.8067514123</v>
      </c>
      <c r="U36" s="15">
        <f>-'2015-2019 Triggered Capex'!U110*Inputs!$C$254</f>
        <v>-5818603.9523688499</v>
      </c>
      <c r="V36" s="15">
        <f>-'2015-2019 Triggered Capex'!V110*Inputs!$C$254</f>
        <v>-6069441.715970817</v>
      </c>
      <c r="W36" s="15">
        <f>-'2015-2019 Triggered Capex'!W110*Inputs!$C$254</f>
        <v>-6331092.9984449921</v>
      </c>
      <c r="X36" s="15">
        <f>-'2015-2019 Triggered Capex'!X110*Inputs!$C$254</f>
        <v>-6604023.9664032897</v>
      </c>
      <c r="Y36" s="15">
        <f>-'2015-2019 Triggered Capex'!Y110*Inputs!$C$254</f>
        <v>-6888720.8827197868</v>
      </c>
      <c r="Z36" s="15">
        <f>-'2015-2019 Triggered Capex'!Z110*Inputs!$C$254</f>
        <v>-7185690.972872789</v>
      </c>
      <c r="AA36" s="15">
        <f>-'2015-2019 Triggered Capex'!AA110*Inputs!$C$254</f>
        <v>-7495463.3286345955</v>
      </c>
      <c r="AB36" s="15">
        <f>-'2015-2019 Triggered Capex'!AB110*Inputs!$C$254</f>
        <v>-7818589.8507189574</v>
      </c>
      <c r="AC36" s="15">
        <f>-'2015-2019 Triggered Capex'!AC110*Inputs!$C$254</f>
        <v>-8155646.232065713</v>
      </c>
      <c r="AD36" s="15">
        <f>-'2015-2019 Triggered Capex'!AD110*Inputs!$C$254</f>
        <v>-8507232.9835144542</v>
      </c>
      <c r="AE36" s="15">
        <f>-'2015-2019 Triggered Capex'!AE110*Inputs!$C$254</f>
        <v>-8873976.5036945641</v>
      </c>
      <c r="AF36" s="15">
        <f>-'2015-2019 Triggered Capex'!AF110*Inputs!$C$254</f>
        <v>-9256530.1950378176</v>
      </c>
      <c r="AG36" s="15">
        <f>-'2015-2019 Triggered Capex'!AG110*Inputs!$C$254</f>
        <v>-9655575.6279018447</v>
      </c>
      <c r="AH36" s="15">
        <f>-'2015-2019 Triggered Capex'!AH110*Inputs!$C$254</f>
        <v>-10071823.75487851</v>
      </c>
      <c r="AI36" s="15">
        <f>-'2015-2019 Triggered Capex'!AI110*Inputs!$C$254</f>
        <v>-10506016.177450655</v>
      </c>
      <c r="AJ36" s="15">
        <f>-'2015-2019 Triggered Capex'!AJ110*Inputs!$C$254</f>
        <v>-10958926.467253922</v>
      </c>
      <c r="AK36" s="15">
        <f>-'2015-2019 Triggered Capex'!AK110*Inputs!$C$254</f>
        <v>0</v>
      </c>
      <c r="AL36" s="15">
        <f>-'2015-2019 Triggered Capex'!AL110*Inputs!$C$254</f>
        <v>0</v>
      </c>
      <c r="AM36" s="15">
        <f>-'2015-2019 Triggered Capex'!AM110*Inputs!$C$254</f>
        <v>0</v>
      </c>
      <c r="AN36" s="15">
        <f>-'2015-2019 Triggered Capex'!AN110*Inputs!$C$254</f>
        <v>0</v>
      </c>
      <c r="AO36" s="15">
        <f>-'2015-2019 Triggered Capex'!AO110*Inputs!$C$254</f>
        <v>0</v>
      </c>
      <c r="AP36" s="15">
        <f>-'2015-2019 Triggered Capex'!AP110*Inputs!$C$254</f>
        <v>0</v>
      </c>
      <c r="AQ36" s="15">
        <f>-'2015-2019 Triggered Capex'!AQ110*Inputs!$C$254</f>
        <v>0</v>
      </c>
      <c r="AR36" s="15">
        <f>-'2015-2019 Triggered Capex'!AR110*Inputs!$C$254</f>
        <v>0</v>
      </c>
      <c r="AS36" s="15">
        <f>-'2015-2019 Triggered Capex'!AS110*Inputs!$C$254</f>
        <v>0</v>
      </c>
      <c r="AT36" s="15">
        <f>-'2015-2019 Triggered Capex'!AT110*Inputs!$C$254</f>
        <v>0</v>
      </c>
      <c r="AU36" s="15">
        <f>-'2015-2019 Triggered Capex'!AU110*Inputs!$C$254</f>
        <v>0</v>
      </c>
      <c r="AV36" s="15">
        <f>-'2015-2019 Triggered Capex'!AV110*Inputs!$C$254</f>
        <v>0</v>
      </c>
      <c r="AW36" s="15">
        <f>-'2015-2019 Triggered Capex'!AW110*Inputs!$C$254</f>
        <v>0</v>
      </c>
      <c r="AX36" s="15">
        <f>-'2015-2019 Triggered Capex'!AX110*Inputs!$C$254</f>
        <v>0</v>
      </c>
      <c r="AY36" s="15">
        <f>-'2015-2019 Triggered Capex'!AY110*Inputs!$C$254</f>
        <v>0</v>
      </c>
      <c r="AZ36" s="15">
        <f>-'2015-2019 Triggered Capex'!AZ110*Inputs!$C$254</f>
        <v>0</v>
      </c>
      <c r="BA36" s="15">
        <f>-'2015-2019 Triggered Capex'!BA110*Inputs!$C$254</f>
        <v>0</v>
      </c>
      <c r="BB36" s="15">
        <f>-'2015-2019 Triggered Capex'!BB110*Inputs!$C$254</f>
        <v>0</v>
      </c>
      <c r="BC36" s="15">
        <f>-'2015-2019 Triggered Capex'!BC110*Inputs!$C$254</f>
        <v>0</v>
      </c>
      <c r="BD36" s="15">
        <f>-'2015-2019 Triggered Capex'!BD110*Inputs!$C$254</f>
        <v>0</v>
      </c>
      <c r="BE36" s="15">
        <f>-'2015-2019 Triggered Capex'!BE110*Inputs!$C$254</f>
        <v>0</v>
      </c>
      <c r="BF36" s="15">
        <f>-'2015-2019 Triggered Capex'!BF110*Inputs!$C$254</f>
        <v>0</v>
      </c>
      <c r="BG36" s="15">
        <f>-'2015-2019 Triggered Capex'!BG110*Inputs!$C$254</f>
        <v>0</v>
      </c>
      <c r="BH36" s="15">
        <f>-'2015-2019 Triggered Capex'!BH110*Inputs!$C$254</f>
        <v>0</v>
      </c>
      <c r="BI36" s="15">
        <f>-'2015-2019 Triggered Capex'!BI110*Inputs!$C$254</f>
        <v>0</v>
      </c>
      <c r="BJ36" s="15">
        <f>-'2015-2019 Triggered Capex'!BJ110*Inputs!$C$254</f>
        <v>0</v>
      </c>
      <c r="BK36" s="15">
        <f>-'2015-2019 Triggered Capex'!BK110*Inputs!$C$254</f>
        <v>0</v>
      </c>
      <c r="BL36" s="15">
        <f>-'2015-2019 Triggered Capex'!BL110*Inputs!$C$254</f>
        <v>0</v>
      </c>
      <c r="BM36" s="15">
        <f>-'2015-2019 Triggered Capex'!BM110*Inputs!$C$254</f>
        <v>0</v>
      </c>
      <c r="BN36" s="15">
        <f>-'2015-2019 Triggered Capex'!BN110*Inputs!$C$254</f>
        <v>0</v>
      </c>
      <c r="BO36" s="15">
        <f>-'2015-2019 Triggered Capex'!BO110*Inputs!$C$254</f>
        <v>0</v>
      </c>
      <c r="BP36" s="15">
        <f>-'2015-2019 Triggered Capex'!BP110*Inputs!$C$254</f>
        <v>0</v>
      </c>
      <c r="BQ36" s="15">
        <f>-'2015-2019 Triggered Capex'!BQ110*Inputs!$C$254</f>
        <v>0</v>
      </c>
      <c r="BR36" s="15">
        <f>-'2015-2019 Triggered Capex'!BR110*Inputs!$C$254</f>
        <v>0</v>
      </c>
      <c r="BS36" s="15">
        <f>-'2015-2019 Triggered Capex'!BS110*Inputs!$C$254</f>
        <v>0</v>
      </c>
      <c r="BT36" s="15">
        <f>-'2015-2019 Triggered Capex'!BT110*Inputs!$C$254</f>
        <v>0</v>
      </c>
      <c r="BU36" s="15">
        <f>-'2015-2019 Triggered Capex'!BU110*Inputs!$C$254</f>
        <v>0</v>
      </c>
      <c r="BV36" s="15">
        <f>-'2015-2019 Triggered Capex'!BV110*Inputs!$C$254</f>
        <v>0</v>
      </c>
      <c r="BW36" s="15">
        <f>-'2015-2019 Triggered Capex'!BW110*Inputs!$C$254</f>
        <v>0</v>
      </c>
    </row>
    <row r="37" spans="2:75" s="15" customFormat="1">
      <c r="B37" s="15" t="s">
        <v>418</v>
      </c>
      <c r="F37" s="101">
        <f>-'Opening RAB Cals'!B33*Inputs!$C$255</f>
        <v>-1580560.9798463206</v>
      </c>
      <c r="G37" s="15">
        <f>-'Opening RAB Cals'!C33*Inputs!$C$255</f>
        <v>-1648698.3517428525</v>
      </c>
      <c r="H37" s="15">
        <f>-'Opening RAB Cals'!D33*Inputs!$C$255</f>
        <v>-1719773.0993611466</v>
      </c>
      <c r="I37" s="15">
        <f>-'Opening RAB Cals'!E33*Inputs!$C$255</f>
        <v>-1793911.8518313074</v>
      </c>
      <c r="J37" s="15">
        <f>-'Opening RAB Cals'!F33*Inputs!$C$255</f>
        <v>-1871246.6972162097</v>
      </c>
      <c r="K37" s="15">
        <f>-'Opening RAB Cals'!G33*Inputs!$C$255</f>
        <v>-660335.29063933785</v>
      </c>
      <c r="L37" s="15">
        <f>-'Opening RAB Cals'!H33*Inputs!$C$255</f>
        <v>-688802.08935726632</v>
      </c>
      <c r="M37" s="15">
        <f>-'Opening RAB Cals'!I33*Inputs!$C$255</f>
        <v>-549966.70180192729</v>
      </c>
      <c r="N37" s="15">
        <f>-'Opening RAB Cals'!J33*Inputs!$C$255</f>
        <v>-573675.55338640115</v>
      </c>
      <c r="O37" s="15">
        <f>-'Opening RAB Cals'!K33*Inputs!$C$255</f>
        <v>-598406.48438334255</v>
      </c>
      <c r="P37" s="15">
        <f>-'Opening RAB Cals'!L33*Inputs!$C$255</f>
        <v>-624203.55624050566</v>
      </c>
      <c r="Q37" s="15">
        <f>-'Opening RAB Cals'!M33*Inputs!$C$255</f>
        <v>-651112.72987759789</v>
      </c>
      <c r="R37" s="15">
        <f>-'Opening RAB Cals'!N33*Inputs!$C$255</f>
        <v>-679181.9475717796</v>
      </c>
      <c r="S37" s="15">
        <f>-'Opening RAB Cals'!O33*Inputs!$C$255</f>
        <v>-708461.21837321913</v>
      </c>
      <c r="T37" s="15">
        <f>-'Opening RAB Cals'!P33*Inputs!$C$255</f>
        <v>-739002.70720287482</v>
      </c>
      <c r="U37" s="15">
        <f>-'Opening RAB Cals'!Q33*Inputs!$C$255</f>
        <v>-329704.00091058458</v>
      </c>
      <c r="V37" s="15">
        <f>-'Opening RAB Cals'!R33*Inputs!$C$255</f>
        <v>-343917.41273858189</v>
      </c>
      <c r="W37" s="15">
        <f>-'Opening RAB Cals'!S33*Inputs!$C$255</f>
        <v>-358743.55924748804</v>
      </c>
      <c r="X37" s="15">
        <f>-'Opening RAB Cals'!T33*Inputs!$C$255</f>
        <v>-374208.85519216466</v>
      </c>
      <c r="Y37" s="15">
        <f>-'Opening RAB Cals'!U33*Inputs!$C$255</f>
        <v>-390340.85405732901</v>
      </c>
      <c r="Z37" s="15">
        <f>-'Opening RAB Cals'!V33*Inputs!$C$255</f>
        <v>-407168.29714775627</v>
      </c>
      <c r="AA37" s="15">
        <f>-'Opening RAB Cals'!W33*Inputs!$C$255</f>
        <v>-424721.164794743</v>
      </c>
      <c r="AB37" s="15">
        <f>-'Opening RAB Cals'!X33*Inputs!$C$255</f>
        <v>-443030.7297700604</v>
      </c>
      <c r="AC37" s="15">
        <f>-'Opening RAB Cals'!Y33*Inputs!$C$255</f>
        <v>-462129.61300256272</v>
      </c>
      <c r="AD37" s="15">
        <f>-'Opening RAB Cals'!Z33*Inputs!$C$255</f>
        <v>-482051.84169671749</v>
      </c>
      <c r="AE37" s="15">
        <f>-'Opening RAB Cals'!AA33*Inputs!$C$255</f>
        <v>-502832.90995660261</v>
      </c>
      <c r="AF37" s="15">
        <f>-'Opening RAB Cals'!AB33*Inputs!$C$255</f>
        <v>-524509.84202338022</v>
      </c>
      <c r="AG37" s="15">
        <f>-'Opening RAB Cals'!AC33*Inputs!$C$255</f>
        <v>-547121.25823891466</v>
      </c>
      <c r="AH37" s="15">
        <f>-'Opening RAB Cals'!AD33*Inputs!$C$255</f>
        <v>-570707.44385305513</v>
      </c>
      <c r="AI37" s="15">
        <f>-'Opening RAB Cals'!AE33*Inputs!$C$255</f>
        <v>-595310.42079717503</v>
      </c>
      <c r="AJ37" s="15">
        <f>-'Opening RAB Cals'!AF33*Inputs!$C$255</f>
        <v>-620974.02255183924</v>
      </c>
      <c r="AK37" s="15">
        <f>-'Opening RAB Cals'!AG33*Inputs!$C$255</f>
        <v>-647743.9722419891</v>
      </c>
      <c r="AL37" s="15">
        <f>-'Opening RAB Cals'!AH33*Inputs!$C$255</f>
        <v>-675667.96409877937</v>
      </c>
      <c r="AM37" s="15">
        <f>-'Opening RAB Cals'!AI33*Inputs!$C$255</f>
        <v>-704795.74843320413</v>
      </c>
      <c r="AN37" s="15">
        <f>-'Opening RAB Cals'!AJ33*Inputs!$C$255</f>
        <v>-735179.22027290298</v>
      </c>
      <c r="AO37" s="15">
        <f>-'Opening RAB Cals'!AK33*Inputs!$C$255</f>
        <v>-766872.51182006474</v>
      </c>
      <c r="AP37" s="15">
        <f>-'Opening RAB Cals'!AL33*Inputs!$C$255</f>
        <v>-799932.08889515582</v>
      </c>
      <c r="AQ37" s="15">
        <f>-'Opening RAB Cals'!AM33*Inputs!$C$255</f>
        <v>-834416.85153830179</v>
      </c>
      <c r="AR37" s="15">
        <f>-'Opening RAB Cals'!AN33*Inputs!$C$255</f>
        <v>-870388.23894755321</v>
      </c>
      <c r="AS37" s="15">
        <f>-'Opening RAB Cals'!AO33*Inputs!$C$255</f>
        <v>-907910.3389410018</v>
      </c>
      <c r="AT37" s="15">
        <f>-'Opening RAB Cals'!AP33*Inputs!$C$255</f>
        <v>0</v>
      </c>
      <c r="AU37" s="15">
        <f>-'Opening RAB Cals'!AQ33*Inputs!$C$255</f>
        <v>0</v>
      </c>
      <c r="AV37" s="15">
        <f>-'Opening RAB Cals'!AR33*Inputs!$C$255</f>
        <v>0</v>
      </c>
      <c r="AW37" s="15">
        <f>-'Opening RAB Cals'!AS33*Inputs!$C$255</f>
        <v>0</v>
      </c>
      <c r="AX37" s="15">
        <f>-'Opening RAB Cals'!AT33*Inputs!$C$255</f>
        <v>0</v>
      </c>
      <c r="AY37" s="15">
        <f>-'Opening RAB Cals'!AU33*Inputs!$C$255</f>
        <v>0</v>
      </c>
      <c r="AZ37" s="15">
        <f>-'Opening RAB Cals'!AV33*Inputs!$C$255</f>
        <v>0</v>
      </c>
      <c r="BA37" s="15">
        <f>-'Opening RAB Cals'!AW33*Inputs!$C$255</f>
        <v>0</v>
      </c>
      <c r="BB37" s="15">
        <f>-'Opening RAB Cals'!AX33*Inputs!$C$255</f>
        <v>0</v>
      </c>
      <c r="BC37" s="15">
        <f>-'Opening RAB Cals'!AY33*Inputs!$C$255</f>
        <v>0</v>
      </c>
      <c r="BD37" s="15">
        <f>-'Opening RAB Cals'!AZ33*Inputs!$C$255</f>
        <v>0</v>
      </c>
      <c r="BE37" s="15">
        <f>-'Opening RAB Cals'!BA33*Inputs!$C$255</f>
        <v>0</v>
      </c>
      <c r="BF37" s="15">
        <f>-'Opening RAB Cals'!BB33*Inputs!$C$255</f>
        <v>0</v>
      </c>
      <c r="BG37" s="15">
        <f>-'Opening RAB Cals'!BC33*Inputs!$C$255</f>
        <v>0</v>
      </c>
      <c r="BH37" s="15">
        <f>-'Opening RAB Cals'!BD33*Inputs!$C$255</f>
        <v>0</v>
      </c>
      <c r="BI37" s="15">
        <f>-'Opening RAB Cals'!BE33*Inputs!$C$255</f>
        <v>0</v>
      </c>
      <c r="BJ37" s="15">
        <f>-'Opening RAB Cals'!BF33*Inputs!$C$255</f>
        <v>0</v>
      </c>
      <c r="BK37" s="15">
        <f>-'Opening RAB Cals'!BG33*Inputs!$C$255</f>
        <v>0</v>
      </c>
      <c r="BL37" s="15">
        <f>-'Opening RAB Cals'!BH33*Inputs!$C$255</f>
        <v>0</v>
      </c>
      <c r="BM37" s="15">
        <f>-'Opening RAB Cals'!BI33*Inputs!$C$255</f>
        <v>0</v>
      </c>
      <c r="BN37" s="15">
        <f>-'Opening RAB Cals'!BJ33*Inputs!$C$255</f>
        <v>0</v>
      </c>
      <c r="BO37" s="15">
        <f>-'Opening RAB Cals'!BK33*Inputs!$C$255</f>
        <v>0</v>
      </c>
      <c r="BP37" s="15">
        <f>-'Opening RAB Cals'!BL33*Inputs!$C$255</f>
        <v>0</v>
      </c>
      <c r="BQ37" s="15">
        <f>-'Opening RAB Cals'!BM33*Inputs!$C$255</f>
        <v>0</v>
      </c>
      <c r="BR37" s="15">
        <f>-'Opening RAB Cals'!BN33*Inputs!$C$255</f>
        <v>0</v>
      </c>
      <c r="BS37" s="15">
        <f>-'Opening RAB Cals'!BO33*Inputs!$C$255</f>
        <v>0</v>
      </c>
      <c r="BT37" s="15">
        <f>-'Opening RAB Cals'!BP33*Inputs!$C$255</f>
        <v>0</v>
      </c>
      <c r="BU37" s="15">
        <f>-'Opening RAB Cals'!BQ33*Inputs!$C$255</f>
        <v>0</v>
      </c>
      <c r="BV37" s="15">
        <f>-'Opening RAB Cals'!BR33*Inputs!$C$255</f>
        <v>0</v>
      </c>
      <c r="BW37" s="15">
        <f>-'Opening RAB Cals'!BS33*Inputs!$C$255</f>
        <v>0</v>
      </c>
    </row>
    <row r="38" spans="2:75" s="15" customFormat="1">
      <c r="B38" s="15" t="s">
        <v>543</v>
      </c>
      <c r="F38" s="101">
        <f>-'2015-2019 Triggered Capex'!H69*Inputs!$C$254</f>
        <v>-693953.8140868966</v>
      </c>
      <c r="G38" s="15">
        <f>-'2015-2019 Triggered Capex'!I69*Inputs!$C$254</f>
        <v>-723238.66504136357</v>
      </c>
      <c r="H38" s="15">
        <f>-'2015-2019 Triggered Capex'!J69*Inputs!$C$254</f>
        <v>-753759.33670610923</v>
      </c>
      <c r="I38" s="15">
        <f>-'2015-2019 Triggered Capex'!K69*Inputs!$C$254</f>
        <v>-785567.98071510694</v>
      </c>
      <c r="J38" s="15">
        <f>-'2015-2019 Triggered Capex'!L69*Inputs!$C$254</f>
        <v>-818718.9495012844</v>
      </c>
      <c r="K38" s="15">
        <f>-'2015-2019 Triggered Capex'!M69*Inputs!$C$254</f>
        <v>-853268.88917023863</v>
      </c>
      <c r="L38" s="15">
        <f>-'2015-2019 Triggered Capex'!N69*Inputs!$C$254</f>
        <v>-889276.83629322273</v>
      </c>
      <c r="M38" s="15">
        <f>-'2015-2019 Triggered Capex'!O69*Inputs!$C$254</f>
        <v>-926804.31878479675</v>
      </c>
      <c r="N38" s="15">
        <f>-'2015-2019 Triggered Capex'!P69*Inputs!$C$254</f>
        <v>-965915.46103751508</v>
      </c>
      <c r="O38" s="15">
        <f>-'2015-2019 Triggered Capex'!Q69*Inputs!$C$254</f>
        <v>-1006677.0934932983</v>
      </c>
      <c r="P38" s="15">
        <f>-'2015-2019 Triggered Capex'!R69*Inputs!$C$254</f>
        <v>-1049158.8668387155</v>
      </c>
      <c r="Q38" s="15">
        <f>-'2015-2019 Triggered Capex'!S69*Inputs!$C$254</f>
        <v>-1093433.3710193092</v>
      </c>
      <c r="R38" s="15">
        <f>-'2015-2019 Triggered Capex'!T69*Inputs!$C$254</f>
        <v>-1139576.2592763242</v>
      </c>
      <c r="S38" s="15">
        <f>-'2015-2019 Triggered Capex'!U69*Inputs!$C$254</f>
        <v>-1187666.3774177851</v>
      </c>
      <c r="T38" s="15">
        <f>-'2015-2019 Triggered Capex'!V69*Inputs!$C$254</f>
        <v>-1237785.8985448156</v>
      </c>
      <c r="U38" s="15">
        <f>-'2015-2019 Triggered Capex'!W69*Inputs!$C$254</f>
        <v>-1290020.4634634068</v>
      </c>
      <c r="V38" s="15">
        <f>-'2015-2019 Triggered Capex'!X69*Inputs!$C$254</f>
        <v>-1344459.3270215639</v>
      </c>
      <c r="W38" s="15">
        <f>-'2015-2019 Triggered Capex'!Y69*Inputs!$C$254</f>
        <v>0</v>
      </c>
      <c r="X38" s="15">
        <f>-'2015-2019 Triggered Capex'!Z69*Inputs!$C$254</f>
        <v>0</v>
      </c>
      <c r="Y38" s="15">
        <f>-'2015-2019 Triggered Capex'!AA69*Inputs!$C$254</f>
        <v>0</v>
      </c>
      <c r="Z38" s="15">
        <f>-'2015-2019 Triggered Capex'!AB69*Inputs!$C$254</f>
        <v>0</v>
      </c>
      <c r="AA38" s="15">
        <f>-'2015-2019 Triggered Capex'!AC69*Inputs!$C$254</f>
        <v>0</v>
      </c>
      <c r="AB38" s="15">
        <f>-'2015-2019 Triggered Capex'!AD69*Inputs!$C$254</f>
        <v>0</v>
      </c>
      <c r="AC38" s="15">
        <f>-'2015-2019 Triggered Capex'!AE69*Inputs!$C$254</f>
        <v>0</v>
      </c>
      <c r="AD38" s="15">
        <f>-'2015-2019 Triggered Capex'!AF69*Inputs!$C$254</f>
        <v>0</v>
      </c>
      <c r="AE38" s="15">
        <f>-'2015-2019 Triggered Capex'!AG69*Inputs!$C$254</f>
        <v>0</v>
      </c>
      <c r="AF38" s="15">
        <f>-'2015-2019 Triggered Capex'!AH69*Inputs!$C$254</f>
        <v>0</v>
      </c>
      <c r="AG38" s="15">
        <f>-'2015-2019 Triggered Capex'!AI69*Inputs!$C$254</f>
        <v>0</v>
      </c>
      <c r="AH38" s="15">
        <f>-'2015-2019 Triggered Capex'!AJ69*Inputs!$C$254</f>
        <v>0</v>
      </c>
      <c r="AI38" s="15">
        <f>-'2015-2019 Triggered Capex'!AK69*Inputs!$C$254</f>
        <v>0</v>
      </c>
      <c r="AJ38" s="15">
        <f>-'2015-2019 Triggered Capex'!AL69*Inputs!$C$254</f>
        <v>0</v>
      </c>
      <c r="AK38" s="15">
        <f>-'2015-2019 Triggered Capex'!AM69*Inputs!$C$254</f>
        <v>0</v>
      </c>
      <c r="AL38" s="15">
        <f>-'2015-2019 Triggered Capex'!AN69*Inputs!$C$254</f>
        <v>0</v>
      </c>
      <c r="AM38" s="15">
        <f>-'2015-2019 Triggered Capex'!AO69*Inputs!$C$254</f>
        <v>0</v>
      </c>
      <c r="AN38" s="15">
        <f>-'2015-2019 Triggered Capex'!AP69*Inputs!$C$254</f>
        <v>0</v>
      </c>
      <c r="AO38" s="15">
        <f>-'2015-2019 Triggered Capex'!AQ69*Inputs!$C$254</f>
        <v>0</v>
      </c>
      <c r="AP38" s="15">
        <f>-'2015-2019 Triggered Capex'!AR69*Inputs!$C$254</f>
        <v>0</v>
      </c>
      <c r="AQ38" s="15">
        <f>-'2015-2019 Triggered Capex'!AS69*Inputs!$C$254</f>
        <v>0</v>
      </c>
      <c r="AR38" s="15">
        <f>-'2015-2019 Triggered Capex'!AT69*Inputs!$C$254</f>
        <v>0</v>
      </c>
      <c r="AS38" s="15">
        <f>-'2015-2019 Triggered Capex'!AU69*Inputs!$C$254</f>
        <v>0</v>
      </c>
      <c r="AT38" s="15">
        <f>-'2015-2019 Triggered Capex'!AV69*Inputs!$C$254</f>
        <v>0</v>
      </c>
      <c r="AU38" s="15">
        <f>-'2015-2019 Triggered Capex'!AW69*Inputs!$C$254</f>
        <v>0</v>
      </c>
      <c r="AV38" s="15">
        <f>-'2015-2019 Triggered Capex'!AX69*Inputs!$C$254</f>
        <v>0</v>
      </c>
      <c r="AW38" s="15">
        <f>-'2015-2019 Triggered Capex'!AY69*Inputs!$C$254</f>
        <v>0</v>
      </c>
      <c r="AX38" s="15">
        <f>-'2015-2019 Triggered Capex'!AZ69*Inputs!$C$254</f>
        <v>0</v>
      </c>
      <c r="AY38" s="15">
        <f>-'2015-2019 Triggered Capex'!BA69*Inputs!$C$254</f>
        <v>0</v>
      </c>
      <c r="AZ38" s="15">
        <f>-'2015-2019 Triggered Capex'!BB69*Inputs!$C$254</f>
        <v>0</v>
      </c>
      <c r="BA38" s="15">
        <f>-'2015-2019 Triggered Capex'!BC69*Inputs!$C$254</f>
        <v>0</v>
      </c>
      <c r="BB38" s="15">
        <f>-'2015-2019 Triggered Capex'!BD69*Inputs!$C$254</f>
        <v>0</v>
      </c>
      <c r="BC38" s="15">
        <f>-'2015-2019 Triggered Capex'!BE69*Inputs!$C$254</f>
        <v>0</v>
      </c>
      <c r="BD38" s="15">
        <f>-'2015-2019 Triggered Capex'!BF69*Inputs!$C$254</f>
        <v>0</v>
      </c>
      <c r="BE38" s="15">
        <f>-'2015-2019 Triggered Capex'!BG69*Inputs!$C$254</f>
        <v>0</v>
      </c>
      <c r="BF38" s="15">
        <f>-'2015-2019 Triggered Capex'!BH69*Inputs!$C$254</f>
        <v>0</v>
      </c>
      <c r="BG38" s="15">
        <f>-'2015-2019 Triggered Capex'!BI69*Inputs!$C$254</f>
        <v>0</v>
      </c>
      <c r="BH38" s="15">
        <f>-'2015-2019 Triggered Capex'!BJ69*Inputs!$C$254</f>
        <v>0</v>
      </c>
      <c r="BI38" s="15">
        <f>-'2015-2019 Triggered Capex'!BK69*Inputs!$C$254</f>
        <v>0</v>
      </c>
      <c r="BJ38" s="15">
        <f>-'2015-2019 Triggered Capex'!BL69*Inputs!$C$254</f>
        <v>0</v>
      </c>
      <c r="BK38" s="15">
        <f>-'2015-2019 Triggered Capex'!BM69*Inputs!$C$254</f>
        <v>0</v>
      </c>
      <c r="BL38" s="15">
        <f>-'2015-2019 Triggered Capex'!BN69*Inputs!$C$254</f>
        <v>0</v>
      </c>
      <c r="BM38" s="15">
        <f>-'2015-2019 Triggered Capex'!BO69*Inputs!$C$254</f>
        <v>0</v>
      </c>
      <c r="BN38" s="15">
        <f>-'2015-2019 Triggered Capex'!BP69*Inputs!$C$254</f>
        <v>0</v>
      </c>
      <c r="BO38" s="15">
        <f>-'2015-2019 Triggered Capex'!BQ69*Inputs!$C$254</f>
        <v>0</v>
      </c>
      <c r="BP38" s="15">
        <f>-'2015-2019 Triggered Capex'!BR69*Inputs!$C$254</f>
        <v>0</v>
      </c>
      <c r="BQ38" s="15">
        <f>-'2015-2019 Triggered Capex'!BS69*Inputs!$C$254</f>
        <v>0</v>
      </c>
      <c r="BR38" s="15">
        <f>-'2015-2019 Triggered Capex'!BT69*Inputs!$C$254</f>
        <v>0</v>
      </c>
      <c r="BS38" s="15">
        <f>-'2015-2019 Triggered Capex'!BU69*Inputs!$C$254</f>
        <v>0</v>
      </c>
      <c r="BT38" s="15">
        <f>-'2015-2019 Triggered Capex'!BV69*Inputs!$C$254</f>
        <v>0</v>
      </c>
      <c r="BU38" s="15">
        <f>-'2015-2019 Triggered Capex'!BW69*Inputs!$C$254</f>
        <v>0</v>
      </c>
      <c r="BV38" s="15">
        <f>-'2015-2019 Triggered Capex'!BX69*Inputs!$C$254</f>
        <v>0</v>
      </c>
      <c r="BW38" s="15">
        <f>-'2015-2019 Triggered Capex'!BY69*Inputs!$C$254</f>
        <v>0</v>
      </c>
    </row>
    <row r="39" spans="2:75" s="15" customFormat="1">
      <c r="B39" s="15" t="s">
        <v>544</v>
      </c>
      <c r="F39" s="101">
        <f>-'2015-2019 Triggered Capex'!H23*Inputs!$C$254</f>
        <v>-154350.81892047642</v>
      </c>
      <c r="G39" s="15">
        <f>-'2015-2019 Triggered Capex'!I23*Inputs!$C$254</f>
        <v>-160864.42347892048</v>
      </c>
      <c r="H39" s="15">
        <f>-'2015-2019 Triggered Capex'!J23*Inputs!$C$254</f>
        <v>-167652.90214973089</v>
      </c>
      <c r="I39" s="15">
        <f>-'2015-2019 Triggered Capex'!K23*Inputs!$C$254</f>
        <v>-174727.85462044957</v>
      </c>
      <c r="J39" s="15">
        <f>-'2015-2019 Triggered Capex'!L23*Inputs!$C$254</f>
        <v>-182101.37008543254</v>
      </c>
      <c r="K39" s="15">
        <f>-'2015-2019 Triggered Capex'!M23*Inputs!$C$254</f>
        <v>-189786.0479030378</v>
      </c>
      <c r="L39" s="15">
        <f>-'2015-2019 Triggered Capex'!N23*Inputs!$C$254</f>
        <v>-197795.01912454597</v>
      </c>
      <c r="M39" s="15">
        <f>-'2015-2019 Triggered Capex'!O23*Inputs!$C$254</f>
        <v>-206141.96893160176</v>
      </c>
      <c r="N39" s="15">
        <f>-'2015-2019 Triggered Capex'!P23*Inputs!$C$254</f>
        <v>-214841.16002051547</v>
      </c>
      <c r="O39" s="15">
        <f>-'2015-2019 Triggered Capex'!Q23*Inputs!$C$254</f>
        <v>-223907.45697338119</v>
      </c>
      <c r="P39" s="15">
        <f>-'2015-2019 Triggered Capex'!R23*Inputs!$C$254</f>
        <v>-233356.35165765785</v>
      </c>
      <c r="Q39" s="15">
        <f>-'2015-2019 Triggered Capex'!S23*Inputs!$C$254</f>
        <v>-243203.98969761108</v>
      </c>
      <c r="R39" s="15">
        <f>-'2015-2019 Triggered Capex'!T23*Inputs!$C$254</f>
        <v>-253467.19806285028</v>
      </c>
      <c r="S39" s="15">
        <f>-'2015-2019 Triggered Capex'!U23*Inputs!$C$254</f>
        <v>-264163.51382110262</v>
      </c>
      <c r="T39" s="15">
        <f>-'2015-2019 Triggered Capex'!V23*Inputs!$C$254</f>
        <v>-275311.21410435316</v>
      </c>
      <c r="U39" s="15">
        <f>-'2015-2019 Triggered Capex'!W23*Inputs!$C$254</f>
        <v>-286929.3473395569</v>
      </c>
      <c r="V39" s="15">
        <f>-'2015-2019 Triggered Capex'!X23*Inputs!$C$254</f>
        <v>-299037.76579728618</v>
      </c>
      <c r="W39" s="15">
        <f>-'2015-2019 Triggered Capex'!Y23*Inputs!$C$254</f>
        <v>-311657.15951393155</v>
      </c>
      <c r="X39" s="15">
        <f>-'2015-2019 Triggered Capex'!Z23*Inputs!$C$254</f>
        <v>-324809.09164541942</v>
      </c>
      <c r="Y39" s="15">
        <f>-'2015-2019 Triggered Capex'!AA23*Inputs!$C$254</f>
        <v>-338516.03531285608</v>
      </c>
      <c r="Z39" s="15">
        <f>-'2015-2019 Triggered Capex'!AB23*Inputs!$C$254</f>
        <v>-352801.41200305865</v>
      </c>
      <c r="AA39" s="15">
        <f>-'2015-2019 Triggered Capex'!AC23*Inputs!$C$254</f>
        <v>-367689.63158958772</v>
      </c>
      <c r="AB39" s="15">
        <f>-'2015-2019 Triggered Capex'!AD23*Inputs!$C$254</f>
        <v>-383206.13404266845</v>
      </c>
      <c r="AC39" s="15">
        <f>-'2015-2019 Triggered Capex'!AE23*Inputs!$C$254</f>
        <v>-399377.43289926893</v>
      </c>
      <c r="AD39" s="15">
        <f>-'2015-2019 Triggered Capex'!AF23*Inputs!$C$254</f>
        <v>-416231.16056761815</v>
      </c>
      <c r="AE39" s="15">
        <f>-'2015-2019 Triggered Capex'!AG23*Inputs!$C$254</f>
        <v>-433796.11554357159</v>
      </c>
      <c r="AF39" s="15">
        <f>-'2015-2019 Triggered Capex'!AH23*Inputs!$C$254</f>
        <v>-452102.31161951029</v>
      </c>
      <c r="AG39" s="15">
        <f>-'2015-2019 Triggered Capex'!AI23*Inputs!$C$254</f>
        <v>-471181.0291698536</v>
      </c>
      <c r="AH39" s="15">
        <f>-'2015-2019 Triggered Capex'!AJ23*Inputs!$C$254</f>
        <v>-491064.86860082153</v>
      </c>
      <c r="AI39" s="15">
        <f>-'2015-2019 Triggered Capex'!AK23*Inputs!$C$254</f>
        <v>-511787.80605577619</v>
      </c>
      <c r="AJ39" s="15">
        <f>-'2015-2019 Triggered Capex'!AL23*Inputs!$C$254</f>
        <v>-533385.25147132983</v>
      </c>
      <c r="AK39" s="15">
        <f>-'2015-2019 Triggered Capex'!AM23*Inputs!$C$254</f>
        <v>-555894.10908342001</v>
      </c>
      <c r="AL39" s="15">
        <f>-'2015-2019 Triggered Capex'!AN23*Inputs!$C$254</f>
        <v>-579352.84048674046</v>
      </c>
      <c r="AM39" s="15">
        <f>-'2015-2019 Triggered Capex'!AO23*Inputs!$C$254</f>
        <v>-603801.53035528085</v>
      </c>
      <c r="AN39" s="15">
        <f>-'2015-2019 Triggered Capex'!AP23*Inputs!$C$254</f>
        <v>-629281.95493627375</v>
      </c>
      <c r="AO39" s="15">
        <f>-'2015-2019 Triggered Capex'!AQ23*Inputs!$C$254</f>
        <v>-655837.6534345845</v>
      </c>
      <c r="AP39" s="15">
        <f>-'2015-2019 Triggered Capex'!AR23*Inputs!$C$254</f>
        <v>-683514.00240952405</v>
      </c>
      <c r="AQ39" s="15">
        <f>-'2015-2019 Triggered Capex'!AS23*Inputs!$C$254</f>
        <v>-712358.29331120593</v>
      </c>
      <c r="AR39" s="15">
        <f>-'2015-2019 Triggered Capex'!AT23*Inputs!$C$254</f>
        <v>-742419.81328893872</v>
      </c>
      <c r="AS39" s="15">
        <f>-'2015-2019 Triggered Capex'!AU23*Inputs!$C$254</f>
        <v>-773749.92940973211</v>
      </c>
      <c r="AT39" s="15">
        <f>-'2015-2019 Triggered Capex'!AV23*Inputs!$C$254</f>
        <v>-806402.1764308227</v>
      </c>
      <c r="AU39" s="15">
        <f>-'2015-2019 Triggered Capex'!AW23*Inputs!$C$254</f>
        <v>-840432.3482762035</v>
      </c>
      <c r="AV39" s="15">
        <f>-'2015-2019 Triggered Capex'!AX23*Inputs!$C$254</f>
        <v>-875898.59337345918</v>
      </c>
      <c r="AW39" s="15">
        <f>-'2015-2019 Triggered Capex'!AY23*Inputs!$C$254</f>
        <v>-912861.51401381916</v>
      </c>
      <c r="AX39" s="15">
        <f>-'2015-2019 Triggered Capex'!AZ23*Inputs!$C$254</f>
        <v>-951384.26990520232</v>
      </c>
      <c r="AY39" s="15">
        <f>-'2015-2019 Triggered Capex'!BA23*Inputs!$C$254</f>
        <v>-991532.68609520188</v>
      </c>
      <c r="AZ39" s="15">
        <f>-'2015-2019 Triggered Capex'!BB23*Inputs!$C$254</f>
        <v>-1033375.3654484195</v>
      </c>
      <c r="BA39" s="15">
        <f>-'2015-2019 Triggered Capex'!BC23*Inputs!$C$254</f>
        <v>-1076983.8058703428</v>
      </c>
      <c r="BB39" s="15">
        <f>-'2015-2019 Triggered Capex'!BD23*Inputs!$C$254</f>
        <v>-1122432.5224780713</v>
      </c>
      <c r="BC39" s="15">
        <f>-'2015-2019 Triggered Capex'!BE23*Inputs!$C$254</f>
        <v>-1169799.1749266146</v>
      </c>
      <c r="BD39" s="15">
        <f>-'2015-2019 Triggered Capex'!BF23*Inputs!$C$254</f>
        <v>0</v>
      </c>
      <c r="BE39" s="15">
        <f>-'2015-2019 Triggered Capex'!BG23*Inputs!$C$254</f>
        <v>0</v>
      </c>
      <c r="BF39" s="15">
        <f>-'2015-2019 Triggered Capex'!BH23*Inputs!$C$254</f>
        <v>0</v>
      </c>
      <c r="BG39" s="15">
        <f>-'2015-2019 Triggered Capex'!BI23*Inputs!$C$254</f>
        <v>0</v>
      </c>
      <c r="BH39" s="15">
        <f>-'2015-2019 Triggered Capex'!BJ23*Inputs!$C$254</f>
        <v>0</v>
      </c>
      <c r="BI39" s="15">
        <f>-'2015-2019 Triggered Capex'!BK23*Inputs!$C$254</f>
        <v>0</v>
      </c>
      <c r="BJ39" s="15">
        <f>-'2015-2019 Triggered Capex'!BL23*Inputs!$C$254</f>
        <v>0</v>
      </c>
      <c r="BK39" s="15">
        <f>-'2015-2019 Triggered Capex'!BM23*Inputs!$C$254</f>
        <v>0</v>
      </c>
      <c r="BL39" s="15">
        <f>-'2015-2019 Triggered Capex'!BN23*Inputs!$C$254</f>
        <v>0</v>
      </c>
      <c r="BM39" s="15">
        <f>-'2015-2019 Triggered Capex'!BO23*Inputs!$C$254</f>
        <v>0</v>
      </c>
      <c r="BN39" s="15">
        <f>-'2015-2019 Triggered Capex'!BP23*Inputs!$C$254</f>
        <v>0</v>
      </c>
      <c r="BO39" s="15">
        <f>-'2015-2019 Triggered Capex'!BQ23*Inputs!$C$254</f>
        <v>0</v>
      </c>
      <c r="BP39" s="15">
        <f>-'2015-2019 Triggered Capex'!BR23*Inputs!$C$254</f>
        <v>0</v>
      </c>
      <c r="BQ39" s="15">
        <f>-'2015-2019 Triggered Capex'!BS23*Inputs!$C$254</f>
        <v>0</v>
      </c>
      <c r="BR39" s="15">
        <f>-'2015-2019 Triggered Capex'!BT23*Inputs!$C$254</f>
        <v>0</v>
      </c>
      <c r="BS39" s="15">
        <f>-'2015-2019 Triggered Capex'!BU23*Inputs!$C$254</f>
        <v>0</v>
      </c>
      <c r="BT39" s="15">
        <f>-'2015-2019 Triggered Capex'!BV23*Inputs!$C$254</f>
        <v>0</v>
      </c>
      <c r="BU39" s="15">
        <f>-'2015-2019 Triggered Capex'!BW23*Inputs!$C$254</f>
        <v>0</v>
      </c>
      <c r="BV39" s="15">
        <f>-'2015-2019 Triggered Capex'!BX23*Inputs!$C$254</f>
        <v>0</v>
      </c>
      <c r="BW39" s="15">
        <f>-'2015-2019 Triggered Capex'!BY23*Inputs!$C$254</f>
        <v>0</v>
      </c>
    </row>
    <row r="41" spans="2:75">
      <c r="B41" s="17" t="s">
        <v>845</v>
      </c>
    </row>
    <row r="42" spans="2:75">
      <c r="B42" s="15" t="s">
        <v>846</v>
      </c>
      <c r="F42" s="15">
        <f>F28</f>
        <v>1741258386.9964404</v>
      </c>
      <c r="G42" s="15">
        <f>F47</f>
        <v>2072045192.5846918</v>
      </c>
      <c r="H42" s="15">
        <f t="shared" ref="H42:K42" si="17">G47</f>
        <v>2390004702.5459809</v>
      </c>
      <c r="I42" s="15">
        <f t="shared" si="17"/>
        <v>2694315564.1166854</v>
      </c>
      <c r="J42" s="15">
        <f t="shared" si="17"/>
        <v>2982981809.4046202</v>
      </c>
      <c r="K42" s="15">
        <f t="shared" si="17"/>
        <v>3255326042.7657208</v>
      </c>
      <c r="L42" s="15">
        <f t="shared" ref="L42:BW42" si="18">K47</f>
        <v>3107996996.6278129</v>
      </c>
      <c r="M42" s="15">
        <f t="shared" si="18"/>
        <v>2962609526.4368725</v>
      </c>
      <c r="N42" s="15">
        <f t="shared" si="18"/>
        <v>2821555848.7685423</v>
      </c>
      <c r="O42" s="15">
        <f t="shared" si="18"/>
        <v>2682795140.8633337</v>
      </c>
      <c r="P42" s="15">
        <f t="shared" si="18"/>
        <v>2546775603.9357133</v>
      </c>
      <c r="Q42" s="15">
        <f t="shared" si="18"/>
        <v>2414131423.8286667</v>
      </c>
      <c r="R42" s="15">
        <f t="shared" si="18"/>
        <v>2280370441.493722</v>
      </c>
      <c r="S42" s="15">
        <f t="shared" si="18"/>
        <v>2145164971.0534489</v>
      </c>
      <c r="T42" s="15">
        <f t="shared" si="18"/>
        <v>2008646811.1086557</v>
      </c>
      <c r="U42" s="15">
        <f t="shared" si="18"/>
        <v>1870523308.1466675</v>
      </c>
      <c r="V42" s="15">
        <f t="shared" si="18"/>
        <v>1746249827.5543144</v>
      </c>
      <c r="W42" s="15">
        <f t="shared" si="18"/>
        <v>1636183769.3527818</v>
      </c>
      <c r="X42" s="15">
        <f t="shared" si="18"/>
        <v>1531604369.6784127</v>
      </c>
      <c r="Y42" s="15">
        <f t="shared" si="18"/>
        <v>1430548002.525877</v>
      </c>
      <c r="Z42" s="15">
        <f t="shared" si="18"/>
        <v>1333142287.2891064</v>
      </c>
      <c r="AA42" s="15">
        <f t="shared" si="18"/>
        <v>1238312265.5209584</v>
      </c>
      <c r="AB42" s="15">
        <f t="shared" si="18"/>
        <v>1145904651.8517306</v>
      </c>
      <c r="AC42" s="15">
        <f t="shared" si="18"/>
        <v>1054697644.6353922</v>
      </c>
      <c r="AD42" s="15">
        <f t="shared" si="18"/>
        <v>964733173.44216943</v>
      </c>
      <c r="AE42" s="15">
        <f t="shared" si="18"/>
        <v>876054406.93434751</v>
      </c>
      <c r="AF42" s="15">
        <f t="shared" si="18"/>
        <v>784542168.78658819</v>
      </c>
      <c r="AG42" s="15">
        <f t="shared" si="18"/>
        <v>690041794.56892145</v>
      </c>
      <c r="AH42" s="15">
        <f t="shared" si="18"/>
        <v>592390051.4136523</v>
      </c>
      <c r="AI42" s="15">
        <f t="shared" si="18"/>
        <v>495128967.20918936</v>
      </c>
      <c r="AJ42" s="15">
        <f t="shared" si="18"/>
        <v>398236825.20299554</v>
      </c>
      <c r="AK42" s="15">
        <f t="shared" si="18"/>
        <v>301592965.31188762</v>
      </c>
      <c r="AL42" s="15">
        <f t="shared" si="18"/>
        <v>216602685.7608918</v>
      </c>
      <c r="AM42" s="15">
        <f t="shared" si="18"/>
        <v>192004779.8652612</v>
      </c>
      <c r="AN42" s="15">
        <f t="shared" si="18"/>
        <v>170641473.35922617</v>
      </c>
      <c r="AO42" s="15">
        <f t="shared" si="18"/>
        <v>153463768.42972016</v>
      </c>
      <c r="AP42" s="15">
        <f t="shared" si="18"/>
        <v>139206858.58681524</v>
      </c>
      <c r="AQ42" s="15">
        <f t="shared" si="18"/>
        <v>127996118.89459731</v>
      </c>
      <c r="AR42" s="15">
        <f t="shared" si="18"/>
        <v>117099905.49249692</v>
      </c>
      <c r="AS42" s="15">
        <f t="shared" si="18"/>
        <v>106531158.64561188</v>
      </c>
      <c r="AT42" s="15">
        <f t="shared" si="18"/>
        <v>95496921.806853518</v>
      </c>
      <c r="AU42" s="15">
        <f t="shared" si="18"/>
        <v>85962981.894530803</v>
      </c>
      <c r="AV42" s="15">
        <f t="shared" si="18"/>
        <v>77048958.926440477</v>
      </c>
      <c r="AW42" s="15">
        <f t="shared" si="18"/>
        <v>68783708.752676621</v>
      </c>
      <c r="AX42" s="15">
        <f t="shared" si="18"/>
        <v>61197479.5302746</v>
      </c>
      <c r="AY42" s="15">
        <f t="shared" si="18"/>
        <v>54321982.092679016</v>
      </c>
      <c r="AZ42" s="15">
        <f t="shared" si="18"/>
        <v>47150950.013868883</v>
      </c>
      <c r="BA42" s="15">
        <f t="shared" si="18"/>
        <v>39671679.429397866</v>
      </c>
      <c r="BB42" s="15">
        <f t="shared" si="18"/>
        <v>31870920.35726542</v>
      </c>
      <c r="BC42" s="15">
        <f t="shared" si="18"/>
        <v>23734853.220035858</v>
      </c>
      <c r="BD42" s="15">
        <f t="shared" si="18"/>
        <v>15249064.357579621</v>
      </c>
      <c r="BE42" s="15">
        <f t="shared" si="18"/>
        <v>9275437.2733307406</v>
      </c>
      <c r="BF42" s="15">
        <f t="shared" si="18"/>
        <v>4702041.5244684871</v>
      </c>
      <c r="BG42" s="15">
        <f t="shared" si="18"/>
        <v>1589240.54173483</v>
      </c>
      <c r="BH42" s="15">
        <f t="shared" si="18"/>
        <v>1.6135163605213165E-7</v>
      </c>
      <c r="BI42" s="15">
        <f t="shared" si="18"/>
        <v>1.6135163605213165E-7</v>
      </c>
      <c r="BJ42" s="15">
        <f t="shared" si="18"/>
        <v>1.6135163605213165E-7</v>
      </c>
      <c r="BK42" s="15">
        <f t="shared" si="18"/>
        <v>1.6135163605213165E-7</v>
      </c>
      <c r="BL42" s="15">
        <f t="shared" si="18"/>
        <v>1.6135163605213165E-7</v>
      </c>
      <c r="BM42" s="15">
        <f t="shared" si="18"/>
        <v>1.6135163605213165E-7</v>
      </c>
      <c r="BN42" s="15">
        <f t="shared" si="18"/>
        <v>1.6135163605213165E-7</v>
      </c>
      <c r="BO42" s="15">
        <f t="shared" si="18"/>
        <v>1.6135163605213165E-7</v>
      </c>
      <c r="BP42" s="15">
        <f t="shared" si="18"/>
        <v>1.6135163605213165E-7</v>
      </c>
      <c r="BQ42" s="15">
        <f t="shared" si="18"/>
        <v>1.6135163605213165E-7</v>
      </c>
      <c r="BR42" s="15">
        <f t="shared" si="18"/>
        <v>1.6135163605213165E-7</v>
      </c>
      <c r="BS42" s="15">
        <f t="shared" si="18"/>
        <v>1.6135163605213165E-7</v>
      </c>
      <c r="BT42" s="15">
        <f t="shared" si="18"/>
        <v>1.6135163605213165E-7</v>
      </c>
      <c r="BU42" s="15">
        <f t="shared" si="18"/>
        <v>1.6135163605213165E-7</v>
      </c>
      <c r="BV42" s="15">
        <f t="shared" si="18"/>
        <v>1.6135163605213165E-7</v>
      </c>
      <c r="BW42" s="15">
        <f t="shared" si="18"/>
        <v>1.6135163605213165E-7</v>
      </c>
    </row>
    <row r="43" spans="2:75">
      <c r="B43" s="15" t="s">
        <v>342</v>
      </c>
      <c r="F43" s="15">
        <f>'2020-2024 Capex'!D12*Inputs!$G$264</f>
        <v>422773636.07029057</v>
      </c>
      <c r="G43" s="15">
        <f>'2020-2024 Capex'!E12*Inputs!$G$264</f>
        <v>422773636.07029051</v>
      </c>
      <c r="H43" s="15">
        <f>'2020-2024 Capex'!F12*Inputs!$G$264</f>
        <v>422773636.07029045</v>
      </c>
      <c r="I43" s="15">
        <f>'2020-2024 Capex'!G12*Inputs!$G$264</f>
        <v>422773636.07029033</v>
      </c>
      <c r="J43" s="15">
        <f>'2020-2024 Capex'!H12*Inputs!$G$264</f>
        <v>422773636.07029033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</row>
    <row r="44" spans="2:75">
      <c r="B44" s="15" t="s">
        <v>444</v>
      </c>
      <c r="F44" s="15">
        <f>F22+F29</f>
        <v>-91986830.482039228</v>
      </c>
      <c r="G44" s="15">
        <f t="shared" ref="G44:K44" si="19">G22+G29</f>
        <v>-104814126.10900113</v>
      </c>
      <c r="H44" s="15">
        <f t="shared" si="19"/>
        <v>-118462774.49958599</v>
      </c>
      <c r="I44" s="15">
        <f t="shared" si="19"/>
        <v>-134107390.78235509</v>
      </c>
      <c r="J44" s="15">
        <f t="shared" si="19"/>
        <v>-150429402.70918995</v>
      </c>
      <c r="K44" s="15">
        <f t="shared" si="19"/>
        <v>-147329046.1379081</v>
      </c>
      <c r="L44" s="15">
        <f t="shared" ref="L44:BW44" si="20">L22+L29</f>
        <v>-145387470.19094056</v>
      </c>
      <c r="M44" s="15">
        <f t="shared" si="20"/>
        <v>-141053677.66832998</v>
      </c>
      <c r="N44" s="15">
        <f t="shared" si="20"/>
        <v>-138760707.90520847</v>
      </c>
      <c r="O44" s="15">
        <f t="shared" si="20"/>
        <v>-136019536.92762035</v>
      </c>
      <c r="P44" s="15">
        <f t="shared" si="20"/>
        <v>-132644180.10704683</v>
      </c>
      <c r="Q44" s="15">
        <f t="shared" si="20"/>
        <v>-133760982.33494456</v>
      </c>
      <c r="R44" s="15">
        <f t="shared" si="20"/>
        <v>-135205470.44027305</v>
      </c>
      <c r="S44" s="15">
        <f t="shared" si="20"/>
        <v>-136518159.94479316</v>
      </c>
      <c r="T44" s="15">
        <f t="shared" si="20"/>
        <v>-138123502.96198815</v>
      </c>
      <c r="U44" s="15">
        <f t="shared" si="20"/>
        <v>-124273480.592353</v>
      </c>
      <c r="V44" s="15">
        <f t="shared" si="20"/>
        <v>-110066058.20153251</v>
      </c>
      <c r="W44" s="15">
        <f t="shared" si="20"/>
        <v>-104579399.67436901</v>
      </c>
      <c r="X44" s="15">
        <f t="shared" si="20"/>
        <v>-101056367.15253568</v>
      </c>
      <c r="Y44" s="15">
        <f t="shared" si="20"/>
        <v>-97405715.236770749</v>
      </c>
      <c r="Z44" s="15">
        <f t="shared" si="20"/>
        <v>-94830021.76814799</v>
      </c>
      <c r="AA44" s="15">
        <f t="shared" si="20"/>
        <v>-92407613.669227839</v>
      </c>
      <c r="AB44" s="15">
        <f t="shared" si="20"/>
        <v>-91207007.216338456</v>
      </c>
      <c r="AC44" s="15">
        <f t="shared" si="20"/>
        <v>-89964471.193222702</v>
      </c>
      <c r="AD44" s="15">
        <f t="shared" si="20"/>
        <v>-88678766.507821947</v>
      </c>
      <c r="AE44" s="15">
        <f t="shared" si="20"/>
        <v>-91512238.147759259</v>
      </c>
      <c r="AF44" s="15">
        <f t="shared" si="20"/>
        <v>-94500374.21766673</v>
      </c>
      <c r="AG44" s="15">
        <f t="shared" si="20"/>
        <v>-97651743.155269146</v>
      </c>
      <c r="AH44" s="15">
        <f t="shared" si="20"/>
        <v>-97261084.204462945</v>
      </c>
      <c r="AI44" s="15">
        <f t="shared" si="20"/>
        <v>-96892142.006193846</v>
      </c>
      <c r="AJ44" s="15">
        <f t="shared" si="20"/>
        <v>-96643859.891107947</v>
      </c>
      <c r="AK44" s="15">
        <f t="shared" si="20"/>
        <v>-84990279.550995827</v>
      </c>
      <c r="AL44" s="15">
        <f t="shared" si="20"/>
        <v>-24597905.895630583</v>
      </c>
      <c r="AM44" s="15">
        <f t="shared" si="20"/>
        <v>-21363306.506035045</v>
      </c>
      <c r="AN44" s="15">
        <f t="shared" si="20"/>
        <v>-17177704.929505989</v>
      </c>
      <c r="AO44" s="15">
        <f t="shared" si="20"/>
        <v>-14256909.842904933</v>
      </c>
      <c r="AP44" s="15">
        <f t="shared" si="20"/>
        <v>-11210739.692217927</v>
      </c>
      <c r="AQ44" s="15">
        <f t="shared" si="20"/>
        <v>-10896213.402100388</v>
      </c>
      <c r="AR44" s="15">
        <f t="shared" si="20"/>
        <v>-10568746.84688504</v>
      </c>
      <c r="AS44" s="15">
        <f t="shared" si="20"/>
        <v>-11034236.838758359</v>
      </c>
      <c r="AT44" s="15">
        <f t="shared" si="20"/>
        <v>-9533939.9123227224</v>
      </c>
      <c r="AU44" s="15">
        <f t="shared" si="20"/>
        <v>-8914022.96809032</v>
      </c>
      <c r="AV44" s="15">
        <f t="shared" si="20"/>
        <v>-8265250.17376386</v>
      </c>
      <c r="AW44" s="15">
        <f t="shared" si="20"/>
        <v>-7586229.2224020222</v>
      </c>
      <c r="AX44" s="15">
        <f t="shared" si="20"/>
        <v>-6875497.4375955854</v>
      </c>
      <c r="AY44" s="15">
        <f t="shared" si="20"/>
        <v>-7171032.0788101368</v>
      </c>
      <c r="AZ44" s="15">
        <f t="shared" si="20"/>
        <v>-7479270.5844710171</v>
      </c>
      <c r="BA44" s="15">
        <f t="shared" si="20"/>
        <v>-7800759.0721324477</v>
      </c>
      <c r="BB44" s="15">
        <f t="shared" si="20"/>
        <v>-8136067.1372295627</v>
      </c>
      <c r="BC44" s="15">
        <f t="shared" si="20"/>
        <v>-8485788.8624562379</v>
      </c>
      <c r="BD44" s="15">
        <f t="shared" si="20"/>
        <v>-5973627.084248879</v>
      </c>
      <c r="BE44" s="15">
        <f t="shared" si="20"/>
        <v>-4573395.7488622535</v>
      </c>
      <c r="BF44" s="15">
        <f t="shared" si="20"/>
        <v>-3112800.9827336571</v>
      </c>
      <c r="BG44" s="15">
        <f t="shared" si="20"/>
        <v>-1589240.5417346687</v>
      </c>
      <c r="BH44" s="15">
        <f>BH22+BH29</f>
        <v>0</v>
      </c>
      <c r="BI44" s="15">
        <f t="shared" si="20"/>
        <v>0</v>
      </c>
      <c r="BJ44" s="15">
        <f t="shared" si="20"/>
        <v>0</v>
      </c>
      <c r="BK44" s="15">
        <f t="shared" si="20"/>
        <v>0</v>
      </c>
      <c r="BL44" s="15">
        <f t="shared" si="20"/>
        <v>0</v>
      </c>
      <c r="BM44" s="15">
        <f t="shared" si="20"/>
        <v>0</v>
      </c>
      <c r="BN44" s="15">
        <f t="shared" si="20"/>
        <v>0</v>
      </c>
      <c r="BO44" s="15">
        <f t="shared" si="20"/>
        <v>0</v>
      </c>
      <c r="BP44" s="15">
        <f t="shared" si="20"/>
        <v>0</v>
      </c>
      <c r="BQ44" s="15">
        <f t="shared" si="20"/>
        <v>0</v>
      </c>
      <c r="BR44" s="15">
        <f t="shared" si="20"/>
        <v>0</v>
      </c>
      <c r="BS44" s="15">
        <f t="shared" si="20"/>
        <v>0</v>
      </c>
      <c r="BT44" s="15">
        <f t="shared" si="20"/>
        <v>0</v>
      </c>
      <c r="BU44" s="15">
        <f t="shared" si="20"/>
        <v>0</v>
      </c>
      <c r="BV44" s="15">
        <f t="shared" si="20"/>
        <v>0</v>
      </c>
      <c r="BW44" s="15">
        <f t="shared" si="20"/>
        <v>0</v>
      </c>
    </row>
    <row r="45" spans="2:75">
      <c r="B45" s="15" t="s">
        <v>455</v>
      </c>
      <c r="F45" s="15">
        <f>AVERAGE(F42+F43,F47)*(Inputs!$C$20/(1+0.5*Inputs!$C$20))</f>
        <v>87534256.439374238</v>
      </c>
      <c r="G45" s="15">
        <f>AVERAGE(G42+G43,G47)*(Inputs!$C$20/(1+0.5*Inputs!$C$20))</f>
        <v>100939943.69634742</v>
      </c>
      <c r="H45" s="15">
        <f>AVERAGE(H42+H43,H47)*(Inputs!$C$20/(1+0.5*Inputs!$C$20))</f>
        <v>113798532.31580199</v>
      </c>
      <c r="I45" s="15">
        <f>AVERAGE(I42+I43,I47)*(Inputs!$C$20/(1+0.5*Inputs!$C$20))</f>
        <v>126051805.21240103</v>
      </c>
      <c r="J45" s="15">
        <f>AVERAGE(J42+J43,J47)*(Inputs!$C$20/(1+0.5*Inputs!$C$20))</f>
        <v>137644520.02925995</v>
      </c>
      <c r="K45" s="15">
        <f>AVERAGE(K42+K43,K47)*(Inputs!$C$20/(1+0.5*Inputs!$C$20))</f>
        <v>131491642.47498147</v>
      </c>
      <c r="L45" s="15">
        <f>AVERAGE(L42+L43,L47)*(Inputs!$C$20/(1+0.5*Inputs!$C$20))</f>
        <v>125442951.36290754</v>
      </c>
      <c r="M45" s="15">
        <f>AVERAGE(M42+M43,M47)*(Inputs!$C$20/(1+0.5*Inputs!$C$20))</f>
        <v>119523934.40097372</v>
      </c>
      <c r="N45" s="15">
        <f>AVERAGE(N42+N43,N47)*(Inputs!$C$20/(1+0.5*Inputs!$C$20))</f>
        <v>113741852.78741808</v>
      </c>
      <c r="O45" s="15">
        <f>AVERAGE(O42+O43,O47)*(Inputs!$C$20/(1+0.5*Inputs!$C$20))</f>
        <v>108063796.60685527</v>
      </c>
      <c r="P45" s="15">
        <f>AVERAGE(P42+P43,P47)*(Inputs!$C$20/(1+0.5*Inputs!$C$20))</f>
        <v>102512132.29441625</v>
      </c>
      <c r="Q45" s="15">
        <f>AVERAGE(Q42+Q43,Q47)*(Inputs!$C$20/(1+0.5*Inputs!$C$20))</f>
        <v>97007138.731076702</v>
      </c>
      <c r="R45" s="15">
        <f>AVERAGE(R42+R43,R47)*(Inputs!$C$20/(1+0.5*Inputs!$C$20))</f>
        <v>91449218.690378338</v>
      </c>
      <c r="S45" s="15">
        <f>AVERAGE(S42+S43,S47)*(Inputs!$C$20/(1+0.5*Inputs!$C$20))</f>
        <v>85834324.359632179</v>
      </c>
      <c r="T45" s="15">
        <f>AVERAGE(T42+T43,T47)*(Inputs!$C$20/(1+0.5*Inputs!$C$20))</f>
        <v>80159131.834577754</v>
      </c>
      <c r="U45" s="15">
        <f>AVERAGE(U42+U43,U47)*(Inputs!$C$20/(1+0.5*Inputs!$C$20))</f>
        <v>74736963.238948911</v>
      </c>
      <c r="V45" s="15">
        <f>AVERAGE(V42+V43,V47)*(Inputs!$C$20/(1+0.5*Inputs!$C$20))</f>
        <v>69894573.396082401</v>
      </c>
      <c r="W45" s="15">
        <f>AVERAGE(W42+W43,W47)*(Inputs!$C$20/(1+0.5*Inputs!$C$20))</f>
        <v>65459141.840719052</v>
      </c>
      <c r="X45" s="15">
        <f>AVERAGE(X42+X43,X47)*(Inputs!$C$20/(1+0.5*Inputs!$C$20))</f>
        <v>61209886.449427597</v>
      </c>
      <c r="Y45" s="15">
        <f>AVERAGE(Y42+Y43,Y47)*(Inputs!$C$20/(1+0.5*Inputs!$C$20))</f>
        <v>57108868.000290044</v>
      </c>
      <c r="Z45" s="15">
        <f>AVERAGE(Z42+Z43,Z47)*(Inputs!$C$20/(1+0.5*Inputs!$C$20))</f>
        <v>53136510.68875955</v>
      </c>
      <c r="AA45" s="15">
        <f>AVERAGE(AA42+AA43,AA47)*(Inputs!$C$20/(1+0.5*Inputs!$C$20))</f>
        <v>49267434.09711463</v>
      </c>
      <c r="AB45" s="15">
        <f>AVERAGE(AB42+AB43,AB47)*(Inputs!$C$20/(1+0.5*Inputs!$C$20))</f>
        <v>45473223.44126755</v>
      </c>
      <c r="AC45" s="15">
        <f>AVERAGE(AC42+AC43,AC47)*(Inputs!$C$20/(1+0.5*Inputs!$C$20))</f>
        <v>41729497.856661014</v>
      </c>
      <c r="AD45" s="15">
        <f>AVERAGE(AD42+AD43,AD47)*(Inputs!$C$20/(1+0.5*Inputs!$C$20))</f>
        <v>38038015.812304877</v>
      </c>
      <c r="AE45" s="15">
        <f>AVERAGE(AE42+AE43,AE47)*(Inputs!$C$20/(1+0.5*Inputs!$C$20))</f>
        <v>34314550.727364361</v>
      </c>
      <c r="AF45" s="15">
        <f>AVERAGE(AF42+AF43,AF47)*(Inputs!$C$20/(1+0.5*Inputs!$C$20))</f>
        <v>30470788.000001237</v>
      </c>
      <c r="AG45" s="15">
        <f>AVERAGE(AG42+AG43,AG47)*(Inputs!$C$20/(1+0.5*Inputs!$C$20))</f>
        <v>26500158.603694361</v>
      </c>
      <c r="AH45" s="15">
        <f>AVERAGE(AH42+AH43,AH47)*(Inputs!$C$20/(1+0.5*Inputs!$C$20))</f>
        <v>22472481.924338423</v>
      </c>
      <c r="AI45" s="15">
        <f>AVERAGE(AI42+AI43,AI47)*(Inputs!$C$20/(1+0.5*Inputs!$C$20))</f>
        <v>18460501.635390371</v>
      </c>
      <c r="AJ45" s="15">
        <f>AVERAGE(AJ42+AJ43,AJ47)*(Inputs!$C$20/(1+0.5*Inputs!$C$20))</f>
        <v>14461275.663366994</v>
      </c>
      <c r="AK45" s="15">
        <f>AVERAGE(AK42+AK43,AK47)*(Inputs!$C$20/(1+0.5*Inputs!$C$20))</f>
        <v>10707989.655896237</v>
      </c>
      <c r="AL45" s="15">
        <f>AVERAGE(AL42+AL43,AL47)*(Inputs!$C$20/(1+0.5*Inputs!$C$20))</f>
        <v>8443460.5079931729</v>
      </c>
      <c r="AM45" s="15">
        <f>AVERAGE(AM42+AM43,AM47)*(Inputs!$C$20/(1+0.5*Inputs!$C$20))</f>
        <v>7493718.4830444474</v>
      </c>
      <c r="AN45" s="15">
        <f>AVERAGE(AN42+AN43,AN47)*(Inputs!$C$20/(1+0.5*Inputs!$C$20))</f>
        <v>6697307.4152842704</v>
      </c>
      <c r="AO45" s="15">
        <f>AVERAGE(AO42+AO43,AO47)*(Inputs!$C$20/(1+0.5*Inputs!$C$20))</f>
        <v>6047742.8557916936</v>
      </c>
      <c r="AP45" s="15">
        <f>AVERAGE(AP42+AP43,AP47)*(Inputs!$C$20/(1+0.5*Inputs!$C$20))</f>
        <v>5521479.6051883316</v>
      </c>
      <c r="AQ45" s="15">
        <f>AVERAGE(AQ42+AQ43,AQ47)*(Inputs!$C$20/(1+0.5*Inputs!$C$20))</f>
        <v>5064661.7516087443</v>
      </c>
      <c r="AR45" s="15">
        <f>AVERAGE(AR42+AR43,AR47)*(Inputs!$C$20/(1+0.5*Inputs!$C$20))</f>
        <v>4621110.0316463578</v>
      </c>
      <c r="AS45" s="15">
        <f>AVERAGE(AS42+AS43,AS47)*(Inputs!$C$20/(1+0.5*Inputs!$C$20))</f>
        <v>4174706.1967946538</v>
      </c>
      <c r="AT45" s="15">
        <f>AVERAGE(AT42+AT43,AT47)*(Inputs!$C$20/(1+0.5*Inputs!$C$20))</f>
        <v>3749685.6018991377</v>
      </c>
      <c r="AU45" s="15">
        <f>AVERAGE(AU42+AU43,AU47)*(Inputs!$C$20/(1+0.5*Inputs!$C$20))</f>
        <v>3368477.0848325281</v>
      </c>
      <c r="AV45" s="15">
        <f>AVERAGE(AV42+AV43,AV47)*(Inputs!$C$20/(1+0.5*Inputs!$C$20))</f>
        <v>3013484.7596017737</v>
      </c>
      <c r="AW45" s="15">
        <f>AVERAGE(AW42+AW43,AW47)*(Inputs!$C$20/(1+0.5*Inputs!$C$20))</f>
        <v>2685929.9508082177</v>
      </c>
      <c r="AX45" s="15">
        <f>AVERAGE(AX42+AX43,AX47)*(Inputs!$C$20/(1+0.5*Inputs!$C$20))</f>
        <v>2387092.97840008</v>
      </c>
      <c r="AY45" s="15">
        <f>AVERAGE(AY42+AY43,AY47)*(Inputs!$C$20/(1+0.5*Inputs!$C$20))</f>
        <v>2096835.6355383028</v>
      </c>
      <c r="AZ45" s="15">
        <f>AVERAGE(AZ42+AZ43,AZ47)*(Inputs!$C$20/(1+0.5*Inputs!$C$20))</f>
        <v>1794101.9305189783</v>
      </c>
      <c r="BA45" s="15">
        <f>AVERAGE(BA42+BA43,BA47)*(Inputs!$C$20/(1+0.5*Inputs!$C$20))</f>
        <v>1478355.5533234705</v>
      </c>
      <c r="BB45" s="15">
        <f>AVERAGE(BB42+BB43,BB47)*(Inputs!$C$20/(1+0.5*Inputs!$C$20))</f>
        <v>1149037.138851295</v>
      </c>
      <c r="BC45" s="15">
        <f>AVERAGE(BC42+BC43,BC47)*(Inputs!$C$20/(1+0.5*Inputs!$C$20))</f>
        <v>805563.27576896164</v>
      </c>
      <c r="BD45" s="15">
        <f>AVERAGE(BD42+BD43,BD47)*(Inputs!$C$20/(1+0.5*Inputs!$C$20))</f>
        <v>506774.05191676493</v>
      </c>
      <c r="BE45" s="15">
        <f>AVERAGE(BE42+BE43,BE47)*(Inputs!$C$20/(1+0.5*Inputs!$C$20))</f>
        <v>288830.47951578081</v>
      </c>
      <c r="BF45" s="15">
        <f>AVERAGE(BF42+BF43,BF47)*(Inputs!$C$20/(1+0.5*Inputs!$C$20))</f>
        <v>130002.98853872296</v>
      </c>
      <c r="BG45" s="15">
        <f>AVERAGE(BG42+BG43,BG47)*(Inputs!$C$20/(1+0.5*Inputs!$C$20))</f>
        <v>32840.050367846758</v>
      </c>
      <c r="BH45" s="15">
        <f>AVERAGE(BH42+BH43,BH47)*(Inputs!$C$20/(1+0.5*Inputs!$C$20))</f>
        <v>6.6683371279991742E-9</v>
      </c>
      <c r="BI45" s="15">
        <f>AVERAGE(BI42+BI43,BI47)*(Inputs!$C$20/(1+0.5*Inputs!$C$20))</f>
        <v>6.6683371279991742E-9</v>
      </c>
      <c r="BJ45" s="15">
        <f>AVERAGE(BJ42+BJ43,BJ47)*(Inputs!$C$20/(1+0.5*Inputs!$C$20))</f>
        <v>6.6683371279991742E-9</v>
      </c>
      <c r="BK45" s="15">
        <f>AVERAGE(BK42+BK43,BK47)*(Inputs!$C$20/(1+0.5*Inputs!$C$20))</f>
        <v>6.6683371279991742E-9</v>
      </c>
      <c r="BL45" s="15">
        <f>AVERAGE(BL42+BL43,BL47)*(Inputs!$C$20/(1+0.5*Inputs!$C$20))</f>
        <v>6.6683371279991742E-9</v>
      </c>
      <c r="BM45" s="15">
        <f>AVERAGE(BM42+BM43,BM47)*(Inputs!$C$20/(1+0.5*Inputs!$C$20))</f>
        <v>6.6683371279991742E-9</v>
      </c>
      <c r="BN45" s="15">
        <f>AVERAGE(BN42+BN43,BN47)*(Inputs!$C$20/(1+0.5*Inputs!$C$20))</f>
        <v>6.6683371279991742E-9</v>
      </c>
      <c r="BO45" s="15">
        <f>AVERAGE(BO42+BO43,BO47)*(Inputs!$C$20/(1+0.5*Inputs!$C$20))</f>
        <v>6.6683371279991742E-9</v>
      </c>
      <c r="BP45" s="15">
        <f>AVERAGE(BP42+BP43,BP47)*(Inputs!$C$20/(1+0.5*Inputs!$C$20))</f>
        <v>6.6683371279991742E-9</v>
      </c>
      <c r="BQ45" s="15">
        <f>AVERAGE(BQ42+BQ43,BQ47)*(Inputs!$C$20/(1+0.5*Inputs!$C$20))</f>
        <v>6.6683371279991742E-9</v>
      </c>
      <c r="BR45" s="15">
        <f>AVERAGE(BR42+BR43,BR47)*(Inputs!$C$20/(1+0.5*Inputs!$C$20))</f>
        <v>6.6683371279991742E-9</v>
      </c>
      <c r="BS45" s="15">
        <f>AVERAGE(BS42+BS43,BS47)*(Inputs!$C$20/(1+0.5*Inputs!$C$20))</f>
        <v>6.6683371279991742E-9</v>
      </c>
      <c r="BT45" s="15">
        <f>AVERAGE(BT42+BT43,BT47)*(Inputs!$C$20/(1+0.5*Inputs!$C$20))</f>
        <v>6.6683371279991742E-9</v>
      </c>
      <c r="BU45" s="15">
        <f>AVERAGE(BU42+BU43,BU47)*(Inputs!$C$20/(1+0.5*Inputs!$C$20))</f>
        <v>6.6683371279991742E-9</v>
      </c>
      <c r="BV45" s="15">
        <f>AVERAGE(BV42+BV43,BV47)*(Inputs!$C$20/(1+0.5*Inputs!$C$20))</f>
        <v>6.6683371279991742E-9</v>
      </c>
      <c r="BW45" s="15">
        <f>AVERAGE(BW42+BW43,BW47)*(Inputs!$C$20/(1+0.5*Inputs!$C$20))</f>
        <v>6.6683371279991742E-9</v>
      </c>
    </row>
    <row r="46" spans="2:75">
      <c r="B46" s="15" t="s">
        <v>147</v>
      </c>
      <c r="F46" s="15">
        <f>F45-F44</f>
        <v>179521086.92141348</v>
      </c>
      <c r="G46" s="15">
        <f t="shared" ref="G46:K46" si="21">G45-G44</f>
        <v>205754069.80534855</v>
      </c>
      <c r="H46" s="15">
        <f t="shared" si="21"/>
        <v>232261306.81538796</v>
      </c>
      <c r="I46" s="15">
        <f t="shared" si="21"/>
        <v>260159195.9947561</v>
      </c>
      <c r="J46" s="15">
        <f t="shared" si="21"/>
        <v>288073922.73844993</v>
      </c>
      <c r="K46" s="15">
        <f t="shared" si="21"/>
        <v>278820688.61288959</v>
      </c>
      <c r="L46" s="15">
        <f t="shared" ref="L46" si="22">L45-L44</f>
        <v>270830421.55384809</v>
      </c>
      <c r="M46" s="15">
        <f t="shared" ref="M46" si="23">M45-M44</f>
        <v>260577612.06930369</v>
      </c>
      <c r="N46" s="15">
        <f t="shared" ref="N46" si="24">N45-N44</f>
        <v>252502560.69262654</v>
      </c>
      <c r="O46" s="15">
        <f t="shared" ref="O46" si="25">O45-O44</f>
        <v>244083333.53447562</v>
      </c>
      <c r="P46" s="15">
        <f t="shared" ref="P46" si="26">P45-P44</f>
        <v>235156312.40146309</v>
      </c>
      <c r="Q46" s="15">
        <f t="shared" ref="Q46" si="27">Q45-Q44</f>
        <v>230768121.06602126</v>
      </c>
      <c r="R46" s="15">
        <f t="shared" ref="R46" si="28">R45-R44</f>
        <v>226654689.13065138</v>
      </c>
      <c r="S46" s="15">
        <f t="shared" ref="S46" si="29">S45-S44</f>
        <v>222352484.30442536</v>
      </c>
      <c r="T46" s="15">
        <f t="shared" ref="T46" si="30">T45-T44</f>
        <v>218282634.79656589</v>
      </c>
      <c r="U46" s="15">
        <f t="shared" ref="U46" si="31">U45-U44</f>
        <v>199010443.83130193</v>
      </c>
      <c r="V46" s="15">
        <f t="shared" ref="V46" si="32">V45-V44</f>
        <v>179960631.59761491</v>
      </c>
      <c r="W46" s="15">
        <f t="shared" ref="W46" si="33">W45-W44</f>
        <v>170038541.51508805</v>
      </c>
      <c r="X46" s="15">
        <f t="shared" ref="X46" si="34">X45-X44</f>
        <v>162266253.60196328</v>
      </c>
      <c r="Y46" s="15">
        <f t="shared" ref="Y46" si="35">Y45-Y44</f>
        <v>154514583.23706079</v>
      </c>
      <c r="Z46" s="15">
        <f t="shared" ref="Z46" si="36">Z45-Z44</f>
        <v>147966532.45690754</v>
      </c>
      <c r="AA46" s="15">
        <f t="shared" ref="AA46" si="37">AA45-AA44</f>
        <v>141675047.76634246</v>
      </c>
      <c r="AB46" s="15">
        <f t="shared" ref="AB46" si="38">AB45-AB44</f>
        <v>136680230.65760601</v>
      </c>
      <c r="AC46" s="15">
        <f t="shared" ref="AC46" si="39">AC45-AC44</f>
        <v>131693969.04988372</v>
      </c>
      <c r="AD46" s="15">
        <f t="shared" ref="AD46" si="40">AD45-AD44</f>
        <v>126716782.32012683</v>
      </c>
      <c r="AE46" s="15">
        <f t="shared" ref="AE46" si="41">AE45-AE44</f>
        <v>125826788.87512362</v>
      </c>
      <c r="AF46" s="15">
        <f t="shared" ref="AF46" si="42">AF45-AF44</f>
        <v>124971162.21766797</v>
      </c>
      <c r="AG46" s="15">
        <f t="shared" ref="AG46" si="43">AG45-AG44</f>
        <v>124151901.75896351</v>
      </c>
      <c r="AH46" s="15">
        <f t="shared" ref="AH46" si="44">AH45-AH44</f>
        <v>119733566.12880138</v>
      </c>
      <c r="AI46" s="15">
        <f t="shared" ref="AI46" si="45">AI45-AI44</f>
        <v>115352643.64158422</v>
      </c>
      <c r="AJ46" s="15">
        <f t="shared" ref="AJ46" si="46">AJ45-AJ44</f>
        <v>111105135.55447493</v>
      </c>
      <c r="AK46" s="15">
        <f t="shared" ref="AK46" si="47">AK45-AK44</f>
        <v>95698269.206892058</v>
      </c>
      <c r="AL46" s="15">
        <f t="shared" ref="AL46" si="48">AL45-AL44</f>
        <v>33041366.403623756</v>
      </c>
      <c r="AM46" s="15">
        <f t="shared" ref="AM46" si="49">AM45-AM44</f>
        <v>28857024.98907949</v>
      </c>
      <c r="AN46" s="15">
        <f t="shared" ref="AN46" si="50">AN45-AN44</f>
        <v>23875012.344790258</v>
      </c>
      <c r="AO46" s="15">
        <f t="shared" ref="AO46" si="51">AO45-AO44</f>
        <v>20304652.698696628</v>
      </c>
      <c r="AP46" s="15">
        <f t="shared" ref="AP46" si="52">AP45-AP44</f>
        <v>16732219.29740626</v>
      </c>
      <c r="AQ46" s="15">
        <f t="shared" ref="AQ46" si="53">AQ45-AQ44</f>
        <v>15960875.153709132</v>
      </c>
      <c r="AR46" s="15">
        <f t="shared" ref="AR46" si="54">AR45-AR44</f>
        <v>15189856.878531398</v>
      </c>
      <c r="AS46" s="15">
        <f t="shared" ref="AS46" si="55">AS45-AS44</f>
        <v>15208943.035553012</v>
      </c>
      <c r="AT46" s="15">
        <f t="shared" ref="AT46" si="56">AT45-AT44</f>
        <v>13283625.51422186</v>
      </c>
      <c r="AU46" s="15">
        <f t="shared" ref="AU46" si="57">AU45-AU44</f>
        <v>12282500.052922849</v>
      </c>
      <c r="AV46" s="15">
        <f t="shared" ref="AV46" si="58">AV45-AV44</f>
        <v>11278734.933365634</v>
      </c>
      <c r="AW46" s="15">
        <f t="shared" ref="AW46" si="59">AW45-AW44</f>
        <v>10272159.173210241</v>
      </c>
      <c r="AX46" s="15">
        <f t="shared" ref="AX46" si="60">AX45-AX44</f>
        <v>9262590.4159956649</v>
      </c>
      <c r="AY46" s="15">
        <f t="shared" ref="AY46" si="61">AY45-AY44</f>
        <v>9267867.7143484391</v>
      </c>
      <c r="AZ46" s="15">
        <f t="shared" ref="AZ46" si="62">AZ45-AZ44</f>
        <v>9273372.5149899945</v>
      </c>
      <c r="BA46" s="15">
        <f t="shared" ref="BA46" si="63">BA45-BA44</f>
        <v>9279114.6254559178</v>
      </c>
      <c r="BB46" s="15">
        <f t="shared" ref="BB46" si="64">BB45-BB44</f>
        <v>9285104.276080858</v>
      </c>
      <c r="BC46" s="15">
        <f t="shared" ref="BC46" si="65">BC45-BC44</f>
        <v>9291352.1382251997</v>
      </c>
      <c r="BD46" s="15">
        <f t="shared" ref="BD46" si="66">BD45-BD44</f>
        <v>6480401.136165644</v>
      </c>
      <c r="BE46" s="15">
        <f t="shared" ref="BE46" si="67">BE45-BE44</f>
        <v>4862226.2283780342</v>
      </c>
      <c r="BF46" s="15">
        <f t="shared" ref="BF46" si="68">BF45-BF44</f>
        <v>3242803.9712723801</v>
      </c>
      <c r="BG46" s="15">
        <f t="shared" ref="BG46" si="69">BG45-BG44</f>
        <v>1622080.5921025155</v>
      </c>
      <c r="BH46" s="15">
        <f>BH45-BH44</f>
        <v>6.6683371279991742E-9</v>
      </c>
      <c r="BI46" s="15">
        <f t="shared" ref="BI46" si="70">BI45-BI44</f>
        <v>6.6683371279991742E-9</v>
      </c>
      <c r="BJ46" s="15">
        <f t="shared" ref="BJ46" si="71">BJ45-BJ44</f>
        <v>6.6683371279991742E-9</v>
      </c>
      <c r="BK46" s="15">
        <f t="shared" ref="BK46" si="72">BK45-BK44</f>
        <v>6.6683371279991742E-9</v>
      </c>
      <c r="BL46" s="15">
        <f t="shared" ref="BL46" si="73">BL45-BL44</f>
        <v>6.6683371279991742E-9</v>
      </c>
      <c r="BM46" s="15">
        <f t="shared" ref="BM46" si="74">BM45-BM44</f>
        <v>6.6683371279991742E-9</v>
      </c>
      <c r="BN46" s="15">
        <f t="shared" ref="BN46" si="75">BN45-BN44</f>
        <v>6.6683371279991742E-9</v>
      </c>
      <c r="BO46" s="15">
        <f t="shared" ref="BO46" si="76">BO45-BO44</f>
        <v>6.6683371279991742E-9</v>
      </c>
      <c r="BP46" s="15">
        <f t="shared" ref="BP46" si="77">BP45-BP44</f>
        <v>6.6683371279991742E-9</v>
      </c>
      <c r="BQ46" s="15">
        <f t="shared" ref="BQ46" si="78">BQ45-BQ44</f>
        <v>6.6683371279991742E-9</v>
      </c>
      <c r="BR46" s="15">
        <f t="shared" ref="BR46" si="79">BR45-BR44</f>
        <v>6.6683371279991742E-9</v>
      </c>
      <c r="BS46" s="15">
        <f t="shared" ref="BS46" si="80">BS45-BS44</f>
        <v>6.6683371279991742E-9</v>
      </c>
      <c r="BT46" s="15">
        <f t="shared" ref="BT46" si="81">BT45-BT44</f>
        <v>6.6683371279991742E-9</v>
      </c>
      <c r="BU46" s="15">
        <f t="shared" ref="BU46" si="82">BU45-BU44</f>
        <v>6.6683371279991742E-9</v>
      </c>
      <c r="BV46" s="15">
        <f t="shared" ref="BV46" si="83">BV45-BV44</f>
        <v>6.6683371279991742E-9</v>
      </c>
      <c r="BW46" s="15">
        <f t="shared" ref="BW46" si="84">BW45-BW44</f>
        <v>6.6683371279991742E-9</v>
      </c>
    </row>
    <row r="47" spans="2:75">
      <c r="B47" s="15" t="s">
        <v>320</v>
      </c>
      <c r="F47" s="15">
        <f>F42+F43+F44</f>
        <v>2072045192.5846918</v>
      </c>
      <c r="G47" s="15">
        <f t="shared" ref="G47:K47" si="85">G42+G43+G44</f>
        <v>2390004702.5459809</v>
      </c>
      <c r="H47" s="15">
        <f t="shared" si="85"/>
        <v>2694315564.1166854</v>
      </c>
      <c r="I47" s="15">
        <f t="shared" si="85"/>
        <v>2982981809.4046202</v>
      </c>
      <c r="J47" s="15">
        <f t="shared" si="85"/>
        <v>3255326042.7657208</v>
      </c>
      <c r="K47" s="15">
        <f t="shared" si="85"/>
        <v>3107996996.6278129</v>
      </c>
      <c r="L47" s="15">
        <f t="shared" ref="L47:BW47" si="86">L42+L43+L44</f>
        <v>2962609526.4368725</v>
      </c>
      <c r="M47" s="15">
        <f t="shared" si="86"/>
        <v>2821555848.7685423</v>
      </c>
      <c r="N47" s="15">
        <f t="shared" si="86"/>
        <v>2682795140.8633337</v>
      </c>
      <c r="O47" s="15">
        <f t="shared" si="86"/>
        <v>2546775603.9357133</v>
      </c>
      <c r="P47" s="15">
        <f t="shared" si="86"/>
        <v>2414131423.8286667</v>
      </c>
      <c r="Q47" s="15">
        <f t="shared" si="86"/>
        <v>2280370441.493722</v>
      </c>
      <c r="R47" s="15">
        <f t="shared" si="86"/>
        <v>2145164971.0534489</v>
      </c>
      <c r="S47" s="15">
        <f t="shared" si="86"/>
        <v>2008646811.1086557</v>
      </c>
      <c r="T47" s="15">
        <f t="shared" si="86"/>
        <v>1870523308.1466675</v>
      </c>
      <c r="U47" s="15">
        <f t="shared" si="86"/>
        <v>1746249827.5543144</v>
      </c>
      <c r="V47" s="15">
        <f t="shared" si="86"/>
        <v>1636183769.3527818</v>
      </c>
      <c r="W47" s="15">
        <f t="shared" si="86"/>
        <v>1531604369.6784127</v>
      </c>
      <c r="X47" s="15">
        <f t="shared" si="86"/>
        <v>1430548002.525877</v>
      </c>
      <c r="Y47" s="15">
        <f t="shared" si="86"/>
        <v>1333142287.2891064</v>
      </c>
      <c r="Z47" s="15">
        <f t="shared" si="86"/>
        <v>1238312265.5209584</v>
      </c>
      <c r="AA47" s="15">
        <f t="shared" si="86"/>
        <v>1145904651.8517306</v>
      </c>
      <c r="AB47" s="15">
        <f t="shared" si="86"/>
        <v>1054697644.6353922</v>
      </c>
      <c r="AC47" s="15">
        <f t="shared" si="86"/>
        <v>964733173.44216943</v>
      </c>
      <c r="AD47" s="15">
        <f t="shared" si="86"/>
        <v>876054406.93434751</v>
      </c>
      <c r="AE47" s="15">
        <f t="shared" si="86"/>
        <v>784542168.78658819</v>
      </c>
      <c r="AF47" s="15">
        <f t="shared" si="86"/>
        <v>690041794.56892145</v>
      </c>
      <c r="AG47" s="15">
        <f t="shared" si="86"/>
        <v>592390051.4136523</v>
      </c>
      <c r="AH47" s="15">
        <f t="shared" si="86"/>
        <v>495128967.20918936</v>
      </c>
      <c r="AI47" s="15">
        <f t="shared" si="86"/>
        <v>398236825.20299554</v>
      </c>
      <c r="AJ47" s="15">
        <f t="shared" si="86"/>
        <v>301592965.31188762</v>
      </c>
      <c r="AK47" s="15">
        <f t="shared" si="86"/>
        <v>216602685.7608918</v>
      </c>
      <c r="AL47" s="15">
        <f t="shared" si="86"/>
        <v>192004779.8652612</v>
      </c>
      <c r="AM47" s="15">
        <f t="shared" si="86"/>
        <v>170641473.35922617</v>
      </c>
      <c r="AN47" s="15">
        <f t="shared" si="86"/>
        <v>153463768.42972016</v>
      </c>
      <c r="AO47" s="15">
        <f t="shared" si="86"/>
        <v>139206858.58681524</v>
      </c>
      <c r="AP47" s="15">
        <f t="shared" si="86"/>
        <v>127996118.89459731</v>
      </c>
      <c r="AQ47" s="15">
        <f t="shared" si="86"/>
        <v>117099905.49249692</v>
      </c>
      <c r="AR47" s="15">
        <f t="shared" si="86"/>
        <v>106531158.64561188</v>
      </c>
      <c r="AS47" s="15">
        <f t="shared" si="86"/>
        <v>95496921.806853518</v>
      </c>
      <c r="AT47" s="15">
        <f t="shared" si="86"/>
        <v>85962981.894530803</v>
      </c>
      <c r="AU47" s="15">
        <f t="shared" si="86"/>
        <v>77048958.926440477</v>
      </c>
      <c r="AV47" s="15">
        <f t="shared" si="86"/>
        <v>68783708.752676621</v>
      </c>
      <c r="AW47" s="15">
        <f t="shared" si="86"/>
        <v>61197479.5302746</v>
      </c>
      <c r="AX47" s="15">
        <f t="shared" si="86"/>
        <v>54321982.092679016</v>
      </c>
      <c r="AY47" s="15">
        <f t="shared" si="86"/>
        <v>47150950.013868883</v>
      </c>
      <c r="AZ47" s="15">
        <f t="shared" si="86"/>
        <v>39671679.429397866</v>
      </c>
      <c r="BA47" s="15">
        <f t="shared" si="86"/>
        <v>31870920.35726542</v>
      </c>
      <c r="BB47" s="15">
        <f t="shared" si="86"/>
        <v>23734853.220035858</v>
      </c>
      <c r="BC47" s="15">
        <f t="shared" si="86"/>
        <v>15249064.357579621</v>
      </c>
      <c r="BD47" s="15">
        <f t="shared" si="86"/>
        <v>9275437.2733307406</v>
      </c>
      <c r="BE47" s="15">
        <f t="shared" si="86"/>
        <v>4702041.5244684871</v>
      </c>
      <c r="BF47" s="15">
        <f t="shared" si="86"/>
        <v>1589240.54173483</v>
      </c>
      <c r="BG47" s="15">
        <f t="shared" si="86"/>
        <v>1.6135163605213165E-7</v>
      </c>
      <c r="BH47" s="15">
        <f>BH42+BH43+BH44</f>
        <v>1.6135163605213165E-7</v>
      </c>
      <c r="BI47" s="15">
        <f t="shared" si="86"/>
        <v>1.6135163605213165E-7</v>
      </c>
      <c r="BJ47" s="15">
        <f t="shared" si="86"/>
        <v>1.6135163605213165E-7</v>
      </c>
      <c r="BK47" s="15">
        <f t="shared" si="86"/>
        <v>1.6135163605213165E-7</v>
      </c>
      <c r="BL47" s="15">
        <f t="shared" si="86"/>
        <v>1.6135163605213165E-7</v>
      </c>
      <c r="BM47" s="15">
        <f t="shared" si="86"/>
        <v>1.6135163605213165E-7</v>
      </c>
      <c r="BN47" s="15">
        <f t="shared" si="86"/>
        <v>1.6135163605213165E-7</v>
      </c>
      <c r="BO47" s="15">
        <f t="shared" si="86"/>
        <v>1.6135163605213165E-7</v>
      </c>
      <c r="BP47" s="15">
        <f t="shared" si="86"/>
        <v>1.6135163605213165E-7</v>
      </c>
      <c r="BQ47" s="15">
        <f t="shared" si="86"/>
        <v>1.6135163605213165E-7</v>
      </c>
      <c r="BR47" s="15">
        <f t="shared" si="86"/>
        <v>1.6135163605213165E-7</v>
      </c>
      <c r="BS47" s="15">
        <f t="shared" si="86"/>
        <v>1.6135163605213165E-7</v>
      </c>
      <c r="BT47" s="15">
        <f t="shared" si="86"/>
        <v>1.6135163605213165E-7</v>
      </c>
      <c r="BU47" s="15">
        <f t="shared" si="86"/>
        <v>1.6135163605213165E-7</v>
      </c>
      <c r="BV47" s="15">
        <f t="shared" si="86"/>
        <v>1.6135163605213165E-7</v>
      </c>
      <c r="BW47" s="15">
        <f t="shared" si="86"/>
        <v>1.6135163605213165E-7</v>
      </c>
    </row>
    <row r="51" spans="1:5" ht="30.75" customHeight="1">
      <c r="B51" s="16" t="s">
        <v>545</v>
      </c>
      <c r="C51" s="95" t="s">
        <v>550</v>
      </c>
      <c r="D51" s="95" t="s">
        <v>551</v>
      </c>
      <c r="E51" s="95" t="s">
        <v>552</v>
      </c>
    </row>
    <row r="52" spans="1:5">
      <c r="B52" t="s">
        <v>546</v>
      </c>
      <c r="C52" s="15">
        <f>'Opening RAB Cals'!B20</f>
        <v>1476352244.7399366</v>
      </c>
      <c r="D52" s="15">
        <f>SUM(F35:BW35)</f>
        <v>-1476352244.7399352</v>
      </c>
      <c r="E52" t="b">
        <f>ROUND(C52,0)=-ROUND(D52,0)</f>
        <v>1</v>
      </c>
    </row>
    <row r="53" spans="1:5">
      <c r="B53" t="s">
        <v>547</v>
      </c>
      <c r="C53" s="15">
        <f>'2015-2019 Triggered Capex'!F109*Inputs!C254</f>
        <v>193506585.50183442</v>
      </c>
      <c r="D53" s="101">
        <f>SUM(F36:BW36)</f>
        <v>-193506585.50183442</v>
      </c>
      <c r="E53" t="b">
        <f t="shared" ref="E53:E57" si="87">ROUND(C53,0)=-ROUND(D53,0)</f>
        <v>1</v>
      </c>
    </row>
    <row r="54" spans="1:5">
      <c r="B54" t="s">
        <v>548</v>
      </c>
      <c r="C54" s="15">
        <f>'Opening RAB Cals'!B12*Inputs!C255</f>
        <v>29407718.420000002</v>
      </c>
      <c r="D54" s="101">
        <f>SUM(F37:BW37)*Inputs!C255</f>
        <v>-29407718.419999987</v>
      </c>
      <c r="E54" t="b">
        <f>ROUND(C54,0)=-ROUND(D54,0)</f>
        <v>1</v>
      </c>
    </row>
    <row r="55" spans="1:5">
      <c r="B55" t="s">
        <v>299</v>
      </c>
      <c r="C55" s="15">
        <f>'2015-2019 Triggered Capex'!H68*Inputs!C254</f>
        <v>16759281.908411752</v>
      </c>
      <c r="D55" s="101">
        <f>SUM(F38:BW38)</f>
        <v>-16759281.908411752</v>
      </c>
      <c r="E55" t="b">
        <f>ROUND(C55,0)=-ROUND(D55,0)</f>
        <v>1</v>
      </c>
    </row>
    <row r="56" spans="1:5">
      <c r="B56" t="s">
        <v>549</v>
      </c>
      <c r="C56" s="15">
        <f>'2015-2019 Triggered Capex'!H22*Inputs!C254</f>
        <v>25232556.426257644</v>
      </c>
      <c r="D56" s="101">
        <f>SUM(F39:BW39)</f>
        <v>-25232556.426257636</v>
      </c>
      <c r="E56" t="b">
        <f t="shared" si="87"/>
        <v>1</v>
      </c>
    </row>
    <row r="57" spans="1:5">
      <c r="B57" s="16" t="s">
        <v>443</v>
      </c>
      <c r="C57" s="15">
        <f>SUM(C52:C56)</f>
        <v>1741258386.9964404</v>
      </c>
      <c r="D57" s="101">
        <f>SUM(D52:D56)</f>
        <v>-1741258386.996439</v>
      </c>
      <c r="E57" t="b">
        <f t="shared" si="87"/>
        <v>1</v>
      </c>
    </row>
    <row r="60" spans="1:5" s="78" customFormat="1" ht="18.75">
      <c r="A60" s="203" t="s">
        <v>894</v>
      </c>
    </row>
  </sheetData>
  <conditionalFormatting sqref="E52:E57">
    <cfRule type="containsText" dxfId="27" priority="1" operator="containsText" text="true">
      <formula>NOT(ISERROR(SEARCH("true",E52)))</formula>
    </cfRule>
    <cfRule type="containsText" dxfId="26" priority="2" operator="containsText" text="false">
      <formula>NOT(ISERROR(SEARCH("false",E52)))</formula>
    </cfRule>
  </conditionalFormatting>
  <pageMargins left="0.7" right="0.7" top="0.75" bottom="0.75" header="0.3" footer="0.3"/>
  <ignoredErrors>
    <ignoredError sqref="D5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C7F2-49D5-4952-B38C-76240223BF70}">
  <sheetPr>
    <tabColor theme="4"/>
  </sheetPr>
  <dimension ref="L5:L13"/>
  <sheetViews>
    <sheetView showGridLines="0" workbookViewId="0">
      <selection activeCell="L5" sqref="L5:L13"/>
    </sheetView>
  </sheetViews>
  <sheetFormatPr defaultRowHeight="15"/>
  <cols>
    <col min="10" max="10" width="10.140625" customWidth="1"/>
    <col min="12" max="12" width="33.7109375" bestFit="1" customWidth="1"/>
  </cols>
  <sheetData>
    <row r="5" spans="12:12" ht="18.75">
      <c r="L5" s="203" t="s">
        <v>899</v>
      </c>
    </row>
    <row r="7" spans="12:12" ht="18.75">
      <c r="L7" s="203" t="s">
        <v>898</v>
      </c>
    </row>
    <row r="9" spans="12:12" ht="18.75">
      <c r="L9" s="203" t="s">
        <v>869</v>
      </c>
    </row>
    <row r="11" spans="12:12" ht="18.75">
      <c r="L11" s="203" t="s">
        <v>896</v>
      </c>
    </row>
    <row r="13" spans="12:12" ht="18.75">
      <c r="L13" s="203" t="s">
        <v>897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BDCD-E612-4D22-840B-1F5E342E43CE}">
  <dimension ref="A1:K114"/>
  <sheetViews>
    <sheetView showGridLines="0" workbookViewId="0">
      <selection activeCell="C102" sqref="C102"/>
    </sheetView>
  </sheetViews>
  <sheetFormatPr defaultRowHeight="15"/>
  <cols>
    <col min="1" max="1" width="12" customWidth="1"/>
    <col min="2" max="2" width="51.85546875" customWidth="1"/>
    <col min="3" max="3" width="11.5703125" customWidth="1"/>
    <col min="4" max="4" width="12.5703125" customWidth="1"/>
    <col min="5" max="5" width="12.7109375" customWidth="1"/>
    <col min="6" max="6" width="10.28515625" customWidth="1"/>
    <col min="7" max="7" width="11.5703125" customWidth="1"/>
    <col min="9" max="9" width="10.85546875" customWidth="1"/>
  </cols>
  <sheetData>
    <row r="1" spans="1:10" s="8" customFormat="1" ht="18.75">
      <c r="A1" s="53" t="s">
        <v>591</v>
      </c>
    </row>
    <row r="2" spans="1:10">
      <c r="B2" s="3" t="s">
        <v>592</v>
      </c>
      <c r="C2" s="3">
        <v>2014</v>
      </c>
      <c r="D2" s="3">
        <v>2015</v>
      </c>
      <c r="E2" s="3">
        <v>2016</v>
      </c>
      <c r="F2" s="3">
        <v>2017</v>
      </c>
      <c r="G2" s="3"/>
    </row>
    <row r="3" spans="1:10">
      <c r="B3" t="s">
        <v>593</v>
      </c>
      <c r="C3" s="37">
        <v>12246122</v>
      </c>
    </row>
    <row r="4" spans="1:10">
      <c r="B4" t="s">
        <v>594</v>
      </c>
      <c r="C4" s="37">
        <v>6747824</v>
      </c>
    </row>
    <row r="5" spans="1:10">
      <c r="B5" t="s">
        <v>595</v>
      </c>
      <c r="C5" s="37">
        <v>5227699</v>
      </c>
      <c r="E5" s="4" t="s">
        <v>601</v>
      </c>
    </row>
    <row r="6" spans="1:10">
      <c r="B6" t="s">
        <v>596</v>
      </c>
      <c r="C6" s="37">
        <v>1160032</v>
      </c>
    </row>
    <row r="7" spans="1:10">
      <c r="B7" t="s">
        <v>10</v>
      </c>
      <c r="C7" s="37">
        <v>6481040</v>
      </c>
    </row>
    <row r="8" spans="1:10">
      <c r="B8" t="s">
        <v>147</v>
      </c>
      <c r="C8" s="37">
        <v>994608</v>
      </c>
    </row>
    <row r="9" spans="1:10">
      <c r="B9" t="s">
        <v>597</v>
      </c>
      <c r="C9" s="37">
        <v>6223406</v>
      </c>
    </row>
    <row r="10" spans="1:10">
      <c r="B10" t="s">
        <v>11</v>
      </c>
      <c r="C10" s="37">
        <v>3283943</v>
      </c>
    </row>
    <row r="11" spans="1:10">
      <c r="B11" t="s">
        <v>598</v>
      </c>
      <c r="C11" s="37">
        <v>4039212</v>
      </c>
    </row>
    <row r="12" spans="1:10">
      <c r="B12" t="s">
        <v>23</v>
      </c>
      <c r="C12" s="37">
        <v>46403885</v>
      </c>
    </row>
    <row r="13" spans="1:10">
      <c r="B13" t="s">
        <v>599</v>
      </c>
      <c r="C13" s="108">
        <v>22236603</v>
      </c>
      <c r="D13" s="103" t="s">
        <v>600</v>
      </c>
    </row>
    <row r="14" spans="1:10" ht="15.75" thickBot="1">
      <c r="B14" s="42" t="s">
        <v>443</v>
      </c>
      <c r="C14" s="96">
        <f>SUM(C3:C13)</f>
        <v>115044374</v>
      </c>
      <c r="D14" s="34"/>
      <c r="E14" s="34"/>
      <c r="F14" s="34"/>
    </row>
    <row r="15" spans="1:10" ht="15.75" thickTop="1"/>
    <row r="16" spans="1:10" ht="45">
      <c r="A16" s="109" t="s">
        <v>602</v>
      </c>
      <c r="B16" s="3" t="s">
        <v>603</v>
      </c>
      <c r="C16">
        <v>2014</v>
      </c>
      <c r="D16">
        <v>2015</v>
      </c>
      <c r="E16">
        <v>2016</v>
      </c>
      <c r="F16">
        <v>2017</v>
      </c>
      <c r="G16">
        <v>2018</v>
      </c>
      <c r="H16">
        <v>2019</v>
      </c>
      <c r="I16" s="91" t="s">
        <v>840</v>
      </c>
      <c r="J16" s="91" t="s">
        <v>604</v>
      </c>
    </row>
    <row r="17" spans="2:11">
      <c r="B17" t="s">
        <v>65</v>
      </c>
      <c r="C17" s="37">
        <v>4138350.55</v>
      </c>
      <c r="D17" s="37">
        <v>9562109.9500000011</v>
      </c>
      <c r="E17" s="37">
        <v>16556792.019999996</v>
      </c>
      <c r="F17" s="37">
        <v>51641497.730000012</v>
      </c>
      <c r="G17" s="37">
        <v>23271076.960000001</v>
      </c>
      <c r="H17" s="37">
        <v>22805033.859999999</v>
      </c>
      <c r="I17" s="37">
        <v>8897558.6535000019</v>
      </c>
      <c r="J17" s="37">
        <f>(C17/$D$105*$C$98)+(D17/$E$105*$C$98)+(E17/$F$105*$C$98)+(F17/$G$105*$C$98)+(G17/$H$105*$C$98)+(H17/$I$105*$C$98)+(I17/$J$105*C98)</f>
        <v>137381799.98399517</v>
      </c>
      <c r="K17" s="15">
        <f>SUM(C17:I17)</f>
        <v>136872419.72350001</v>
      </c>
    </row>
    <row r="18" spans="2:11">
      <c r="B18" t="s">
        <v>220</v>
      </c>
      <c r="C18" s="37">
        <v>273593.28000000003</v>
      </c>
      <c r="D18" s="37">
        <v>8775799.276375765</v>
      </c>
      <c r="E18" s="37">
        <v>29111324.319999985</v>
      </c>
      <c r="F18" s="37">
        <v>16506213.48362424</v>
      </c>
      <c r="G18" s="37">
        <v>15351647.310000002</v>
      </c>
      <c r="H18" s="37">
        <v>3353422.3600000003</v>
      </c>
      <c r="I18" s="37">
        <v>0</v>
      </c>
      <c r="J18" s="37">
        <f t="shared" ref="J18:J22" si="0">(C18/$D$105*$C$98)+(D18/$E$105*$C$98)+(E18/$F$105*$C$98)+(F18/$G$105*$C$98)+(G18/$H$105*$C$98)+(H18/$I$105*$C$98)+(I18/$J$105*C99)</f>
        <v>73790549.717686698</v>
      </c>
      <c r="K18" s="15">
        <f t="shared" ref="K18:K22" si="1">SUM(C18:I18)</f>
        <v>73372000.029999986</v>
      </c>
    </row>
    <row r="19" spans="2:11">
      <c r="B19" t="s">
        <v>182</v>
      </c>
      <c r="C19" s="37">
        <v>668000</v>
      </c>
      <c r="D19" s="37">
        <v>5081261.84</v>
      </c>
      <c r="E19" s="37">
        <v>5479330.5099999998</v>
      </c>
      <c r="F19" s="37">
        <v>10127883.07</v>
      </c>
      <c r="G19" s="37">
        <v>10777547.34</v>
      </c>
      <c r="H19" s="37">
        <v>8962208.6174999997</v>
      </c>
      <c r="I19" s="37">
        <v>165977</v>
      </c>
      <c r="J19" s="37">
        <f>(C19/$D$105*$C$98)+(D19/$E$105*$C$98)+(E19/$F$105*$C$98)+(F19/$G$105*$C$98)+(G19/$H$105*$C$98)+(H19/$I$105*$C$98)+(I19/$J$105*C100)</f>
        <v>41245130.067636937</v>
      </c>
      <c r="K19" s="15">
        <f t="shared" si="1"/>
        <v>41262208.377499998</v>
      </c>
    </row>
    <row r="20" spans="2:11">
      <c r="B20" t="s">
        <v>564</v>
      </c>
      <c r="C20" s="37">
        <v>367000</v>
      </c>
      <c r="D20" s="37">
        <v>6625609.7199999671</v>
      </c>
      <c r="E20" s="37">
        <v>12221469.079999978</v>
      </c>
      <c r="F20" s="37">
        <v>12336053.310175786</v>
      </c>
      <c r="G20" s="37">
        <v>9717518.3699999824</v>
      </c>
      <c r="H20" s="37">
        <v>11534906.899999999</v>
      </c>
      <c r="I20" s="37">
        <v>2779647.55</v>
      </c>
      <c r="J20" s="37">
        <f t="shared" si="0"/>
        <v>55806586.143650517</v>
      </c>
      <c r="K20" s="15">
        <f t="shared" si="1"/>
        <v>55582204.930175707</v>
      </c>
    </row>
    <row r="21" spans="2:11">
      <c r="B21" t="s">
        <v>147</v>
      </c>
      <c r="C21" s="37">
        <v>330872.64</v>
      </c>
      <c r="D21" s="37">
        <v>25315496.910000004</v>
      </c>
      <c r="E21" s="37">
        <v>11859380.552200004</v>
      </c>
      <c r="F21" s="37">
        <v>3670092.9962000004</v>
      </c>
      <c r="G21" s="37">
        <v>6724886.2962000007</v>
      </c>
      <c r="H21" s="37">
        <v>8012839.7700000005</v>
      </c>
      <c r="I21" s="37">
        <v>0</v>
      </c>
      <c r="J21" s="37">
        <f t="shared" si="0"/>
        <v>56263157.060513221</v>
      </c>
      <c r="K21" s="15">
        <f t="shared" si="1"/>
        <v>55913569.164600015</v>
      </c>
    </row>
    <row r="22" spans="2:11">
      <c r="B22" t="s">
        <v>23</v>
      </c>
      <c r="C22" s="37">
        <v>2386.1499999997905</v>
      </c>
      <c r="D22" s="37">
        <v>2480463.3899999997</v>
      </c>
      <c r="E22" s="37">
        <v>2857871.3800000157</v>
      </c>
      <c r="F22" s="37">
        <v>3748578.4299999699</v>
      </c>
      <c r="G22" s="37">
        <v>3102277.0300000189</v>
      </c>
      <c r="H22" s="37">
        <v>2000000</v>
      </c>
      <c r="I22" s="37">
        <v>0</v>
      </c>
      <c r="J22" s="108">
        <f t="shared" si="0"/>
        <v>14257318.849083602</v>
      </c>
      <c r="K22" s="15">
        <f t="shared" si="1"/>
        <v>14191576.380000003</v>
      </c>
    </row>
    <row r="23" spans="2:11" ht="15.75" thickBot="1">
      <c r="B23" s="42" t="s">
        <v>566</v>
      </c>
      <c r="C23" s="43">
        <f>SUM(C17:C22)</f>
        <v>5780202.6199999992</v>
      </c>
      <c r="D23" s="43">
        <f>SUM(D17:D22)</f>
        <v>57840741.086375736</v>
      </c>
      <c r="E23" s="43">
        <f t="shared" ref="E23:I23" si="2">SUM(E17:E22)</f>
        <v>78086167.862199977</v>
      </c>
      <c r="F23" s="43">
        <f t="shared" si="2"/>
        <v>98030319.020000011</v>
      </c>
      <c r="G23" s="43">
        <f>SUM(G17:G22)</f>
        <v>68944953.306199998</v>
      </c>
      <c r="H23" s="43">
        <f t="shared" si="2"/>
        <v>56668411.5075</v>
      </c>
      <c r="I23" s="43">
        <f t="shared" si="2"/>
        <v>11843183.203500003</v>
      </c>
      <c r="J23" s="155">
        <f>(C23/$D$105*$C$98)+(D23/$E$105*$C$98)+(E23/$F$105*$C$98)+(F23/$G$105*$C$98)+(G23/$H$105*$C$98)+(H23/$I$105*$C$98)+(I23/$J$105*C104)</f>
        <v>367071138.98645359</v>
      </c>
      <c r="K23" s="15">
        <f>SUM(K17:K22)</f>
        <v>377193978.60577571</v>
      </c>
    </row>
    <row r="24" spans="2:11" ht="15.75" thickTop="1">
      <c r="I24" s="15">
        <f>SUM(C17:I22)</f>
        <v>377193978.60577571</v>
      </c>
    </row>
    <row r="25" spans="2:11">
      <c r="B25" t="s">
        <v>605</v>
      </c>
      <c r="C25" s="37"/>
      <c r="D25" s="37">
        <v>423143.77999999968</v>
      </c>
      <c r="E25" s="37">
        <v>7767300.6599999955</v>
      </c>
      <c r="F25" s="37">
        <v>32104514.04000001</v>
      </c>
      <c r="G25" s="37">
        <v>12341309.540000012</v>
      </c>
      <c r="H25" s="37">
        <v>84105515.367409796</v>
      </c>
      <c r="I25" s="1"/>
      <c r="J25" s="37">
        <f>SUM(C25:I25)</f>
        <v>136741783.38740981</v>
      </c>
    </row>
    <row r="26" spans="2:11">
      <c r="B26" t="s">
        <v>606</v>
      </c>
      <c r="C26" s="1"/>
      <c r="D26" s="1"/>
      <c r="E26" s="1"/>
      <c r="F26" s="1"/>
      <c r="G26" s="1"/>
      <c r="H26" s="1"/>
      <c r="I26" s="1">
        <v>0</v>
      </c>
      <c r="J26" s="1"/>
    </row>
    <row r="27" spans="2:11">
      <c r="B27" s="110" t="s">
        <v>607</v>
      </c>
      <c r="C27" s="37"/>
      <c r="D27" s="37"/>
      <c r="E27" s="37"/>
      <c r="F27" s="37"/>
      <c r="G27" s="37"/>
      <c r="H27" s="37"/>
      <c r="I27" s="1">
        <v>0</v>
      </c>
      <c r="J27" s="37"/>
    </row>
    <row r="28" spans="2:11">
      <c r="B28" t="s">
        <v>608</v>
      </c>
      <c r="C28" s="37">
        <v>0</v>
      </c>
      <c r="D28" s="37">
        <v>0</v>
      </c>
      <c r="E28" s="37">
        <v>50454.040000000008</v>
      </c>
      <c r="F28" s="37">
        <v>1325393.25</v>
      </c>
      <c r="G28" s="37">
        <v>3954381.12</v>
      </c>
      <c r="H28" s="37">
        <v>26277553.423243243</v>
      </c>
      <c r="I28" s="37"/>
      <c r="J28" s="37">
        <f>SUM(C28:I28)</f>
        <v>31607781.833243243</v>
      </c>
    </row>
    <row r="29" spans="2:11">
      <c r="B29" t="s">
        <v>609</v>
      </c>
      <c r="C29" s="37">
        <v>8761.18</v>
      </c>
      <c r="D29" s="37">
        <v>850115.83362423582</v>
      </c>
      <c r="E29" s="37">
        <v>10711913.09</v>
      </c>
      <c r="F29" s="37">
        <v>6118888.8263757713</v>
      </c>
      <c r="G29" s="37">
        <v>448807.52</v>
      </c>
      <c r="H29" s="37">
        <v>0</v>
      </c>
      <c r="I29" s="37"/>
      <c r="J29" s="37">
        <f>SUM(C29:I29)</f>
        <v>18138486.450000007</v>
      </c>
    </row>
    <row r="30" spans="2:11" ht="15.75" thickBot="1">
      <c r="B30" s="42" t="s">
        <v>610</v>
      </c>
      <c r="C30" s="43">
        <f t="shared" ref="C30" si="3">SUM(C27:C29)</f>
        <v>8761.18</v>
      </c>
      <c r="D30" s="43">
        <f>SUM(D25:D29)</f>
        <v>1273259.6136242356</v>
      </c>
      <c r="E30" s="43">
        <f>SUM(E25:E29)</f>
        <v>18529667.789999995</v>
      </c>
      <c r="F30" s="43">
        <f t="shared" ref="F30:H30" si="4">SUM(F25:F29)</f>
        <v>39548796.116375782</v>
      </c>
      <c r="G30" s="43">
        <f t="shared" si="4"/>
        <v>16744498.180000011</v>
      </c>
      <c r="H30" s="43">
        <f t="shared" si="4"/>
        <v>110383068.79065304</v>
      </c>
      <c r="I30" s="34">
        <v>0</v>
      </c>
      <c r="J30" s="43">
        <f>SUM(J25:J29)</f>
        <v>186488051.67065307</v>
      </c>
    </row>
    <row r="31" spans="2:11" ht="16.5" thickTop="1" thickBot="1">
      <c r="B31" s="111" t="s">
        <v>611</v>
      </c>
      <c r="C31" s="112">
        <f t="shared" ref="C31:H31" si="5">C30+C23</f>
        <v>5788963.7999999989</v>
      </c>
      <c r="D31" s="112">
        <f t="shared" si="5"/>
        <v>59114000.699999973</v>
      </c>
      <c r="E31" s="112">
        <f t="shared" si="5"/>
        <v>96615835.652199969</v>
      </c>
      <c r="F31" s="112">
        <f t="shared" si="5"/>
        <v>137579115.13637578</v>
      </c>
      <c r="G31" s="112">
        <f t="shared" si="5"/>
        <v>85689451.486200005</v>
      </c>
      <c r="H31" s="112">
        <f t="shared" si="5"/>
        <v>167051480.29815304</v>
      </c>
      <c r="I31" s="154">
        <v>0</v>
      </c>
      <c r="J31" s="112">
        <f>J30+J23</f>
        <v>553559190.65710664</v>
      </c>
    </row>
    <row r="32" spans="2:11" ht="15.75" thickTop="1"/>
    <row r="33" spans="2:5">
      <c r="B33" s="14" t="s">
        <v>612</v>
      </c>
    </row>
    <row r="34" spans="2:5" ht="30">
      <c r="B34" s="91" t="s">
        <v>613</v>
      </c>
      <c r="D34" t="s">
        <v>573</v>
      </c>
      <c r="E34" t="s">
        <v>614</v>
      </c>
    </row>
    <row r="35" spans="2:5">
      <c r="B35" t="s">
        <v>615</v>
      </c>
      <c r="C35" t="s">
        <v>555</v>
      </c>
      <c r="D35" s="15">
        <f>E35*$C$100</f>
        <v>2043768.5950413253</v>
      </c>
      <c r="E35" s="85">
        <v>2037780.9917355401</v>
      </c>
    </row>
    <row r="36" spans="2:5">
      <c r="B36" t="s">
        <v>616</v>
      </c>
      <c r="C36" t="s">
        <v>33</v>
      </c>
      <c r="D36" s="15">
        <f t="shared" ref="D36:D40" si="6">E36*$C$100</f>
        <v>14868416.528925586</v>
      </c>
      <c r="E36" s="85">
        <v>14824856.714876</v>
      </c>
    </row>
    <row r="37" spans="2:5">
      <c r="B37" t="s">
        <v>617</v>
      </c>
      <c r="C37" t="s">
        <v>33</v>
      </c>
      <c r="D37" s="15">
        <f t="shared" si="6"/>
        <v>7664132.2314049546</v>
      </c>
      <c r="E37" s="85">
        <v>7641678.7190082604</v>
      </c>
    </row>
    <row r="38" spans="2:5">
      <c r="B38" t="s">
        <v>618</v>
      </c>
      <c r="C38" t="s">
        <v>33</v>
      </c>
      <c r="D38" s="15">
        <f t="shared" si="6"/>
        <v>3065652.892561988</v>
      </c>
      <c r="E38" s="85">
        <v>3056671.48760331</v>
      </c>
    </row>
    <row r="39" spans="2:5">
      <c r="B39" t="s">
        <v>619</v>
      </c>
      <c r="C39" t="s">
        <v>33</v>
      </c>
      <c r="D39" s="15">
        <f t="shared" si="6"/>
        <v>23166942.148760349</v>
      </c>
      <c r="E39" s="85">
        <v>23099070.247933902</v>
      </c>
    </row>
    <row r="40" spans="2:5">
      <c r="B40" t="s">
        <v>620</v>
      </c>
      <c r="C40" t="s">
        <v>33</v>
      </c>
      <c r="D40" s="15">
        <f t="shared" si="6"/>
        <v>1839391.7355371867</v>
      </c>
      <c r="E40" s="85">
        <v>1834002.8925619801</v>
      </c>
    </row>
    <row r="42" spans="2:5">
      <c r="B42" s="14" t="s">
        <v>621</v>
      </c>
    </row>
    <row r="43" spans="2:5">
      <c r="B43" t="s">
        <v>622</v>
      </c>
      <c r="C43" s="113">
        <v>2020</v>
      </c>
    </row>
    <row r="46" spans="2:5">
      <c r="B46" s="14" t="s">
        <v>623</v>
      </c>
    </row>
    <row r="47" spans="2:5">
      <c r="D47" t="s">
        <v>573</v>
      </c>
      <c r="E47" t="s">
        <v>614</v>
      </c>
    </row>
    <row r="48" spans="2:5">
      <c r="B48" t="s">
        <v>624</v>
      </c>
      <c r="C48" s="113">
        <v>2018</v>
      </c>
      <c r="D48" s="15">
        <f>E48*$C$100</f>
        <v>24772575.905974537</v>
      </c>
      <c r="E48" s="15">
        <f>Inputs!F212</f>
        <v>24700000</v>
      </c>
    </row>
    <row r="49" spans="2:5">
      <c r="B49" t="s">
        <v>625</v>
      </c>
      <c r="C49" s="113">
        <v>9999</v>
      </c>
      <c r="D49" s="15">
        <f t="shared" ref="D49:D52" si="7">E49*$C$100</f>
        <v>210316160.62683645</v>
      </c>
      <c r="E49" s="15">
        <f>Inputs!F213</f>
        <v>209700000</v>
      </c>
    </row>
    <row r="50" spans="2:5" ht="30">
      <c r="B50" s="91" t="s">
        <v>626</v>
      </c>
      <c r="C50" s="113">
        <v>9999</v>
      </c>
      <c r="D50" s="15">
        <f t="shared" si="7"/>
        <v>12336141.038197845</v>
      </c>
      <c r="E50" s="15">
        <f>Inputs!F214</f>
        <v>12300000</v>
      </c>
    </row>
    <row r="51" spans="2:5">
      <c r="B51" t="s">
        <v>627</v>
      </c>
      <c r="C51" s="113">
        <v>9999</v>
      </c>
      <c r="D51" s="15">
        <f t="shared" si="7"/>
        <v>182346660.73261508</v>
      </c>
      <c r="E51" s="15">
        <f>Inputs!F215</f>
        <v>181812442</v>
      </c>
    </row>
    <row r="52" spans="2:5">
      <c r="B52" t="s">
        <v>628</v>
      </c>
      <c r="C52" s="113">
        <v>2017</v>
      </c>
      <c r="D52" s="15">
        <f t="shared" si="7"/>
        <v>18153183.153770812</v>
      </c>
      <c r="E52" s="15">
        <f>Inputs!F211</f>
        <v>18100000</v>
      </c>
    </row>
    <row r="54" spans="2:5">
      <c r="B54" t="s">
        <v>687</v>
      </c>
      <c r="C54" s="118">
        <v>25100000</v>
      </c>
    </row>
    <row r="55" spans="2:5">
      <c r="B55" t="s">
        <v>688</v>
      </c>
      <c r="C55" s="69"/>
    </row>
    <row r="56" spans="2:5">
      <c r="B56" t="s">
        <v>689</v>
      </c>
      <c r="C56" s="69"/>
    </row>
    <row r="60" spans="2:5">
      <c r="B60" s="14" t="s">
        <v>629</v>
      </c>
    </row>
    <row r="61" spans="2:5">
      <c r="B61" t="s">
        <v>775</v>
      </c>
      <c r="C61" t="s">
        <v>33</v>
      </c>
    </row>
    <row r="62" spans="2:5">
      <c r="B62" t="s">
        <v>776</v>
      </c>
      <c r="C62" t="s">
        <v>387</v>
      </c>
    </row>
    <row r="63" spans="2:5" ht="30">
      <c r="B63" s="91" t="s">
        <v>777</v>
      </c>
      <c r="C63" t="s">
        <v>387</v>
      </c>
    </row>
    <row r="64" spans="2:5">
      <c r="B64" t="s">
        <v>778</v>
      </c>
      <c r="C64" t="s">
        <v>387</v>
      </c>
    </row>
    <row r="65" spans="2:5">
      <c r="B65" t="s">
        <v>779</v>
      </c>
      <c r="C65" t="s">
        <v>33</v>
      </c>
    </row>
    <row r="67" spans="2:5">
      <c r="B67" s="14" t="s">
        <v>630</v>
      </c>
    </row>
    <row r="68" spans="2:5">
      <c r="B68" t="s">
        <v>631</v>
      </c>
      <c r="D68" t="s">
        <v>573</v>
      </c>
      <c r="E68" t="s">
        <v>632</v>
      </c>
    </row>
    <row r="69" spans="2:5">
      <c r="B69" t="s">
        <v>633</v>
      </c>
      <c r="C69" t="s">
        <v>33</v>
      </c>
      <c r="D69" s="15">
        <f>E69*$C$100</f>
        <v>24571988.246816847</v>
      </c>
      <c r="E69" s="15">
        <v>24500000</v>
      </c>
    </row>
    <row r="70" spans="2:5">
      <c r="B70" t="s">
        <v>634</v>
      </c>
      <c r="C70" t="s">
        <v>33</v>
      </c>
      <c r="D70" s="15">
        <f t="shared" ref="D70:D73" si="8">E70*$C$100</f>
        <v>22566111.655239962</v>
      </c>
      <c r="E70" s="15">
        <v>22500000</v>
      </c>
    </row>
    <row r="71" spans="2:5">
      <c r="B71" t="s">
        <v>617</v>
      </c>
      <c r="C71" t="s">
        <v>387</v>
      </c>
      <c r="D71" s="15">
        <f t="shared" si="8"/>
        <v>20159059.745347697</v>
      </c>
      <c r="E71" s="15">
        <v>20100000</v>
      </c>
    </row>
    <row r="72" spans="2:5">
      <c r="B72" t="s">
        <v>635</v>
      </c>
      <c r="C72" t="s">
        <v>33</v>
      </c>
      <c r="D72" s="15">
        <f t="shared" si="8"/>
        <v>1805288.9324191969</v>
      </c>
      <c r="E72" s="15">
        <v>1800000</v>
      </c>
    </row>
    <row r="73" spans="2:5">
      <c r="B73" t="s">
        <v>636</v>
      </c>
      <c r="C73" t="s">
        <v>33</v>
      </c>
      <c r="D73" s="15">
        <f t="shared" si="8"/>
        <v>12436434.86777669</v>
      </c>
      <c r="E73" s="15">
        <v>12400000</v>
      </c>
    </row>
    <row r="77" spans="2:5">
      <c r="B77" s="14" t="s">
        <v>637</v>
      </c>
    </row>
    <row r="78" spans="2:5" ht="45">
      <c r="B78" s="149" t="s">
        <v>638</v>
      </c>
      <c r="D78" t="s">
        <v>573</v>
      </c>
      <c r="E78" t="s">
        <v>639</v>
      </c>
    </row>
    <row r="79" spans="2:5">
      <c r="B79" t="s">
        <v>640</v>
      </c>
      <c r="C79" t="s">
        <v>33</v>
      </c>
      <c r="D79" s="15">
        <f>E79*$C$102</f>
        <v>5911545.9882583171</v>
      </c>
      <c r="E79" s="15">
        <v>5900000</v>
      </c>
    </row>
    <row r="80" spans="2:5">
      <c r="B80" t="s">
        <v>641</v>
      </c>
      <c r="C80" t="s">
        <v>33</v>
      </c>
      <c r="D80" s="15">
        <f t="shared" ref="D80:D86" si="9">E80*$C$102</f>
        <v>49196086.105675146</v>
      </c>
      <c r="E80" s="15">
        <v>49100000</v>
      </c>
    </row>
    <row r="81" spans="2:5">
      <c r="B81" t="s">
        <v>642</v>
      </c>
      <c r="C81" t="s">
        <v>33</v>
      </c>
      <c r="D81" s="15">
        <f t="shared" si="9"/>
        <v>4809393.346379647</v>
      </c>
      <c r="E81" s="15">
        <v>4800000</v>
      </c>
    </row>
    <row r="82" spans="2:5">
      <c r="B82" t="s">
        <v>643</v>
      </c>
      <c r="C82" t="s">
        <v>33</v>
      </c>
      <c r="D82" s="15">
        <f t="shared" si="9"/>
        <v>4809393.346379647</v>
      </c>
      <c r="E82" s="15">
        <v>4800000</v>
      </c>
    </row>
    <row r="83" spans="2:5">
      <c r="B83" t="s">
        <v>644</v>
      </c>
      <c r="C83" t="s">
        <v>33</v>
      </c>
      <c r="D83" s="15">
        <f t="shared" si="9"/>
        <v>4709197.6516634049</v>
      </c>
      <c r="E83" s="15">
        <v>4700000</v>
      </c>
    </row>
    <row r="84" spans="2:5">
      <c r="B84" t="s">
        <v>645</v>
      </c>
      <c r="C84" t="s">
        <v>33</v>
      </c>
      <c r="D84" s="15">
        <f t="shared" si="9"/>
        <v>5310371.8199608605</v>
      </c>
      <c r="E84" s="15">
        <v>5300000</v>
      </c>
    </row>
    <row r="85" spans="2:5">
      <c r="B85" t="s">
        <v>404</v>
      </c>
      <c r="C85" t="s">
        <v>33</v>
      </c>
      <c r="D85" s="15">
        <f t="shared" si="9"/>
        <v>37372994.129158512</v>
      </c>
      <c r="E85" s="15">
        <v>37300000</v>
      </c>
    </row>
    <row r="86" spans="2:5">
      <c r="B86" t="s">
        <v>646</v>
      </c>
      <c r="C86" t="s">
        <v>33</v>
      </c>
      <c r="D86" s="15">
        <f t="shared" si="9"/>
        <v>13726810.176125243</v>
      </c>
      <c r="E86" s="15">
        <v>13700000</v>
      </c>
    </row>
    <row r="87" spans="2:5">
      <c r="D87" s="15"/>
      <c r="E87" s="15"/>
    </row>
    <row r="88" spans="2:5" ht="30">
      <c r="B88" s="91" t="s">
        <v>647</v>
      </c>
      <c r="D88" s="15"/>
      <c r="E88" s="15"/>
    </row>
    <row r="89" spans="2:5">
      <c r="B89" t="s">
        <v>648</v>
      </c>
      <c r="C89" t="s">
        <v>387</v>
      </c>
      <c r="D89" s="15">
        <f>E89*$C$102</f>
        <v>16231702.544031311</v>
      </c>
      <c r="E89" s="15">
        <v>16200000</v>
      </c>
    </row>
    <row r="90" spans="2:5">
      <c r="B90" t="s">
        <v>401</v>
      </c>
      <c r="C90" t="s">
        <v>33</v>
      </c>
      <c r="D90" s="15">
        <f>E90*$C$102</f>
        <v>37372994.129158512</v>
      </c>
      <c r="E90" s="15">
        <v>37300000</v>
      </c>
    </row>
    <row r="97" spans="2:10">
      <c r="B97" s="14" t="s">
        <v>309</v>
      </c>
    </row>
    <row r="98" spans="2:10">
      <c r="B98" t="s">
        <v>649</v>
      </c>
      <c r="C98" s="113">
        <f>Inputs!B250</f>
        <v>102.4</v>
      </c>
    </row>
    <row r="99" spans="2:10">
      <c r="B99" t="s">
        <v>632</v>
      </c>
      <c r="C99">
        <v>102.1</v>
      </c>
    </row>
    <row r="100" spans="2:10">
      <c r="B100" t="s">
        <v>652</v>
      </c>
      <c r="C100" s="80">
        <f>(1/C99)*C98</f>
        <v>1.0029382957884427</v>
      </c>
    </row>
    <row r="101" spans="2:10">
      <c r="B101" t="s">
        <v>650</v>
      </c>
      <c r="C101">
        <v>102.2</v>
      </c>
    </row>
    <row r="102" spans="2:10">
      <c r="B102" t="s">
        <v>653</v>
      </c>
      <c r="C102" s="80">
        <f>(1/C101)*C98</f>
        <v>1.0019569471624266</v>
      </c>
    </row>
    <row r="104" spans="2:10">
      <c r="D104" s="3">
        <v>2014</v>
      </c>
      <c r="E104" s="3">
        <v>2015</v>
      </c>
      <c r="F104" s="3">
        <v>2016</v>
      </c>
      <c r="G104" s="3">
        <v>2017</v>
      </c>
      <c r="H104" s="3">
        <v>2018</v>
      </c>
      <c r="I104" s="3">
        <v>2019</v>
      </c>
      <c r="J104" s="3">
        <v>2020</v>
      </c>
    </row>
    <row r="105" spans="2:10">
      <c r="B105" t="s">
        <v>651</v>
      </c>
      <c r="D105">
        <v>101.8</v>
      </c>
      <c r="E105">
        <v>101.5</v>
      </c>
      <c r="F105">
        <v>101.5</v>
      </c>
      <c r="G105">
        <v>101.9</v>
      </c>
      <c r="H105">
        <v>102.4</v>
      </c>
      <c r="I105" s="172">
        <f>C98</f>
        <v>102.4</v>
      </c>
      <c r="J105" s="173">
        <v>102.4</v>
      </c>
    </row>
    <row r="108" spans="2:10">
      <c r="B108" s="14" t="s">
        <v>654</v>
      </c>
      <c r="C108" s="16" t="s">
        <v>7</v>
      </c>
      <c r="D108" s="16" t="s">
        <v>658</v>
      </c>
    </row>
    <row r="109" spans="2:10">
      <c r="B109" t="s">
        <v>655</v>
      </c>
      <c r="C109" s="39">
        <v>7.0000000000000007E-2</v>
      </c>
      <c r="D109">
        <f>C109/(1+0.5*C109)</f>
        <v>6.7632850241545903E-2</v>
      </c>
    </row>
    <row r="110" spans="2:10">
      <c r="B110" t="s">
        <v>656</v>
      </c>
      <c r="C110" s="39">
        <v>5.79E-2</v>
      </c>
      <c r="D110">
        <f t="shared" ref="D110:D111" si="10">C110/(1+0.5*C110)</f>
        <v>5.627095582875747E-2</v>
      </c>
    </row>
    <row r="111" spans="2:10">
      <c r="B111" t="s">
        <v>657</v>
      </c>
      <c r="C111" s="114">
        <f>Inputs!C20</f>
        <v>4.2200000000000001E-2</v>
      </c>
      <c r="D111">
        <f t="shared" si="10"/>
        <v>4.1327979629810996E-2</v>
      </c>
    </row>
    <row r="114" spans="1:1" s="78" customFormat="1" ht="18.75">
      <c r="A114" s="203" t="s">
        <v>894</v>
      </c>
    </row>
  </sheetData>
  <conditionalFormatting sqref="C35:C40">
    <cfRule type="containsText" dxfId="25" priority="7" operator="containsText" text="y">
      <formula>NOT(ISERROR(SEARCH("y",C35)))</formula>
    </cfRule>
    <cfRule type="containsText" dxfId="24" priority="8" operator="containsText" text="n">
      <formula>NOT(ISERROR(SEARCH("n",C35)))</formula>
    </cfRule>
  </conditionalFormatting>
  <conditionalFormatting sqref="C69:C73">
    <cfRule type="containsText" dxfId="23" priority="5" operator="containsText" text="y">
      <formula>NOT(ISERROR(SEARCH("y",C69)))</formula>
    </cfRule>
    <cfRule type="containsText" dxfId="22" priority="6" operator="containsText" text="n">
      <formula>NOT(ISERROR(SEARCH("n",C69)))</formula>
    </cfRule>
  </conditionalFormatting>
  <conditionalFormatting sqref="C79:C86 C89:C90">
    <cfRule type="containsText" dxfId="21" priority="3" operator="containsText" text="y">
      <formula>NOT(ISERROR(SEARCH("y",C79)))</formula>
    </cfRule>
    <cfRule type="containsText" dxfId="20" priority="4" operator="containsText" text="n">
      <formula>NOT(ISERROR(SEARCH("n",C79)))</formula>
    </cfRule>
  </conditionalFormatting>
  <conditionalFormatting sqref="C61:C65">
    <cfRule type="containsText" dxfId="19" priority="1" operator="containsText" text="y">
      <formula>NOT(ISERROR(SEARCH("y",C61)))</formula>
    </cfRule>
    <cfRule type="containsText" dxfId="18" priority="2" operator="containsText" text="n">
      <formula>NOT(ISERROR(SEARCH("n",C61)))</formula>
    </cfRule>
  </conditionalFormatting>
  <pageMargins left="0.7" right="0.7" top="0.75" bottom="0.75" header="0.3" footer="0.3"/>
  <pageSetup paperSize="9" orientation="portrait" r:id="rId1"/>
  <ignoredErrors>
    <ignoredError sqref="C14 C23:H23" formulaRange="1"/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Inputs</vt:lpstr>
      <vt:lpstr>Summary&amp;Ratios</vt:lpstr>
      <vt:lpstr>Adjustments</vt:lpstr>
      <vt:lpstr>Building Blocks</vt:lpstr>
      <vt:lpstr>Opex</vt:lpstr>
      <vt:lpstr>CR</vt:lpstr>
      <vt:lpstr>Capital Costs</vt:lpstr>
      <vt:lpstr>Capital Costs-&gt;</vt:lpstr>
      <vt:lpstr>2020 Opening RAB</vt:lpstr>
      <vt:lpstr>Opening RAB Cals</vt:lpstr>
      <vt:lpstr>2020-2024 Capex</vt:lpstr>
      <vt:lpstr>2015-2019 Capex</vt:lpstr>
      <vt:lpstr>2015-2019 Triggered Capex</vt:lpstr>
      <vt:lpstr>Other</vt:lpstr>
      <vt:lpstr>Rolling Schemes 2015-19</vt:lpstr>
      <vt:lpstr>Rolling Schemes2020-24</vt:lpstr>
      <vt:lpstr>Annuity-&gt;</vt:lpstr>
      <vt:lpstr>2020-2024 Triggers</vt:lpstr>
      <vt:lpstr>Annuity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Heeran</dc:creator>
  <cp:lastModifiedBy>Maria Baquero</cp:lastModifiedBy>
  <cp:lastPrinted>2019-10-18T14:02:00Z</cp:lastPrinted>
  <dcterms:created xsi:type="dcterms:W3CDTF">2019-04-04T07:50:55Z</dcterms:created>
  <dcterms:modified xsi:type="dcterms:W3CDTF">2019-11-04T10:12:45Z</dcterms:modified>
  <cp:contentStatus/>
</cp:coreProperties>
</file>